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4896" yWindow="72" windowWidth="17208" windowHeight="5952" tabRatio="986" activeTab="1"/>
  </bookViews>
  <sheets>
    <sheet name="sobreconsumo" sheetId="24" r:id="rId1"/>
    <sheet name="Tablas año informes" sheetId="23" r:id="rId2"/>
    <sheet name="Resumen anual_" sheetId="7" r:id="rId3"/>
    <sheet name="Resumen periodo" sheetId="6" r:id="rId4"/>
    <sheet name="Control Cuota Artesanal" sheetId="1" r:id="rId5"/>
    <sheet name="Control Cuota LTP" sheetId="9" r:id="rId6"/>
    <sheet name="PESCA INVES" sheetId="22" r:id="rId7"/>
    <sheet name="Transa_Ltp_Camaronailon" sheetId="18" r:id="rId8"/>
    <sheet name="Camaronailonpagweb_02" sheetId="19" r:id="rId9"/>
    <sheet name="Hoja1" sheetId="20" state="hidden" r:id="rId10"/>
    <sheet name="PI" sheetId="21" state="hidden" r:id="rId11"/>
  </sheets>
  <externalReferences>
    <externalReference r:id="rId12"/>
  </externalReferences>
  <definedNames>
    <definedName name="_xlnm._FilterDatabase" localSheetId="8" hidden="1">Camaronailonpagweb_02!$A$1:$O$469</definedName>
    <definedName name="_xlnm.Print_Area" localSheetId="2">'Resumen anual_'!$A$1:$J$18</definedName>
  </definedNames>
  <calcPr calcId="125725"/>
  <pivotCaches>
    <pivotCache cacheId="0" r:id="rId13"/>
  </pivotCaches>
</workbook>
</file>

<file path=xl/calcChain.xml><?xml version="1.0" encoding="utf-8"?>
<calcChain xmlns="http://schemas.openxmlformats.org/spreadsheetml/2006/main">
  <c r="I4" i="24"/>
  <c r="E4"/>
  <c r="D4"/>
  <c r="F4"/>
  <c r="H4" s="1"/>
  <c r="G4"/>
  <c r="C4"/>
  <c r="I7" i="23"/>
  <c r="I19"/>
  <c r="H19"/>
  <c r="G19"/>
  <c r="F19"/>
  <c r="D22"/>
  <c r="H11"/>
  <c r="G11"/>
  <c r="I11" s="1"/>
  <c r="F11"/>
  <c r="E19"/>
  <c r="D19"/>
  <c r="E11"/>
  <c r="D11"/>
  <c r="H23" i="7"/>
  <c r="H5" i="23"/>
  <c r="H6"/>
  <c r="H7"/>
  <c r="H8"/>
  <c r="H9"/>
  <c r="H10"/>
  <c r="H12"/>
  <c r="H13"/>
  <c r="H14"/>
  <c r="H15"/>
  <c r="H16"/>
  <c r="H17"/>
  <c r="H18"/>
  <c r="H20"/>
  <c r="H21"/>
  <c r="H4"/>
  <c r="H22"/>
  <c r="G5" i="7" l="1"/>
  <c r="J10" s="1"/>
  <c r="J11"/>
  <c r="I9"/>
  <c r="I6" i="23"/>
  <c r="E22"/>
  <c r="F22"/>
  <c r="G22"/>
  <c r="I22"/>
  <c r="E4"/>
  <c r="F4"/>
  <c r="G4"/>
  <c r="I4"/>
  <c r="E5"/>
  <c r="F5"/>
  <c r="G5"/>
  <c r="I5"/>
  <c r="E6"/>
  <c r="F6"/>
  <c r="G6"/>
  <c r="E7"/>
  <c r="F7"/>
  <c r="G7"/>
  <c r="E8"/>
  <c r="F8"/>
  <c r="G8"/>
  <c r="I8"/>
  <c r="E9"/>
  <c r="F9"/>
  <c r="G9"/>
  <c r="I9"/>
  <c r="E10"/>
  <c r="F10"/>
  <c r="G10"/>
  <c r="I10"/>
  <c r="E12"/>
  <c r="F12"/>
  <c r="G12"/>
  <c r="I12"/>
  <c r="E13"/>
  <c r="F13"/>
  <c r="G13"/>
  <c r="I13"/>
  <c r="E14"/>
  <c r="F14"/>
  <c r="G14"/>
  <c r="I14"/>
  <c r="E15"/>
  <c r="F15"/>
  <c r="G15"/>
  <c r="I15"/>
  <c r="E16"/>
  <c r="F16"/>
  <c r="G16"/>
  <c r="I16"/>
  <c r="E17"/>
  <c r="F17"/>
  <c r="G17"/>
  <c r="I17"/>
  <c r="E18"/>
  <c r="F18"/>
  <c r="G18"/>
  <c r="I18"/>
  <c r="E20"/>
  <c r="F20"/>
  <c r="G20"/>
  <c r="I20"/>
  <c r="E21"/>
  <c r="F21"/>
  <c r="G21"/>
  <c r="I21"/>
  <c r="D5"/>
  <c r="D6"/>
  <c r="D7"/>
  <c r="D8"/>
  <c r="D9"/>
  <c r="D10"/>
  <c r="D12"/>
  <c r="D13"/>
  <c r="D14"/>
  <c r="D15"/>
  <c r="D16"/>
  <c r="D17"/>
  <c r="D18"/>
  <c r="D20"/>
  <c r="D21"/>
  <c r="D4"/>
  <c r="D207"/>
  <c r="E202"/>
  <c r="F202"/>
  <c r="G202"/>
  <c r="H202"/>
  <c r="I202"/>
  <c r="E203"/>
  <c r="F203"/>
  <c r="G203"/>
  <c r="H203"/>
  <c r="I203"/>
  <c r="D201"/>
  <c r="D202"/>
  <c r="D203"/>
  <c r="E156"/>
  <c r="F156"/>
  <c r="G156"/>
  <c r="H156"/>
  <c r="I156"/>
  <c r="E157"/>
  <c r="F157"/>
  <c r="G157"/>
  <c r="H157"/>
  <c r="I157"/>
  <c r="E158"/>
  <c r="F158"/>
  <c r="G158"/>
  <c r="H158"/>
  <c r="I158"/>
  <c r="E159"/>
  <c r="F159"/>
  <c r="G159"/>
  <c r="H159"/>
  <c r="I159"/>
  <c r="E160"/>
  <c r="F160"/>
  <c r="G160"/>
  <c r="H160"/>
  <c r="I160"/>
  <c r="E161"/>
  <c r="F161"/>
  <c r="G161"/>
  <c r="H161"/>
  <c r="I161"/>
  <c r="E162"/>
  <c r="F162"/>
  <c r="G162"/>
  <c r="H162"/>
  <c r="I162"/>
  <c r="E163"/>
  <c r="F163"/>
  <c r="G163"/>
  <c r="H163"/>
  <c r="I163"/>
  <c r="E164"/>
  <c r="F164"/>
  <c r="G164"/>
  <c r="H164"/>
  <c r="I164"/>
  <c r="E165"/>
  <c r="F165"/>
  <c r="G165"/>
  <c r="H165"/>
  <c r="I165"/>
  <c r="E166"/>
  <c r="F166"/>
  <c r="G166"/>
  <c r="H166"/>
  <c r="I166"/>
  <c r="E167"/>
  <c r="F167"/>
  <c r="G167"/>
  <c r="H167"/>
  <c r="I167"/>
  <c r="E168"/>
  <c r="F168"/>
  <c r="G168"/>
  <c r="H168"/>
  <c r="I168"/>
  <c r="E169"/>
  <c r="F169"/>
  <c r="G169"/>
  <c r="H169"/>
  <c r="I169"/>
  <c r="E170"/>
  <c r="F170"/>
  <c r="G170"/>
  <c r="H170"/>
  <c r="I170"/>
  <c r="E171"/>
  <c r="F171"/>
  <c r="G171"/>
  <c r="H171"/>
  <c r="I171"/>
  <c r="E172"/>
  <c r="F172"/>
  <c r="G172"/>
  <c r="H172"/>
  <c r="I172"/>
  <c r="E173"/>
  <c r="F173"/>
  <c r="G173"/>
  <c r="H173"/>
  <c r="I173"/>
  <c r="E174"/>
  <c r="F174"/>
  <c r="G174"/>
  <c r="H174"/>
  <c r="I174"/>
  <c r="E175"/>
  <c r="F175"/>
  <c r="G175"/>
  <c r="H175"/>
  <c r="I175"/>
  <c r="E176"/>
  <c r="F176"/>
  <c r="G176"/>
  <c r="H176"/>
  <c r="I176"/>
  <c r="E177"/>
  <c r="F177"/>
  <c r="G177"/>
  <c r="H177"/>
  <c r="I177"/>
  <c r="E178"/>
  <c r="F178"/>
  <c r="G178"/>
  <c r="H178"/>
  <c r="I178"/>
  <c r="E179"/>
  <c r="F179"/>
  <c r="G179"/>
  <c r="H179"/>
  <c r="I179"/>
  <c r="E180"/>
  <c r="F180"/>
  <c r="G180"/>
  <c r="H180"/>
  <c r="I180"/>
  <c r="E181"/>
  <c r="F181"/>
  <c r="G181"/>
  <c r="H181"/>
  <c r="I181"/>
  <c r="E182"/>
  <c r="F182"/>
  <c r="G182"/>
  <c r="H182"/>
  <c r="I182"/>
  <c r="E183"/>
  <c r="F183"/>
  <c r="G183"/>
  <c r="H183"/>
  <c r="I183"/>
  <c r="E184"/>
  <c r="F184"/>
  <c r="G184"/>
  <c r="H184"/>
  <c r="I184"/>
  <c r="E185"/>
  <c r="F185"/>
  <c r="G185"/>
  <c r="H185"/>
  <c r="I185"/>
  <c r="E186"/>
  <c r="F186"/>
  <c r="G186"/>
  <c r="H186"/>
  <c r="I186"/>
  <c r="E187"/>
  <c r="F187"/>
  <c r="G187"/>
  <c r="H187"/>
  <c r="I187"/>
  <c r="E188"/>
  <c r="F188"/>
  <c r="G188"/>
  <c r="H188"/>
  <c r="I188"/>
  <c r="E189"/>
  <c r="F189"/>
  <c r="G189"/>
  <c r="H189"/>
  <c r="I189"/>
  <c r="E190"/>
  <c r="F190"/>
  <c r="G190"/>
  <c r="H190"/>
  <c r="I190"/>
  <c r="E191"/>
  <c r="F191"/>
  <c r="G191"/>
  <c r="H191"/>
  <c r="I191"/>
  <c r="E192"/>
  <c r="F192"/>
  <c r="G192"/>
  <c r="H192"/>
  <c r="I192"/>
  <c r="E193"/>
  <c r="F193"/>
  <c r="G193"/>
  <c r="H193"/>
  <c r="I193"/>
  <c r="E194"/>
  <c r="F194"/>
  <c r="G194"/>
  <c r="H194"/>
  <c r="I194"/>
  <c r="E195"/>
  <c r="F195"/>
  <c r="G195"/>
  <c r="H195"/>
  <c r="I195"/>
  <c r="E196"/>
  <c r="F196"/>
  <c r="G196"/>
  <c r="H196"/>
  <c r="I196"/>
  <c r="E197"/>
  <c r="F197"/>
  <c r="G197"/>
  <c r="H197"/>
  <c r="I197"/>
  <c r="E198"/>
  <c r="F198"/>
  <c r="G198"/>
  <c r="H198"/>
  <c r="I198"/>
  <c r="E199"/>
  <c r="F199"/>
  <c r="G199"/>
  <c r="H199"/>
  <c r="I199"/>
  <c r="E200"/>
  <c r="F200"/>
  <c r="G200"/>
  <c r="H200"/>
  <c r="I200"/>
  <c r="E201"/>
  <c r="F201"/>
  <c r="G201"/>
  <c r="H201"/>
  <c r="I201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156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05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D107"/>
  <c r="F107" s="1"/>
  <c r="D108"/>
  <c r="D109"/>
  <c r="F109" s="1"/>
  <c r="D110"/>
  <c r="D111"/>
  <c r="F111" s="1"/>
  <c r="D112"/>
  <c r="D113"/>
  <c r="D114"/>
  <c r="D115"/>
  <c r="F115" s="1"/>
  <c r="D116"/>
  <c r="D117"/>
  <c r="F117" s="1"/>
  <c r="D118"/>
  <c r="D119"/>
  <c r="D120"/>
  <c r="D121"/>
  <c r="D122"/>
  <c r="D123"/>
  <c r="F123" s="1"/>
  <c r="D124"/>
  <c r="D125"/>
  <c r="D126"/>
  <c r="D127"/>
  <c r="F127" s="1"/>
  <c r="D128"/>
  <c r="D129"/>
  <c r="D130"/>
  <c r="D131"/>
  <c r="D132"/>
  <c r="D133"/>
  <c r="D134"/>
  <c r="D135"/>
  <c r="F135" s="1"/>
  <c r="D136"/>
  <c r="D137"/>
  <c r="D138"/>
  <c r="D139"/>
  <c r="F139" s="1"/>
  <c r="D140"/>
  <c r="D141"/>
  <c r="F141" s="1"/>
  <c r="D142"/>
  <c r="D143"/>
  <c r="D144"/>
  <c r="D145"/>
  <c r="D146"/>
  <c r="D147"/>
  <c r="F147" s="1"/>
  <c r="D148"/>
  <c r="D149"/>
  <c r="F149" s="1"/>
  <c r="D150"/>
  <c r="D106"/>
  <c r="D105"/>
  <c r="F105" s="1"/>
  <c r="H105" s="1"/>
  <c r="B105"/>
  <c r="F143"/>
  <c r="F133"/>
  <c r="F131"/>
  <c r="F125"/>
  <c r="F119"/>
  <c r="N105"/>
  <c r="I100"/>
  <c r="G152" l="1"/>
  <c r="F129"/>
  <c r="H129" s="1"/>
  <c r="F130" s="1"/>
  <c r="H130" s="1"/>
  <c r="F121"/>
  <c r="H121" s="1"/>
  <c r="F122" s="1"/>
  <c r="E151"/>
  <c r="D152"/>
  <c r="F145"/>
  <c r="H145" s="1"/>
  <c r="F146" s="1"/>
  <c r="H146" s="1"/>
  <c r="F137"/>
  <c r="H137" s="1"/>
  <c r="F138" s="1"/>
  <c r="H138" s="1"/>
  <c r="F113"/>
  <c r="E152"/>
  <c r="J12" i="7"/>
  <c r="J8"/>
  <c r="J13"/>
  <c r="J9"/>
  <c r="J7"/>
  <c r="G151" i="23"/>
  <c r="D151"/>
  <c r="H107"/>
  <c r="F108" s="1"/>
  <c r="H109"/>
  <c r="F110" s="1"/>
  <c r="H110" s="1"/>
  <c r="H111"/>
  <c r="F112" s="1"/>
  <c r="H113"/>
  <c r="F114" s="1"/>
  <c r="H114" s="1"/>
  <c r="H115"/>
  <c r="F116" s="1"/>
  <c r="H116" s="1"/>
  <c r="H117"/>
  <c r="F118" s="1"/>
  <c r="H119"/>
  <c r="F120" s="1"/>
  <c r="H123"/>
  <c r="F124" s="1"/>
  <c r="H124" s="1"/>
  <c r="H125"/>
  <c r="F126" s="1"/>
  <c r="H126" s="1"/>
  <c r="H127"/>
  <c r="F128" s="1"/>
  <c r="H128" s="1"/>
  <c r="H131"/>
  <c r="F132" s="1"/>
  <c r="H132" s="1"/>
  <c r="H133"/>
  <c r="F134" s="1"/>
  <c r="H134" s="1"/>
  <c r="H135"/>
  <c r="F136" s="1"/>
  <c r="H136" s="1"/>
  <c r="H139"/>
  <c r="F140" s="1"/>
  <c r="H140" s="1"/>
  <c r="H141"/>
  <c r="F142" s="1"/>
  <c r="H143"/>
  <c r="F144" s="1"/>
  <c r="H147"/>
  <c r="F148" s="1"/>
  <c r="H149"/>
  <c r="F150" s="1"/>
  <c r="H150" s="1"/>
  <c r="I77" i="9"/>
  <c r="E77"/>
  <c r="F77"/>
  <c r="G77"/>
  <c r="H77"/>
  <c r="D77"/>
  <c r="I76"/>
  <c r="H22" i="6"/>
  <c r="J33" i="1"/>
  <c r="I33"/>
  <c r="G33"/>
  <c r="E33"/>
  <c r="F152" i="23" l="1"/>
  <c r="I152" s="1"/>
  <c r="I151"/>
  <c r="F151"/>
  <c r="H151" s="1"/>
  <c r="H142"/>
  <c r="H118"/>
  <c r="H108"/>
  <c r="H122"/>
  <c r="H148"/>
  <c r="H144"/>
  <c r="H120"/>
  <c r="H112"/>
  <c r="F106"/>
  <c r="K5" i="22"/>
  <c r="G360" i="23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360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09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258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08"/>
  <c r="I58"/>
  <c r="AL57" i="9"/>
  <c r="AL56"/>
  <c r="G406" i="23" s="1"/>
  <c r="AF57" i="9"/>
  <c r="G356" i="23" s="1"/>
  <c r="Z57" i="9"/>
  <c r="G305" i="23" s="1"/>
  <c r="Z56" i="9"/>
  <c r="G304" i="23" s="1"/>
  <c r="H152" l="1"/>
  <c r="H106"/>
  <c r="AL62" i="9"/>
  <c r="G407" i="23"/>
  <c r="N109"/>
  <c r="M109"/>
  <c r="P109"/>
  <c r="M139"/>
  <c r="P139"/>
  <c r="M160"/>
  <c r="P160"/>
  <c r="N160"/>
  <c r="M190"/>
  <c r="P190"/>
  <c r="L406"/>
  <c r="K360"/>
  <c r="K309"/>
  <c r="L355"/>
  <c r="P407"/>
  <c r="O407"/>
  <c r="P404"/>
  <c r="M404"/>
  <c r="P402"/>
  <c r="M402"/>
  <c r="P400"/>
  <c r="M400"/>
  <c r="P398"/>
  <c r="M398"/>
  <c r="P396"/>
  <c r="M396"/>
  <c r="P394"/>
  <c r="M394"/>
  <c r="P392"/>
  <c r="M392"/>
  <c r="P390"/>
  <c r="M390"/>
  <c r="P388"/>
  <c r="M388"/>
  <c r="P386"/>
  <c r="M386"/>
  <c r="P384"/>
  <c r="M384"/>
  <c r="P382"/>
  <c r="M382"/>
  <c r="P380"/>
  <c r="M380"/>
  <c r="P378"/>
  <c r="M378"/>
  <c r="P376"/>
  <c r="M376"/>
  <c r="P374"/>
  <c r="M374"/>
  <c r="P372"/>
  <c r="M372"/>
  <c r="P370"/>
  <c r="M370"/>
  <c r="P368"/>
  <c r="M368"/>
  <c r="P366"/>
  <c r="M366"/>
  <c r="P364"/>
  <c r="M364"/>
  <c r="P362"/>
  <c r="M362"/>
  <c r="P360"/>
  <c r="M360"/>
  <c r="P356"/>
  <c r="O356"/>
  <c r="P353"/>
  <c r="M353"/>
  <c r="P351"/>
  <c r="M351"/>
  <c r="P349"/>
  <c r="M349"/>
  <c r="P347"/>
  <c r="M347"/>
  <c r="P345"/>
  <c r="M345"/>
  <c r="P343"/>
  <c r="M343"/>
  <c r="P341"/>
  <c r="M341"/>
  <c r="P339"/>
  <c r="M339"/>
  <c r="P337"/>
  <c r="M337"/>
  <c r="P335"/>
  <c r="M335"/>
  <c r="P333"/>
  <c r="M333"/>
  <c r="P331"/>
  <c r="M331"/>
  <c r="P329"/>
  <c r="M329"/>
  <c r="P327"/>
  <c r="M327"/>
  <c r="P325"/>
  <c r="M325"/>
  <c r="P323"/>
  <c r="M323"/>
  <c r="P321"/>
  <c r="M321"/>
  <c r="P319"/>
  <c r="M319"/>
  <c r="P317"/>
  <c r="M317"/>
  <c r="P315"/>
  <c r="M315"/>
  <c r="P313"/>
  <c r="M313"/>
  <c r="P311"/>
  <c r="M311"/>
  <c r="P309"/>
  <c r="M309"/>
  <c r="P305"/>
  <c r="O305"/>
  <c r="P302"/>
  <c r="M302"/>
  <c r="P300"/>
  <c r="M300"/>
  <c r="P298"/>
  <c r="M298"/>
  <c r="P296"/>
  <c r="M296"/>
  <c r="P294"/>
  <c r="M294"/>
  <c r="P292"/>
  <c r="M292"/>
  <c r="P290"/>
  <c r="M290"/>
  <c r="P288"/>
  <c r="M288"/>
  <c r="P286"/>
  <c r="M286"/>
  <c r="P284"/>
  <c r="M284"/>
  <c r="P282"/>
  <c r="M282"/>
  <c r="P280"/>
  <c r="M280"/>
  <c r="P278"/>
  <c r="M278"/>
  <c r="P276"/>
  <c r="M276"/>
  <c r="P274"/>
  <c r="M274"/>
  <c r="P272"/>
  <c r="M272"/>
  <c r="P270"/>
  <c r="M270"/>
  <c r="P268"/>
  <c r="M268"/>
  <c r="P266"/>
  <c r="M266"/>
  <c r="P264"/>
  <c r="M264"/>
  <c r="P262"/>
  <c r="M262"/>
  <c r="P260"/>
  <c r="M260"/>
  <c r="P258"/>
  <c r="M258"/>
  <c r="O254"/>
  <c r="Q254" s="1"/>
  <c r="P251"/>
  <c r="M251"/>
  <c r="P249"/>
  <c r="M249"/>
  <c r="P247"/>
  <c r="M247"/>
  <c r="P245"/>
  <c r="M245"/>
  <c r="P243"/>
  <c r="M243"/>
  <c r="P241"/>
  <c r="M241"/>
  <c r="P239"/>
  <c r="M239"/>
  <c r="P237"/>
  <c r="M237"/>
  <c r="P235"/>
  <c r="M235"/>
  <c r="P233"/>
  <c r="M233"/>
  <c r="P231"/>
  <c r="M231"/>
  <c r="P229"/>
  <c r="M229"/>
  <c r="P227"/>
  <c r="M227"/>
  <c r="P225"/>
  <c r="M225"/>
  <c r="P223"/>
  <c r="M223"/>
  <c r="P221"/>
  <c r="M221"/>
  <c r="P219"/>
  <c r="M219"/>
  <c r="P217"/>
  <c r="M217"/>
  <c r="P215"/>
  <c r="M215"/>
  <c r="P213"/>
  <c r="M213"/>
  <c r="P211"/>
  <c r="M211"/>
  <c r="P209"/>
  <c r="M209"/>
  <c r="P207"/>
  <c r="M207"/>
  <c r="P200"/>
  <c r="P198"/>
  <c r="P196"/>
  <c r="P194"/>
  <c r="P192"/>
  <c r="P188"/>
  <c r="P186"/>
  <c r="P184"/>
  <c r="P182"/>
  <c r="P180"/>
  <c r="P178"/>
  <c r="P176"/>
  <c r="P174"/>
  <c r="P172"/>
  <c r="P170"/>
  <c r="P168"/>
  <c r="P166"/>
  <c r="P164"/>
  <c r="P162"/>
  <c r="P158"/>
  <c r="P156"/>
  <c r="P107"/>
  <c r="P111"/>
  <c r="P113"/>
  <c r="P115"/>
  <c r="P117"/>
  <c r="P119"/>
  <c r="P121"/>
  <c r="P123"/>
  <c r="P125"/>
  <c r="P127"/>
  <c r="P129"/>
  <c r="P131"/>
  <c r="P133"/>
  <c r="P135"/>
  <c r="P137"/>
  <c r="P141"/>
  <c r="P143"/>
  <c r="P145"/>
  <c r="P147"/>
  <c r="P149"/>
  <c r="P105"/>
  <c r="P203"/>
  <c r="O203"/>
  <c r="M200"/>
  <c r="M198"/>
  <c r="M196"/>
  <c r="M194"/>
  <c r="M192"/>
  <c r="M188"/>
  <c r="M186"/>
  <c r="M184"/>
  <c r="M182"/>
  <c r="M180"/>
  <c r="M178"/>
  <c r="M176"/>
  <c r="M174"/>
  <c r="M172"/>
  <c r="M170"/>
  <c r="M168"/>
  <c r="M166"/>
  <c r="M164"/>
  <c r="M162"/>
  <c r="M158"/>
  <c r="M156"/>
  <c r="M107"/>
  <c r="M111"/>
  <c r="M113"/>
  <c r="M115"/>
  <c r="M117"/>
  <c r="M119"/>
  <c r="M121"/>
  <c r="M123"/>
  <c r="M125"/>
  <c r="M127"/>
  <c r="M129"/>
  <c r="M131"/>
  <c r="M133"/>
  <c r="M135"/>
  <c r="M137"/>
  <c r="M141"/>
  <c r="M143"/>
  <c r="M145"/>
  <c r="M147"/>
  <c r="M149"/>
  <c r="M105"/>
  <c r="P152"/>
  <c r="O152"/>
  <c r="F30" i="1"/>
  <c r="U21" i="18"/>
  <c r="F55"/>
  <c r="E55"/>
  <c r="O109" i="23" l="1"/>
  <c r="O160"/>
  <c r="Q160" s="1"/>
  <c r="N139"/>
  <c r="O139" s="1"/>
  <c r="N190"/>
  <c r="O190" s="1"/>
  <c r="N184"/>
  <c r="N188"/>
  <c r="O188" s="1"/>
  <c r="R188" s="1"/>
  <c r="N192"/>
  <c r="O192" s="1"/>
  <c r="Q192" s="1"/>
  <c r="O193" s="1"/>
  <c r="Q193" s="1"/>
  <c r="N196"/>
  <c r="O196" s="1"/>
  <c r="R196" s="1"/>
  <c r="N200"/>
  <c r="O200" s="1"/>
  <c r="R200" s="1"/>
  <c r="N156"/>
  <c r="O156" s="1"/>
  <c r="Q156" s="1"/>
  <c r="O157" s="1"/>
  <c r="Q157" s="1"/>
  <c r="N121"/>
  <c r="O121" s="1"/>
  <c r="R121" s="1"/>
  <c r="N137"/>
  <c r="O137" s="1"/>
  <c r="Q203"/>
  <c r="N107"/>
  <c r="O107" s="1"/>
  <c r="Q107" s="1"/>
  <c r="O108" s="1"/>
  <c r="Q108" s="1"/>
  <c r="O105"/>
  <c r="Q105" s="1"/>
  <c r="O106" s="1"/>
  <c r="Q106" s="1"/>
  <c r="N164"/>
  <c r="O164" s="1"/>
  <c r="R164" s="1"/>
  <c r="Q305"/>
  <c r="N131"/>
  <c r="O131" s="1"/>
  <c r="R131" s="1"/>
  <c r="N180"/>
  <c r="O180" s="1"/>
  <c r="R180" s="1"/>
  <c r="N168"/>
  <c r="O168" s="1"/>
  <c r="R168" s="1"/>
  <c r="N178"/>
  <c r="O178" s="1"/>
  <c r="N182"/>
  <c r="O182" s="1"/>
  <c r="R182" s="1"/>
  <c r="N186"/>
  <c r="O186" s="1"/>
  <c r="R186" s="1"/>
  <c r="N194"/>
  <c r="O194" s="1"/>
  <c r="N198"/>
  <c r="O198" s="1"/>
  <c r="R198" s="1"/>
  <c r="M253"/>
  <c r="N129"/>
  <c r="O129" s="1"/>
  <c r="R129" s="1"/>
  <c r="N158"/>
  <c r="O158" s="1"/>
  <c r="R158" s="1"/>
  <c r="N162"/>
  <c r="O162" s="1"/>
  <c r="R162" s="1"/>
  <c r="N166"/>
  <c r="O166" s="1"/>
  <c r="N170"/>
  <c r="O170" s="1"/>
  <c r="R170" s="1"/>
  <c r="N172"/>
  <c r="O172" s="1"/>
  <c r="R172" s="1"/>
  <c r="N174"/>
  <c r="O174" s="1"/>
  <c r="R174" s="1"/>
  <c r="N176"/>
  <c r="O176" s="1"/>
  <c r="Q176" s="1"/>
  <c r="O177" s="1"/>
  <c r="Q177" s="1"/>
  <c r="N115"/>
  <c r="O115" s="1"/>
  <c r="R115" s="1"/>
  <c r="N147"/>
  <c r="O147" s="1"/>
  <c r="R147" s="1"/>
  <c r="N113"/>
  <c r="O113" s="1"/>
  <c r="R113" s="1"/>
  <c r="N123"/>
  <c r="O123" s="1"/>
  <c r="R123" s="1"/>
  <c r="N145"/>
  <c r="O145" s="1"/>
  <c r="R145" s="1"/>
  <c r="Q407"/>
  <c r="R356"/>
  <c r="R305"/>
  <c r="R203"/>
  <c r="R254"/>
  <c r="O184"/>
  <c r="Q184" s="1"/>
  <c r="O185" s="1"/>
  <c r="Q185" s="1"/>
  <c r="P151"/>
  <c r="P253"/>
  <c r="Q356"/>
  <c r="P202"/>
  <c r="N111"/>
  <c r="O111" s="1"/>
  <c r="Q111" s="1"/>
  <c r="O112" s="1"/>
  <c r="N117"/>
  <c r="O117" s="1"/>
  <c r="Q117" s="1"/>
  <c r="O118" s="1"/>
  <c r="N119"/>
  <c r="O119" s="1"/>
  <c r="R119" s="1"/>
  <c r="N125"/>
  <c r="O125" s="1"/>
  <c r="Q125" s="1"/>
  <c r="O126" s="1"/>
  <c r="N127"/>
  <c r="O127" s="1"/>
  <c r="R127" s="1"/>
  <c r="N133"/>
  <c r="O133" s="1"/>
  <c r="Q133" s="1"/>
  <c r="O134" s="1"/>
  <c r="N135"/>
  <c r="O135" s="1"/>
  <c r="R135" s="1"/>
  <c r="N141"/>
  <c r="O141" s="1"/>
  <c r="Q141" s="1"/>
  <c r="O142" s="1"/>
  <c r="N143"/>
  <c r="O143" s="1"/>
  <c r="R143" s="1"/>
  <c r="N149"/>
  <c r="O149" s="1"/>
  <c r="R407"/>
  <c r="M406"/>
  <c r="P406"/>
  <c r="P355"/>
  <c r="M355"/>
  <c r="M304"/>
  <c r="P304"/>
  <c r="M202"/>
  <c r="M151"/>
  <c r="R152"/>
  <c r="Q152"/>
  <c r="F11" i="22"/>
  <c r="E11"/>
  <c r="D11"/>
  <c r="R160" i="23" l="1"/>
  <c r="Q109"/>
  <c r="R109"/>
  <c r="Q139"/>
  <c r="R139"/>
  <c r="Q131"/>
  <c r="O132" s="1"/>
  <c r="Q132" s="1"/>
  <c r="R107"/>
  <c r="R190"/>
  <c r="Q190"/>
  <c r="R176"/>
  <c r="Q147"/>
  <c r="O148" s="1"/>
  <c r="Q148" s="1"/>
  <c r="Q200"/>
  <c r="O201" s="1"/>
  <c r="Q201" s="1"/>
  <c r="Q123"/>
  <c r="O124" s="1"/>
  <c r="Q124" s="1"/>
  <c r="Q182"/>
  <c r="O183" s="1"/>
  <c r="Q183" s="1"/>
  <c r="R137"/>
  <c r="Q137"/>
  <c r="O138" s="1"/>
  <c r="Q138" s="1"/>
  <c r="Q188"/>
  <c r="O189" s="1"/>
  <c r="Q189" s="1"/>
  <c r="Q196"/>
  <c r="O197" s="1"/>
  <c r="Q197" s="1"/>
  <c r="Q174"/>
  <c r="O175" s="1"/>
  <c r="Q175" s="1"/>
  <c r="Q186"/>
  <c r="O187" s="1"/>
  <c r="Q187" s="1"/>
  <c r="R192"/>
  <c r="R184"/>
  <c r="R194"/>
  <c r="Q194"/>
  <c r="O195" s="1"/>
  <c r="Q195" s="1"/>
  <c r="Q178"/>
  <c r="O179" s="1"/>
  <c r="Q179" s="1"/>
  <c r="R178"/>
  <c r="N202"/>
  <c r="O202" s="1"/>
  <c r="Q129"/>
  <c r="O130" s="1"/>
  <c r="Q130" s="1"/>
  <c r="Q115"/>
  <c r="O116" s="1"/>
  <c r="Q116" s="1"/>
  <c r="R125"/>
  <c r="Q113"/>
  <c r="O114" s="1"/>
  <c r="Q114" s="1"/>
  <c r="R105"/>
  <c r="Q166"/>
  <c r="O167" s="1"/>
  <c r="Q167" s="1"/>
  <c r="R166"/>
  <c r="Q145"/>
  <c r="O146" s="1"/>
  <c r="Q146" s="1"/>
  <c r="Q121"/>
  <c r="O122" s="1"/>
  <c r="Q122" s="1"/>
  <c r="N151"/>
  <c r="O151" s="1"/>
  <c r="R151" s="1"/>
  <c r="Q168"/>
  <c r="O169" s="1"/>
  <c r="Q169" s="1"/>
  <c r="Q198"/>
  <c r="O199" s="1"/>
  <c r="Q199" s="1"/>
  <c r="R156"/>
  <c r="Q158"/>
  <c r="O159" s="1"/>
  <c r="Q159" s="1"/>
  <c r="R149"/>
  <c r="Q149"/>
  <c r="O150" s="1"/>
  <c r="Q150" s="1"/>
  <c r="R141"/>
  <c r="Q164"/>
  <c r="O165" s="1"/>
  <c r="Q165" s="1"/>
  <c r="Q180"/>
  <c r="O181" s="1"/>
  <c r="Q181" s="1"/>
  <c r="Q172"/>
  <c r="O173" s="1"/>
  <c r="Q173" s="1"/>
  <c r="R133"/>
  <c r="R117"/>
  <c r="Q143"/>
  <c r="O144" s="1"/>
  <c r="Q144" s="1"/>
  <c r="R111"/>
  <c r="Q170"/>
  <c r="O171" s="1"/>
  <c r="Q171" s="1"/>
  <c r="Q162"/>
  <c r="O163" s="1"/>
  <c r="Q163" s="1"/>
  <c r="Q119"/>
  <c r="O120" s="1"/>
  <c r="Q135"/>
  <c r="O136" s="1"/>
  <c r="Q136" s="1"/>
  <c r="Q127"/>
  <c r="O128" s="1"/>
  <c r="Q112"/>
  <c r="Q142"/>
  <c r="Q126"/>
  <c r="Q134"/>
  <c r="Q118"/>
  <c r="AJ50" i="9"/>
  <c r="E400" i="23" s="1"/>
  <c r="AJ51" i="9"/>
  <c r="E401" i="23" s="1"/>
  <c r="AJ52" i="9"/>
  <c r="E402" i="23" s="1"/>
  <c r="AJ53" i="9"/>
  <c r="E403" i="23" s="1"/>
  <c r="AJ54" i="9"/>
  <c r="E404" i="23" s="1"/>
  <c r="AJ55" i="9"/>
  <c r="E405" i="23" s="1"/>
  <c r="AD50" i="9"/>
  <c r="E349" i="23" s="1"/>
  <c r="AD51" i="9"/>
  <c r="E350" i="23" s="1"/>
  <c r="AD52" i="9"/>
  <c r="E351" i="23" s="1"/>
  <c r="AD53" i="9"/>
  <c r="E352" i="23" s="1"/>
  <c r="AD54" i="9"/>
  <c r="E353" i="23" s="1"/>
  <c r="AD55" i="9"/>
  <c r="E354" i="23" s="1"/>
  <c r="X50" i="9"/>
  <c r="E298" i="23" s="1"/>
  <c r="X51" i="9"/>
  <c r="E299" i="23" s="1"/>
  <c r="X52" i="9"/>
  <c r="E300" i="23" s="1"/>
  <c r="X53" i="9"/>
  <c r="E301" i="23" s="1"/>
  <c r="X54" i="9"/>
  <c r="E302" i="23" s="1"/>
  <c r="X55" i="9"/>
  <c r="E303" i="23" s="1"/>
  <c r="R50" i="9"/>
  <c r="E247" i="23" s="1"/>
  <c r="R51" i="9"/>
  <c r="E248" i="23" s="1"/>
  <c r="R52" i="9"/>
  <c r="E249" i="23" s="1"/>
  <c r="R53" i="9"/>
  <c r="E250" i="23" s="1"/>
  <c r="R54" i="9"/>
  <c r="E251" i="23" s="1"/>
  <c r="R55" i="9"/>
  <c r="E252" i="23" s="1"/>
  <c r="L51" i="9"/>
  <c r="L53"/>
  <c r="L55"/>
  <c r="F55"/>
  <c r="F51"/>
  <c r="F53"/>
  <c r="M26" i="18"/>
  <c r="F27" i="9" s="1"/>
  <c r="N26" i="18"/>
  <c r="L27" i="9" s="1"/>
  <c r="O26" i="18"/>
  <c r="R27" i="9" s="1"/>
  <c r="E224" i="23" s="1"/>
  <c r="P26" i="18"/>
  <c r="X27" i="9" s="1"/>
  <c r="E275" i="23" s="1"/>
  <c r="Q26" i="18"/>
  <c r="AD27" i="9" s="1"/>
  <c r="E326" i="23" s="1"/>
  <c r="R26" i="18"/>
  <c r="AJ27" i="9" s="1"/>
  <c r="E377" i="23" s="1"/>
  <c r="M27" i="18"/>
  <c r="N27"/>
  <c r="L28" i="9" s="1"/>
  <c r="O27" i="18"/>
  <c r="R28" i="9" s="1"/>
  <c r="E225" i="23" s="1"/>
  <c r="P27" i="18"/>
  <c r="X28" i="9" s="1"/>
  <c r="E276" i="23" s="1"/>
  <c r="Q27" i="18"/>
  <c r="AD28" i="9" s="1"/>
  <c r="E327" i="23" s="1"/>
  <c r="R27" i="18"/>
  <c r="AJ28" i="9" s="1"/>
  <c r="E378" i="23" s="1"/>
  <c r="M28" i="18"/>
  <c r="F29" i="9" s="1"/>
  <c r="N28" i="18"/>
  <c r="L29" i="9" s="1"/>
  <c r="O28" i="18"/>
  <c r="R29" i="9" s="1"/>
  <c r="E226" i="23" s="1"/>
  <c r="P28" i="18"/>
  <c r="X29" i="9" s="1"/>
  <c r="E277" i="23" s="1"/>
  <c r="Q28" i="18"/>
  <c r="AD29" i="9" s="1"/>
  <c r="E328" i="23" s="1"/>
  <c r="R28" i="18"/>
  <c r="AJ29" i="9" s="1"/>
  <c r="E379" i="23" s="1"/>
  <c r="M29" i="18"/>
  <c r="N29"/>
  <c r="L30" i="9" s="1"/>
  <c r="O29" i="18"/>
  <c r="R30" i="9" s="1"/>
  <c r="E227" i="23" s="1"/>
  <c r="P29" i="18"/>
  <c r="X30" i="9" s="1"/>
  <c r="E278" i="23" s="1"/>
  <c r="Q29" i="18"/>
  <c r="AD30" i="9" s="1"/>
  <c r="E329" i="23" s="1"/>
  <c r="R29" i="18"/>
  <c r="AJ30" i="9" s="1"/>
  <c r="E380" i="23" s="1"/>
  <c r="M30" i="18"/>
  <c r="F31" i="9" s="1"/>
  <c r="N30" i="18"/>
  <c r="L31" i="9" s="1"/>
  <c r="O30" i="18"/>
  <c r="R31" i="9" s="1"/>
  <c r="E228" i="23" s="1"/>
  <c r="P30" i="18"/>
  <c r="X31" i="9" s="1"/>
  <c r="E279" i="23" s="1"/>
  <c r="Q30" i="18"/>
  <c r="AD31" i="9" s="1"/>
  <c r="E330" i="23" s="1"/>
  <c r="R30" i="18"/>
  <c r="AJ31" i="9" s="1"/>
  <c r="E381" i="23" s="1"/>
  <c r="M31" i="18"/>
  <c r="F32" i="9" s="1"/>
  <c r="N31" i="18"/>
  <c r="L32" i="9" s="1"/>
  <c r="O31" i="18"/>
  <c r="R32" i="9" s="1"/>
  <c r="E229" i="23" s="1"/>
  <c r="P31" i="18"/>
  <c r="X32" i="9" s="1"/>
  <c r="E280" i="23" s="1"/>
  <c r="Q31" i="18"/>
  <c r="AD32" i="9" s="1"/>
  <c r="E331" i="23" s="1"/>
  <c r="R31" i="18"/>
  <c r="AJ32" i="9" s="1"/>
  <c r="E382" i="23" s="1"/>
  <c r="M32" i="18"/>
  <c r="F33" i="9" s="1"/>
  <c r="N32" i="18"/>
  <c r="L33" i="9" s="1"/>
  <c r="O32" i="18"/>
  <c r="R33" i="9" s="1"/>
  <c r="E230" i="23" s="1"/>
  <c r="P32" i="18"/>
  <c r="X33" i="9" s="1"/>
  <c r="E281" i="23" s="1"/>
  <c r="Q32" i="18"/>
  <c r="AD33" i="9" s="1"/>
  <c r="E332" i="23" s="1"/>
  <c r="R32" i="18"/>
  <c r="AJ33" i="9" s="1"/>
  <c r="E383" i="23" s="1"/>
  <c r="M33" i="18"/>
  <c r="N33"/>
  <c r="L34" i="9" s="1"/>
  <c r="O33" i="18"/>
  <c r="R34" i="9" s="1"/>
  <c r="E231" i="23" s="1"/>
  <c r="P33" i="18"/>
  <c r="X34" i="9" s="1"/>
  <c r="E282" i="23" s="1"/>
  <c r="Q33" i="18"/>
  <c r="AD34" i="9" s="1"/>
  <c r="E333" i="23" s="1"/>
  <c r="R33" i="18"/>
  <c r="AJ34" i="9" s="1"/>
  <c r="E384" i="23" s="1"/>
  <c r="M34" i="18"/>
  <c r="F35" i="9" s="1"/>
  <c r="N34" i="18"/>
  <c r="L35" i="9" s="1"/>
  <c r="O34" i="18"/>
  <c r="R35" i="9" s="1"/>
  <c r="E232" i="23" s="1"/>
  <c r="P34" i="18"/>
  <c r="X35" i="9" s="1"/>
  <c r="E283" i="23" s="1"/>
  <c r="Q34" i="18"/>
  <c r="AD35" i="9" s="1"/>
  <c r="E334" i="23" s="1"/>
  <c r="R34" i="18"/>
  <c r="AJ35" i="9" s="1"/>
  <c r="E385" i="23" s="1"/>
  <c r="M35" i="18"/>
  <c r="N35"/>
  <c r="L36" i="9" s="1"/>
  <c r="O35" i="18"/>
  <c r="R36" i="9" s="1"/>
  <c r="E233" i="23" s="1"/>
  <c r="P35" i="18"/>
  <c r="X36" i="9" s="1"/>
  <c r="E284" i="23" s="1"/>
  <c r="Q35" i="18"/>
  <c r="AD36" i="9" s="1"/>
  <c r="E335" i="23" s="1"/>
  <c r="R35" i="18"/>
  <c r="AJ36" i="9" s="1"/>
  <c r="E386" i="23" s="1"/>
  <c r="M36" i="18"/>
  <c r="F37" i="9" s="1"/>
  <c r="N36" i="18"/>
  <c r="L37" i="9" s="1"/>
  <c r="O36" i="18"/>
  <c r="R37" i="9" s="1"/>
  <c r="E234" i="23" s="1"/>
  <c r="P36" i="18"/>
  <c r="X37" i="9" s="1"/>
  <c r="E285" i="23" s="1"/>
  <c r="Q36" i="18"/>
  <c r="AD37" i="9" s="1"/>
  <c r="E336" i="23" s="1"/>
  <c r="R36" i="18"/>
  <c r="AJ37" i="9" s="1"/>
  <c r="E387" i="23" s="1"/>
  <c r="M37" i="18"/>
  <c r="F38" i="9" s="1"/>
  <c r="N37" i="18"/>
  <c r="L38" i="9" s="1"/>
  <c r="O37" i="18"/>
  <c r="R38" i="9" s="1"/>
  <c r="E235" i="23" s="1"/>
  <c r="P37" i="18"/>
  <c r="X38" i="9" s="1"/>
  <c r="E286" i="23" s="1"/>
  <c r="Q37" i="18"/>
  <c r="AD38" i="9" s="1"/>
  <c r="E337" i="23" s="1"/>
  <c r="R37" i="18"/>
  <c r="AJ38" i="9" s="1"/>
  <c r="E388" i="23" s="1"/>
  <c r="M38" i="18"/>
  <c r="F39" i="9" s="1"/>
  <c r="N38" i="18"/>
  <c r="L39" i="9" s="1"/>
  <c r="O38" i="18"/>
  <c r="R39" i="9" s="1"/>
  <c r="E236" i="23" s="1"/>
  <c r="P38" i="18"/>
  <c r="X39" i="9" s="1"/>
  <c r="E287" i="23" s="1"/>
  <c r="Q38" i="18"/>
  <c r="AD39" i="9" s="1"/>
  <c r="E338" i="23" s="1"/>
  <c r="R38" i="18"/>
  <c r="AJ39" i="9" s="1"/>
  <c r="E389" i="23" s="1"/>
  <c r="M39" i="18"/>
  <c r="F40" i="9" s="1"/>
  <c r="N39" i="18"/>
  <c r="L40" i="9" s="1"/>
  <c r="O39" i="18"/>
  <c r="R40" i="9" s="1"/>
  <c r="E237" i="23" s="1"/>
  <c r="P39" i="18"/>
  <c r="X40" i="9" s="1"/>
  <c r="E288" i="23" s="1"/>
  <c r="Q39" i="18"/>
  <c r="AD40" i="9" s="1"/>
  <c r="E339" i="23" s="1"/>
  <c r="R39" i="18"/>
  <c r="AJ40" i="9" s="1"/>
  <c r="E390" i="23" s="1"/>
  <c r="M40" i="18"/>
  <c r="F41" i="9" s="1"/>
  <c r="N40" i="18"/>
  <c r="L41" i="9" s="1"/>
  <c r="O40" i="18"/>
  <c r="R41" i="9" s="1"/>
  <c r="E238" i="23" s="1"/>
  <c r="P40" i="18"/>
  <c r="X41" i="9" s="1"/>
  <c r="E289" i="23" s="1"/>
  <c r="Q40" i="18"/>
  <c r="AD41" i="9" s="1"/>
  <c r="E340" i="23" s="1"/>
  <c r="R40" i="18"/>
  <c r="AJ41" i="9" s="1"/>
  <c r="E391" i="23" s="1"/>
  <c r="M41" i="18"/>
  <c r="N41"/>
  <c r="L42" i="9" s="1"/>
  <c r="O41" i="18"/>
  <c r="R42" i="9" s="1"/>
  <c r="E239" i="23" s="1"/>
  <c r="P41" i="18"/>
  <c r="X42" i="9" s="1"/>
  <c r="E290" i="23" s="1"/>
  <c r="Q41" i="18"/>
  <c r="AD42" i="9" s="1"/>
  <c r="E341" i="23" s="1"/>
  <c r="R41" i="18"/>
  <c r="AJ42" i="9" s="1"/>
  <c r="E392" i="23" s="1"/>
  <c r="M42" i="18"/>
  <c r="F43" i="9" s="1"/>
  <c r="N42" i="18"/>
  <c r="L43" i="9" s="1"/>
  <c r="O42" i="18"/>
  <c r="R43" i="9" s="1"/>
  <c r="E240" i="23" s="1"/>
  <c r="P42" i="18"/>
  <c r="X43" i="9" s="1"/>
  <c r="E291" i="23" s="1"/>
  <c r="Q42" i="18"/>
  <c r="AD43" i="9" s="1"/>
  <c r="E342" i="23" s="1"/>
  <c r="R42" i="18"/>
  <c r="AJ43" i="9" s="1"/>
  <c r="E393" i="23" s="1"/>
  <c r="M43" i="18"/>
  <c r="N43"/>
  <c r="L44" i="9" s="1"/>
  <c r="O43" i="18"/>
  <c r="R44" i="9" s="1"/>
  <c r="E241" i="23" s="1"/>
  <c r="P43" i="18"/>
  <c r="X44" i="9" s="1"/>
  <c r="E292" i="23" s="1"/>
  <c r="Q43" i="18"/>
  <c r="AD44" i="9" s="1"/>
  <c r="E343" i="23" s="1"/>
  <c r="R43" i="18"/>
  <c r="AJ44" i="9" s="1"/>
  <c r="E394" i="23" s="1"/>
  <c r="M44" i="18"/>
  <c r="F45" i="9" s="1"/>
  <c r="N44" i="18"/>
  <c r="L45" i="9" s="1"/>
  <c r="O44" i="18"/>
  <c r="R45" i="9" s="1"/>
  <c r="E242" i="23" s="1"/>
  <c r="P44" i="18"/>
  <c r="X45" i="9" s="1"/>
  <c r="E293" i="23" s="1"/>
  <c r="Q44" i="18"/>
  <c r="AD45" i="9" s="1"/>
  <c r="E344" i="23" s="1"/>
  <c r="R44" i="18"/>
  <c r="AJ45" i="9" s="1"/>
  <c r="E395" i="23" s="1"/>
  <c r="M45" i="18"/>
  <c r="N45"/>
  <c r="L46" i="9" s="1"/>
  <c r="O45" i="18"/>
  <c r="R46" i="9" s="1"/>
  <c r="E243" i="23" s="1"/>
  <c r="P45" i="18"/>
  <c r="X46" i="9" s="1"/>
  <c r="E294" i="23" s="1"/>
  <c r="Q45" i="18"/>
  <c r="AD46" i="9" s="1"/>
  <c r="E345" i="23" s="1"/>
  <c r="R45" i="18"/>
  <c r="AJ46" i="9" s="1"/>
  <c r="E396" i="23" s="1"/>
  <c r="M46" i="18"/>
  <c r="F47" i="9" s="1"/>
  <c r="N46" i="18"/>
  <c r="L47" i="9" s="1"/>
  <c r="O46" i="18"/>
  <c r="R47" i="9" s="1"/>
  <c r="E244" i="23" s="1"/>
  <c r="P46" i="18"/>
  <c r="X47" i="9" s="1"/>
  <c r="E295" i="23" s="1"/>
  <c r="Q46" i="18"/>
  <c r="AD47" i="9" s="1"/>
  <c r="E346" i="23" s="1"/>
  <c r="R46" i="18"/>
  <c r="AJ47" i="9" s="1"/>
  <c r="E397" i="23" s="1"/>
  <c r="M47" i="18"/>
  <c r="F48" i="9" s="1"/>
  <c r="N47" i="18"/>
  <c r="L48" i="9" s="1"/>
  <c r="O47" i="18"/>
  <c r="R48" i="9" s="1"/>
  <c r="E245" i="23" s="1"/>
  <c r="P47" i="18"/>
  <c r="X48" i="9" s="1"/>
  <c r="E296" i="23" s="1"/>
  <c r="Q47" i="18"/>
  <c r="AD48" i="9" s="1"/>
  <c r="E347" i="23" s="1"/>
  <c r="R47" i="18"/>
  <c r="AJ48" i="9" s="1"/>
  <c r="E398" i="23" s="1"/>
  <c r="M48" i="18"/>
  <c r="F49" i="9" s="1"/>
  <c r="N48" i="18"/>
  <c r="L49" i="9" s="1"/>
  <c r="O48" i="18"/>
  <c r="R49" i="9" s="1"/>
  <c r="E246" i="23" s="1"/>
  <c r="P48" i="18"/>
  <c r="X49" i="9" s="1"/>
  <c r="E297" i="23" s="1"/>
  <c r="Q48" i="18"/>
  <c r="AD49" i="9" s="1"/>
  <c r="E348" i="23" s="1"/>
  <c r="R48" i="18"/>
  <c r="AJ49" i="9" s="1"/>
  <c r="E399" i="23" s="1"/>
  <c r="M18" i="18"/>
  <c r="F19" i="9" s="1"/>
  <c r="N18" i="18"/>
  <c r="L19" i="9" s="1"/>
  <c r="O18" i="18"/>
  <c r="R19" i="9" s="1"/>
  <c r="E216" i="23" s="1"/>
  <c r="P18" i="18"/>
  <c r="X19" i="9" s="1"/>
  <c r="E267" i="23" s="1"/>
  <c r="Q18" i="18"/>
  <c r="AD19" i="9" s="1"/>
  <c r="E318" i="23" s="1"/>
  <c r="R18" i="18"/>
  <c r="AJ19" i="9" s="1"/>
  <c r="E369" i="23" s="1"/>
  <c r="M19" i="18"/>
  <c r="N19"/>
  <c r="L20" i="9" s="1"/>
  <c r="O19" i="18"/>
  <c r="R20" i="9" s="1"/>
  <c r="E217" i="23" s="1"/>
  <c r="P19" i="18"/>
  <c r="X20" i="9" s="1"/>
  <c r="E268" i="23" s="1"/>
  <c r="Q19" i="18"/>
  <c r="AD20" i="9" s="1"/>
  <c r="E319" i="23" s="1"/>
  <c r="R19" i="18"/>
  <c r="AJ20" i="9" s="1"/>
  <c r="E370" i="23" s="1"/>
  <c r="M20" i="18"/>
  <c r="F21" i="9" s="1"/>
  <c r="N20" i="18"/>
  <c r="L21" i="9" s="1"/>
  <c r="O20" i="18"/>
  <c r="R21" i="9" s="1"/>
  <c r="E218" i="23" s="1"/>
  <c r="P20" i="18"/>
  <c r="X21" i="9" s="1"/>
  <c r="E269" i="23" s="1"/>
  <c r="Q20" i="18"/>
  <c r="AD21" i="9" s="1"/>
  <c r="E320" i="23" s="1"/>
  <c r="R20" i="18"/>
  <c r="AJ21" i="9" s="1"/>
  <c r="E371" i="23" s="1"/>
  <c r="M21" i="18"/>
  <c r="F22" i="9" s="1"/>
  <c r="N21" i="18"/>
  <c r="L22" i="9" s="1"/>
  <c r="O21" i="18"/>
  <c r="R22" i="9" s="1"/>
  <c r="E219" i="23" s="1"/>
  <c r="P21" i="18"/>
  <c r="X22" i="9" s="1"/>
  <c r="E270" i="23" s="1"/>
  <c r="Q21" i="18"/>
  <c r="AD22" i="9" s="1"/>
  <c r="E321" i="23" s="1"/>
  <c r="R21" i="18"/>
  <c r="AJ22" i="9" s="1"/>
  <c r="E372" i="23" s="1"/>
  <c r="M22" i="18"/>
  <c r="F23" i="9" s="1"/>
  <c r="N22" i="18"/>
  <c r="L23" i="9" s="1"/>
  <c r="O22" i="18"/>
  <c r="R23" i="9" s="1"/>
  <c r="E220" i="23" s="1"/>
  <c r="P22" i="18"/>
  <c r="X23" i="9" s="1"/>
  <c r="E271" i="23" s="1"/>
  <c r="Q22" i="18"/>
  <c r="AD23" i="9" s="1"/>
  <c r="E322" i="23" s="1"/>
  <c r="R22" i="18"/>
  <c r="AJ23" i="9" s="1"/>
  <c r="E373" i="23" s="1"/>
  <c r="M23" i="18"/>
  <c r="F24" i="9" s="1"/>
  <c r="N23" i="18"/>
  <c r="L24" i="9" s="1"/>
  <c r="O23" i="18"/>
  <c r="R24" i="9" s="1"/>
  <c r="E221" i="23" s="1"/>
  <c r="P23" i="18"/>
  <c r="X24" i="9" s="1"/>
  <c r="E272" i="23" s="1"/>
  <c r="Q23" i="18"/>
  <c r="AD24" i="9" s="1"/>
  <c r="E323" i="23" s="1"/>
  <c r="R23" i="18"/>
  <c r="AJ24" i="9" s="1"/>
  <c r="E374" i="23" s="1"/>
  <c r="M24" i="18"/>
  <c r="F25" i="9" s="1"/>
  <c r="N24" i="18"/>
  <c r="L25" i="9" s="1"/>
  <c r="O24" i="18"/>
  <c r="R25" i="9" s="1"/>
  <c r="E222" i="23" s="1"/>
  <c r="P24" i="18"/>
  <c r="X25" i="9" s="1"/>
  <c r="E273" i="23" s="1"/>
  <c r="Q24" i="18"/>
  <c r="AD25" i="9" s="1"/>
  <c r="E324" i="23" s="1"/>
  <c r="R24" i="18"/>
  <c r="AJ25" i="9" s="1"/>
  <c r="E375" i="23" s="1"/>
  <c r="M25" i="18"/>
  <c r="N25"/>
  <c r="L26" i="9" s="1"/>
  <c r="O25" i="18"/>
  <c r="R26" i="9" s="1"/>
  <c r="E223" i="23" s="1"/>
  <c r="N223" s="1"/>
  <c r="O223" s="1"/>
  <c r="Q223" s="1"/>
  <c r="O224" s="1"/>
  <c r="Q224" s="1"/>
  <c r="P25" i="18"/>
  <c r="X26" i="9" s="1"/>
  <c r="E274" i="23" s="1"/>
  <c r="N274" s="1"/>
  <c r="O274" s="1"/>
  <c r="R274" s="1"/>
  <c r="Q25" i="18"/>
  <c r="AD26" i="9" s="1"/>
  <c r="E325" i="23" s="1"/>
  <c r="N325" s="1"/>
  <c r="O325" s="1"/>
  <c r="Q325" s="1"/>
  <c r="O326" s="1"/>
  <c r="Q326" s="1"/>
  <c r="R25" i="18"/>
  <c r="AJ26" i="9" s="1"/>
  <c r="E376" i="23" s="1"/>
  <c r="N376" s="1"/>
  <c r="O376" s="1"/>
  <c r="Q376" s="1"/>
  <c r="O377" s="1"/>
  <c r="Q377" s="1"/>
  <c r="N17" i="18"/>
  <c r="L18" i="9" s="1"/>
  <c r="O17" i="18"/>
  <c r="R18" i="9" s="1"/>
  <c r="E215" i="23" s="1"/>
  <c r="P17" i="18"/>
  <c r="X18" i="9" s="1"/>
  <c r="E266" i="23" s="1"/>
  <c r="Q17" i="18"/>
  <c r="AD18" i="9" s="1"/>
  <c r="E317" i="23" s="1"/>
  <c r="R17" i="18"/>
  <c r="AJ18" i="9" s="1"/>
  <c r="E368" i="23" s="1"/>
  <c r="N15" i="18"/>
  <c r="L16" i="9" s="1"/>
  <c r="O15" i="18"/>
  <c r="R16" i="9" s="1"/>
  <c r="E213" i="23" s="1"/>
  <c r="P15" i="18"/>
  <c r="X16" i="9" s="1"/>
  <c r="E264" i="23" s="1"/>
  <c r="Q15" i="18"/>
  <c r="AD16" i="9" s="1"/>
  <c r="E315" i="23" s="1"/>
  <c r="R15" i="18"/>
  <c r="AJ16" i="9" s="1"/>
  <c r="E366" i="23" s="1"/>
  <c r="N16" i="18"/>
  <c r="L17" i="9" s="1"/>
  <c r="O16" i="18"/>
  <c r="R17" i="9" s="1"/>
  <c r="E214" i="23" s="1"/>
  <c r="P16" i="18"/>
  <c r="X17" i="9" s="1"/>
  <c r="E265" i="23" s="1"/>
  <c r="Q16" i="18"/>
  <c r="AD17" i="9" s="1"/>
  <c r="E316" i="23" s="1"/>
  <c r="R16" i="18"/>
  <c r="AJ17" i="9" s="1"/>
  <c r="E367" i="23" s="1"/>
  <c r="M16" i="18"/>
  <c r="F17" i="9" s="1"/>
  <c r="N13" i="18"/>
  <c r="L14" i="9" s="1"/>
  <c r="O13" i="18"/>
  <c r="R14" i="9" s="1"/>
  <c r="E211" i="23" s="1"/>
  <c r="P13" i="18"/>
  <c r="X14" i="9" s="1"/>
  <c r="E262" i="23" s="1"/>
  <c r="Q13" i="18"/>
  <c r="AD14" i="9" s="1"/>
  <c r="E313" i="23" s="1"/>
  <c r="R13" i="18"/>
  <c r="AJ14" i="9" s="1"/>
  <c r="E364" i="23" s="1"/>
  <c r="N14" i="18"/>
  <c r="L15" i="9" s="1"/>
  <c r="O14" i="18"/>
  <c r="R15" i="9" s="1"/>
  <c r="E212" i="23" s="1"/>
  <c r="P14" i="18"/>
  <c r="X15" i="9" s="1"/>
  <c r="E263" i="23" s="1"/>
  <c r="Q14" i="18"/>
  <c r="AD15" i="9" s="1"/>
  <c r="E314" i="23" s="1"/>
  <c r="R14" i="18"/>
  <c r="AJ15" i="9" s="1"/>
  <c r="E365" i="23" s="1"/>
  <c r="M14" i="18"/>
  <c r="F15" i="9" s="1"/>
  <c r="N11" i="18"/>
  <c r="L12" i="9" s="1"/>
  <c r="O11" i="18"/>
  <c r="R12" i="9" s="1"/>
  <c r="E209" i="23" s="1"/>
  <c r="P11" i="18"/>
  <c r="X12" i="9" s="1"/>
  <c r="E260" i="23" s="1"/>
  <c r="Q11" i="18"/>
  <c r="AD12" i="9" s="1"/>
  <c r="E311" i="23" s="1"/>
  <c r="R11" i="18"/>
  <c r="AJ12" i="9" s="1"/>
  <c r="E362" i="23" s="1"/>
  <c r="N12" i="18"/>
  <c r="L13" i="9" s="1"/>
  <c r="O12" i="18"/>
  <c r="R13" i="9" s="1"/>
  <c r="E210" i="23" s="1"/>
  <c r="P12" i="18"/>
  <c r="X13" i="9" s="1"/>
  <c r="E261" i="23" s="1"/>
  <c r="Q12" i="18"/>
  <c r="AD13" i="9" s="1"/>
  <c r="E312" i="23" s="1"/>
  <c r="R12" i="18"/>
  <c r="AJ13" i="9" s="1"/>
  <c r="E363" i="23" s="1"/>
  <c r="M12" i="18"/>
  <c r="F13" i="9" s="1"/>
  <c r="N9" i="18"/>
  <c r="O9"/>
  <c r="P9"/>
  <c r="Q9"/>
  <c r="R9"/>
  <c r="N10"/>
  <c r="L11" i="9" s="1"/>
  <c r="O10" i="18"/>
  <c r="R11" i="9" s="1"/>
  <c r="E208" i="23" s="1"/>
  <c r="P10" i="18"/>
  <c r="X11" i="9" s="1"/>
  <c r="E259" i="23" s="1"/>
  <c r="Q10" i="18"/>
  <c r="AD11" i="9" s="1"/>
  <c r="E310" i="23" s="1"/>
  <c r="R10" i="18"/>
  <c r="AJ11" i="9" s="1"/>
  <c r="E361" i="23" s="1"/>
  <c r="M10" i="18"/>
  <c r="F11" i="9" s="1"/>
  <c r="N249" i="23" l="1"/>
  <c r="O249" s="1"/>
  <c r="N302"/>
  <c r="O302" s="1"/>
  <c r="Q302" s="1"/>
  <c r="O303" s="1"/>
  <c r="Q303" s="1"/>
  <c r="N298"/>
  <c r="O298" s="1"/>
  <c r="R298" s="1"/>
  <c r="N351"/>
  <c r="O351" s="1"/>
  <c r="N404"/>
  <c r="O404" s="1"/>
  <c r="R404" s="1"/>
  <c r="N400"/>
  <c r="O400" s="1"/>
  <c r="R400" s="1"/>
  <c r="N251"/>
  <c r="O251" s="1"/>
  <c r="N247"/>
  <c r="O247" s="1"/>
  <c r="N300"/>
  <c r="O300" s="1"/>
  <c r="N353"/>
  <c r="O353" s="1"/>
  <c r="N349"/>
  <c r="O349" s="1"/>
  <c r="N402"/>
  <c r="O402" s="1"/>
  <c r="Q298"/>
  <c r="O299" s="1"/>
  <c r="Q299" s="1"/>
  <c r="N311"/>
  <c r="O311" s="1"/>
  <c r="Q311" s="1"/>
  <c r="O312" s="1"/>
  <c r="Q312" s="1"/>
  <c r="N262"/>
  <c r="O262" s="1"/>
  <c r="Q262" s="1"/>
  <c r="O263" s="1"/>
  <c r="Q263" s="1"/>
  <c r="N213"/>
  <c r="O213" s="1"/>
  <c r="Q213" s="1"/>
  <c r="O214" s="1"/>
  <c r="Q214" s="1"/>
  <c r="N266"/>
  <c r="O266" s="1"/>
  <c r="R266" s="1"/>
  <c r="R376"/>
  <c r="N209"/>
  <c r="O209" s="1"/>
  <c r="Q209" s="1"/>
  <c r="O210" s="1"/>
  <c r="Q210" s="1"/>
  <c r="N364"/>
  <c r="O364" s="1"/>
  <c r="R364" s="1"/>
  <c r="N315"/>
  <c r="O315" s="1"/>
  <c r="R315" s="1"/>
  <c r="N368"/>
  <c r="O368" s="1"/>
  <c r="R368" s="1"/>
  <c r="N323"/>
  <c r="O323" s="1"/>
  <c r="R323" s="1"/>
  <c r="N321"/>
  <c r="O321" s="1"/>
  <c r="Q321" s="1"/>
  <c r="O322" s="1"/>
  <c r="Q322" s="1"/>
  <c r="N319"/>
  <c r="O319" s="1"/>
  <c r="Q319" s="1"/>
  <c r="O320" s="1"/>
  <c r="Q320" s="1"/>
  <c r="N245"/>
  <c r="O245" s="1"/>
  <c r="R245" s="1"/>
  <c r="N243"/>
  <c r="O243" s="1"/>
  <c r="Q243" s="1"/>
  <c r="O244" s="1"/>
  <c r="Q244" s="1"/>
  <c r="N241"/>
  <c r="O241" s="1"/>
  <c r="R241" s="1"/>
  <c r="N239"/>
  <c r="O239" s="1"/>
  <c r="R239" s="1"/>
  <c r="N237"/>
  <c r="O237" s="1"/>
  <c r="Q237" s="1"/>
  <c r="O238" s="1"/>
  <c r="Q238" s="1"/>
  <c r="N235"/>
  <c r="O235" s="1"/>
  <c r="Q235" s="1"/>
  <c r="O236" s="1"/>
  <c r="Q236" s="1"/>
  <c r="N233"/>
  <c r="O233" s="1"/>
  <c r="Q233" s="1"/>
  <c r="O234" s="1"/>
  <c r="Q234" s="1"/>
  <c r="N231"/>
  <c r="O231" s="1"/>
  <c r="Q231" s="1"/>
  <c r="O232" s="1"/>
  <c r="Q232" s="1"/>
  <c r="N229"/>
  <c r="O229" s="1"/>
  <c r="Q229" s="1"/>
  <c r="O230" s="1"/>
  <c r="Q230" s="1"/>
  <c r="N227"/>
  <c r="O227" s="1"/>
  <c r="Q227" s="1"/>
  <c r="O228" s="1"/>
  <c r="Q228" s="1"/>
  <c r="N225"/>
  <c r="O225" s="1"/>
  <c r="Q225" s="1"/>
  <c r="O226" s="1"/>
  <c r="Q226" s="1"/>
  <c r="N362"/>
  <c r="O362" s="1"/>
  <c r="Q362" s="1"/>
  <c r="O363" s="1"/>
  <c r="Q363" s="1"/>
  <c r="N313"/>
  <c r="O313" s="1"/>
  <c r="N264"/>
  <c r="O264" s="1"/>
  <c r="R264" s="1"/>
  <c r="N317"/>
  <c r="O317" s="1"/>
  <c r="N374"/>
  <c r="O374" s="1"/>
  <c r="R374" s="1"/>
  <c r="N372"/>
  <c r="O372" s="1"/>
  <c r="N370"/>
  <c r="O370" s="1"/>
  <c r="Q370" s="1"/>
  <c r="O371" s="1"/>
  <c r="Q371" s="1"/>
  <c r="N296"/>
  <c r="O296" s="1"/>
  <c r="Q296" s="1"/>
  <c r="O297" s="1"/>
  <c r="Q297" s="1"/>
  <c r="N294"/>
  <c r="O294" s="1"/>
  <c r="R294" s="1"/>
  <c r="N292"/>
  <c r="O292" s="1"/>
  <c r="N290"/>
  <c r="O290" s="1"/>
  <c r="Q290" s="1"/>
  <c r="O291" s="1"/>
  <c r="Q291" s="1"/>
  <c r="N288"/>
  <c r="O288" s="1"/>
  <c r="Q288" s="1"/>
  <c r="O289" s="1"/>
  <c r="Q289" s="1"/>
  <c r="N286"/>
  <c r="O286" s="1"/>
  <c r="R286" s="1"/>
  <c r="N284"/>
  <c r="O284" s="1"/>
  <c r="R284" s="1"/>
  <c r="N282"/>
  <c r="O282" s="1"/>
  <c r="Q282" s="1"/>
  <c r="O283" s="1"/>
  <c r="Q283" s="1"/>
  <c r="N280"/>
  <c r="O280" s="1"/>
  <c r="R280" s="1"/>
  <c r="N278"/>
  <c r="O278" s="1"/>
  <c r="N276"/>
  <c r="O276" s="1"/>
  <c r="Q274"/>
  <c r="O275" s="1"/>
  <c r="Q275" s="1"/>
  <c r="N219"/>
  <c r="O219" s="1"/>
  <c r="N260"/>
  <c r="O260" s="1"/>
  <c r="N211"/>
  <c r="O211" s="1"/>
  <c r="N366"/>
  <c r="O366" s="1"/>
  <c r="N215"/>
  <c r="O215" s="1"/>
  <c r="N272"/>
  <c r="O272" s="1"/>
  <c r="N270"/>
  <c r="O270" s="1"/>
  <c r="N268"/>
  <c r="O268" s="1"/>
  <c r="N398"/>
  <c r="O398" s="1"/>
  <c r="N396"/>
  <c r="O396" s="1"/>
  <c r="N394"/>
  <c r="O394" s="1"/>
  <c r="N392"/>
  <c r="O392" s="1"/>
  <c r="N390"/>
  <c r="O390" s="1"/>
  <c r="N388"/>
  <c r="O388" s="1"/>
  <c r="N386"/>
  <c r="O386" s="1"/>
  <c r="N384"/>
  <c r="O384" s="1"/>
  <c r="N382"/>
  <c r="O382" s="1"/>
  <c r="N380"/>
  <c r="O380" s="1"/>
  <c r="N378"/>
  <c r="O378" s="1"/>
  <c r="R223"/>
  <c r="R325"/>
  <c r="N221"/>
  <c r="O221" s="1"/>
  <c r="Q221" s="1"/>
  <c r="O222" s="1"/>
  <c r="Q222" s="1"/>
  <c r="N217"/>
  <c r="O217" s="1"/>
  <c r="N347"/>
  <c r="O347" s="1"/>
  <c r="N345"/>
  <c r="O345" s="1"/>
  <c r="N343"/>
  <c r="O343" s="1"/>
  <c r="N341"/>
  <c r="O341" s="1"/>
  <c r="N339"/>
  <c r="O339" s="1"/>
  <c r="N337"/>
  <c r="O337" s="1"/>
  <c r="N335"/>
  <c r="O335" s="1"/>
  <c r="N333"/>
  <c r="O333" s="1"/>
  <c r="N331"/>
  <c r="O331" s="1"/>
  <c r="N329"/>
  <c r="O329" s="1"/>
  <c r="N327"/>
  <c r="O327" s="1"/>
  <c r="Q151"/>
  <c r="Q202"/>
  <c r="R202"/>
  <c r="Q120"/>
  <c r="Q128"/>
  <c r="S19" i="18"/>
  <c r="S25"/>
  <c r="S45"/>
  <c r="S43"/>
  <c r="S41"/>
  <c r="S35"/>
  <c r="S33"/>
  <c r="S29"/>
  <c r="S27"/>
  <c r="F20" i="9"/>
  <c r="S37" i="18"/>
  <c r="S21"/>
  <c r="S39"/>
  <c r="S23"/>
  <c r="F44" i="9"/>
  <c r="F36"/>
  <c r="F28"/>
  <c r="F46"/>
  <c r="F42"/>
  <c r="F34"/>
  <c r="F30"/>
  <c r="F26"/>
  <c r="S47" i="18"/>
  <c r="S31"/>
  <c r="F18" i="1"/>
  <c r="T57" i="9"/>
  <c r="G254" i="23" s="1"/>
  <c r="J6" i="22"/>
  <c r="J7"/>
  <c r="J8"/>
  <c r="J9"/>
  <c r="J10"/>
  <c r="J5"/>
  <c r="I11"/>
  <c r="H11"/>
  <c r="G11"/>
  <c r="Q280" i="23" l="1"/>
  <c r="O281" s="1"/>
  <c r="Q281" s="1"/>
  <c r="Q404"/>
  <c r="O405" s="1"/>
  <c r="Q405" s="1"/>
  <c r="R351"/>
  <c r="Q351"/>
  <c r="O352" s="1"/>
  <c r="Q352" s="1"/>
  <c r="R249"/>
  <c r="Q249"/>
  <c r="O250" s="1"/>
  <c r="Q250" s="1"/>
  <c r="Q400"/>
  <c r="O401" s="1"/>
  <c r="Q401" s="1"/>
  <c r="R302"/>
  <c r="R288"/>
  <c r="Q349"/>
  <c r="O350" s="1"/>
  <c r="Q350" s="1"/>
  <c r="R349"/>
  <c r="R251"/>
  <c r="Q251"/>
  <c r="O252" s="1"/>
  <c r="Q252" s="1"/>
  <c r="R402"/>
  <c r="Q402"/>
  <c r="O403" s="1"/>
  <c r="Q403" s="1"/>
  <c r="Q247"/>
  <c r="O248" s="1"/>
  <c r="Q248" s="1"/>
  <c r="R247"/>
  <c r="Q300"/>
  <c r="O301" s="1"/>
  <c r="Q301" s="1"/>
  <c r="R300"/>
  <c r="Q353"/>
  <c r="O354" s="1"/>
  <c r="Q354" s="1"/>
  <c r="R353"/>
  <c r="R319"/>
  <c r="Q266"/>
  <c r="O267" s="1"/>
  <c r="Q267" s="1"/>
  <c r="R231"/>
  <c r="R221"/>
  <c r="Q315"/>
  <c r="O316" s="1"/>
  <c r="Q316" s="1"/>
  <c r="R229"/>
  <c r="R370"/>
  <c r="R311"/>
  <c r="R262"/>
  <c r="R213"/>
  <c r="R282"/>
  <c r="Q264"/>
  <c r="O265" s="1"/>
  <c r="Q265" s="1"/>
  <c r="R296"/>
  <c r="Q241"/>
  <c r="O242" s="1"/>
  <c r="Q242" s="1"/>
  <c r="R243"/>
  <c r="Q239"/>
  <c r="O240" s="1"/>
  <c r="Q240" s="1"/>
  <c r="Q364"/>
  <c r="O365" s="1"/>
  <c r="Q365" s="1"/>
  <c r="R362"/>
  <c r="Q374"/>
  <c r="O375" s="1"/>
  <c r="Q375" s="1"/>
  <c r="Q286"/>
  <c r="O287" s="1"/>
  <c r="Q287" s="1"/>
  <c r="Q245"/>
  <c r="O246" s="1"/>
  <c r="Q246" s="1"/>
  <c r="Q294"/>
  <c r="O295" s="1"/>
  <c r="Q295" s="1"/>
  <c r="R237"/>
  <c r="Q323"/>
  <c r="O324" s="1"/>
  <c r="Q324" s="1"/>
  <c r="Q284"/>
  <c r="O285" s="1"/>
  <c r="Q285" s="1"/>
  <c r="Q368"/>
  <c r="O369" s="1"/>
  <c r="Q369" s="1"/>
  <c r="R209"/>
  <c r="Q276"/>
  <c r="O277" s="1"/>
  <c r="Q277" s="1"/>
  <c r="R276"/>
  <c r="R292"/>
  <c r="Q292"/>
  <c r="O293" s="1"/>
  <c r="Q293" s="1"/>
  <c r="Q372"/>
  <c r="O373" s="1"/>
  <c r="Q373" s="1"/>
  <c r="R372"/>
  <c r="R317"/>
  <c r="Q317"/>
  <c r="O318" s="1"/>
  <c r="Q318" s="1"/>
  <c r="R227"/>
  <c r="R235"/>
  <c r="R233"/>
  <c r="R321"/>
  <c r="R225"/>
  <c r="Q313"/>
  <c r="O314" s="1"/>
  <c r="Q314" s="1"/>
  <c r="R313"/>
  <c r="Q278"/>
  <c r="O279" s="1"/>
  <c r="Q279" s="1"/>
  <c r="R278"/>
  <c r="R290"/>
  <c r="Q341"/>
  <c r="O342" s="1"/>
  <c r="Q342" s="1"/>
  <c r="R341"/>
  <c r="Q380"/>
  <c r="O381" s="1"/>
  <c r="Q381" s="1"/>
  <c r="R380"/>
  <c r="Q396"/>
  <c r="O397" s="1"/>
  <c r="Q397" s="1"/>
  <c r="R396"/>
  <c r="Q272"/>
  <c r="O273" s="1"/>
  <c r="Q273" s="1"/>
  <c r="R272"/>
  <c r="R260"/>
  <c r="Q260"/>
  <c r="O261" s="1"/>
  <c r="Q261" s="1"/>
  <c r="R331"/>
  <c r="Q331"/>
  <c r="O332" s="1"/>
  <c r="Q332" s="1"/>
  <c r="R347"/>
  <c r="Q347"/>
  <c r="O348" s="1"/>
  <c r="Q348" s="1"/>
  <c r="R378"/>
  <c r="Q378"/>
  <c r="O379" s="1"/>
  <c r="Q379" s="1"/>
  <c r="R386"/>
  <c r="Q386"/>
  <c r="O387" s="1"/>
  <c r="Q387" s="1"/>
  <c r="R270"/>
  <c r="Q270"/>
  <c r="O271" s="1"/>
  <c r="Q271" s="1"/>
  <c r="R211"/>
  <c r="Q211"/>
  <c r="O212" s="1"/>
  <c r="Q212" s="1"/>
  <c r="R327"/>
  <c r="Q327"/>
  <c r="O328" s="1"/>
  <c r="Q328" s="1"/>
  <c r="R335"/>
  <c r="Q335"/>
  <c r="O336" s="1"/>
  <c r="Q336" s="1"/>
  <c r="Q343"/>
  <c r="O344" s="1"/>
  <c r="Q344" s="1"/>
  <c r="R343"/>
  <c r="Q382"/>
  <c r="O383" s="1"/>
  <c r="Q383" s="1"/>
  <c r="R382"/>
  <c r="Q390"/>
  <c r="O391" s="1"/>
  <c r="Q391" s="1"/>
  <c r="R390"/>
  <c r="R398"/>
  <c r="Q398"/>
  <c r="O399" s="1"/>
  <c r="Q399" s="1"/>
  <c r="R215"/>
  <c r="Q215"/>
  <c r="O216" s="1"/>
  <c r="Q216" s="1"/>
  <c r="Q219"/>
  <c r="O220" s="1"/>
  <c r="Q220" s="1"/>
  <c r="R219"/>
  <c r="Q333"/>
  <c r="O334" s="1"/>
  <c r="Q334" s="1"/>
  <c r="R333"/>
  <c r="R217"/>
  <c r="Q217"/>
  <c r="O218" s="1"/>
  <c r="Q218" s="1"/>
  <c r="Q388"/>
  <c r="O389" s="1"/>
  <c r="Q389" s="1"/>
  <c r="R388"/>
  <c r="Q339"/>
  <c r="O340" s="1"/>
  <c r="Q340" s="1"/>
  <c r="R339"/>
  <c r="R394"/>
  <c r="Q394"/>
  <c r="O395" s="1"/>
  <c r="Q395" s="1"/>
  <c r="Q329"/>
  <c r="O330" s="1"/>
  <c r="Q330" s="1"/>
  <c r="R329"/>
  <c r="R337"/>
  <c r="Q337"/>
  <c r="O338" s="1"/>
  <c r="Q338" s="1"/>
  <c r="R345"/>
  <c r="Q345"/>
  <c r="O346" s="1"/>
  <c r="Q346" s="1"/>
  <c r="R384"/>
  <c r="Q384"/>
  <c r="O385" s="1"/>
  <c r="Q385" s="1"/>
  <c r="R392"/>
  <c r="Q392"/>
  <c r="O393" s="1"/>
  <c r="Q393" s="1"/>
  <c r="R268"/>
  <c r="Q268"/>
  <c r="O269" s="1"/>
  <c r="Q269" s="1"/>
  <c r="Q366"/>
  <c r="O367" s="1"/>
  <c r="Q367" s="1"/>
  <c r="R366"/>
  <c r="K8" i="22"/>
  <c r="AX63" i="9" s="1"/>
  <c r="J11" i="22"/>
  <c r="G21" i="7" s="1"/>
  <c r="I21" s="1"/>
  <c r="K11" i="22" l="1"/>
  <c r="K15" i="6"/>
  <c r="K14"/>
  <c r="K13"/>
  <c r="J15" i="1"/>
  <c r="N459" i="19" l="1"/>
  <c r="F11" i="1" l="1"/>
  <c r="T56" i="9" l="1"/>
  <c r="G253" i="23" s="1"/>
  <c r="F15" i="1"/>
  <c r="H30"/>
  <c r="H5" i="9"/>
  <c r="E400" i="19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382"/>
  <c r="G14" i="7" l="1"/>
  <c r="E210" i="19" l="1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L54" i="18"/>
  <c r="L52"/>
  <c r="L50"/>
  <c r="K54"/>
  <c r="J54"/>
  <c r="I54"/>
  <c r="G54"/>
  <c r="N53"/>
  <c r="L54" i="9" s="1"/>
  <c r="M53" i="18"/>
  <c r="K53"/>
  <c r="J53"/>
  <c r="I53"/>
  <c r="H53"/>
  <c r="G53"/>
  <c r="J52"/>
  <c r="N51"/>
  <c r="L52" i="9" s="1"/>
  <c r="M51" i="18"/>
  <c r="K51"/>
  <c r="G51"/>
  <c r="J50"/>
  <c r="I50"/>
  <c r="N49"/>
  <c r="L50" i="9" s="1"/>
  <c r="M49" i="18"/>
  <c r="J49"/>
  <c r="I49"/>
  <c r="M13"/>
  <c r="AF56" i="9"/>
  <c r="G355" i="23" s="1"/>
  <c r="O3" i="19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2"/>
  <c r="N458"/>
  <c r="N457"/>
  <c r="AF59" i="9" l="1"/>
  <c r="AF62"/>
  <c r="F52"/>
  <c r="S51" i="18"/>
  <c r="F54" i="9"/>
  <c r="S53" i="18"/>
  <c r="S49"/>
  <c r="F50" i="9"/>
  <c r="F14"/>
  <c r="S13" i="18"/>
  <c r="G49"/>
  <c r="K49"/>
  <c r="G50"/>
  <c r="K50"/>
  <c r="H51"/>
  <c r="L51"/>
  <c r="G52"/>
  <c r="K52"/>
  <c r="J51"/>
  <c r="I52"/>
  <c r="H49"/>
  <c r="L49"/>
  <c r="H50"/>
  <c r="I51"/>
  <c r="H52"/>
  <c r="L53"/>
  <c r="F53" s="1"/>
  <c r="H54"/>
  <c r="F54" s="1"/>
  <c r="H14" i="6"/>
  <c r="L30" i="1"/>
  <c r="E30"/>
  <c r="N11"/>
  <c r="I11"/>
  <c r="G12" s="1"/>
  <c r="I12" s="1"/>
  <c r="O11"/>
  <c r="P11" s="1"/>
  <c r="M11"/>
  <c r="L11"/>
  <c r="G11"/>
  <c r="F51" i="18" l="1"/>
  <c r="F49"/>
  <c r="F52"/>
  <c r="F50"/>
  <c r="I469" i="19" l="1"/>
  <c r="H457"/>
  <c r="I457"/>
  <c r="J457"/>
  <c r="K457"/>
  <c r="H458"/>
  <c r="I458"/>
  <c r="K458"/>
  <c r="H459"/>
  <c r="I459"/>
  <c r="K459"/>
  <c r="H461"/>
  <c r="I461"/>
  <c r="J461"/>
  <c r="K461"/>
  <c r="L461"/>
  <c r="M461"/>
  <c r="H462"/>
  <c r="H463" s="1"/>
  <c r="I462"/>
  <c r="J462"/>
  <c r="K462"/>
  <c r="H464"/>
  <c r="I464"/>
  <c r="J464"/>
  <c r="K464"/>
  <c r="H465"/>
  <c r="I465"/>
  <c r="K465"/>
  <c r="H467"/>
  <c r="I467"/>
  <c r="J467"/>
  <c r="K467"/>
  <c r="L467"/>
  <c r="M467"/>
  <c r="H468"/>
  <c r="I468"/>
  <c r="J468"/>
  <c r="K468"/>
  <c r="H446"/>
  <c r="I446"/>
  <c r="J446"/>
  <c r="K446"/>
  <c r="H447"/>
  <c r="I447"/>
  <c r="K447"/>
  <c r="H448"/>
  <c r="I448"/>
  <c r="J448"/>
  <c r="K448"/>
  <c r="H449"/>
  <c r="I449"/>
  <c r="K449"/>
  <c r="H450"/>
  <c r="I450"/>
  <c r="K450"/>
  <c r="H451"/>
  <c r="I451"/>
  <c r="K451"/>
  <c r="H452"/>
  <c r="I452"/>
  <c r="J452"/>
  <c r="K452"/>
  <c r="H453"/>
  <c r="I453"/>
  <c r="K453"/>
  <c r="H454"/>
  <c r="H456" s="1"/>
  <c r="I454"/>
  <c r="J454"/>
  <c r="K454"/>
  <c r="H455"/>
  <c r="I455"/>
  <c r="K455"/>
  <c r="G30" i="1"/>
  <c r="I443" i="19"/>
  <c r="K443"/>
  <c r="I444"/>
  <c r="K444"/>
  <c r="H444"/>
  <c r="H443"/>
  <c r="I440"/>
  <c r="K440"/>
  <c r="I441"/>
  <c r="K441"/>
  <c r="H441"/>
  <c r="H440"/>
  <c r="K469" l="1"/>
  <c r="I456"/>
  <c r="M30" i="1"/>
  <c r="N30" s="1"/>
  <c r="K456" i="19"/>
  <c r="H469"/>
  <c r="J469" s="1"/>
  <c r="L469" s="1"/>
  <c r="H445"/>
  <c r="K466"/>
  <c r="I463"/>
  <c r="J463" s="1"/>
  <c r="K463"/>
  <c r="I460"/>
  <c r="I466"/>
  <c r="H460"/>
  <c r="H442"/>
  <c r="H466"/>
  <c r="K460"/>
  <c r="O30" i="1"/>
  <c r="K445" i="19"/>
  <c r="J456"/>
  <c r="I442"/>
  <c r="I445"/>
  <c r="K442"/>
  <c r="I30" i="1"/>
  <c r="J30"/>
  <c r="L456" i="19" l="1"/>
  <c r="J442"/>
  <c r="L442" s="1"/>
  <c r="J445"/>
  <c r="L445" s="1"/>
  <c r="L463"/>
  <c r="M469"/>
  <c r="M463"/>
  <c r="J466"/>
  <c r="L466" s="1"/>
  <c r="P30" i="1"/>
  <c r="M456" i="19"/>
  <c r="Q30" i="1"/>
  <c r="M445" i="19" l="1"/>
  <c r="M442"/>
  <c r="M466"/>
  <c r="E423"/>
  <c r="E424"/>
  <c r="E425"/>
  <c r="E426"/>
  <c r="E427"/>
  <c r="E428"/>
  <c r="E429"/>
  <c r="E430"/>
  <c r="E431"/>
  <c r="E432"/>
  <c r="E433"/>
  <c r="E434"/>
  <c r="E435"/>
  <c r="E436"/>
  <c r="E437"/>
  <c r="E438"/>
  <c r="E422"/>
  <c r="E404"/>
  <c r="E405"/>
  <c r="E406"/>
  <c r="E407"/>
  <c r="E408"/>
  <c r="E409"/>
  <c r="E410"/>
  <c r="E411"/>
  <c r="E412"/>
  <c r="E413"/>
  <c r="E414"/>
  <c r="E415"/>
  <c r="E416"/>
  <c r="E417"/>
  <c r="E418"/>
  <c r="E419"/>
  <c r="E403"/>
  <c r="E366"/>
  <c r="E367"/>
  <c r="E368"/>
  <c r="E369"/>
  <c r="E370"/>
  <c r="E371"/>
  <c r="E372"/>
  <c r="E373"/>
  <c r="E374"/>
  <c r="E375"/>
  <c r="E376"/>
  <c r="E377"/>
  <c r="E378"/>
  <c r="E379"/>
  <c r="E380"/>
  <c r="E381"/>
  <c r="E365"/>
  <c r="E364"/>
  <c r="E347"/>
  <c r="E348"/>
  <c r="E349"/>
  <c r="E350"/>
  <c r="E351"/>
  <c r="E352"/>
  <c r="E353"/>
  <c r="E354"/>
  <c r="E355"/>
  <c r="E356"/>
  <c r="E357"/>
  <c r="E358"/>
  <c r="E359"/>
  <c r="E360"/>
  <c r="E361"/>
  <c r="E362"/>
  <c r="E346"/>
  <c r="K340"/>
  <c r="I341"/>
  <c r="K341"/>
  <c r="H341"/>
  <c r="H340"/>
  <c r="K337"/>
  <c r="I338"/>
  <c r="K338"/>
  <c r="H338"/>
  <c r="H337"/>
  <c r="K334"/>
  <c r="I335"/>
  <c r="K335"/>
  <c r="H335"/>
  <c r="H334"/>
  <c r="K331"/>
  <c r="I332"/>
  <c r="K332"/>
  <c r="H332"/>
  <c r="H331"/>
  <c r="K328"/>
  <c r="I329"/>
  <c r="K329"/>
  <c r="H329"/>
  <c r="H328"/>
  <c r="K325"/>
  <c r="I326"/>
  <c r="K326"/>
  <c r="H326"/>
  <c r="H325"/>
  <c r="E328"/>
  <c r="E329"/>
  <c r="E330"/>
  <c r="E331"/>
  <c r="E332"/>
  <c r="E333"/>
  <c r="E334"/>
  <c r="E335"/>
  <c r="E336"/>
  <c r="E337"/>
  <c r="E338"/>
  <c r="E339"/>
  <c r="E340"/>
  <c r="E341"/>
  <c r="E342"/>
  <c r="E343"/>
  <c r="E327"/>
  <c r="E309"/>
  <c r="E310"/>
  <c r="E311"/>
  <c r="E312"/>
  <c r="E313"/>
  <c r="E314"/>
  <c r="E315"/>
  <c r="E316"/>
  <c r="E317"/>
  <c r="E318"/>
  <c r="E319"/>
  <c r="E320"/>
  <c r="E321"/>
  <c r="E322"/>
  <c r="E323"/>
  <c r="E324"/>
  <c r="E308"/>
  <c r="E290"/>
  <c r="E291"/>
  <c r="E292"/>
  <c r="E293"/>
  <c r="E294"/>
  <c r="E295"/>
  <c r="E296"/>
  <c r="E297"/>
  <c r="E298"/>
  <c r="E299"/>
  <c r="E300"/>
  <c r="E301"/>
  <c r="E302"/>
  <c r="E303"/>
  <c r="E304"/>
  <c r="E305"/>
  <c r="E289"/>
  <c r="E271"/>
  <c r="E272"/>
  <c r="E273"/>
  <c r="E274"/>
  <c r="E275"/>
  <c r="E276"/>
  <c r="E277"/>
  <c r="E278"/>
  <c r="E279"/>
  <c r="E280"/>
  <c r="E281"/>
  <c r="E282"/>
  <c r="E283"/>
  <c r="E284"/>
  <c r="E285"/>
  <c r="E286"/>
  <c r="E270"/>
  <c r="E252"/>
  <c r="E253"/>
  <c r="E254"/>
  <c r="E255"/>
  <c r="E256"/>
  <c r="E257"/>
  <c r="E258"/>
  <c r="E259"/>
  <c r="E260"/>
  <c r="E261"/>
  <c r="E262"/>
  <c r="E263"/>
  <c r="E264"/>
  <c r="E265"/>
  <c r="E266"/>
  <c r="E267"/>
  <c r="E251"/>
  <c r="E233"/>
  <c r="E234"/>
  <c r="E235"/>
  <c r="E236"/>
  <c r="E237"/>
  <c r="E238"/>
  <c r="E239"/>
  <c r="E240"/>
  <c r="E241"/>
  <c r="E242"/>
  <c r="E243"/>
  <c r="E244"/>
  <c r="E245"/>
  <c r="E246"/>
  <c r="E247"/>
  <c r="E248"/>
  <c r="E232"/>
  <c r="E214"/>
  <c r="E215"/>
  <c r="E216"/>
  <c r="E217"/>
  <c r="E218"/>
  <c r="E219"/>
  <c r="E220"/>
  <c r="E221"/>
  <c r="E222"/>
  <c r="E223"/>
  <c r="E224"/>
  <c r="E225"/>
  <c r="E226"/>
  <c r="E227"/>
  <c r="E228"/>
  <c r="E229"/>
  <c r="E213"/>
  <c r="K339" l="1"/>
  <c r="K327"/>
  <c r="K330"/>
  <c r="H333"/>
  <c r="H336"/>
  <c r="K342"/>
  <c r="H330"/>
  <c r="K333"/>
  <c r="K336"/>
  <c r="H342"/>
  <c r="H339"/>
  <c r="H327"/>
  <c r="E176"/>
  <c r="E177"/>
  <c r="E178"/>
  <c r="E179"/>
  <c r="E180"/>
  <c r="E181"/>
  <c r="E182"/>
  <c r="E183"/>
  <c r="E184"/>
  <c r="E185"/>
  <c r="E186"/>
  <c r="E187"/>
  <c r="E188"/>
  <c r="E189"/>
  <c r="E190"/>
  <c r="E191"/>
  <c r="E17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80"/>
  <c r="E81"/>
  <c r="E82"/>
  <c r="E83"/>
  <c r="E84"/>
  <c r="E85"/>
  <c r="E86"/>
  <c r="E87"/>
  <c r="E88"/>
  <c r="E89"/>
  <c r="E90"/>
  <c r="E91"/>
  <c r="E92"/>
  <c r="E93"/>
  <c r="E94"/>
  <c r="E95"/>
  <c r="E96"/>
  <c r="E61"/>
  <c r="E62"/>
  <c r="E63"/>
  <c r="E64"/>
  <c r="E65"/>
  <c r="E66"/>
  <c r="E67"/>
  <c r="E68"/>
  <c r="E69"/>
  <c r="E70"/>
  <c r="E71"/>
  <c r="E72"/>
  <c r="E73"/>
  <c r="E74"/>
  <c r="E75"/>
  <c r="E76"/>
  <c r="E77"/>
  <c r="E38"/>
  <c r="E39"/>
  <c r="E57"/>
  <c r="E58"/>
  <c r="E42"/>
  <c r="E43"/>
  <c r="E44"/>
  <c r="E45"/>
  <c r="E46"/>
  <c r="E47"/>
  <c r="E48"/>
  <c r="E49"/>
  <c r="E50"/>
  <c r="E51"/>
  <c r="E52"/>
  <c r="E53"/>
  <c r="E54"/>
  <c r="E55"/>
  <c r="E56"/>
  <c r="E23"/>
  <c r="E24"/>
  <c r="E25"/>
  <c r="E26"/>
  <c r="E27"/>
  <c r="E28"/>
  <c r="E29"/>
  <c r="E30"/>
  <c r="E31"/>
  <c r="E32"/>
  <c r="E33"/>
  <c r="E34"/>
  <c r="E35"/>
  <c r="E36"/>
  <c r="E37"/>
  <c r="E20"/>
  <c r="E19"/>
  <c r="E16"/>
  <c r="E13"/>
  <c r="E10"/>
  <c r="E7"/>
  <c r="E4"/>
  <c r="K217"/>
  <c r="I218"/>
  <c r="K218"/>
  <c r="H218"/>
  <c r="H217"/>
  <c r="K211"/>
  <c r="I212"/>
  <c r="K212"/>
  <c r="K214"/>
  <c r="I215"/>
  <c r="K215"/>
  <c r="K220"/>
  <c r="I221"/>
  <c r="K221"/>
  <c r="K223"/>
  <c r="I224"/>
  <c r="K224"/>
  <c r="K226"/>
  <c r="I227"/>
  <c r="K227"/>
  <c r="H227"/>
  <c r="H226"/>
  <c r="H224"/>
  <c r="H223"/>
  <c r="H221"/>
  <c r="H220"/>
  <c r="H214"/>
  <c r="H212"/>
  <c r="H215"/>
  <c r="H211"/>
  <c r="K97"/>
  <c r="I98"/>
  <c r="K98"/>
  <c r="K100"/>
  <c r="I101"/>
  <c r="K101"/>
  <c r="K103"/>
  <c r="I104"/>
  <c r="K104"/>
  <c r="K106"/>
  <c r="I107"/>
  <c r="K107"/>
  <c r="K109"/>
  <c r="I110"/>
  <c r="K110"/>
  <c r="K112"/>
  <c r="I113"/>
  <c r="K113"/>
  <c r="H113"/>
  <c r="H112"/>
  <c r="H110"/>
  <c r="H109"/>
  <c r="H107"/>
  <c r="H106"/>
  <c r="H104"/>
  <c r="H103"/>
  <c r="H101"/>
  <c r="H100"/>
  <c r="H98"/>
  <c r="H97"/>
  <c r="H306"/>
  <c r="K306"/>
  <c r="H307"/>
  <c r="I307"/>
  <c r="K307"/>
  <c r="H309"/>
  <c r="K309"/>
  <c r="H310"/>
  <c r="I310"/>
  <c r="K310"/>
  <c r="H312"/>
  <c r="K312"/>
  <c r="H313"/>
  <c r="I313"/>
  <c r="K313"/>
  <c r="H315"/>
  <c r="K315"/>
  <c r="H316"/>
  <c r="I316"/>
  <c r="K316"/>
  <c r="H318"/>
  <c r="K318"/>
  <c r="H319"/>
  <c r="I319"/>
  <c r="K319"/>
  <c r="H321"/>
  <c r="K321"/>
  <c r="H322"/>
  <c r="I322"/>
  <c r="K322"/>
  <c r="H420"/>
  <c r="I420"/>
  <c r="K420"/>
  <c r="H421"/>
  <c r="I421"/>
  <c r="K421"/>
  <c r="H423"/>
  <c r="I423"/>
  <c r="K423"/>
  <c r="H424"/>
  <c r="I424"/>
  <c r="K424"/>
  <c r="H426"/>
  <c r="I426"/>
  <c r="K426"/>
  <c r="H427"/>
  <c r="I427"/>
  <c r="K427"/>
  <c r="H429"/>
  <c r="I429"/>
  <c r="K429"/>
  <c r="H430"/>
  <c r="I430"/>
  <c r="K430"/>
  <c r="H432"/>
  <c r="I432"/>
  <c r="K432"/>
  <c r="H433"/>
  <c r="I433"/>
  <c r="K433"/>
  <c r="H435"/>
  <c r="I435"/>
  <c r="K435"/>
  <c r="H436"/>
  <c r="I436"/>
  <c r="K436"/>
  <c r="H192"/>
  <c r="K192"/>
  <c r="H193"/>
  <c r="I193"/>
  <c r="K193"/>
  <c r="H195"/>
  <c r="K195"/>
  <c r="H196"/>
  <c r="I196"/>
  <c r="K196"/>
  <c r="H198"/>
  <c r="K198"/>
  <c r="H199"/>
  <c r="I199"/>
  <c r="K199"/>
  <c r="H201"/>
  <c r="K201"/>
  <c r="H202"/>
  <c r="I202"/>
  <c r="K202"/>
  <c r="H204"/>
  <c r="K204"/>
  <c r="H205"/>
  <c r="I205"/>
  <c r="K205"/>
  <c r="H207"/>
  <c r="K207"/>
  <c r="H208"/>
  <c r="I208"/>
  <c r="K208"/>
  <c r="H401"/>
  <c r="I401"/>
  <c r="K401"/>
  <c r="H402"/>
  <c r="I402"/>
  <c r="K402"/>
  <c r="H404"/>
  <c r="I404"/>
  <c r="K404"/>
  <c r="H405"/>
  <c r="I405"/>
  <c r="K405"/>
  <c r="H407"/>
  <c r="I407"/>
  <c r="K407"/>
  <c r="H408"/>
  <c r="I408"/>
  <c r="K408"/>
  <c r="H410"/>
  <c r="I410"/>
  <c r="K410"/>
  <c r="H411"/>
  <c r="I411"/>
  <c r="K411"/>
  <c r="H413"/>
  <c r="I413"/>
  <c r="K413"/>
  <c r="H414"/>
  <c r="I414"/>
  <c r="K414"/>
  <c r="H416"/>
  <c r="I416"/>
  <c r="K416"/>
  <c r="H417"/>
  <c r="I417"/>
  <c r="K417"/>
  <c r="K287"/>
  <c r="I288"/>
  <c r="K288"/>
  <c r="K290"/>
  <c r="I291"/>
  <c r="K291"/>
  <c r="K293"/>
  <c r="I294"/>
  <c r="K294"/>
  <c r="K296"/>
  <c r="I297"/>
  <c r="K297"/>
  <c r="K299"/>
  <c r="I300"/>
  <c r="K300"/>
  <c r="K302"/>
  <c r="I303"/>
  <c r="K303"/>
  <c r="H303"/>
  <c r="H302"/>
  <c r="H300"/>
  <c r="H299"/>
  <c r="H297"/>
  <c r="H296"/>
  <c r="H294"/>
  <c r="H293"/>
  <c r="H291"/>
  <c r="H290"/>
  <c r="H288"/>
  <c r="H287"/>
  <c r="H382"/>
  <c r="K382"/>
  <c r="H383"/>
  <c r="I383"/>
  <c r="K383"/>
  <c r="H385"/>
  <c r="K385"/>
  <c r="H386"/>
  <c r="I386"/>
  <c r="K386"/>
  <c r="H388"/>
  <c r="I388"/>
  <c r="K388"/>
  <c r="H389"/>
  <c r="I389"/>
  <c r="K389"/>
  <c r="H391"/>
  <c r="I391"/>
  <c r="K391"/>
  <c r="H392"/>
  <c r="I392"/>
  <c r="K392"/>
  <c r="H394"/>
  <c r="I394"/>
  <c r="K394"/>
  <c r="H395"/>
  <c r="I395"/>
  <c r="K395"/>
  <c r="H397"/>
  <c r="I397"/>
  <c r="K397"/>
  <c r="H398"/>
  <c r="I398"/>
  <c r="K398"/>
  <c r="K78"/>
  <c r="I79"/>
  <c r="K79"/>
  <c r="K81"/>
  <c r="I82"/>
  <c r="K82"/>
  <c r="K84"/>
  <c r="I85"/>
  <c r="K85"/>
  <c r="K87"/>
  <c r="I88"/>
  <c r="K88"/>
  <c r="K90"/>
  <c r="I91"/>
  <c r="K91"/>
  <c r="K93"/>
  <c r="I94"/>
  <c r="K94"/>
  <c r="H94"/>
  <c r="H93"/>
  <c r="H91"/>
  <c r="H90"/>
  <c r="H88"/>
  <c r="H87"/>
  <c r="H85"/>
  <c r="H84"/>
  <c r="H82"/>
  <c r="H81"/>
  <c r="H79"/>
  <c r="H78"/>
  <c r="H173"/>
  <c r="K173"/>
  <c r="H174"/>
  <c r="I174"/>
  <c r="K174"/>
  <c r="H176"/>
  <c r="K176"/>
  <c r="H177"/>
  <c r="I177"/>
  <c r="K177"/>
  <c r="H179"/>
  <c r="K179"/>
  <c r="H180"/>
  <c r="I180"/>
  <c r="K180"/>
  <c r="H182"/>
  <c r="K182"/>
  <c r="H183"/>
  <c r="I183"/>
  <c r="K183"/>
  <c r="H185"/>
  <c r="K185"/>
  <c r="H186"/>
  <c r="I186"/>
  <c r="K186"/>
  <c r="H188"/>
  <c r="K188"/>
  <c r="H189"/>
  <c r="I189"/>
  <c r="K189"/>
  <c r="H363"/>
  <c r="K363"/>
  <c r="H364"/>
  <c r="I364"/>
  <c r="K364"/>
  <c r="H366"/>
  <c r="K366"/>
  <c r="H367"/>
  <c r="I367"/>
  <c r="K367"/>
  <c r="H369"/>
  <c r="K369"/>
  <c r="H370"/>
  <c r="I370"/>
  <c r="K370"/>
  <c r="H372"/>
  <c r="K372"/>
  <c r="H373"/>
  <c r="I373"/>
  <c r="K373"/>
  <c r="H375"/>
  <c r="K375"/>
  <c r="H376"/>
  <c r="I376"/>
  <c r="K376"/>
  <c r="H378"/>
  <c r="K378"/>
  <c r="H379"/>
  <c r="I379"/>
  <c r="K379"/>
  <c r="H154"/>
  <c r="K154"/>
  <c r="H155"/>
  <c r="I155"/>
  <c r="K155"/>
  <c r="H157"/>
  <c r="K157"/>
  <c r="H158"/>
  <c r="I158"/>
  <c r="K158"/>
  <c r="H160"/>
  <c r="K160"/>
  <c r="H161"/>
  <c r="I161"/>
  <c r="K161"/>
  <c r="H163"/>
  <c r="K163"/>
  <c r="H164"/>
  <c r="I164"/>
  <c r="K164"/>
  <c r="H166"/>
  <c r="K166"/>
  <c r="H167"/>
  <c r="I167"/>
  <c r="K167"/>
  <c r="H169"/>
  <c r="K169"/>
  <c r="H170"/>
  <c r="I170"/>
  <c r="K170"/>
  <c r="K74"/>
  <c r="I75"/>
  <c r="K75"/>
  <c r="H75"/>
  <c r="H74"/>
  <c r="K71"/>
  <c r="I72"/>
  <c r="K72"/>
  <c r="H72"/>
  <c r="H71"/>
  <c r="K68"/>
  <c r="I69"/>
  <c r="K69"/>
  <c r="H69"/>
  <c r="H68"/>
  <c r="K65"/>
  <c r="I66"/>
  <c r="K66"/>
  <c r="H66"/>
  <c r="H65"/>
  <c r="K62"/>
  <c r="I63"/>
  <c r="K63"/>
  <c r="H63"/>
  <c r="H62"/>
  <c r="K59"/>
  <c r="I60"/>
  <c r="K60"/>
  <c r="H60"/>
  <c r="H59"/>
  <c r="H268"/>
  <c r="K268"/>
  <c r="H269"/>
  <c r="I269"/>
  <c r="K269"/>
  <c r="H271"/>
  <c r="K271"/>
  <c r="H272"/>
  <c r="I272"/>
  <c r="K272"/>
  <c r="H274"/>
  <c r="K274"/>
  <c r="H275"/>
  <c r="I275"/>
  <c r="K275"/>
  <c r="H277"/>
  <c r="K277"/>
  <c r="H278"/>
  <c r="I278"/>
  <c r="K278"/>
  <c r="H280"/>
  <c r="K280"/>
  <c r="H281"/>
  <c r="I281"/>
  <c r="K281"/>
  <c r="H283"/>
  <c r="K283"/>
  <c r="H284"/>
  <c r="I284"/>
  <c r="K284"/>
  <c r="K55"/>
  <c r="I56"/>
  <c r="K56"/>
  <c r="H56"/>
  <c r="H55"/>
  <c r="K52"/>
  <c r="I53"/>
  <c r="K53"/>
  <c r="H53"/>
  <c r="H52"/>
  <c r="K49"/>
  <c r="I50"/>
  <c r="K50"/>
  <c r="H50"/>
  <c r="H49"/>
  <c r="K46"/>
  <c r="I47"/>
  <c r="K47"/>
  <c r="H47"/>
  <c r="H46"/>
  <c r="K43"/>
  <c r="I44"/>
  <c r="K44"/>
  <c r="H44"/>
  <c r="H43"/>
  <c r="K40"/>
  <c r="I41"/>
  <c r="K41"/>
  <c r="H41"/>
  <c r="H40"/>
  <c r="H249"/>
  <c r="K249"/>
  <c r="H250"/>
  <c r="I250"/>
  <c r="K250"/>
  <c r="H252"/>
  <c r="K252"/>
  <c r="H253"/>
  <c r="I253"/>
  <c r="K253"/>
  <c r="H255"/>
  <c r="K255"/>
  <c r="H256"/>
  <c r="I256"/>
  <c r="K256"/>
  <c r="H258"/>
  <c r="K258"/>
  <c r="H259"/>
  <c r="I259"/>
  <c r="K259"/>
  <c r="H261"/>
  <c r="K261"/>
  <c r="H262"/>
  <c r="I262"/>
  <c r="K262"/>
  <c r="H264"/>
  <c r="K264"/>
  <c r="H265"/>
  <c r="I265"/>
  <c r="K265"/>
  <c r="H135"/>
  <c r="K135"/>
  <c r="H136"/>
  <c r="I136"/>
  <c r="K136"/>
  <c r="H138"/>
  <c r="K138"/>
  <c r="H139"/>
  <c r="I139"/>
  <c r="K139"/>
  <c r="H141"/>
  <c r="K141"/>
  <c r="H142"/>
  <c r="I142"/>
  <c r="K142"/>
  <c r="H144"/>
  <c r="K144"/>
  <c r="H145"/>
  <c r="I145"/>
  <c r="K145"/>
  <c r="H147"/>
  <c r="K147"/>
  <c r="H148"/>
  <c r="I148"/>
  <c r="K148"/>
  <c r="H150"/>
  <c r="K150"/>
  <c r="H151"/>
  <c r="I151"/>
  <c r="K151"/>
  <c r="K36"/>
  <c r="I37"/>
  <c r="K37"/>
  <c r="H37"/>
  <c r="H36"/>
  <c r="K33"/>
  <c r="I34"/>
  <c r="K34"/>
  <c r="H34"/>
  <c r="H33"/>
  <c r="K30"/>
  <c r="I31"/>
  <c r="K31"/>
  <c r="H31"/>
  <c r="H30"/>
  <c r="K27"/>
  <c r="I28"/>
  <c r="K28"/>
  <c r="H28"/>
  <c r="H27"/>
  <c r="K24"/>
  <c r="I25"/>
  <c r="K25"/>
  <c r="H25"/>
  <c r="H24"/>
  <c r="K21"/>
  <c r="I22"/>
  <c r="K22"/>
  <c r="H22"/>
  <c r="H21"/>
  <c r="H344"/>
  <c r="K344"/>
  <c r="H345"/>
  <c r="I345"/>
  <c r="K345"/>
  <c r="H347"/>
  <c r="K347"/>
  <c r="H348"/>
  <c r="I348"/>
  <c r="K348"/>
  <c r="H350"/>
  <c r="K350"/>
  <c r="H351"/>
  <c r="I351"/>
  <c r="K351"/>
  <c r="H353"/>
  <c r="K353"/>
  <c r="H354"/>
  <c r="I354"/>
  <c r="K354"/>
  <c r="H356"/>
  <c r="K356"/>
  <c r="H357"/>
  <c r="I357"/>
  <c r="K357"/>
  <c r="H359"/>
  <c r="K359"/>
  <c r="H360"/>
  <c r="I360"/>
  <c r="K360"/>
  <c r="H230"/>
  <c r="K230"/>
  <c r="H231"/>
  <c r="I231"/>
  <c r="K231"/>
  <c r="H233"/>
  <c r="K233"/>
  <c r="H234"/>
  <c r="I234"/>
  <c r="K234"/>
  <c r="H236"/>
  <c r="K236"/>
  <c r="H237"/>
  <c r="I237"/>
  <c r="K237"/>
  <c r="H239"/>
  <c r="K239"/>
  <c r="H240"/>
  <c r="I240"/>
  <c r="K240"/>
  <c r="H242"/>
  <c r="K242"/>
  <c r="H243"/>
  <c r="I243"/>
  <c r="K243"/>
  <c r="H245"/>
  <c r="K245"/>
  <c r="H246"/>
  <c r="I246"/>
  <c r="K246"/>
  <c r="E439"/>
  <c r="E421"/>
  <c r="E420"/>
  <c r="E402"/>
  <c r="E401"/>
  <c r="E363"/>
  <c r="E345"/>
  <c r="E344"/>
  <c r="E326"/>
  <c r="E325"/>
  <c r="E307"/>
  <c r="E306"/>
  <c r="E288"/>
  <c r="E287"/>
  <c r="E269"/>
  <c r="E268"/>
  <c r="E250"/>
  <c r="E249"/>
  <c r="E231"/>
  <c r="E230"/>
  <c r="E212"/>
  <c r="E211"/>
  <c r="E192"/>
  <c r="E174"/>
  <c r="E173"/>
  <c r="E155"/>
  <c r="E154"/>
  <c r="E136"/>
  <c r="E135"/>
  <c r="E117"/>
  <c r="E116"/>
  <c r="E98"/>
  <c r="E97"/>
  <c r="E79"/>
  <c r="E78"/>
  <c r="E60"/>
  <c r="E59"/>
  <c r="E41"/>
  <c r="E40"/>
  <c r="K132"/>
  <c r="I132"/>
  <c r="H132"/>
  <c r="K131"/>
  <c r="H131"/>
  <c r="K129"/>
  <c r="I129"/>
  <c r="H129"/>
  <c r="K128"/>
  <c r="H128"/>
  <c r="K126"/>
  <c r="I126"/>
  <c r="H126"/>
  <c r="K125"/>
  <c r="H125"/>
  <c r="K123"/>
  <c r="I123"/>
  <c r="H123"/>
  <c r="K122"/>
  <c r="H122"/>
  <c r="K120"/>
  <c r="I120"/>
  <c r="H120"/>
  <c r="K119"/>
  <c r="H119"/>
  <c r="K117"/>
  <c r="I117"/>
  <c r="H117"/>
  <c r="K116"/>
  <c r="H116"/>
  <c r="E22"/>
  <c r="E21"/>
  <c r="K2"/>
  <c r="I3"/>
  <c r="K3"/>
  <c r="K5"/>
  <c r="I6"/>
  <c r="K6"/>
  <c r="K8"/>
  <c r="I9"/>
  <c r="K9"/>
  <c r="K11"/>
  <c r="I12"/>
  <c r="K12"/>
  <c r="K14"/>
  <c r="I15"/>
  <c r="K15"/>
  <c r="K17"/>
  <c r="I18"/>
  <c r="K18"/>
  <c r="H15"/>
  <c r="H14"/>
  <c r="H18"/>
  <c r="H17"/>
  <c r="H12"/>
  <c r="H11"/>
  <c r="H9"/>
  <c r="H8"/>
  <c r="H6"/>
  <c r="H5"/>
  <c r="H3"/>
  <c r="H2"/>
  <c r="H431" l="1"/>
  <c r="H428"/>
  <c r="H434"/>
  <c r="H437"/>
  <c r="I437"/>
  <c r="I434"/>
  <c r="K437"/>
  <c r="K434"/>
  <c r="K431"/>
  <c r="K428"/>
  <c r="K425"/>
  <c r="I431"/>
  <c r="I428"/>
  <c r="H418"/>
  <c r="H415"/>
  <c r="H412"/>
  <c r="H409"/>
  <c r="H406"/>
  <c r="H403"/>
  <c r="H425"/>
  <c r="H422"/>
  <c r="I425"/>
  <c r="I422"/>
  <c r="K418"/>
  <c r="K415"/>
  <c r="K412"/>
  <c r="K409"/>
  <c r="K406"/>
  <c r="K403"/>
  <c r="K422"/>
  <c r="I418"/>
  <c r="I415"/>
  <c r="I412"/>
  <c r="I409"/>
  <c r="I406"/>
  <c r="I399"/>
  <c r="I403"/>
  <c r="K399"/>
  <c r="K396"/>
  <c r="H399"/>
  <c r="H396"/>
  <c r="I396"/>
  <c r="I393"/>
  <c r="K393"/>
  <c r="K390"/>
  <c r="H393"/>
  <c r="H390"/>
  <c r="H387"/>
  <c r="I390"/>
  <c r="K380"/>
  <c r="K377"/>
  <c r="K387"/>
  <c r="K384"/>
  <c r="H380"/>
  <c r="H377"/>
  <c r="H384"/>
  <c r="K374"/>
  <c r="H374"/>
  <c r="K371"/>
  <c r="H371"/>
  <c r="K368"/>
  <c r="H368"/>
  <c r="K365"/>
  <c r="H365"/>
  <c r="K361"/>
  <c r="K358"/>
  <c r="K355"/>
  <c r="H361"/>
  <c r="H358"/>
  <c r="H355"/>
  <c r="K352"/>
  <c r="H352"/>
  <c r="K343"/>
  <c r="K349"/>
  <c r="H349"/>
  <c r="K346"/>
  <c r="H343"/>
  <c r="H346"/>
  <c r="K301"/>
  <c r="K295"/>
  <c r="K289"/>
  <c r="K228"/>
  <c r="K222"/>
  <c r="K213"/>
  <c r="K323"/>
  <c r="H323"/>
  <c r="K320"/>
  <c r="K317"/>
  <c r="H320"/>
  <c r="H317"/>
  <c r="K314"/>
  <c r="K311"/>
  <c r="K308"/>
  <c r="K304"/>
  <c r="H314"/>
  <c r="H311"/>
  <c r="H308"/>
  <c r="H304"/>
  <c r="K298"/>
  <c r="K292"/>
  <c r="H301"/>
  <c r="H298"/>
  <c r="H295"/>
  <c r="H292"/>
  <c r="H289"/>
  <c r="K285"/>
  <c r="K282"/>
  <c r="K279"/>
  <c r="H285"/>
  <c r="H282"/>
  <c r="H279"/>
  <c r="K276"/>
  <c r="H276"/>
  <c r="K273"/>
  <c r="K270"/>
  <c r="H273"/>
  <c r="H270"/>
  <c r="K266"/>
  <c r="H266"/>
  <c r="K263"/>
  <c r="H263"/>
  <c r="K260"/>
  <c r="H260"/>
  <c r="K257"/>
  <c r="K254"/>
  <c r="H257"/>
  <c r="H254"/>
  <c r="K247"/>
  <c r="K251"/>
  <c r="H251"/>
  <c r="H247"/>
  <c r="K244"/>
  <c r="K241"/>
  <c r="K238"/>
  <c r="K235"/>
  <c r="K232"/>
  <c r="H244"/>
  <c r="H241"/>
  <c r="H238"/>
  <c r="H235"/>
  <c r="H232"/>
  <c r="H228"/>
  <c r="K225"/>
  <c r="H225"/>
  <c r="H219"/>
  <c r="H222"/>
  <c r="K219"/>
  <c r="H216"/>
  <c r="K216"/>
  <c r="K190"/>
  <c r="K209"/>
  <c r="K206"/>
  <c r="K203"/>
  <c r="K200"/>
  <c r="H213"/>
  <c r="H209"/>
  <c r="H206"/>
  <c r="H203"/>
  <c r="H200"/>
  <c r="H190"/>
  <c r="H187"/>
  <c r="H184"/>
  <c r="H181"/>
  <c r="H197"/>
  <c r="H194"/>
  <c r="K197"/>
  <c r="K194"/>
  <c r="K187"/>
  <c r="K184"/>
  <c r="K181"/>
  <c r="H178"/>
  <c r="K178"/>
  <c r="K175"/>
  <c r="H171"/>
  <c r="H175"/>
  <c r="K171"/>
  <c r="K168"/>
  <c r="K165"/>
  <c r="H168"/>
  <c r="H165"/>
  <c r="H162"/>
  <c r="K152"/>
  <c r="K162"/>
  <c r="K159"/>
  <c r="H159"/>
  <c r="H156"/>
  <c r="K156"/>
  <c r="H149"/>
  <c r="H146"/>
  <c r="K149"/>
  <c r="K146"/>
  <c r="H152"/>
  <c r="H143"/>
  <c r="K143"/>
  <c r="H140"/>
  <c r="H130"/>
  <c r="H133"/>
  <c r="H137"/>
  <c r="K133"/>
  <c r="K140"/>
  <c r="K137"/>
  <c r="K127"/>
  <c r="K130"/>
  <c r="H127"/>
  <c r="H121"/>
  <c r="H124"/>
  <c r="K121"/>
  <c r="K124"/>
  <c r="H118"/>
  <c r="K114"/>
  <c r="K118"/>
  <c r="H114"/>
  <c r="K111"/>
  <c r="H105"/>
  <c r="H108"/>
  <c r="K108"/>
  <c r="H111"/>
  <c r="K105"/>
  <c r="H102"/>
  <c r="H83"/>
  <c r="K95"/>
  <c r="K89"/>
  <c r="K83"/>
  <c r="K102"/>
  <c r="H92"/>
  <c r="K92"/>
  <c r="H99"/>
  <c r="K99"/>
  <c r="H95"/>
  <c r="H89"/>
  <c r="H86"/>
  <c r="H70"/>
  <c r="H73"/>
  <c r="K73"/>
  <c r="K76"/>
  <c r="K86"/>
  <c r="K80"/>
  <c r="H80"/>
  <c r="K70"/>
  <c r="H76"/>
  <c r="H64"/>
  <c r="H67"/>
  <c r="K67"/>
  <c r="K64"/>
  <c r="H61"/>
  <c r="K61"/>
  <c r="K48"/>
  <c r="K51"/>
  <c r="H54"/>
  <c r="K54"/>
  <c r="H57"/>
  <c r="K57"/>
  <c r="H48"/>
  <c r="H51"/>
  <c r="H42"/>
  <c r="H45"/>
  <c r="K32"/>
  <c r="K35"/>
  <c r="H38"/>
  <c r="K38"/>
  <c r="K42"/>
  <c r="K45"/>
  <c r="H35"/>
  <c r="H23"/>
  <c r="H29"/>
  <c r="H32"/>
  <c r="K23"/>
  <c r="H26"/>
  <c r="K26"/>
  <c r="K29"/>
  <c r="H13"/>
  <c r="H19"/>
  <c r="K19"/>
  <c r="K16"/>
  <c r="H16"/>
  <c r="K13"/>
  <c r="K10"/>
  <c r="H10"/>
  <c r="H4"/>
  <c r="K4"/>
  <c r="H7"/>
  <c r="K7"/>
  <c r="E15"/>
  <c r="E3"/>
  <c r="E5"/>
  <c r="E6"/>
  <c r="E8"/>
  <c r="E9"/>
  <c r="E11"/>
  <c r="E12"/>
  <c r="E14"/>
  <c r="E17"/>
  <c r="E18"/>
  <c r="E2"/>
  <c r="J428" l="1"/>
  <c r="L428" s="1"/>
  <c r="J431"/>
  <c r="L431" s="1"/>
  <c r="J434"/>
  <c r="J437"/>
  <c r="L437" s="1"/>
  <c r="H438"/>
  <c r="K438"/>
  <c r="I438"/>
  <c r="J409"/>
  <c r="L409" s="1"/>
  <c r="J403"/>
  <c r="J412"/>
  <c r="L412" s="1"/>
  <c r="K419"/>
  <c r="J418"/>
  <c r="M418" s="1"/>
  <c r="J415"/>
  <c r="M415" s="1"/>
  <c r="H419"/>
  <c r="J422"/>
  <c r="J406"/>
  <c r="L406" s="1"/>
  <c r="J425"/>
  <c r="I419"/>
  <c r="J393"/>
  <c r="L393" s="1"/>
  <c r="J396"/>
  <c r="L396" s="1"/>
  <c r="K400"/>
  <c r="J399"/>
  <c r="L399" s="1"/>
  <c r="H400"/>
  <c r="J390"/>
  <c r="K381"/>
  <c r="H381"/>
  <c r="K362"/>
  <c r="H362"/>
  <c r="K324"/>
  <c r="H324"/>
  <c r="K305"/>
  <c r="H305"/>
  <c r="H286"/>
  <c r="K286"/>
  <c r="H267"/>
  <c r="K267"/>
  <c r="H248"/>
  <c r="K248"/>
  <c r="K229"/>
  <c r="H229"/>
  <c r="K210"/>
  <c r="H210"/>
  <c r="K191"/>
  <c r="H191"/>
  <c r="K172"/>
  <c r="H172"/>
  <c r="H153"/>
  <c r="K153"/>
  <c r="K134"/>
  <c r="H134"/>
  <c r="K115"/>
  <c r="H115"/>
  <c r="K96"/>
  <c r="H96"/>
  <c r="H77"/>
  <c r="K77"/>
  <c r="H58"/>
  <c r="K58"/>
  <c r="K39"/>
  <c r="H39"/>
  <c r="K20"/>
  <c r="H20"/>
  <c r="H3" i="1"/>
  <c r="M428" i="19" l="1"/>
  <c r="M431"/>
  <c r="M425"/>
  <c r="L425"/>
  <c r="M434"/>
  <c r="L434"/>
  <c r="M437"/>
  <c r="L422"/>
  <c r="M422"/>
  <c r="J419"/>
  <c r="L419" s="1"/>
  <c r="L403"/>
  <c r="J438"/>
  <c r="L438" s="1"/>
  <c r="L418"/>
  <c r="M409"/>
  <c r="M412"/>
  <c r="M393"/>
  <c r="L415"/>
  <c r="M396"/>
  <c r="M399"/>
  <c r="L390"/>
  <c r="M390"/>
  <c r="AL60" i="9"/>
  <c r="AL59"/>
  <c r="AJ57"/>
  <c r="AI57"/>
  <c r="D407" i="23" s="1"/>
  <c r="AI56" i="9"/>
  <c r="D406" i="23" s="1"/>
  <c r="AD57" i="9"/>
  <c r="E356" i="23" s="1"/>
  <c r="AC57" i="9"/>
  <c r="D356" i="23" s="1"/>
  <c r="AC56" i="9"/>
  <c r="D355" i="23" s="1"/>
  <c r="Z59" i="9"/>
  <c r="Z61" s="1"/>
  <c r="X57"/>
  <c r="E305" i="23" s="1"/>
  <c r="W57" i="9"/>
  <c r="D305" i="23" s="1"/>
  <c r="W56" i="9"/>
  <c r="D304" i="23" s="1"/>
  <c r="R57" i="9"/>
  <c r="E254" i="23" s="1"/>
  <c r="T60" i="9"/>
  <c r="T59"/>
  <c r="Q57"/>
  <c r="D254" i="23" s="1"/>
  <c r="Q56" i="9"/>
  <c r="D253" i="23" s="1"/>
  <c r="N57" i="9"/>
  <c r="N56"/>
  <c r="L57"/>
  <c r="K57"/>
  <c r="K56"/>
  <c r="H57"/>
  <c r="H56"/>
  <c r="F57"/>
  <c r="E57"/>
  <c r="E56"/>
  <c r="I55" i="19"/>
  <c r="I57" s="1"/>
  <c r="I52"/>
  <c r="I54" s="1"/>
  <c r="J54" s="1"/>
  <c r="L54" s="1"/>
  <c r="I49"/>
  <c r="I51" s="1"/>
  <c r="J51" s="1"/>
  <c r="L51" s="1"/>
  <c r="I46"/>
  <c r="I48" s="1"/>
  <c r="J48" s="1"/>
  <c r="L48" s="1"/>
  <c r="I43"/>
  <c r="I45" s="1"/>
  <c r="J45" s="1"/>
  <c r="L45" s="1"/>
  <c r="I40"/>
  <c r="I42" s="1"/>
  <c r="J42" s="1"/>
  <c r="L42" s="1"/>
  <c r="L48" i="18"/>
  <c r="K48"/>
  <c r="J48"/>
  <c r="I48"/>
  <c r="H48"/>
  <c r="G48"/>
  <c r="L47"/>
  <c r="K47"/>
  <c r="J47"/>
  <c r="I47"/>
  <c r="H47"/>
  <c r="G47"/>
  <c r="L46"/>
  <c r="K46"/>
  <c r="J46"/>
  <c r="I46"/>
  <c r="H46"/>
  <c r="G46"/>
  <c r="L45"/>
  <c r="K45"/>
  <c r="J45"/>
  <c r="I45"/>
  <c r="H45"/>
  <c r="G45"/>
  <c r="L44"/>
  <c r="K44"/>
  <c r="J44"/>
  <c r="I44"/>
  <c r="H44"/>
  <c r="G44"/>
  <c r="L43"/>
  <c r="K43"/>
  <c r="J43"/>
  <c r="I43"/>
  <c r="H43"/>
  <c r="G43"/>
  <c r="L42"/>
  <c r="K42"/>
  <c r="J42"/>
  <c r="I42"/>
  <c r="H42"/>
  <c r="G42"/>
  <c r="L41"/>
  <c r="K41"/>
  <c r="J41"/>
  <c r="I41"/>
  <c r="H41"/>
  <c r="G41"/>
  <c r="L40"/>
  <c r="K40"/>
  <c r="J40"/>
  <c r="I40"/>
  <c r="H40"/>
  <c r="G40"/>
  <c r="L39"/>
  <c r="K39"/>
  <c r="J39"/>
  <c r="I39"/>
  <c r="H39"/>
  <c r="G39"/>
  <c r="L38"/>
  <c r="K38"/>
  <c r="J38"/>
  <c r="I38"/>
  <c r="H38"/>
  <c r="G38"/>
  <c r="L37"/>
  <c r="K37"/>
  <c r="J37"/>
  <c r="I37"/>
  <c r="H37"/>
  <c r="G37"/>
  <c r="L36"/>
  <c r="K36"/>
  <c r="J36"/>
  <c r="I36"/>
  <c r="H36"/>
  <c r="G36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D31"/>
  <c r="J32" s="1"/>
  <c r="L30"/>
  <c r="K30"/>
  <c r="J30"/>
  <c r="I30"/>
  <c r="H30"/>
  <c r="G30"/>
  <c r="L29"/>
  <c r="K29"/>
  <c r="J29"/>
  <c r="I29"/>
  <c r="H29"/>
  <c r="G29"/>
  <c r="L28"/>
  <c r="K28"/>
  <c r="J28"/>
  <c r="I28"/>
  <c r="H28"/>
  <c r="G28"/>
  <c r="L27"/>
  <c r="K27"/>
  <c r="J27"/>
  <c r="I27"/>
  <c r="H27"/>
  <c r="G27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D21"/>
  <c r="I22" s="1"/>
  <c r="L20"/>
  <c r="K20"/>
  <c r="J20"/>
  <c r="I20"/>
  <c r="H20"/>
  <c r="G20"/>
  <c r="L19"/>
  <c r="K19"/>
  <c r="J19"/>
  <c r="I19"/>
  <c r="H19"/>
  <c r="G19"/>
  <c r="D17"/>
  <c r="D15"/>
  <c r="I16" s="1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D9"/>
  <c r="J10" s="1"/>
  <c r="G5"/>
  <c r="F5"/>
  <c r="E5"/>
  <c r="D5"/>
  <c r="C5"/>
  <c r="B5"/>
  <c r="H4"/>
  <c r="H3"/>
  <c r="F34" i="6" l="1"/>
  <c r="E407" i="23"/>
  <c r="AF60" i="9"/>
  <c r="AF61" s="1"/>
  <c r="J18" i="18"/>
  <c r="D55"/>
  <c r="AL61" i="9"/>
  <c r="T61"/>
  <c r="I58" i="19"/>
  <c r="J58" s="1"/>
  <c r="L58" s="1"/>
  <c r="J57"/>
  <c r="L57" s="1"/>
  <c r="M419"/>
  <c r="M438"/>
  <c r="I9" i="18"/>
  <c r="I21"/>
  <c r="F39"/>
  <c r="F20"/>
  <c r="F35"/>
  <c r="F46"/>
  <c r="G10"/>
  <c r="F14"/>
  <c r="F47"/>
  <c r="K18"/>
  <c r="F23"/>
  <c r="F27"/>
  <c r="F38"/>
  <c r="F42"/>
  <c r="K10"/>
  <c r="J17"/>
  <c r="H18"/>
  <c r="K22"/>
  <c r="F12"/>
  <c r="F34"/>
  <c r="J9"/>
  <c r="H10"/>
  <c r="F13"/>
  <c r="I17"/>
  <c r="G18"/>
  <c r="F43"/>
  <c r="G16"/>
  <c r="L32"/>
  <c r="F29"/>
  <c r="F44"/>
  <c r="H5"/>
  <c r="L10"/>
  <c r="L18"/>
  <c r="G22"/>
  <c r="F25"/>
  <c r="F26"/>
  <c r="F30"/>
  <c r="J31"/>
  <c r="H32"/>
  <c r="F11"/>
  <c r="F19"/>
  <c r="K32"/>
  <c r="F36"/>
  <c r="F41"/>
  <c r="I15"/>
  <c r="K16"/>
  <c r="F24"/>
  <c r="F28"/>
  <c r="I31"/>
  <c r="G32"/>
  <c r="F33"/>
  <c r="F37"/>
  <c r="F40"/>
  <c r="F45"/>
  <c r="F48"/>
  <c r="H15"/>
  <c r="L15"/>
  <c r="L21"/>
  <c r="G9"/>
  <c r="K9"/>
  <c r="I10"/>
  <c r="J15"/>
  <c r="H16"/>
  <c r="L16"/>
  <c r="G17"/>
  <c r="K17"/>
  <c r="I18"/>
  <c r="I56" s="1"/>
  <c r="J21"/>
  <c r="H22"/>
  <c r="L22"/>
  <c r="G31"/>
  <c r="K31"/>
  <c r="I32"/>
  <c r="J16"/>
  <c r="H21"/>
  <c r="J22"/>
  <c r="H9"/>
  <c r="L9"/>
  <c r="G15"/>
  <c r="K15"/>
  <c r="H17"/>
  <c r="L17"/>
  <c r="G21"/>
  <c r="K21"/>
  <c r="H31"/>
  <c r="L31"/>
  <c r="E53" l="1"/>
  <c r="T53" s="1"/>
  <c r="E49"/>
  <c r="T49" s="1"/>
  <c r="E51"/>
  <c r="T51" s="1"/>
  <c r="E17"/>
  <c r="K56"/>
  <c r="L56"/>
  <c r="H55"/>
  <c r="L55"/>
  <c r="K55"/>
  <c r="I55"/>
  <c r="J56"/>
  <c r="J55"/>
  <c r="G55"/>
  <c r="H56"/>
  <c r="G56"/>
  <c r="E39"/>
  <c r="F10"/>
  <c r="F18"/>
  <c r="F32"/>
  <c r="E15"/>
  <c r="E33"/>
  <c r="E45"/>
  <c r="E31"/>
  <c r="E23"/>
  <c r="E19"/>
  <c r="E41"/>
  <c r="E13"/>
  <c r="T13" s="1"/>
  <c r="E43"/>
  <c r="F22"/>
  <c r="F16"/>
  <c r="E25"/>
  <c r="E47"/>
  <c r="E21"/>
  <c r="E35"/>
  <c r="E27"/>
  <c r="E9"/>
  <c r="E11"/>
  <c r="E37"/>
  <c r="E29"/>
  <c r="F17"/>
  <c r="F9"/>
  <c r="F31"/>
  <c r="F21"/>
  <c r="F15"/>
  <c r="F56" l="1"/>
  <c r="AR45" i="9"/>
  <c r="AP45"/>
  <c r="AO45"/>
  <c r="AR44"/>
  <c r="AO44"/>
  <c r="AR51"/>
  <c r="AP51"/>
  <c r="AO51"/>
  <c r="AR50"/>
  <c r="AO50"/>
  <c r="AK50"/>
  <c r="F400" i="23" s="1"/>
  <c r="AE50" i="9"/>
  <c r="F349" i="23" s="1"/>
  <c r="Y50" i="9"/>
  <c r="F298" i="23" s="1"/>
  <c r="S50" i="9"/>
  <c r="F247" i="23" s="1"/>
  <c r="AR47" i="9"/>
  <c r="AP47"/>
  <c r="AO47"/>
  <c r="AR46"/>
  <c r="AO46"/>
  <c r="AR43"/>
  <c r="AP43"/>
  <c r="AO43"/>
  <c r="AR42"/>
  <c r="AO42"/>
  <c r="AR49"/>
  <c r="AP49"/>
  <c r="AO49"/>
  <c r="AR48"/>
  <c r="AO48"/>
  <c r="AR35"/>
  <c r="AP35"/>
  <c r="AO35"/>
  <c r="AR34"/>
  <c r="AO34"/>
  <c r="AR31"/>
  <c r="AP31"/>
  <c r="AO31"/>
  <c r="AR30"/>
  <c r="AO30"/>
  <c r="AR29"/>
  <c r="AP29"/>
  <c r="AO29"/>
  <c r="AR28"/>
  <c r="AO28"/>
  <c r="AR27"/>
  <c r="AP27"/>
  <c r="AO27"/>
  <c r="AR26"/>
  <c r="AO26"/>
  <c r="AR25"/>
  <c r="AP25"/>
  <c r="AO25"/>
  <c r="AR24"/>
  <c r="AO24"/>
  <c r="AR23"/>
  <c r="AP23"/>
  <c r="AO23"/>
  <c r="AR22"/>
  <c r="AO22"/>
  <c r="AR21"/>
  <c r="AP21"/>
  <c r="AO21"/>
  <c r="AR20"/>
  <c r="AO20"/>
  <c r="AR19"/>
  <c r="AP19"/>
  <c r="AO19"/>
  <c r="AR18"/>
  <c r="AO18"/>
  <c r="AR17"/>
  <c r="AP17"/>
  <c r="AO17"/>
  <c r="AR16"/>
  <c r="AO16"/>
  <c r="AR33"/>
  <c r="AP33"/>
  <c r="AO33"/>
  <c r="AR32"/>
  <c r="AO32"/>
  <c r="AP14"/>
  <c r="AR15"/>
  <c r="AP15"/>
  <c r="AO15"/>
  <c r="AR14"/>
  <c r="AO14"/>
  <c r="AK14"/>
  <c r="F364" i="23" s="1"/>
  <c r="AE14" i="9"/>
  <c r="F313" i="23" s="1"/>
  <c r="Y14" i="9"/>
  <c r="S14"/>
  <c r="M14"/>
  <c r="G14"/>
  <c r="AR13"/>
  <c r="AP13"/>
  <c r="AO13"/>
  <c r="AR12"/>
  <c r="AO12"/>
  <c r="V14" l="1"/>
  <c r="F211" i="23"/>
  <c r="AB14" i="9"/>
  <c r="F262" i="23"/>
  <c r="AU44" i="9"/>
  <c r="D88" i="23" s="1"/>
  <c r="AU32" i="9"/>
  <c r="D76" i="23" s="1"/>
  <c r="AX44" i="9"/>
  <c r="G88" i="23" s="1"/>
  <c r="AM50" i="9"/>
  <c r="AN50"/>
  <c r="J397" i="19"/>
  <c r="AG50" i="9"/>
  <c r="AH50"/>
  <c r="J394" i="19"/>
  <c r="AA50" i="9"/>
  <c r="H298" i="23" s="1"/>
  <c r="AB50" i="9"/>
  <c r="J391" i="19"/>
  <c r="V50" i="9"/>
  <c r="J388" i="19"/>
  <c r="J43"/>
  <c r="P14" i="9"/>
  <c r="M43" i="19" s="1"/>
  <c r="J55"/>
  <c r="AN14" i="9"/>
  <c r="J40" i="19"/>
  <c r="J14" i="9"/>
  <c r="M40" i="19" s="1"/>
  <c r="J52"/>
  <c r="AG14" i="9"/>
  <c r="H313" i="23" s="1"/>
  <c r="AH14" i="9"/>
  <c r="AA14"/>
  <c r="H262" i="23" s="1"/>
  <c r="J49" i="19"/>
  <c r="U14" i="9"/>
  <c r="H211" i="23" s="1"/>
  <c r="J46" i="19"/>
  <c r="AX50" i="9"/>
  <c r="G94" i="23" s="1"/>
  <c r="AU50" i="9"/>
  <c r="D94" i="23" s="1"/>
  <c r="AX42" i="9"/>
  <c r="G86" i="23" s="1"/>
  <c r="AX46" i="9"/>
  <c r="G90" i="23" s="1"/>
  <c r="AU46" i="9"/>
  <c r="D90" i="23" s="1"/>
  <c r="U50" i="9"/>
  <c r="H247" i="23" s="1"/>
  <c r="AU42" i="9"/>
  <c r="D86" i="23" s="1"/>
  <c r="AU48" i="9"/>
  <c r="D92" i="23" s="1"/>
  <c r="AX48" i="9"/>
  <c r="G92" i="23" s="1"/>
  <c r="AU34" i="9"/>
  <c r="D78" i="23" s="1"/>
  <c r="AX34" i="9"/>
  <c r="G78" i="23" s="1"/>
  <c r="AX26" i="9"/>
  <c r="G70" i="23" s="1"/>
  <c r="AX30" i="9"/>
  <c r="G74" i="23" s="1"/>
  <c r="AU30" i="9"/>
  <c r="D74" i="23" s="1"/>
  <c r="AU28" i="9"/>
  <c r="D72" i="23" s="1"/>
  <c r="AX28" i="9"/>
  <c r="G72" i="23" s="1"/>
  <c r="AU26" i="9"/>
  <c r="D70" i="23" s="1"/>
  <c r="AU24" i="9"/>
  <c r="D68" i="23" s="1"/>
  <c r="AX24" i="9"/>
  <c r="G68" i="23" s="1"/>
  <c r="AU22" i="9"/>
  <c r="D66" i="23" s="1"/>
  <c r="AX22" i="9"/>
  <c r="G66" i="23" s="1"/>
  <c r="AX20" i="9"/>
  <c r="G64" i="23" s="1"/>
  <c r="O14" i="9"/>
  <c r="AU20"/>
  <c r="D64" i="23" s="1"/>
  <c r="AX32" i="9"/>
  <c r="G76" i="23" s="1"/>
  <c r="AX18" i="9"/>
  <c r="G62" i="23" s="1"/>
  <c r="AU18" i="9"/>
  <c r="D62" i="23" s="1"/>
  <c r="I14" i="9"/>
  <c r="AX14"/>
  <c r="G58" i="23" s="1"/>
  <c r="AU14" i="9"/>
  <c r="D58" i="23" s="1"/>
  <c r="AX16" i="9"/>
  <c r="AU16"/>
  <c r="D60" i="23" s="1"/>
  <c r="AQ14" i="9"/>
  <c r="AM14"/>
  <c r="H364" i="23" s="1"/>
  <c r="AV14" i="9"/>
  <c r="E58" i="23" s="1"/>
  <c r="AX12" i="9"/>
  <c r="G56" i="23" s="1"/>
  <c r="AU12" i="9"/>
  <c r="D56" i="23" s="1"/>
  <c r="G60" l="1"/>
  <c r="M391" i="19"/>
  <c r="I298" i="23"/>
  <c r="L394" i="19"/>
  <c r="H349" i="23"/>
  <c r="M394" i="19"/>
  <c r="I349" i="23"/>
  <c r="L397" i="19"/>
  <c r="H400" i="23"/>
  <c r="M388" i="19"/>
  <c r="I247" i="23"/>
  <c r="M397" i="19"/>
  <c r="I400" i="23"/>
  <c r="M46" i="19"/>
  <c r="I211" i="23"/>
  <c r="M55" i="19"/>
  <c r="I364" i="23"/>
  <c r="M52" i="19"/>
  <c r="I313" i="23"/>
  <c r="M49" i="19"/>
  <c r="I262" i="23"/>
  <c r="AK51" i="9"/>
  <c r="AE51"/>
  <c r="F350" i="23" s="1"/>
  <c r="Y51" i="9"/>
  <c r="F299" i="23" s="1"/>
  <c r="L391" i="19"/>
  <c r="S51" i="9"/>
  <c r="L388" i="19"/>
  <c r="AS14" i="9"/>
  <c r="AQ15" s="1"/>
  <c r="AT15" s="1"/>
  <c r="AT14"/>
  <c r="AK15"/>
  <c r="L55" i="19"/>
  <c r="AE15" i="9"/>
  <c r="F314" i="23" s="1"/>
  <c r="L52" i="19"/>
  <c r="M15" i="9"/>
  <c r="P15" s="1"/>
  <c r="M44" i="19" s="1"/>
  <c r="L43"/>
  <c r="Y15" i="9"/>
  <c r="L49" i="19"/>
  <c r="G15" i="9"/>
  <c r="J15" s="1"/>
  <c r="M41" i="19" s="1"/>
  <c r="L40"/>
  <c r="S15" i="9"/>
  <c r="L46" i="19"/>
  <c r="AW14" i="9"/>
  <c r="U51" l="1"/>
  <c r="F248" i="23"/>
  <c r="AM51" i="9"/>
  <c r="F401" i="23"/>
  <c r="AY14" i="9"/>
  <c r="H58" i="23" s="1"/>
  <c r="F58"/>
  <c r="V15" i="9"/>
  <c r="F212" i="23"/>
  <c r="AB15" i="9"/>
  <c r="F263" i="23"/>
  <c r="AN15" i="9"/>
  <c r="F365" i="23"/>
  <c r="J398" i="19"/>
  <c r="AN51" i="9"/>
  <c r="J395" i="19"/>
  <c r="AH51" i="9"/>
  <c r="AG51"/>
  <c r="AA51"/>
  <c r="AB51"/>
  <c r="J392" i="19"/>
  <c r="V51" i="9"/>
  <c r="J389" i="19"/>
  <c r="AS15" i="9"/>
  <c r="J53" i="19"/>
  <c r="AG15" i="9"/>
  <c r="AH15"/>
  <c r="J47" i="19"/>
  <c r="U15" i="9"/>
  <c r="I15"/>
  <c r="L41" i="19" s="1"/>
  <c r="J41"/>
  <c r="O15" i="9"/>
  <c r="L44" i="19" s="1"/>
  <c r="J44"/>
  <c r="J50"/>
  <c r="AA15" i="9"/>
  <c r="AM15"/>
  <c r="J56" i="19"/>
  <c r="L392" l="1"/>
  <c r="H299" i="23"/>
  <c r="M392" i="19"/>
  <c r="I299" i="23"/>
  <c r="M389" i="19"/>
  <c r="I248" i="23"/>
  <c r="L395" i="19"/>
  <c r="H350" i="23"/>
  <c r="L389" i="19"/>
  <c r="H248" i="23"/>
  <c r="M398" i="19"/>
  <c r="I401" i="23"/>
  <c r="L398" i="19"/>
  <c r="H401" i="23"/>
  <c r="M395" i="19"/>
  <c r="I350" i="23"/>
  <c r="M50" i="19"/>
  <c r="I263" i="23"/>
  <c r="L50" i="19"/>
  <c r="H263" i="23"/>
  <c r="M53" i="19"/>
  <c r="I314" i="23"/>
  <c r="L56" i="19"/>
  <c r="H365" i="23"/>
  <c r="M56" i="19"/>
  <c r="I365" i="23"/>
  <c r="M47" i="19"/>
  <c r="I212" i="23"/>
  <c r="L53" i="19"/>
  <c r="H314" i="23"/>
  <c r="L47" i="19"/>
  <c r="H212" i="23"/>
  <c r="AE57" i="9"/>
  <c r="G57"/>
  <c r="I57" s="1"/>
  <c r="Y57"/>
  <c r="S57"/>
  <c r="AK57"/>
  <c r="M57"/>
  <c r="P57" s="1"/>
  <c r="AM57" l="1"/>
  <c r="H407" i="23" s="1"/>
  <c r="F407"/>
  <c r="AA57" i="9"/>
  <c r="H305" i="23" s="1"/>
  <c r="F305"/>
  <c r="AG57" i="9"/>
  <c r="H356" i="23" s="1"/>
  <c r="F356"/>
  <c r="AH57" i="9"/>
  <c r="I356" i="23" s="1"/>
  <c r="U57" i="9"/>
  <c r="H254" i="23" s="1"/>
  <c r="F254"/>
  <c r="O57" i="9"/>
  <c r="AN57"/>
  <c r="I407" i="23" s="1"/>
  <c r="V57" i="9"/>
  <c r="I254" i="23" s="1"/>
  <c r="AB57" i="9"/>
  <c r="I305" i="23" s="1"/>
  <c r="AO38" i="9" l="1"/>
  <c r="AO39"/>
  <c r="AO40"/>
  <c r="AO41"/>
  <c r="AO52"/>
  <c r="AO53"/>
  <c r="AO54"/>
  <c r="AO55"/>
  <c r="AO36"/>
  <c r="AO37"/>
  <c r="AR55" l="1"/>
  <c r="AP55"/>
  <c r="AR54"/>
  <c r="AP54"/>
  <c r="AU54"/>
  <c r="D98" i="23" s="1"/>
  <c r="AK54" i="9"/>
  <c r="F404" i="23" s="1"/>
  <c r="AE54" i="9"/>
  <c r="F353" i="23" s="1"/>
  <c r="Y54" i="9"/>
  <c r="F302" i="23" s="1"/>
  <c r="S54" i="9"/>
  <c r="F251" i="23" s="1"/>
  <c r="M54" i="9"/>
  <c r="G54"/>
  <c r="AR53"/>
  <c r="AP53"/>
  <c r="AR52"/>
  <c r="AP52"/>
  <c r="AU52"/>
  <c r="D96" i="23" s="1"/>
  <c r="AK52" i="9"/>
  <c r="F402" i="23" s="1"/>
  <c r="AE52" i="9"/>
  <c r="F351" i="23" s="1"/>
  <c r="Y52" i="9"/>
  <c r="F300" i="23" s="1"/>
  <c r="S52" i="9"/>
  <c r="F249" i="23" s="1"/>
  <c r="M52" i="9"/>
  <c r="G52"/>
  <c r="AM54" l="1"/>
  <c r="AN54"/>
  <c r="J435" i="19"/>
  <c r="AM52" i="9"/>
  <c r="AN52"/>
  <c r="J416" i="19"/>
  <c r="AG52" i="9"/>
  <c r="AH52"/>
  <c r="J413" i="19"/>
  <c r="AG54" i="9"/>
  <c r="H353" i="23" s="1"/>
  <c r="AH54" i="9"/>
  <c r="J432" i="19"/>
  <c r="AA52" i="9"/>
  <c r="H300" i="23" s="1"/>
  <c r="AB52" i="9"/>
  <c r="J410" i="19"/>
  <c r="AA54" i="9"/>
  <c r="H302" i="23" s="1"/>
  <c r="AB54" i="9"/>
  <c r="J429" i="19"/>
  <c r="V54" i="9"/>
  <c r="J426" i="19"/>
  <c r="V52" i="9"/>
  <c r="J407" i="19"/>
  <c r="J52" i="9"/>
  <c r="J401" i="19"/>
  <c r="J54" i="9"/>
  <c r="M420" i="19" s="1"/>
  <c r="J420"/>
  <c r="O54" i="9"/>
  <c r="P54"/>
  <c r="M423" i="19" s="1"/>
  <c r="J423"/>
  <c r="O52" i="9"/>
  <c r="P52"/>
  <c r="J404" i="19"/>
  <c r="AV54" i="9"/>
  <c r="I52"/>
  <c r="AV52"/>
  <c r="U52"/>
  <c r="H249" i="23" s="1"/>
  <c r="U54" i="9"/>
  <c r="H251" i="23" s="1"/>
  <c r="AX54" i="9"/>
  <c r="G98" i="23" s="1"/>
  <c r="AX52" i="9"/>
  <c r="G96" i="23" s="1"/>
  <c r="I54" i="9"/>
  <c r="AQ54"/>
  <c r="AQ52"/>
  <c r="H28" i="6"/>
  <c r="H24"/>
  <c r="H34"/>
  <c r="H32"/>
  <c r="F32"/>
  <c r="H30"/>
  <c r="F30"/>
  <c r="F28"/>
  <c r="H26"/>
  <c r="F26"/>
  <c r="F23"/>
  <c r="F24"/>
  <c r="M426" i="19" l="1"/>
  <c r="I251" i="23"/>
  <c r="M432" i="19"/>
  <c r="I353" i="23"/>
  <c r="L413" i="19"/>
  <c r="H351" i="23"/>
  <c r="M407" i="19"/>
  <c r="I249" i="23"/>
  <c r="M429" i="19"/>
  <c r="I302" i="23"/>
  <c r="M416" i="19"/>
  <c r="I402" i="23"/>
  <c r="L435" i="19"/>
  <c r="H404" i="23"/>
  <c r="M410" i="19"/>
  <c r="I300" i="23"/>
  <c r="M435" i="19"/>
  <c r="I404" i="23"/>
  <c r="M413" i="19"/>
  <c r="I351" i="23"/>
  <c r="L416" i="19"/>
  <c r="H402" i="23"/>
  <c r="AW52" i="9"/>
  <c r="F96" i="23" s="1"/>
  <c r="E96"/>
  <c r="AW54" i="9"/>
  <c r="F98" i="23" s="1"/>
  <c r="E98"/>
  <c r="AE53" i="9"/>
  <c r="AK53"/>
  <c r="F403" i="23" s="1"/>
  <c r="AK55" i="9"/>
  <c r="F405" i="23" s="1"/>
  <c r="Y53" i="9"/>
  <c r="F301" i="23" s="1"/>
  <c r="L410" i="19"/>
  <c r="Y55" i="9"/>
  <c r="F303" i="23" s="1"/>
  <c r="L429" i="19"/>
  <c r="S53" i="9"/>
  <c r="L407" i="19"/>
  <c r="S55" i="9"/>
  <c r="U55" s="1"/>
  <c r="L426" i="19"/>
  <c r="G55" i="9"/>
  <c r="L420" i="19"/>
  <c r="G53" i="9"/>
  <c r="I53" s="1"/>
  <c r="L402" i="19" s="1"/>
  <c r="L401"/>
  <c r="M55" i="9"/>
  <c r="L423" i="19"/>
  <c r="AS52" i="9"/>
  <c r="AQ53" s="1"/>
  <c r="AT53" s="1"/>
  <c r="AT52"/>
  <c r="AS54"/>
  <c r="AQ55" s="1"/>
  <c r="AT55" s="1"/>
  <c r="AT54"/>
  <c r="M53"/>
  <c r="L404" i="19"/>
  <c r="V53" i="9"/>
  <c r="AE55"/>
  <c r="F354" i="23" s="1"/>
  <c r="L432" i="19"/>
  <c r="AY54" i="9"/>
  <c r="H98" i="23" s="1"/>
  <c r="H23" i="6"/>
  <c r="G15" i="7" s="1"/>
  <c r="F21"/>
  <c r="E15"/>
  <c r="U53" i="9" l="1"/>
  <c r="F250" i="23"/>
  <c r="AH53" i="9"/>
  <c r="F352" i="23"/>
  <c r="V55" i="9"/>
  <c r="F252" i="23"/>
  <c r="L427" i="19"/>
  <c r="H252" i="23"/>
  <c r="M408" i="19"/>
  <c r="I250" i="23"/>
  <c r="AZ54" i="9"/>
  <c r="I98" i="23" s="1"/>
  <c r="AZ52" i="9"/>
  <c r="I96" i="23" s="1"/>
  <c r="AY52" i="9"/>
  <c r="H96" i="23" s="1"/>
  <c r="J427" i="19"/>
  <c r="J414"/>
  <c r="AG53" i="9"/>
  <c r="AM53"/>
  <c r="J417" i="19"/>
  <c r="AN53" i="9"/>
  <c r="AM55"/>
  <c r="J436" i="19"/>
  <c r="AN55" i="9"/>
  <c r="AB53"/>
  <c r="J411" i="19"/>
  <c r="AA53" i="9"/>
  <c r="AB55"/>
  <c r="J430" i="19"/>
  <c r="AA55" i="9"/>
  <c r="J408" i="19"/>
  <c r="AS53" i="9"/>
  <c r="AS55"/>
  <c r="J55"/>
  <c r="M421" i="19" s="1"/>
  <c r="J421"/>
  <c r="J53" i="9"/>
  <c r="J402" i="19"/>
  <c r="I55" i="9"/>
  <c r="L421" i="19" s="1"/>
  <c r="P55" i="9"/>
  <c r="M424" i="19" s="1"/>
  <c r="J424"/>
  <c r="O55" i="9"/>
  <c r="L424" i="19" s="1"/>
  <c r="P53" i="9"/>
  <c r="J405" i="19"/>
  <c r="O53" i="9"/>
  <c r="L405" i="19" s="1"/>
  <c r="AG55" i="9"/>
  <c r="AH55"/>
  <c r="J433" i="19"/>
  <c r="F22" i="7"/>
  <c r="H21"/>
  <c r="M430" i="19" l="1"/>
  <c r="I303" i="23"/>
  <c r="L433" i="19"/>
  <c r="H354" i="23"/>
  <c r="M417" i="19"/>
  <c r="I403" i="23"/>
  <c r="L411" i="19"/>
  <c r="H301" i="23"/>
  <c r="L417" i="19"/>
  <c r="H403" i="23"/>
  <c r="M427" i="19"/>
  <c r="I252" i="23"/>
  <c r="L408" i="19"/>
  <c r="H250" i="23"/>
  <c r="M436" i="19"/>
  <c r="I405" i="23"/>
  <c r="M411" i="19"/>
  <c r="I301" i="23"/>
  <c r="M414" i="19"/>
  <c r="I352" i="23"/>
  <c r="M433" i="19"/>
  <c r="I354" i="23"/>
  <c r="L430" i="19"/>
  <c r="H303" i="23"/>
  <c r="L436" i="19"/>
  <c r="H405" i="23"/>
  <c r="L414" i="19"/>
  <c r="H352" i="23"/>
  <c r="H22" i="7"/>
  <c r="AR10" i="9" l="1"/>
  <c r="AP11"/>
  <c r="AR11"/>
  <c r="H29" i="6"/>
  <c r="G18" i="7" s="1"/>
  <c r="H33" i="6"/>
  <c r="G20" i="7" s="1"/>
  <c r="AR36" i="9"/>
  <c r="AP37"/>
  <c r="AR37"/>
  <c r="H25" i="6"/>
  <c r="G16" i="7" s="1"/>
  <c r="AR38" i="9"/>
  <c r="AP39"/>
  <c r="AR39"/>
  <c r="AR40"/>
  <c r="AP41"/>
  <c r="AR41"/>
  <c r="AR57" l="1"/>
  <c r="AR56"/>
  <c r="AP57"/>
  <c r="AO11"/>
  <c r="AO57" s="1"/>
  <c r="AO10"/>
  <c r="AO56" s="1"/>
  <c r="H27" i="6"/>
  <c r="G17" i="7" s="1"/>
  <c r="E29" i="6"/>
  <c r="E31"/>
  <c r="E25"/>
  <c r="H31"/>
  <c r="G19" i="7" s="1"/>
  <c r="E33" i="6"/>
  <c r="E27"/>
  <c r="AU38" i="9"/>
  <c r="D82" i="23" s="1"/>
  <c r="AX38" i="9"/>
  <c r="G82" i="23" s="1"/>
  <c r="AU36" i="9"/>
  <c r="D80" i="23" s="1"/>
  <c r="AX10" i="9"/>
  <c r="AX40"/>
  <c r="G84" i="23" s="1"/>
  <c r="AX36" i="9"/>
  <c r="G80" i="23" s="1"/>
  <c r="AU40" i="9"/>
  <c r="D84" i="23" s="1"/>
  <c r="G54" l="1"/>
  <c r="AX56" i="9"/>
  <c r="AX62" s="1"/>
  <c r="AQ57"/>
  <c r="AS57" s="1"/>
  <c r="AU10"/>
  <c r="D54" i="23" s="1"/>
  <c r="E26" i="6"/>
  <c r="D16" i="7" s="1"/>
  <c r="E28" i="6"/>
  <c r="D17" i="7" s="1"/>
  <c r="E30" i="6"/>
  <c r="D18" i="7" s="1"/>
  <c r="E32" i="6"/>
  <c r="D19" i="7" s="1"/>
  <c r="E34" i="6"/>
  <c r="D20" i="7" s="1"/>
  <c r="E24" i="6"/>
  <c r="J57" i="9"/>
  <c r="G100" i="23" l="1"/>
  <c r="K439" i="19"/>
  <c r="AX61" i="9"/>
  <c r="AU56"/>
  <c r="AT57"/>
  <c r="H439" i="19" l="1"/>
  <c r="D100" i="23"/>
  <c r="B3" i="6"/>
  <c r="B4"/>
  <c r="G9" i="1" l="1"/>
  <c r="J443" i="19" s="1"/>
  <c r="L9" i="1"/>
  <c r="M9"/>
  <c r="O9"/>
  <c r="E9" i="6"/>
  <c r="F9"/>
  <c r="H9"/>
  <c r="E10"/>
  <c r="F10"/>
  <c r="H10"/>
  <c r="J9" i="1" l="1"/>
  <c r="M443" i="19" s="1"/>
  <c r="N9" i="1"/>
  <c r="P9" s="1"/>
  <c r="I9"/>
  <c r="L443" i="19" s="1"/>
  <c r="G9" i="6"/>
  <c r="I9" s="1"/>
  <c r="G10" s="1"/>
  <c r="J10" s="1"/>
  <c r="E8" i="7"/>
  <c r="D8"/>
  <c r="Q9" i="1" l="1"/>
  <c r="G10"/>
  <c r="J9" i="6"/>
  <c r="F8" i="7"/>
  <c r="I10" i="6"/>
  <c r="J10" i="1" l="1"/>
  <c r="M444" i="19" s="1"/>
  <c r="J444"/>
  <c r="I10" i="1"/>
  <c r="L444" i="19" s="1"/>
  <c r="E14" i="7" l="1"/>
  <c r="D14"/>
  <c r="H21" i="6"/>
  <c r="H20"/>
  <c r="H19"/>
  <c r="H18"/>
  <c r="H17"/>
  <c r="H16"/>
  <c r="H15"/>
  <c r="H13"/>
  <c r="H12"/>
  <c r="H11"/>
  <c r="H8"/>
  <c r="H7"/>
  <c r="F13"/>
  <c r="F14"/>
  <c r="F15"/>
  <c r="F16"/>
  <c r="F17"/>
  <c r="F18"/>
  <c r="F19"/>
  <c r="F20"/>
  <c r="F21"/>
  <c r="F11"/>
  <c r="F7"/>
  <c r="F8"/>
  <c r="E21"/>
  <c r="E20"/>
  <c r="E19"/>
  <c r="E18"/>
  <c r="E17"/>
  <c r="E16"/>
  <c r="E15"/>
  <c r="E14"/>
  <c r="E13"/>
  <c r="E12"/>
  <c r="E11"/>
  <c r="E8"/>
  <c r="E7"/>
  <c r="F12"/>
  <c r="G17" i="1"/>
  <c r="I17" s="1"/>
  <c r="G7" i="7" l="1"/>
  <c r="G18" i="1"/>
  <c r="J453" i="19" s="1"/>
  <c r="L452"/>
  <c r="G16" i="6"/>
  <c r="J16" s="1"/>
  <c r="G20"/>
  <c r="J20" s="1"/>
  <c r="G11"/>
  <c r="J11" s="1"/>
  <c r="G18"/>
  <c r="J18" s="1"/>
  <c r="G8" i="7"/>
  <c r="E7"/>
  <c r="D12"/>
  <c r="D11"/>
  <c r="D13"/>
  <c r="G9"/>
  <c r="E10"/>
  <c r="D10"/>
  <c r="E12"/>
  <c r="G11"/>
  <c r="G13"/>
  <c r="D7"/>
  <c r="D9"/>
  <c r="E13"/>
  <c r="E11"/>
  <c r="G12"/>
  <c r="G10"/>
  <c r="E9"/>
  <c r="H8" l="1"/>
  <c r="G23"/>
  <c r="I8"/>
  <c r="F9"/>
  <c r="F11" l="1"/>
  <c r="G22" i="6"/>
  <c r="J22" s="1"/>
  <c r="O28" i="1"/>
  <c r="M28"/>
  <c r="L28"/>
  <c r="G28"/>
  <c r="I28" s="1"/>
  <c r="G29" s="1"/>
  <c r="O26"/>
  <c r="M26"/>
  <c r="L26"/>
  <c r="G26"/>
  <c r="I26" s="1"/>
  <c r="O24"/>
  <c r="M24"/>
  <c r="L24"/>
  <c r="G24"/>
  <c r="I24" s="1"/>
  <c r="G25" s="1"/>
  <c r="O21"/>
  <c r="M21"/>
  <c r="L21"/>
  <c r="G21"/>
  <c r="I21" s="1"/>
  <c r="O19"/>
  <c r="M19"/>
  <c r="L19"/>
  <c r="G19"/>
  <c r="J19" s="1"/>
  <c r="M454" i="19" s="1"/>
  <c r="O17" i="1"/>
  <c r="L17"/>
  <c r="M17"/>
  <c r="O15"/>
  <c r="M15"/>
  <c r="L15"/>
  <c r="G15"/>
  <c r="O13"/>
  <c r="M13"/>
  <c r="L13"/>
  <c r="G13"/>
  <c r="I13" s="1"/>
  <c r="O7"/>
  <c r="M7"/>
  <c r="L7"/>
  <c r="G7"/>
  <c r="I15" l="1"/>
  <c r="L450" i="19" s="1"/>
  <c r="J450"/>
  <c r="G27" i="1"/>
  <c r="J465" i="19" s="1"/>
  <c r="L464"/>
  <c r="G22" i="1"/>
  <c r="J458" i="19" s="1"/>
  <c r="L457"/>
  <c r="G14" i="1"/>
  <c r="J449" i="19" s="1"/>
  <c r="L448"/>
  <c r="J447"/>
  <c r="L446"/>
  <c r="I7" i="1"/>
  <c r="J440" i="19"/>
  <c r="N7" i="1"/>
  <c r="Q7" s="1"/>
  <c r="J21"/>
  <c r="M457" i="19" s="1"/>
  <c r="N21" i="1"/>
  <c r="P21" s="1"/>
  <c r="N24"/>
  <c r="P24" s="1"/>
  <c r="N26"/>
  <c r="Q26" s="1"/>
  <c r="N28"/>
  <c r="P28" s="1"/>
  <c r="N17"/>
  <c r="P17" s="1"/>
  <c r="N15"/>
  <c r="P15" s="1"/>
  <c r="J11"/>
  <c r="M446" i="19" s="1"/>
  <c r="N19" i="1"/>
  <c r="Q19" s="1"/>
  <c r="J13"/>
  <c r="M448" i="19" s="1"/>
  <c r="I22" i="6"/>
  <c r="N13" i="1"/>
  <c r="P13" s="1"/>
  <c r="J7"/>
  <c r="M440" i="19" s="1"/>
  <c r="M450"/>
  <c r="I19" i="1"/>
  <c r="I11" i="6"/>
  <c r="G12" s="1"/>
  <c r="J12" s="1"/>
  <c r="G7"/>
  <c r="J7" s="1"/>
  <c r="F12" i="7"/>
  <c r="H12" s="1"/>
  <c r="G13" i="6"/>
  <c r="I20"/>
  <c r="H11" i="7"/>
  <c r="F13"/>
  <c r="H13" s="1"/>
  <c r="F10"/>
  <c r="H10" s="1"/>
  <c r="F14"/>
  <c r="H14" s="1"/>
  <c r="F7"/>
  <c r="H7" s="1"/>
  <c r="I11"/>
  <c r="I18" i="6"/>
  <c r="I16"/>
  <c r="G17" s="1"/>
  <c r="J17" s="1"/>
  <c r="I25" i="1"/>
  <c r="L462" i="19" s="1"/>
  <c r="J25" i="1"/>
  <c r="M462" i="19" s="1"/>
  <c r="I27" i="1"/>
  <c r="L465" i="19" s="1"/>
  <c r="I29" i="1"/>
  <c r="L468" i="19" s="1"/>
  <c r="J29" i="1"/>
  <c r="M468" i="19" s="1"/>
  <c r="J24" i="1"/>
  <c r="J26"/>
  <c r="M464" i="19" s="1"/>
  <c r="J28" i="1"/>
  <c r="G16" l="1"/>
  <c r="J16" s="1"/>
  <c r="M451" i="19" s="1"/>
  <c r="G20" i="1"/>
  <c r="J20" s="1"/>
  <c r="M455" i="19" s="1"/>
  <c r="L454"/>
  <c r="J14" i="1"/>
  <c r="M449" i="19" s="1"/>
  <c r="I14" i="1"/>
  <c r="L449" i="19" s="1"/>
  <c r="J27" i="1"/>
  <c r="M465" i="19" s="1"/>
  <c r="J22" i="1"/>
  <c r="M458" i="19" s="1"/>
  <c r="I22" i="1"/>
  <c r="J12"/>
  <c r="M447" i="19" s="1"/>
  <c r="L447"/>
  <c r="G8" i="1"/>
  <c r="L440" i="19"/>
  <c r="Q28" i="1"/>
  <c r="Q17"/>
  <c r="P26"/>
  <c r="P7"/>
  <c r="P19"/>
  <c r="I13" i="6"/>
  <c r="J13"/>
  <c r="G21"/>
  <c r="J21" s="1"/>
  <c r="G19"/>
  <c r="Q21" i="1"/>
  <c r="Q24"/>
  <c r="I12" i="7"/>
  <c r="Q15" i="1"/>
  <c r="I7" i="6"/>
  <c r="G8" s="1"/>
  <c r="Q11" i="1"/>
  <c r="Q13"/>
  <c r="I13" i="7"/>
  <c r="H9"/>
  <c r="I12" i="6"/>
  <c r="I14" i="7"/>
  <c r="I10"/>
  <c r="I7"/>
  <c r="I17" i="6"/>
  <c r="J17" i="1"/>
  <c r="M452" i="19" s="1"/>
  <c r="J451" l="1"/>
  <c r="I16" i="1"/>
  <c r="L451" i="19" s="1"/>
  <c r="I20" i="1"/>
  <c r="L455" i="19" s="1"/>
  <c r="J455"/>
  <c r="G23" i="1"/>
  <c r="L458" i="19"/>
  <c r="J441"/>
  <c r="I8" i="1"/>
  <c r="L441" i="19" s="1"/>
  <c r="J8" i="1"/>
  <c r="M441" i="19" s="1"/>
  <c r="G14" i="6"/>
  <c r="I14" s="1"/>
  <c r="G15" s="1"/>
  <c r="J15" s="1"/>
  <c r="I21"/>
  <c r="I19"/>
  <c r="J19"/>
  <c r="I8"/>
  <c r="J8"/>
  <c r="I18" i="1"/>
  <c r="L453" i="19" s="1"/>
  <c r="J18" i="1"/>
  <c r="M453" i="19" s="1"/>
  <c r="J459" l="1"/>
  <c r="J460" s="1"/>
  <c r="I23" i="1"/>
  <c r="L459" i="19" s="1"/>
  <c r="J23" i="1"/>
  <c r="M459" i="19" s="1"/>
  <c r="J14" i="6"/>
  <c r="I15"/>
  <c r="L460" i="19" l="1"/>
  <c r="M460"/>
  <c r="M26" i="9" l="1"/>
  <c r="S26"/>
  <c r="F223" i="23" s="1"/>
  <c r="Y26" i="9"/>
  <c r="F274" i="23" s="1"/>
  <c r="AE26" i="9"/>
  <c r="F325" i="23" s="1"/>
  <c r="AK26" i="9"/>
  <c r="F376" i="23" s="1"/>
  <c r="M11" i="18"/>
  <c r="S11" l="1"/>
  <c r="F12" i="9"/>
  <c r="L10"/>
  <c r="R10"/>
  <c r="AD10"/>
  <c r="AJ10"/>
  <c r="X10"/>
  <c r="M18"/>
  <c r="M17" i="18"/>
  <c r="M15"/>
  <c r="Y16" i="9"/>
  <c r="F264" i="23" s="1"/>
  <c r="I71" i="19"/>
  <c r="I73" s="1"/>
  <c r="J73" s="1"/>
  <c r="AK16" i="9"/>
  <c r="F366" i="23" s="1"/>
  <c r="I312" i="19"/>
  <c r="I314" s="1"/>
  <c r="J314" s="1"/>
  <c r="S42" i="9"/>
  <c r="F239" i="23" s="1"/>
  <c r="I62" i="19"/>
  <c r="I64" s="1"/>
  <c r="J64" s="1"/>
  <c r="M16" i="9"/>
  <c r="I36" i="19"/>
  <c r="I38" s="1"/>
  <c r="AK12" i="9"/>
  <c r="F362" i="23" s="1"/>
  <c r="I87" i="19"/>
  <c r="I89" s="1"/>
  <c r="J89" s="1"/>
  <c r="Y18" i="9"/>
  <c r="F266" i="23" s="1"/>
  <c r="I100" i="19"/>
  <c r="I102" s="1"/>
  <c r="J102" s="1"/>
  <c r="M20" i="9"/>
  <c r="AM26"/>
  <c r="AN26"/>
  <c r="I376" i="23" s="1"/>
  <c r="I182" i="19"/>
  <c r="I184" s="1"/>
  <c r="J184" s="1"/>
  <c r="I163"/>
  <c r="I165" s="1"/>
  <c r="J165" s="1"/>
  <c r="Y28" i="9"/>
  <c r="F276" i="23" s="1"/>
  <c r="I195" i="19"/>
  <c r="I197" s="1"/>
  <c r="J197" s="1"/>
  <c r="M30" i="9"/>
  <c r="T31" i="18"/>
  <c r="I261" i="19"/>
  <c r="I263" s="1"/>
  <c r="J263" s="1"/>
  <c r="AE36" i="9"/>
  <c r="F335" i="23" s="1"/>
  <c r="I274" i="19"/>
  <c r="I276" s="1"/>
  <c r="J276" s="1"/>
  <c r="S38" i="9"/>
  <c r="F235" i="23" s="1"/>
  <c r="I356" i="19"/>
  <c r="I358" s="1"/>
  <c r="J358" s="1"/>
  <c r="AE46" i="9"/>
  <c r="F345" i="23" s="1"/>
  <c r="I27" i="19"/>
  <c r="I29" s="1"/>
  <c r="J29" s="1"/>
  <c r="S12" i="9"/>
  <c r="F209" i="23" s="1"/>
  <c r="T19" i="18"/>
  <c r="I147" i="19"/>
  <c r="I149" s="1"/>
  <c r="J149" s="1"/>
  <c r="AE24" i="9"/>
  <c r="F323" i="23" s="1"/>
  <c r="T25" i="18"/>
  <c r="T29"/>
  <c r="I220" i="19"/>
  <c r="I222" s="1"/>
  <c r="J222" s="1"/>
  <c r="Y32" i="9"/>
  <c r="F280" i="23" s="1"/>
  <c r="I340" i="19"/>
  <c r="I342" s="1"/>
  <c r="AK44" i="9"/>
  <c r="F394" i="23" s="1"/>
  <c r="I33" i="19"/>
  <c r="I35" s="1"/>
  <c r="J35" s="1"/>
  <c r="AE12" i="9"/>
  <c r="F311" i="23" s="1"/>
  <c r="I84" i="19"/>
  <c r="I86" s="1"/>
  <c r="J86" s="1"/>
  <c r="S18" i="9"/>
  <c r="F215" i="23" s="1"/>
  <c r="I109" i="19"/>
  <c r="I111" s="1"/>
  <c r="J111" s="1"/>
  <c r="AE20" i="9"/>
  <c r="F319" i="23" s="1"/>
  <c r="T23" i="18"/>
  <c r="I141" i="19"/>
  <c r="I143" s="1"/>
  <c r="J143" s="1"/>
  <c r="S24" i="9"/>
  <c r="F221" i="23" s="1"/>
  <c r="AH26" i="9"/>
  <c r="I325" i="23" s="1"/>
  <c r="AG26" i="9"/>
  <c r="T27" i="18"/>
  <c r="I160" i="19"/>
  <c r="I162" s="1"/>
  <c r="J162" s="1"/>
  <c r="I179"/>
  <c r="I181" s="1"/>
  <c r="J181" s="1"/>
  <c r="S28" i="9"/>
  <c r="F225" i="23" s="1"/>
  <c r="I204" i="19"/>
  <c r="I206" s="1"/>
  <c r="J206" s="1"/>
  <c r="AE30" i="9"/>
  <c r="F329" i="23" s="1"/>
  <c r="I226" i="19"/>
  <c r="I228" s="1"/>
  <c r="AK32" i="9"/>
  <c r="F382" i="23" s="1"/>
  <c r="I214" i="19"/>
  <c r="I216" s="1"/>
  <c r="J216" s="1"/>
  <c r="M32" i="9"/>
  <c r="I258" i="19"/>
  <c r="I260" s="1"/>
  <c r="J260" s="1"/>
  <c r="Y36" i="9"/>
  <c r="F284" i="23" s="1"/>
  <c r="I283" i="19"/>
  <c r="I285" s="1"/>
  <c r="AK38" i="9"/>
  <c r="F388" i="23" s="1"/>
  <c r="I271" i="19"/>
  <c r="I273" s="1"/>
  <c r="J273" s="1"/>
  <c r="M38" i="9"/>
  <c r="I353" i="19"/>
  <c r="I355" s="1"/>
  <c r="J355" s="1"/>
  <c r="Y46" i="9"/>
  <c r="F294" i="23" s="1"/>
  <c r="I337" i="19"/>
  <c r="I339" s="1"/>
  <c r="J339" s="1"/>
  <c r="AE44" i="9"/>
  <c r="F343" i="23" s="1"/>
  <c r="I24" i="19"/>
  <c r="I26" s="1"/>
  <c r="J26" s="1"/>
  <c r="M12" i="9"/>
  <c r="I112" i="19"/>
  <c r="I114" s="1"/>
  <c r="AK20" i="9"/>
  <c r="F370" i="23" s="1"/>
  <c r="I144" i="19"/>
  <c r="I146" s="1"/>
  <c r="J146" s="1"/>
  <c r="Y24" i="9"/>
  <c r="F272" i="23" s="1"/>
  <c r="P26" i="9"/>
  <c r="O26"/>
  <c r="M27" s="1"/>
  <c r="I207" i="19"/>
  <c r="I209" s="1"/>
  <c r="AK30" i="9"/>
  <c r="F380" i="23" s="1"/>
  <c r="I217" i="19"/>
  <c r="I219" s="1"/>
  <c r="J219" s="1"/>
  <c r="S32" i="9"/>
  <c r="F229" i="23" s="1"/>
  <c r="T37" i="18"/>
  <c r="T11"/>
  <c r="AE18" i="9"/>
  <c r="F317" i="23" s="1"/>
  <c r="I90" i="19"/>
  <c r="I92" s="1"/>
  <c r="J92" s="1"/>
  <c r="I103"/>
  <c r="I105" s="1"/>
  <c r="J105" s="1"/>
  <c r="S20" i="9"/>
  <c r="F217" i="23" s="1"/>
  <c r="V26" i="9"/>
  <c r="I223" i="23" s="1"/>
  <c r="U26" i="9"/>
  <c r="I166" i="19"/>
  <c r="I168" s="1"/>
  <c r="J168" s="1"/>
  <c r="I185"/>
  <c r="I187" s="1"/>
  <c r="J187" s="1"/>
  <c r="AE28" i="9"/>
  <c r="F327" i="23" s="1"/>
  <c r="I198" i="19"/>
  <c r="I200" s="1"/>
  <c r="J200" s="1"/>
  <c r="S30" i="9"/>
  <c r="F227" i="23" s="1"/>
  <c r="I264" i="19"/>
  <c r="I266" s="1"/>
  <c r="AK36" i="9"/>
  <c r="F386" i="23" s="1"/>
  <c r="I252" i="19"/>
  <c r="I254" s="1"/>
  <c r="J254" s="1"/>
  <c r="M36" i="9"/>
  <c r="I277" i="19"/>
  <c r="I279" s="1"/>
  <c r="J279" s="1"/>
  <c r="Y38" i="9"/>
  <c r="F286" i="23" s="1"/>
  <c r="I359" i="19"/>
  <c r="I361" s="1"/>
  <c r="AK46" i="9"/>
  <c r="F396" i="23" s="1"/>
  <c r="I347" i="19"/>
  <c r="I349" s="1"/>
  <c r="J349" s="1"/>
  <c r="M46" i="9"/>
  <c r="M9" i="18"/>
  <c r="S9" s="1"/>
  <c r="I30" i="19"/>
  <c r="I32" s="1"/>
  <c r="J32" s="1"/>
  <c r="Y12" i="9"/>
  <c r="F260" i="23" s="1"/>
  <c r="I93" i="19"/>
  <c r="I95" s="1"/>
  <c r="AK18" i="9"/>
  <c r="F368" i="23" s="1"/>
  <c r="I106" i="19"/>
  <c r="I108" s="1"/>
  <c r="J108" s="1"/>
  <c r="Y20" i="9"/>
  <c r="F268" i="23" s="1"/>
  <c r="I150" i="19"/>
  <c r="I152" s="1"/>
  <c r="AK24" i="9"/>
  <c r="F374" i="23" s="1"/>
  <c r="I138" i="19"/>
  <c r="I140" s="1"/>
  <c r="J140" s="1"/>
  <c r="M24" i="9"/>
  <c r="AB26"/>
  <c r="I274" i="23" s="1"/>
  <c r="AA26" i="9"/>
  <c r="I188" i="19"/>
  <c r="I190" s="1"/>
  <c r="I169"/>
  <c r="I171" s="1"/>
  <c r="AK28" i="9"/>
  <c r="F378" i="23" s="1"/>
  <c r="I157" i="19"/>
  <c r="I159" s="1"/>
  <c r="J159" s="1"/>
  <c r="I176"/>
  <c r="I178" s="1"/>
  <c r="J178" s="1"/>
  <c r="M28" i="9"/>
  <c r="I201" i="19"/>
  <c r="I203" s="1"/>
  <c r="J203" s="1"/>
  <c r="Y30" i="9"/>
  <c r="F278" i="23" s="1"/>
  <c r="I223" i="19"/>
  <c r="I225" s="1"/>
  <c r="J225" s="1"/>
  <c r="AE32" i="9"/>
  <c r="F331" i="23" s="1"/>
  <c r="T35" i="18"/>
  <c r="I255" i="19"/>
  <c r="I257" s="1"/>
  <c r="J257" s="1"/>
  <c r="S36" i="9"/>
  <c r="F233" i="23" s="1"/>
  <c r="I280" i="19"/>
  <c r="I282" s="1"/>
  <c r="J282" s="1"/>
  <c r="AE38" i="9"/>
  <c r="F337" i="23" s="1"/>
  <c r="T45" i="18"/>
  <c r="I350" i="19"/>
  <c r="I352" s="1"/>
  <c r="J352" s="1"/>
  <c r="S46" i="9"/>
  <c r="F243" i="23" s="1"/>
  <c r="I11" i="19" l="1"/>
  <c r="I13" s="1"/>
  <c r="J13" s="1"/>
  <c r="M13" s="1"/>
  <c r="E258" i="23"/>
  <c r="N258" s="1"/>
  <c r="AE10" i="9"/>
  <c r="F309" i="23" s="1"/>
  <c r="E309"/>
  <c r="N309" s="1"/>
  <c r="AK10" i="9"/>
  <c r="F360" i="23" s="1"/>
  <c r="E360"/>
  <c r="N360" s="1"/>
  <c r="Y27" i="9"/>
  <c r="F275" i="23" s="1"/>
  <c r="H274"/>
  <c r="S27" i="9"/>
  <c r="F224" i="23" s="1"/>
  <c r="H223"/>
  <c r="AE27" i="9"/>
  <c r="F326" i="23" s="1"/>
  <c r="H325"/>
  <c r="AK27" i="9"/>
  <c r="F377" i="23" s="1"/>
  <c r="H376"/>
  <c r="I8" i="19"/>
  <c r="I10" s="1"/>
  <c r="J10" s="1"/>
  <c r="L10" s="1"/>
  <c r="E207" i="23"/>
  <c r="N207" s="1"/>
  <c r="S17" i="18"/>
  <c r="F18" i="9"/>
  <c r="I78" i="19" s="1"/>
  <c r="I80" s="1"/>
  <c r="J80" s="1"/>
  <c r="S15" i="18"/>
  <c r="F16" i="9"/>
  <c r="I59" i="19" s="1"/>
  <c r="I61" s="1"/>
  <c r="J61" s="1"/>
  <c r="I17"/>
  <c r="I19" s="1"/>
  <c r="J19" s="1"/>
  <c r="I5"/>
  <c r="I7" s="1"/>
  <c r="J7" s="1"/>
  <c r="M7" s="1"/>
  <c r="S10" i="9"/>
  <c r="Y10"/>
  <c r="I14" i="19"/>
  <c r="I16" s="1"/>
  <c r="J16" s="1"/>
  <c r="M16" s="1"/>
  <c r="M10" i="9"/>
  <c r="J5" i="19" s="1"/>
  <c r="I81"/>
  <c r="I83" s="1"/>
  <c r="J83" s="1"/>
  <c r="M83" s="1"/>
  <c r="I74"/>
  <c r="I76" s="1"/>
  <c r="J76" s="1"/>
  <c r="AE16" i="9"/>
  <c r="I68" i="19"/>
  <c r="I70" s="1"/>
  <c r="J70" s="1"/>
  <c r="M70" s="1"/>
  <c r="I334"/>
  <c r="I336" s="1"/>
  <c r="J336" s="1"/>
  <c r="Y44" i="9"/>
  <c r="F292" i="23" s="1"/>
  <c r="M257" i="19"/>
  <c r="L257"/>
  <c r="L178"/>
  <c r="M178"/>
  <c r="J190"/>
  <c r="L108"/>
  <c r="M108"/>
  <c r="L254"/>
  <c r="M254"/>
  <c r="M92"/>
  <c r="L92"/>
  <c r="L73"/>
  <c r="M73"/>
  <c r="J217"/>
  <c r="U32" i="9"/>
  <c r="H229" i="23" s="1"/>
  <c r="V32" i="9"/>
  <c r="AM20"/>
  <c r="H370" i="23" s="1"/>
  <c r="J112" i="19"/>
  <c r="AN20" i="9"/>
  <c r="AB16"/>
  <c r="AA16"/>
  <c r="H264" i="23" s="1"/>
  <c r="J68" i="19"/>
  <c r="P38" i="9"/>
  <c r="M271" i="19" s="1"/>
  <c r="J271"/>
  <c r="O38" i="9"/>
  <c r="AN32"/>
  <c r="AM32"/>
  <c r="H382" i="23" s="1"/>
  <c r="J226" i="19"/>
  <c r="I154"/>
  <c r="I156" s="1"/>
  <c r="J156" s="1"/>
  <c r="I173"/>
  <c r="I175" s="1"/>
  <c r="J175" s="1"/>
  <c r="AP28" i="9"/>
  <c r="G28"/>
  <c r="L149" i="19"/>
  <c r="M149"/>
  <c r="L29"/>
  <c r="M29"/>
  <c r="L276"/>
  <c r="M276"/>
  <c r="I211"/>
  <c r="I213" s="1"/>
  <c r="J213" s="1"/>
  <c r="G32" i="9"/>
  <c r="AP32"/>
  <c r="L165" i="19"/>
  <c r="M165"/>
  <c r="P20" i="9"/>
  <c r="M100" i="19" s="1"/>
  <c r="O20" i="9"/>
  <c r="J100" i="19"/>
  <c r="AN12" i="9"/>
  <c r="J36" i="19"/>
  <c r="AM12" i="9"/>
  <c r="H362" i="23" s="1"/>
  <c r="J223" i="19"/>
  <c r="AH32" i="9"/>
  <c r="AG32"/>
  <c r="H331" i="23" s="1"/>
  <c r="J171" i="19"/>
  <c r="AB20" i="9"/>
  <c r="J106" i="19"/>
  <c r="AA20" i="9"/>
  <c r="H268" i="23" s="1"/>
  <c r="AN16" i="9"/>
  <c r="J74" i="19"/>
  <c r="AM16" i="9"/>
  <c r="H366" i="23" s="1"/>
  <c r="J359" i="19"/>
  <c r="AM46" i="9"/>
  <c r="H396" i="23" s="1"/>
  <c r="AN46" i="9"/>
  <c r="V30"/>
  <c r="J198" i="19"/>
  <c r="U30" i="9"/>
  <c r="H227" i="23" s="1"/>
  <c r="M105" i="19"/>
  <c r="L105"/>
  <c r="J209"/>
  <c r="L26"/>
  <c r="M26"/>
  <c r="L355"/>
  <c r="M355"/>
  <c r="J285"/>
  <c r="M206"/>
  <c r="L206"/>
  <c r="V12" i="9"/>
  <c r="J27" i="19"/>
  <c r="U12" i="9"/>
  <c r="H209" i="23" s="1"/>
  <c r="AB28" i="9"/>
  <c r="I276" i="23" s="1"/>
  <c r="J182" i="19"/>
  <c r="AA28" i="9"/>
  <c r="H276" i="23" s="1"/>
  <c r="J163" i="19"/>
  <c r="M89"/>
  <c r="L89"/>
  <c r="L314"/>
  <c r="M314"/>
  <c r="I309"/>
  <c r="I311" s="1"/>
  <c r="J311" s="1"/>
  <c r="M42" i="9"/>
  <c r="I315" i="19"/>
  <c r="I317" s="1"/>
  <c r="J317" s="1"/>
  <c r="Y42" i="9"/>
  <c r="F290" i="23" s="1"/>
  <c r="I328" i="19"/>
  <c r="I330" s="1"/>
  <c r="J330" s="1"/>
  <c r="M44" i="9"/>
  <c r="V46"/>
  <c r="J350" i="19"/>
  <c r="U46" i="9"/>
  <c r="H243" i="23" s="1"/>
  <c r="J280" i="19"/>
  <c r="AH38" i="9"/>
  <c r="AG38"/>
  <c r="H337" i="23" s="1"/>
  <c r="AB30" i="9"/>
  <c r="AA30"/>
  <c r="H278" i="23" s="1"/>
  <c r="J201" i="19"/>
  <c r="L159"/>
  <c r="M159"/>
  <c r="AB27" i="9"/>
  <c r="I275" i="23" s="1"/>
  <c r="AN24" i="9"/>
  <c r="AM24"/>
  <c r="H374" i="23" s="1"/>
  <c r="J150" i="19"/>
  <c r="P18" i="9"/>
  <c r="M81" i="19" s="1"/>
  <c r="J81"/>
  <c r="O18" i="9"/>
  <c r="AB12"/>
  <c r="J30" i="19"/>
  <c r="AA12" i="9"/>
  <c r="H260" i="23" s="1"/>
  <c r="F10" i="9"/>
  <c r="T9" i="18"/>
  <c r="P46" i="9"/>
  <c r="M347" i="19" s="1"/>
  <c r="J347"/>
  <c r="O46" i="9"/>
  <c r="AB38"/>
  <c r="J277" i="19"/>
  <c r="AA38" i="9"/>
  <c r="H286" i="23" s="1"/>
  <c r="AN36" i="9"/>
  <c r="J264" i="19"/>
  <c r="AM36" i="9"/>
  <c r="H386" i="23" s="1"/>
  <c r="AH28" i="9"/>
  <c r="I327" i="23" s="1"/>
  <c r="J166" i="19"/>
  <c r="J185"/>
  <c r="AG28" i="9"/>
  <c r="H327" i="23" s="1"/>
  <c r="AH18" i="9"/>
  <c r="AG18"/>
  <c r="H317" i="23" s="1"/>
  <c r="J90" i="19"/>
  <c r="M219"/>
  <c r="L219"/>
  <c r="J114"/>
  <c r="M273"/>
  <c r="L273"/>
  <c r="M260"/>
  <c r="L260"/>
  <c r="J228"/>
  <c r="L181"/>
  <c r="M181"/>
  <c r="AH27" i="9"/>
  <c r="I326" i="23" s="1"/>
  <c r="J84" i="19"/>
  <c r="V18" i="9"/>
  <c r="U18"/>
  <c r="H215" i="23" s="1"/>
  <c r="AH12" i="9"/>
  <c r="AG12"/>
  <c r="H311" i="23" s="1"/>
  <c r="J33" i="19"/>
  <c r="J340"/>
  <c r="AN44" i="9"/>
  <c r="AM44"/>
  <c r="H394" i="23" s="1"/>
  <c r="AB32" i="9"/>
  <c r="J220" i="19"/>
  <c r="AA32" i="9"/>
  <c r="H280" i="23" s="1"/>
  <c r="AG46" i="9"/>
  <c r="H345" i="23" s="1"/>
  <c r="AH46" i="9"/>
  <c r="J356" i="19"/>
  <c r="AG36" i="9"/>
  <c r="H335" i="23" s="1"/>
  <c r="AH36" i="9"/>
  <c r="J261" i="19"/>
  <c r="P30" i="9"/>
  <c r="M195" i="19" s="1"/>
  <c r="J195"/>
  <c r="O30" i="9"/>
  <c r="L184" i="19"/>
  <c r="M184"/>
  <c r="M102"/>
  <c r="L102"/>
  <c r="J38"/>
  <c r="I344"/>
  <c r="I346" s="1"/>
  <c r="J346" s="1"/>
  <c r="G46" i="9"/>
  <c r="AP46"/>
  <c r="L225" i="19"/>
  <c r="M225"/>
  <c r="L140"/>
  <c r="M140"/>
  <c r="J95"/>
  <c r="J361"/>
  <c r="L200"/>
  <c r="M200"/>
  <c r="J14"/>
  <c r="P27" i="9"/>
  <c r="O27"/>
  <c r="AB36"/>
  <c r="J258" i="19"/>
  <c r="AA36" i="9"/>
  <c r="H284" i="23" s="1"/>
  <c r="V28" i="9"/>
  <c r="I225" i="23" s="1"/>
  <c r="J160" i="19"/>
  <c r="J179"/>
  <c r="U28" i="9"/>
  <c r="H225" i="23" s="1"/>
  <c r="L143" i="19"/>
  <c r="M143"/>
  <c r="M111"/>
  <c r="L111"/>
  <c r="I192"/>
  <c r="I194" s="1"/>
  <c r="J194" s="1"/>
  <c r="AP30" i="9"/>
  <c r="G30"/>
  <c r="V36"/>
  <c r="J255" i="19"/>
  <c r="U36" i="9"/>
  <c r="H233" i="23" s="1"/>
  <c r="P28" i="9"/>
  <c r="J176" i="19"/>
  <c r="J157"/>
  <c r="O28" i="9"/>
  <c r="P24"/>
  <c r="M138" i="19" s="1"/>
  <c r="J138"/>
  <c r="O24" i="9"/>
  <c r="AN18"/>
  <c r="J93" i="19"/>
  <c r="AM18" i="9"/>
  <c r="H368" i="23" s="1"/>
  <c r="P36" i="9"/>
  <c r="M252" i="19" s="1"/>
  <c r="O36" i="9"/>
  <c r="J252" i="19"/>
  <c r="L168"/>
  <c r="M168"/>
  <c r="G12" i="9"/>
  <c r="I21" i="19"/>
  <c r="I23" s="1"/>
  <c r="J23" s="1"/>
  <c r="AP12" i="9"/>
  <c r="I268" i="19"/>
  <c r="I270" s="1"/>
  <c r="J270" s="1"/>
  <c r="G38" i="9"/>
  <c r="AP38"/>
  <c r="L146" i="19"/>
  <c r="M146"/>
  <c r="L339"/>
  <c r="M216"/>
  <c r="L216"/>
  <c r="V24" i="9"/>
  <c r="J141" i="19"/>
  <c r="U24" i="9"/>
  <c r="H221" i="23" s="1"/>
  <c r="AG20" i="9"/>
  <c r="H319" i="23" s="1"/>
  <c r="AH20" i="9"/>
  <c r="J109" i="19"/>
  <c r="AG24" i="9"/>
  <c r="H323" i="23" s="1"/>
  <c r="J147" i="19"/>
  <c r="AH24" i="9"/>
  <c r="V38"/>
  <c r="J274" i="19"/>
  <c r="U38" i="9"/>
  <c r="H235" i="23" s="1"/>
  <c r="L64" i="19"/>
  <c r="M64"/>
  <c r="I331"/>
  <c r="I333" s="1"/>
  <c r="J333" s="1"/>
  <c r="S44" i="9"/>
  <c r="F241" i="23" s="1"/>
  <c r="L352" i="19"/>
  <c r="M352"/>
  <c r="M282"/>
  <c r="L282"/>
  <c r="I249"/>
  <c r="I251" s="1"/>
  <c r="J251" s="1"/>
  <c r="AP36" i="9"/>
  <c r="G36"/>
  <c r="M203" i="19"/>
  <c r="L203"/>
  <c r="AN28" i="9"/>
  <c r="I378" i="23" s="1"/>
  <c r="AM28" i="9"/>
  <c r="H378" i="23" s="1"/>
  <c r="J188" i="19"/>
  <c r="J169"/>
  <c r="J152"/>
  <c r="L32"/>
  <c r="M32"/>
  <c r="G16" i="9"/>
  <c r="L349" i="19"/>
  <c r="M349"/>
  <c r="L279"/>
  <c r="M279"/>
  <c r="J266"/>
  <c r="L187"/>
  <c r="M187"/>
  <c r="V20" i="9"/>
  <c r="J103" i="19"/>
  <c r="U20" i="9"/>
  <c r="H217" i="23" s="1"/>
  <c r="AN30" i="9"/>
  <c r="AM30"/>
  <c r="H380" i="23" s="1"/>
  <c r="J207" i="19"/>
  <c r="AB24" i="9"/>
  <c r="AA24"/>
  <c r="H272" i="23" s="1"/>
  <c r="J144" i="19"/>
  <c r="P12" i="9"/>
  <c r="M24" i="19" s="1"/>
  <c r="J24"/>
  <c r="O12" i="9"/>
  <c r="AH44"/>
  <c r="AG44"/>
  <c r="H343" i="23" s="1"/>
  <c r="J337" i="19"/>
  <c r="AB46" i="9"/>
  <c r="AA46"/>
  <c r="H294" i="23" s="1"/>
  <c r="J353" i="19"/>
  <c r="J283"/>
  <c r="AN38" i="9"/>
  <c r="AM38"/>
  <c r="H388" i="23" s="1"/>
  <c r="P32" i="9"/>
  <c r="M214" i="19" s="1"/>
  <c r="J214"/>
  <c r="O32" i="9"/>
  <c r="AH30"/>
  <c r="AG30"/>
  <c r="H329" i="23" s="1"/>
  <c r="J204" i="19"/>
  <c r="L162"/>
  <c r="M162"/>
  <c r="I135"/>
  <c r="I137" s="1"/>
  <c r="J137" s="1"/>
  <c r="AP24" i="9"/>
  <c r="G24"/>
  <c r="L86" i="19"/>
  <c r="M86"/>
  <c r="L35"/>
  <c r="M35"/>
  <c r="J342"/>
  <c r="M222"/>
  <c r="L222"/>
  <c r="AP26" i="9"/>
  <c r="G26"/>
  <c r="I97" i="19"/>
  <c r="I99" s="1"/>
  <c r="J99" s="1"/>
  <c r="AP20" i="9"/>
  <c r="G20"/>
  <c r="L358" i="19"/>
  <c r="M358"/>
  <c r="L263"/>
  <c r="M263"/>
  <c r="L197"/>
  <c r="M197"/>
  <c r="AB18" i="9"/>
  <c r="J87" i="19"/>
  <c r="AA18" i="9"/>
  <c r="H266" i="23" s="1"/>
  <c r="O16" i="9"/>
  <c r="P16"/>
  <c r="M62" i="19" s="1"/>
  <c r="J62"/>
  <c r="U42" i="9"/>
  <c r="H239" i="23" s="1"/>
  <c r="J312" i="19"/>
  <c r="V42" i="9"/>
  <c r="M10" i="19" l="1"/>
  <c r="L13"/>
  <c r="J17"/>
  <c r="AM27" i="9"/>
  <c r="H377" i="23" s="1"/>
  <c r="AG10" i="9"/>
  <c r="H309" i="23" s="1"/>
  <c r="AH10" i="9"/>
  <c r="I309" i="23" s="1"/>
  <c r="AG27" i="9"/>
  <c r="H326" i="23" s="1"/>
  <c r="AA27" i="9"/>
  <c r="H275" i="23" s="1"/>
  <c r="M337" i="19"/>
  <c r="I343" i="23"/>
  <c r="M103" i="19"/>
  <c r="I217" i="23"/>
  <c r="M109" i="19"/>
  <c r="I319" i="23"/>
  <c r="M141" i="19"/>
  <c r="I221" i="23"/>
  <c r="M280" i="19"/>
  <c r="I337" i="23"/>
  <c r="M350" i="19"/>
  <c r="I243" i="23"/>
  <c r="M223" i="19"/>
  <c r="I331" i="23"/>
  <c r="M274" i="19"/>
  <c r="I235" i="23"/>
  <c r="M93" i="19"/>
  <c r="I368" i="23"/>
  <c r="M340" i="19"/>
  <c r="I394" i="23"/>
  <c r="M90" i="19"/>
  <c r="I317" i="23"/>
  <c r="M27" i="19"/>
  <c r="I209" i="23"/>
  <c r="N304"/>
  <c r="O304" s="1"/>
  <c r="O258"/>
  <c r="M312" i="19"/>
  <c r="I239" i="23"/>
  <c r="M87" i="19"/>
  <c r="I266" i="23"/>
  <c r="M144" i="19"/>
  <c r="I272" i="23"/>
  <c r="M356" i="19"/>
  <c r="I345" i="23"/>
  <c r="M264" i="19"/>
  <c r="I386" i="23"/>
  <c r="M201" i="19"/>
  <c r="I278" i="23"/>
  <c r="M74" i="19"/>
  <c r="I366" i="23"/>
  <c r="M112" i="19"/>
  <c r="I370" i="23"/>
  <c r="J8" i="19"/>
  <c r="F207" i="23"/>
  <c r="AN27" i="9"/>
  <c r="I377" i="23" s="1"/>
  <c r="V27" i="9"/>
  <c r="I224" i="23" s="1"/>
  <c r="AN10" i="9"/>
  <c r="M204" i="19"/>
  <c r="I329" i="23"/>
  <c r="M147" i="19"/>
  <c r="I323" i="23"/>
  <c r="M198" i="19"/>
  <c r="I227" i="23"/>
  <c r="M36" i="19"/>
  <c r="I362" i="23"/>
  <c r="AH16" i="9"/>
  <c r="F315" i="23"/>
  <c r="M258" i="19"/>
  <c r="I284" i="23"/>
  <c r="M261" i="19"/>
  <c r="I335" i="23"/>
  <c r="M33" i="19"/>
  <c r="I311" i="23"/>
  <c r="M150" i="19"/>
  <c r="I374" i="23"/>
  <c r="M226" i="19"/>
  <c r="I382" i="23"/>
  <c r="N406"/>
  <c r="O406" s="1"/>
  <c r="O360"/>
  <c r="M283" i="19"/>
  <c r="I388" i="23"/>
  <c r="M353" i="19"/>
  <c r="I294" i="23"/>
  <c r="M207" i="19"/>
  <c r="I380" i="23"/>
  <c r="M255" i="19"/>
  <c r="I233" i="23"/>
  <c r="M220" i="19"/>
  <c r="I280" i="23"/>
  <c r="M84" i="19"/>
  <c r="I215" i="23"/>
  <c r="M277" i="19"/>
  <c r="I286" i="23"/>
  <c r="M30" i="19"/>
  <c r="I260" i="23"/>
  <c r="M359" i="19"/>
  <c r="I396" i="23"/>
  <c r="M106" i="19"/>
  <c r="I268" i="23"/>
  <c r="M68" i="19"/>
  <c r="I264" i="23"/>
  <c r="M217" i="19"/>
  <c r="I229" i="23"/>
  <c r="AB10" i="9"/>
  <c r="F258" i="23"/>
  <c r="O207"/>
  <c r="N253"/>
  <c r="O253" s="1"/>
  <c r="O309"/>
  <c r="N355"/>
  <c r="O355" s="1"/>
  <c r="U27" i="9"/>
  <c r="H224" i="23" s="1"/>
  <c r="AM10" i="9"/>
  <c r="H360" i="23" s="1"/>
  <c r="S55" i="18"/>
  <c r="I5" s="1"/>
  <c r="T17"/>
  <c r="AP18" i="9"/>
  <c r="AV18" s="1"/>
  <c r="G18"/>
  <c r="I18" s="1"/>
  <c r="L7" i="19"/>
  <c r="J11"/>
  <c r="P10" i="9"/>
  <c r="M5" i="19" s="1"/>
  <c r="U10" i="9"/>
  <c r="V10"/>
  <c r="AA10"/>
  <c r="O10"/>
  <c r="L5" i="19" s="1"/>
  <c r="L16"/>
  <c r="AG16" i="9"/>
  <c r="L83" i="19"/>
  <c r="J71"/>
  <c r="I362"/>
  <c r="J362" s="1"/>
  <c r="L362" s="1"/>
  <c r="L70"/>
  <c r="T15" i="18"/>
  <c r="I96" i="19"/>
  <c r="J96" s="1"/>
  <c r="L96" s="1"/>
  <c r="I191"/>
  <c r="J191" s="1"/>
  <c r="L191" s="1"/>
  <c r="I115"/>
  <c r="J115" s="1"/>
  <c r="M115" s="1"/>
  <c r="I210"/>
  <c r="J210" s="1"/>
  <c r="M210" s="1"/>
  <c r="I153"/>
  <c r="J153" s="1"/>
  <c r="M153" s="1"/>
  <c r="I229"/>
  <c r="J229" s="1"/>
  <c r="M229" s="1"/>
  <c r="L62"/>
  <c r="M17" i="9"/>
  <c r="J20"/>
  <c r="M97" i="19" s="1"/>
  <c r="I20" i="9"/>
  <c r="J97" i="19"/>
  <c r="AV24" i="9"/>
  <c r="AQ24"/>
  <c r="M266" i="19"/>
  <c r="L266"/>
  <c r="AE25" i="9"/>
  <c r="F324" i="23" s="1"/>
  <c r="L147" i="19"/>
  <c r="L23"/>
  <c r="M23"/>
  <c r="S37" i="9"/>
  <c r="F234" i="23" s="1"/>
  <c r="L255" i="19"/>
  <c r="J30" i="9"/>
  <c r="M192" i="19" s="1"/>
  <c r="J192"/>
  <c r="I30" i="9"/>
  <c r="M179" i="19"/>
  <c r="M160"/>
  <c r="AE13" i="9"/>
  <c r="F312" i="23" s="1"/>
  <c r="L33" i="19"/>
  <c r="AQ18" i="9"/>
  <c r="L171" i="19"/>
  <c r="M171"/>
  <c r="J32" i="9"/>
  <c r="M211" i="19" s="1"/>
  <c r="J211"/>
  <c r="I32" i="9"/>
  <c r="M156" i="19"/>
  <c r="L156"/>
  <c r="M39" i="9"/>
  <c r="L271" i="19"/>
  <c r="Y17" i="9"/>
  <c r="F265" i="23" s="1"/>
  <c r="L68" i="19"/>
  <c r="AK21" i="9"/>
  <c r="F371" i="23" s="1"/>
  <c r="L112" i="19"/>
  <c r="AB44" i="9"/>
  <c r="AA44"/>
  <c r="H292" i="23" s="1"/>
  <c r="J334" i="19"/>
  <c r="J26" i="9"/>
  <c r="I26"/>
  <c r="G27" s="1"/>
  <c r="J24"/>
  <c r="M135" i="19" s="1"/>
  <c r="I24" i="9"/>
  <c r="J135" i="19"/>
  <c r="L24"/>
  <c r="M13" i="9"/>
  <c r="Y25"/>
  <c r="F273" i="23" s="1"/>
  <c r="L144" i="19"/>
  <c r="S21" i="9"/>
  <c r="F218" i="23" s="1"/>
  <c r="L103" i="19"/>
  <c r="L333"/>
  <c r="L141"/>
  <c r="S25" i="9"/>
  <c r="F222" i="23" s="1"/>
  <c r="AK37" i="9"/>
  <c r="F387" i="23" s="1"/>
  <c r="L264" i="19"/>
  <c r="L330"/>
  <c r="L182"/>
  <c r="Y29" i="9"/>
  <c r="F277" i="23" s="1"/>
  <c r="L163" i="19"/>
  <c r="M209"/>
  <c r="L209"/>
  <c r="L36"/>
  <c r="AK13" i="9"/>
  <c r="F363" i="23" s="1"/>
  <c r="L100" i="19"/>
  <c r="M21" i="9"/>
  <c r="L99" i="19"/>
  <c r="M99"/>
  <c r="AK39" i="9"/>
  <c r="F389" i="23" s="1"/>
  <c r="L283" i="19"/>
  <c r="L207"/>
  <c r="AK31" i="9"/>
  <c r="F381" i="23" s="1"/>
  <c r="M169" i="19"/>
  <c r="M188"/>
  <c r="I385"/>
  <c r="I387" s="1"/>
  <c r="M50" i="9"/>
  <c r="S43"/>
  <c r="F240" i="23" s="1"/>
  <c r="L312" i="19"/>
  <c r="L87"/>
  <c r="Y19" i="9"/>
  <c r="F267" i="23" s="1"/>
  <c r="AV20" i="9"/>
  <c r="AQ20"/>
  <c r="L342" i="19"/>
  <c r="L137"/>
  <c r="M137"/>
  <c r="AE31" i="9"/>
  <c r="F330" i="23" s="1"/>
  <c r="L204" i="19"/>
  <c r="L337"/>
  <c r="AE45" i="9"/>
  <c r="F344" i="23" s="1"/>
  <c r="L152" i="19"/>
  <c r="M152"/>
  <c r="AK29" i="9"/>
  <c r="F379" i="23" s="1"/>
  <c r="L169" i="19"/>
  <c r="L188"/>
  <c r="J36" i="9"/>
  <c r="M249" i="19" s="1"/>
  <c r="J249"/>
  <c r="I36" i="9"/>
  <c r="I306" i="19"/>
  <c r="I308" s="1"/>
  <c r="J308" s="1"/>
  <c r="G42" i="9"/>
  <c r="J38"/>
  <c r="M268" i="19" s="1"/>
  <c r="J268"/>
  <c r="I38" i="9"/>
  <c r="J21" i="19"/>
  <c r="J12" i="9"/>
  <c r="M21" i="19" s="1"/>
  <c r="I12" i="9"/>
  <c r="M37"/>
  <c r="L252" i="19"/>
  <c r="M25" i="9"/>
  <c r="L138" i="19"/>
  <c r="AV30" i="9"/>
  <c r="AQ30"/>
  <c r="L160" i="19"/>
  <c r="S29" i="9"/>
  <c r="F226" i="23" s="1"/>
  <c r="L179" i="19"/>
  <c r="Y37" i="9"/>
  <c r="F285" i="23" s="1"/>
  <c r="L258" i="19"/>
  <c r="AE11" i="9"/>
  <c r="F310" i="23" s="1"/>
  <c r="M361" i="19"/>
  <c r="L361"/>
  <c r="M95"/>
  <c r="L95"/>
  <c r="M38"/>
  <c r="L38"/>
  <c r="AE19" i="9"/>
  <c r="F318" i="23" s="1"/>
  <c r="L90" i="19"/>
  <c r="L347"/>
  <c r="M47" i="9"/>
  <c r="I2" i="19"/>
  <c r="I4" s="1"/>
  <c r="AP10" i="9"/>
  <c r="G10"/>
  <c r="M19"/>
  <c r="L81" i="19"/>
  <c r="L150"/>
  <c r="AK25" i="9"/>
  <c r="F375" i="23" s="1"/>
  <c r="L350" i="19"/>
  <c r="S47" i="9"/>
  <c r="F244" i="23" s="1"/>
  <c r="M317" i="19"/>
  <c r="L317"/>
  <c r="M182"/>
  <c r="M163"/>
  <c r="L285"/>
  <c r="M285"/>
  <c r="L198"/>
  <c r="S31" i="9"/>
  <c r="F228" i="23" s="1"/>
  <c r="L359" i="19"/>
  <c r="AK47" i="9"/>
  <c r="F397" i="23" s="1"/>
  <c r="L106" i="19"/>
  <c r="Y21" i="9"/>
  <c r="F269" i="23" s="1"/>
  <c r="L213" i="19"/>
  <c r="M213"/>
  <c r="J28" i="9"/>
  <c r="J154" i="19"/>
  <c r="I28" i="9"/>
  <c r="J173" i="19"/>
  <c r="M190"/>
  <c r="L190"/>
  <c r="L336"/>
  <c r="I267"/>
  <c r="J267" s="1"/>
  <c r="I172"/>
  <c r="J172" s="1"/>
  <c r="AV26" i="9"/>
  <c r="AQ26"/>
  <c r="M61" i="19"/>
  <c r="L61"/>
  <c r="S39" i="9"/>
  <c r="F236" i="23" s="1"/>
  <c r="L274" i="19"/>
  <c r="AV38" i="9"/>
  <c r="AQ38"/>
  <c r="L176" i="19"/>
  <c r="L157"/>
  <c r="M29" i="9"/>
  <c r="L346" i="19"/>
  <c r="M346"/>
  <c r="AK45" i="9"/>
  <c r="F395" i="23" s="1"/>
  <c r="L340" i="19"/>
  <c r="M114"/>
  <c r="L114"/>
  <c r="L201"/>
  <c r="Y31" i="9"/>
  <c r="F279" i="23" s="1"/>
  <c r="AB42" i="9"/>
  <c r="J315" i="19"/>
  <c r="AA42" i="9"/>
  <c r="H290" i="23" s="1"/>
  <c r="M19" i="19"/>
  <c r="L19"/>
  <c r="L214"/>
  <c r="M33" i="9"/>
  <c r="M251" i="19"/>
  <c r="L251"/>
  <c r="AQ12" i="9"/>
  <c r="AV12"/>
  <c r="M157" i="19"/>
  <c r="M176"/>
  <c r="J46" i="9"/>
  <c r="M344" i="19" s="1"/>
  <c r="J344"/>
  <c r="I46" i="9"/>
  <c r="AE37"/>
  <c r="F336" i="23" s="1"/>
  <c r="L261" i="19"/>
  <c r="AE29" i="9"/>
  <c r="F328" i="23" s="1"/>
  <c r="L166" i="19"/>
  <c r="L185"/>
  <c r="M311"/>
  <c r="L311"/>
  <c r="AK17" i="9"/>
  <c r="F367" i="23" s="1"/>
  <c r="L74" i="19"/>
  <c r="AV32" i="9"/>
  <c r="AQ32"/>
  <c r="M175" i="19"/>
  <c r="L175"/>
  <c r="M76"/>
  <c r="L76"/>
  <c r="Y47" i="9"/>
  <c r="F295" i="23" s="1"/>
  <c r="L353" i="19"/>
  <c r="J16" i="9"/>
  <c r="M59" i="19" s="1"/>
  <c r="I16" i="9"/>
  <c r="J59" i="19"/>
  <c r="AQ36" i="9"/>
  <c r="AV36"/>
  <c r="V44"/>
  <c r="U44"/>
  <c r="H241" i="23" s="1"/>
  <c r="J331" i="19"/>
  <c r="AE21" i="9"/>
  <c r="F320" i="23" s="1"/>
  <c r="L109" i="19"/>
  <c r="M270"/>
  <c r="L270"/>
  <c r="L93"/>
  <c r="AK19" i="9"/>
  <c r="F369" i="23" s="1"/>
  <c r="L194" i="19"/>
  <c r="M194"/>
  <c r="AQ46" i="9"/>
  <c r="AV46"/>
  <c r="L195" i="19"/>
  <c r="M31" i="9"/>
  <c r="L356" i="19"/>
  <c r="AE47" i="9"/>
  <c r="F346" i="23" s="1"/>
  <c r="Y33" i="9"/>
  <c r="F281" i="23" s="1"/>
  <c r="L220" i="19"/>
  <c r="S19" i="9"/>
  <c r="F216" i="23" s="1"/>
  <c r="L84" i="19"/>
  <c r="M228"/>
  <c r="L228"/>
  <c r="M166"/>
  <c r="M185"/>
  <c r="Y39" i="9"/>
  <c r="F287" i="23" s="1"/>
  <c r="L277" i="19"/>
  <c r="L30"/>
  <c r="Y13" i="9"/>
  <c r="F261" i="23" s="1"/>
  <c r="AE39" i="9"/>
  <c r="F338" i="23" s="1"/>
  <c r="L280" i="19"/>
  <c r="P44" i="9"/>
  <c r="M328" i="19" s="1"/>
  <c r="O44" i="9"/>
  <c r="J328" i="19"/>
  <c r="J309"/>
  <c r="O42" i="9"/>
  <c r="P42"/>
  <c r="M309" i="19" s="1"/>
  <c r="L27"/>
  <c r="S13" i="9"/>
  <c r="F210" i="23" s="1"/>
  <c r="M80" i="19"/>
  <c r="L80"/>
  <c r="L223"/>
  <c r="AE33" i="9"/>
  <c r="F332" i="23" s="1"/>
  <c r="AQ28" i="9"/>
  <c r="AV28"/>
  <c r="AK33"/>
  <c r="F383" i="23" s="1"/>
  <c r="L226" i="19"/>
  <c r="S33" i="9"/>
  <c r="F230" i="23" s="1"/>
  <c r="L217" i="19"/>
  <c r="I39"/>
  <c r="J39" s="1"/>
  <c r="I286"/>
  <c r="J286" s="1"/>
  <c r="I242"/>
  <c r="I244" s="1"/>
  <c r="J244" s="1"/>
  <c r="AE34" i="9"/>
  <c r="F333" i="23" s="1"/>
  <c r="I233" i="19"/>
  <c r="I235" s="1"/>
  <c r="J235" s="1"/>
  <c r="M34" i="9"/>
  <c r="I230" i="19"/>
  <c r="I232" s="1"/>
  <c r="J232" s="1"/>
  <c r="G34" i="9"/>
  <c r="I239" i="19"/>
  <c r="I241" s="1"/>
  <c r="J241" s="1"/>
  <c r="Y34" i="9"/>
  <c r="F282" i="23" s="1"/>
  <c r="I245" i="19"/>
  <c r="I247" s="1"/>
  <c r="AK34" i="9"/>
  <c r="F384" i="23" s="1"/>
  <c r="L14" i="19" l="1"/>
  <c r="AK11" i="9"/>
  <c r="F361" i="23" s="1"/>
  <c r="M14" i="19"/>
  <c r="L17"/>
  <c r="AW36" i="9"/>
  <c r="F80" i="23" s="1"/>
  <c r="E80"/>
  <c r="Y11" i="9"/>
  <c r="F259" i="23" s="1"/>
  <c r="H258"/>
  <c r="AW28" i="9"/>
  <c r="F72" i="23" s="1"/>
  <c r="E72"/>
  <c r="AW46" i="9"/>
  <c r="F90" i="23" s="1"/>
  <c r="E90"/>
  <c r="M331" i="19"/>
  <c r="I241" i="23"/>
  <c r="AW12" i="9"/>
  <c r="F56" i="23" s="1"/>
  <c r="E56"/>
  <c r="AW18" i="9"/>
  <c r="F62" i="23" s="1"/>
  <c r="E62"/>
  <c r="Q207"/>
  <c r="O208" s="1"/>
  <c r="Q208" s="1"/>
  <c r="R207"/>
  <c r="R406"/>
  <c r="Q406"/>
  <c r="M71" i="19"/>
  <c r="I315" i="23"/>
  <c r="AW26" i="9"/>
  <c r="F70" i="23" s="1"/>
  <c r="E70"/>
  <c r="AW20" i="9"/>
  <c r="F64" i="23" s="1"/>
  <c r="E64"/>
  <c r="S11" i="9"/>
  <c r="F208" i="23" s="1"/>
  <c r="H207"/>
  <c r="Q253"/>
  <c r="R253"/>
  <c r="Q360"/>
  <c r="O361" s="1"/>
  <c r="Q361" s="1"/>
  <c r="R360"/>
  <c r="Q304"/>
  <c r="R304"/>
  <c r="AW32" i="9"/>
  <c r="F76" i="23" s="1"/>
  <c r="E76"/>
  <c r="AW38" i="9"/>
  <c r="F82" i="23" s="1"/>
  <c r="E82"/>
  <c r="AW24" i="9"/>
  <c r="F68" i="23" s="1"/>
  <c r="E68"/>
  <c r="Q355"/>
  <c r="R355"/>
  <c r="M17" i="19"/>
  <c r="I360" i="23"/>
  <c r="M315" i="19"/>
  <c r="I290" i="23"/>
  <c r="AW30" i="9"/>
  <c r="F74" i="23" s="1"/>
  <c r="E74"/>
  <c r="M334" i="19"/>
  <c r="I292" i="23"/>
  <c r="L71" i="19"/>
  <c r="H315" i="23"/>
  <c r="M8" i="19"/>
  <c r="I207" i="23"/>
  <c r="R309"/>
  <c r="Q309"/>
  <c r="O310" s="1"/>
  <c r="Q310" s="1"/>
  <c r="M11" i="19"/>
  <c r="I258" i="23"/>
  <c r="Q258"/>
  <c r="O259" s="1"/>
  <c r="Q259" s="1"/>
  <c r="R258"/>
  <c r="J78" i="19"/>
  <c r="J18" i="9"/>
  <c r="M78" i="19" s="1"/>
  <c r="L8"/>
  <c r="M362"/>
  <c r="L11"/>
  <c r="M11" i="9"/>
  <c r="O11" s="1"/>
  <c r="L6" i="19" s="1"/>
  <c r="AE17" i="9"/>
  <c r="L210" i="19"/>
  <c r="S16" i="9"/>
  <c r="F213" i="23" s="1"/>
  <c r="I65" i="19"/>
  <c r="I67" s="1"/>
  <c r="AP16" i="9"/>
  <c r="AV16" s="1"/>
  <c r="E60" i="23" s="1"/>
  <c r="L115" i="19"/>
  <c r="L153"/>
  <c r="M96"/>
  <c r="M191"/>
  <c r="L229"/>
  <c r="L309"/>
  <c r="M43" i="9"/>
  <c r="AB33"/>
  <c r="AA33"/>
  <c r="J221" i="19"/>
  <c r="AM19" i="9"/>
  <c r="J94" i="19"/>
  <c r="AN19" i="9"/>
  <c r="AG29"/>
  <c r="H328" i="23" s="1"/>
  <c r="AH29" i="9"/>
  <c r="I328" i="23" s="1"/>
  <c r="J167" i="19"/>
  <c r="J186"/>
  <c r="AM45" i="9"/>
  <c r="AN45"/>
  <c r="J341" i="19"/>
  <c r="AT38" i="9"/>
  <c r="AS38"/>
  <c r="AQ39" s="1"/>
  <c r="AT26"/>
  <c r="AS26"/>
  <c r="AQ27" s="1"/>
  <c r="G29"/>
  <c r="L154" i="19"/>
  <c r="L173"/>
  <c r="AN47" i="9"/>
  <c r="J360" i="19"/>
  <c r="AM47" i="9"/>
  <c r="AA19"/>
  <c r="AB19"/>
  <c r="J88" i="19"/>
  <c r="AN13" i="9"/>
  <c r="AM13"/>
  <c r="J37" i="19"/>
  <c r="AM37" i="9"/>
  <c r="AN37"/>
  <c r="J265" i="19"/>
  <c r="AB13" i="9"/>
  <c r="AA13"/>
  <c r="J31" i="19"/>
  <c r="AS12" i="9"/>
  <c r="AQ13" s="1"/>
  <c r="AT12"/>
  <c r="AA11"/>
  <c r="V39"/>
  <c r="J275" i="19"/>
  <c r="U39" i="9"/>
  <c r="AN25"/>
  <c r="J151" i="19"/>
  <c r="AM25" i="9"/>
  <c r="J15" i="19"/>
  <c r="AH11" i="9"/>
  <c r="AG11"/>
  <c r="L21" i="19"/>
  <c r="G13" i="9"/>
  <c r="AB29"/>
  <c r="I277" i="23" s="1"/>
  <c r="J183" i="19"/>
  <c r="J164"/>
  <c r="AA29" i="9"/>
  <c r="H277" i="23" s="1"/>
  <c r="V21" i="9"/>
  <c r="U21"/>
  <c r="J104" i="19"/>
  <c r="J27" i="9"/>
  <c r="I27"/>
  <c r="AN21"/>
  <c r="J113" i="19"/>
  <c r="AM21" i="9"/>
  <c r="O39"/>
  <c r="L272" i="19" s="1"/>
  <c r="P39" i="9"/>
  <c r="M272" i="19" s="1"/>
  <c r="J272"/>
  <c r="AS18" i="9"/>
  <c r="AQ19" s="1"/>
  <c r="AT18"/>
  <c r="J63" i="19"/>
  <c r="P17" i="9"/>
  <c r="M63" i="19" s="1"/>
  <c r="O17" i="9"/>
  <c r="L63" i="19" s="1"/>
  <c r="V33" i="9"/>
  <c r="U33"/>
  <c r="J218" i="19"/>
  <c r="AT28" i="9"/>
  <c r="AS28"/>
  <c r="AQ29" s="1"/>
  <c r="AG39"/>
  <c r="AH39"/>
  <c r="J281" i="19"/>
  <c r="AB39" i="9"/>
  <c r="J278" i="19"/>
  <c r="AA39" i="9"/>
  <c r="AT36"/>
  <c r="AS36"/>
  <c r="AQ37" s="1"/>
  <c r="L59" i="19"/>
  <c r="G17" i="9"/>
  <c r="AY12"/>
  <c r="H56" i="23" s="1"/>
  <c r="J215" i="19"/>
  <c r="P33" i="9"/>
  <c r="M215" i="19" s="1"/>
  <c r="O33" i="9"/>
  <c r="L215" i="19" s="1"/>
  <c r="L172"/>
  <c r="M172"/>
  <c r="M173"/>
  <c r="M154"/>
  <c r="AB21" i="9"/>
  <c r="AA21"/>
  <c r="J107" i="19"/>
  <c r="V31" i="9"/>
  <c r="U31"/>
  <c r="J199" i="19"/>
  <c r="P19" i="9"/>
  <c r="M82" i="19" s="1"/>
  <c r="O19" i="9"/>
  <c r="L82" i="19" s="1"/>
  <c r="J82"/>
  <c r="P47" i="9"/>
  <c r="M348" i="19" s="1"/>
  <c r="J348"/>
  <c r="O47" i="9"/>
  <c r="L348" i="19" s="1"/>
  <c r="P25" i="9"/>
  <c r="M139" i="19" s="1"/>
  <c r="O25" i="9"/>
  <c r="L139" i="19" s="1"/>
  <c r="J139"/>
  <c r="P37" i="9"/>
  <c r="M253" i="19" s="1"/>
  <c r="O37" i="9"/>
  <c r="L253" i="19" s="1"/>
  <c r="J253"/>
  <c r="L268"/>
  <c r="G39" i="9"/>
  <c r="J42"/>
  <c r="M306" i="19" s="1"/>
  <c r="J306"/>
  <c r="I42" i="9"/>
  <c r="L249" i="19"/>
  <c r="G37" i="9"/>
  <c r="J338" i="19"/>
  <c r="AH45" i="9"/>
  <c r="AG45"/>
  <c r="AS20"/>
  <c r="AQ21" s="1"/>
  <c r="AT20"/>
  <c r="T41" i="18"/>
  <c r="AN31" i="9"/>
  <c r="AM31"/>
  <c r="J208" i="19"/>
  <c r="P21" i="9"/>
  <c r="M101" i="19" s="1"/>
  <c r="J101"/>
  <c r="O21" i="9"/>
  <c r="L101" i="19" s="1"/>
  <c r="V25" i="9"/>
  <c r="U25"/>
  <c r="J142" i="19"/>
  <c r="P13" i="9"/>
  <c r="M25" i="19" s="1"/>
  <c r="J25"/>
  <c r="O13" i="9"/>
  <c r="L25" i="19" s="1"/>
  <c r="L334"/>
  <c r="Y45" i="9"/>
  <c r="F293" i="23" s="1"/>
  <c r="AG13" i="9"/>
  <c r="AH13"/>
  <c r="J34" i="19"/>
  <c r="L192"/>
  <c r="G31" i="9"/>
  <c r="V37"/>
  <c r="J256" i="19"/>
  <c r="U37" i="9"/>
  <c r="AH25"/>
  <c r="J148" i="19"/>
  <c r="AG25" i="9"/>
  <c r="AS24"/>
  <c r="AQ25" s="1"/>
  <c r="AT24"/>
  <c r="L286" i="19"/>
  <c r="M286"/>
  <c r="AM33" i="9"/>
  <c r="AN33"/>
  <c r="J227" i="19"/>
  <c r="U19" i="9"/>
  <c r="J85" i="19"/>
  <c r="V19" i="9"/>
  <c r="AZ46"/>
  <c r="I90" i="23" s="1"/>
  <c r="AT32" i="9"/>
  <c r="AS32"/>
  <c r="AQ33" s="1"/>
  <c r="J262" i="19"/>
  <c r="AG37" i="9"/>
  <c r="AH37"/>
  <c r="Y43"/>
  <c r="F291" i="23" s="1"/>
  <c r="L315" i="19"/>
  <c r="L267"/>
  <c r="M267"/>
  <c r="AV10" i="9"/>
  <c r="E54" i="23" s="1"/>
  <c r="AQ10" i="9"/>
  <c r="J385" i="19"/>
  <c r="O50" i="9"/>
  <c r="P50"/>
  <c r="G50"/>
  <c r="I382" i="19"/>
  <c r="I384" s="1"/>
  <c r="J384" s="1"/>
  <c r="L384" s="1"/>
  <c r="AP50" i="9"/>
  <c r="AG33"/>
  <c r="J224" i="19"/>
  <c r="AH33" i="9"/>
  <c r="L328" i="19"/>
  <c r="M45" i="9"/>
  <c r="P31"/>
  <c r="M196" i="19" s="1"/>
  <c r="O31" i="9"/>
  <c r="L196" i="19" s="1"/>
  <c r="J196"/>
  <c r="L331"/>
  <c r="S45" i="9"/>
  <c r="F242" i="23" s="1"/>
  <c r="AM17" i="9"/>
  <c r="AN17"/>
  <c r="J75" i="19"/>
  <c r="AB31" i="9"/>
  <c r="J202" i="19"/>
  <c r="AA31" i="9"/>
  <c r="L78" i="19"/>
  <c r="G19" i="9"/>
  <c r="J10"/>
  <c r="M2" i="19" s="1"/>
  <c r="J2"/>
  <c r="I10" i="9"/>
  <c r="V29"/>
  <c r="I226" i="23" s="1"/>
  <c r="J180" i="19"/>
  <c r="J161"/>
  <c r="U29" i="9"/>
  <c r="H226" i="23" s="1"/>
  <c r="L308" i="19"/>
  <c r="M308"/>
  <c r="AN29" i="9"/>
  <c r="I379" i="23" s="1"/>
  <c r="J170" i="19"/>
  <c r="AM29" i="9"/>
  <c r="H379" i="23" s="1"/>
  <c r="J189" i="19"/>
  <c r="U43" i="9"/>
  <c r="J313" i="19"/>
  <c r="V43" i="9"/>
  <c r="L39" i="19"/>
  <c r="M39"/>
  <c r="V13" i="9"/>
  <c r="U13"/>
  <c r="J28" i="19"/>
  <c r="AH47" i="9"/>
  <c r="J357" i="19"/>
  <c r="AG47" i="9"/>
  <c r="AT46"/>
  <c r="AS46"/>
  <c r="AQ47" s="1"/>
  <c r="AG21"/>
  <c r="J110" i="19"/>
  <c r="AH21" i="9"/>
  <c r="AB47"/>
  <c r="J354" i="19"/>
  <c r="AA47" i="9"/>
  <c r="L344" i="19"/>
  <c r="G47" i="9"/>
  <c r="AM11"/>
  <c r="P29"/>
  <c r="J158" i="19"/>
  <c r="O29" i="9"/>
  <c r="J177" i="19"/>
  <c r="V47" i="9"/>
  <c r="U47"/>
  <c r="J351" i="19"/>
  <c r="J4"/>
  <c r="I20"/>
  <c r="J20" s="1"/>
  <c r="AG19" i="9"/>
  <c r="AH19"/>
  <c r="J91" i="19"/>
  <c r="AB37" i="9"/>
  <c r="AA37"/>
  <c r="J259" i="19"/>
  <c r="AS30" i="9"/>
  <c r="AQ31" s="1"/>
  <c r="AT30"/>
  <c r="AH31"/>
  <c r="J205" i="19"/>
  <c r="AG31" i="9"/>
  <c r="J387" i="19"/>
  <c r="L387" s="1"/>
  <c r="AM39" i="9"/>
  <c r="AN39"/>
  <c r="J284" i="19"/>
  <c r="AB25" i="9"/>
  <c r="J145" i="19"/>
  <c r="AA25" i="9"/>
  <c r="G25"/>
  <c r="L135" i="19"/>
  <c r="AB17" i="9"/>
  <c r="AA17"/>
  <c r="J69" i="19"/>
  <c r="L211"/>
  <c r="G33" i="9"/>
  <c r="L97" i="19"/>
  <c r="G21" i="9"/>
  <c r="L241" i="19"/>
  <c r="M241"/>
  <c r="J247"/>
  <c r="J34" i="9"/>
  <c r="M230" i="19" s="1"/>
  <c r="I34" i="9"/>
  <c r="J230" i="19"/>
  <c r="J242"/>
  <c r="AG34" i="9"/>
  <c r="H333" i="23" s="1"/>
  <c r="AH34" i="9"/>
  <c r="AN34"/>
  <c r="AM34"/>
  <c r="H384" i="23" s="1"/>
  <c r="J245" i="19"/>
  <c r="L244"/>
  <c r="M244"/>
  <c r="L235"/>
  <c r="M235"/>
  <c r="AA34" i="9"/>
  <c r="H282" i="23" s="1"/>
  <c r="AB34" i="9"/>
  <c r="J239" i="19"/>
  <c r="L232"/>
  <c r="M232"/>
  <c r="J233"/>
  <c r="O34" i="9"/>
  <c r="P34"/>
  <c r="M233" i="19" s="1"/>
  <c r="AY24" i="9" l="1"/>
  <c r="H68" i="23" s="1"/>
  <c r="AY30" i="9"/>
  <c r="H74" i="23" s="1"/>
  <c r="J9" i="19"/>
  <c r="AZ36" i="9"/>
  <c r="I80" i="23" s="1"/>
  <c r="AY28" i="9"/>
  <c r="H72" i="23" s="1"/>
  <c r="AN11" i="9"/>
  <c r="I361" i="23" s="1"/>
  <c r="J18" i="19"/>
  <c r="AY18" i="9"/>
  <c r="H62" i="23" s="1"/>
  <c r="AB11" i="9"/>
  <c r="I259" i="23" s="1"/>
  <c r="AZ12" i="9"/>
  <c r="I56" i="23" s="1"/>
  <c r="AY20" i="9"/>
  <c r="H64" i="23" s="1"/>
  <c r="AY38" i="9"/>
  <c r="H82" i="23" s="1"/>
  <c r="AY46" i="9"/>
  <c r="H90" i="23" s="1"/>
  <c r="AZ38" i="9"/>
  <c r="I82" i="23" s="1"/>
  <c r="AZ20" i="9"/>
  <c r="I64" i="23" s="1"/>
  <c r="J12" i="19"/>
  <c r="M242"/>
  <c r="I333" i="23"/>
  <c r="M259" i="19"/>
  <c r="I285" i="23"/>
  <c r="M351" i="19"/>
  <c r="I244" i="23"/>
  <c r="L354" i="19"/>
  <c r="H295" i="23"/>
  <c r="M357" i="19"/>
  <c r="I346" i="23"/>
  <c r="L202" i="19"/>
  <c r="H279" i="23"/>
  <c r="M262" i="19"/>
  <c r="I336" i="23"/>
  <c r="L142" i="19"/>
  <c r="H222" i="23"/>
  <c r="M107" i="19"/>
  <c r="I269" i="23"/>
  <c r="L151" i="19"/>
  <c r="H375" i="23"/>
  <c r="L31" i="19"/>
  <c r="H261" i="23"/>
  <c r="M221" i="19"/>
  <c r="I281" i="23"/>
  <c r="AG17" i="9"/>
  <c r="F316" i="23"/>
  <c r="M205" i="19"/>
  <c r="I330" i="23"/>
  <c r="L91" i="19"/>
  <c r="H318" i="23"/>
  <c r="L110" i="19"/>
  <c r="H320" i="23"/>
  <c r="M28" i="19"/>
  <c r="I210" i="23"/>
  <c r="L224" i="19"/>
  <c r="H332" i="23"/>
  <c r="M85" i="19"/>
  <c r="I216" i="23"/>
  <c r="M227" i="19"/>
  <c r="I383" i="23"/>
  <c r="M148" i="19"/>
  <c r="I324" i="23"/>
  <c r="L34" i="19"/>
  <c r="H312" i="23"/>
  <c r="M208" i="19"/>
  <c r="I381" i="23"/>
  <c r="L338" i="19"/>
  <c r="H344" i="23"/>
  <c r="L107" i="19"/>
  <c r="H269" i="23"/>
  <c r="L281" i="19"/>
  <c r="H338" i="23"/>
  <c r="L218" i="19"/>
  <c r="H230" i="23"/>
  <c r="M113" i="19"/>
  <c r="I371" i="23"/>
  <c r="L104" i="19"/>
  <c r="H218" i="23"/>
  <c r="L275" i="19"/>
  <c r="H236" i="23"/>
  <c r="M12" i="19"/>
  <c r="M265"/>
  <c r="I387" i="23"/>
  <c r="M37" i="19"/>
  <c r="I363" i="23"/>
  <c r="L360" i="19"/>
  <c r="H397" i="23"/>
  <c r="L341" i="19"/>
  <c r="H395" i="23"/>
  <c r="M94" i="19"/>
  <c r="I369" i="23"/>
  <c r="L221" i="19"/>
  <c r="H281" i="23"/>
  <c r="L69" i="19"/>
  <c r="H265" i="23"/>
  <c r="L145" i="19"/>
  <c r="H273" i="23"/>
  <c r="M284" i="19"/>
  <c r="I389" i="23"/>
  <c r="M91" i="19"/>
  <c r="I318" i="23"/>
  <c r="M354" i="19"/>
  <c r="I295" i="23"/>
  <c r="L357" i="19"/>
  <c r="H346" i="23"/>
  <c r="L28" i="19"/>
  <c r="H210" i="23"/>
  <c r="M313" i="19"/>
  <c r="I240" i="23"/>
  <c r="M202" i="19"/>
  <c r="I279" i="23"/>
  <c r="M256" i="19"/>
  <c r="I234" i="23"/>
  <c r="M34" i="19"/>
  <c r="I312" i="23"/>
  <c r="L208" i="19"/>
  <c r="H381" i="23"/>
  <c r="L278" i="19"/>
  <c r="H287" i="23"/>
  <c r="M281" i="19"/>
  <c r="I338" i="23"/>
  <c r="M15" i="19"/>
  <c r="I310" i="23"/>
  <c r="M151" i="19"/>
  <c r="I375" i="23"/>
  <c r="L37" i="19"/>
  <c r="H363" i="23"/>
  <c r="L88" i="19"/>
  <c r="H267" i="23"/>
  <c r="M341" i="19"/>
  <c r="I395" i="23"/>
  <c r="AY32" i="9"/>
  <c r="H76" i="23" s="1"/>
  <c r="AY36" i="9"/>
  <c r="H80" i="23" s="1"/>
  <c r="AZ30" i="9"/>
  <c r="I74" i="23" s="1"/>
  <c r="AY26" i="9"/>
  <c r="H70" i="23" s="1"/>
  <c r="AZ32" i="9"/>
  <c r="I76" i="23" s="1"/>
  <c r="V11" i="9"/>
  <c r="M145" i="19"/>
  <c r="I273" i="23"/>
  <c r="L313" i="19"/>
  <c r="H240" i="23"/>
  <c r="M75" i="19"/>
  <c r="I367" i="23"/>
  <c r="L227" i="19"/>
  <c r="H383" i="23"/>
  <c r="L256" i="19"/>
  <c r="H234" i="23"/>
  <c r="M338" i="19"/>
  <c r="I344" i="23"/>
  <c r="L199" i="19"/>
  <c r="H228" i="23"/>
  <c r="M278" i="19"/>
  <c r="I287" i="23"/>
  <c r="M218" i="19"/>
  <c r="I230" i="23"/>
  <c r="M104" i="19"/>
  <c r="I218" i="23"/>
  <c r="L12" i="19"/>
  <c r="H259" i="23"/>
  <c r="L265" i="19"/>
  <c r="H387" i="23"/>
  <c r="M239" i="19"/>
  <c r="I282" i="23"/>
  <c r="M245" i="19"/>
  <c r="I384" i="23"/>
  <c r="M69" i="19"/>
  <c r="I265" i="23"/>
  <c r="L284" i="19"/>
  <c r="H389" i="23"/>
  <c r="L259" i="19"/>
  <c r="H285" i="23"/>
  <c r="L351" i="19"/>
  <c r="H244" i="23"/>
  <c r="L205" i="19"/>
  <c r="H330" i="23"/>
  <c r="L18" i="19"/>
  <c r="H361" i="23"/>
  <c r="M110" i="19"/>
  <c r="I320" i="23"/>
  <c r="L75" i="19"/>
  <c r="H367" i="23"/>
  <c r="M224" i="19"/>
  <c r="I332" i="23"/>
  <c r="L262" i="19"/>
  <c r="H336" i="23"/>
  <c r="L85" i="19"/>
  <c r="H216" i="23"/>
  <c r="L148" i="19"/>
  <c r="H324" i="23"/>
  <c r="M142" i="19"/>
  <c r="I222" i="23"/>
  <c r="M199" i="19"/>
  <c r="I228" i="23"/>
  <c r="L113" i="19"/>
  <c r="H371" i="23"/>
  <c r="L15" i="19"/>
  <c r="H310" i="23"/>
  <c r="M275" i="19"/>
  <c r="I236" i="23"/>
  <c r="M31" i="19"/>
  <c r="I261" i="23"/>
  <c r="M88" i="19"/>
  <c r="I267" i="23"/>
  <c r="M360" i="19"/>
  <c r="I397" i="23"/>
  <c r="L94" i="19"/>
  <c r="H369" i="23"/>
  <c r="AZ26" i="9"/>
  <c r="I70" i="23" s="1"/>
  <c r="AZ28" i="9"/>
  <c r="I72" i="23" s="1"/>
  <c r="AZ24" i="9"/>
  <c r="I68" i="23" s="1"/>
  <c r="AZ18" i="9"/>
  <c r="I62" i="23" s="1"/>
  <c r="U11" i="9"/>
  <c r="AW10"/>
  <c r="AH17"/>
  <c r="P11"/>
  <c r="M6" i="19" s="1"/>
  <c r="J6"/>
  <c r="J72"/>
  <c r="J65"/>
  <c r="U16" i="9"/>
  <c r="H213" i="23" s="1"/>
  <c r="V16" i="9"/>
  <c r="J67" i="19"/>
  <c r="I77"/>
  <c r="J77" s="1"/>
  <c r="AW16" i="9"/>
  <c r="F60" i="23" s="1"/>
  <c r="AQ16" i="9"/>
  <c r="I400" i="19"/>
  <c r="J400" s="1"/>
  <c r="M400" s="1"/>
  <c r="L161"/>
  <c r="L180"/>
  <c r="AB45" i="9"/>
  <c r="AA45"/>
  <c r="J335" i="19"/>
  <c r="L167"/>
  <c r="L186"/>
  <c r="J33" i="9"/>
  <c r="M212" i="19" s="1"/>
  <c r="J212"/>
  <c r="I33" i="9"/>
  <c r="L212" i="19" s="1"/>
  <c r="L170"/>
  <c r="L189"/>
  <c r="M180"/>
  <c r="M161"/>
  <c r="J50" i="9"/>
  <c r="I50"/>
  <c r="J382" i="19"/>
  <c r="I318"/>
  <c r="I320" s="1"/>
  <c r="J320" s="1"/>
  <c r="AE42" i="9"/>
  <c r="F341" i="23" s="1"/>
  <c r="AP42" i="9"/>
  <c r="AT37"/>
  <c r="AS37"/>
  <c r="AT27"/>
  <c r="AS27"/>
  <c r="M186" i="19"/>
  <c r="M167"/>
  <c r="O43" i="9"/>
  <c r="L310" i="19" s="1"/>
  <c r="J310"/>
  <c r="P43" i="9"/>
  <c r="M310" i="19" s="1"/>
  <c r="P45" i="9"/>
  <c r="M329" i="19" s="1"/>
  <c r="O45" i="9"/>
  <c r="L329" i="19" s="1"/>
  <c r="J329"/>
  <c r="AT10" i="9"/>
  <c r="AS10"/>
  <c r="AQ11" s="1"/>
  <c r="J39"/>
  <c r="M269" i="19" s="1"/>
  <c r="I39" i="9"/>
  <c r="L269" i="19" s="1"/>
  <c r="J269"/>
  <c r="AT29" i="9"/>
  <c r="AS29"/>
  <c r="L164" i="19"/>
  <c r="L183"/>
  <c r="J29" i="9"/>
  <c r="J174" i="19"/>
  <c r="I29" i="9"/>
  <c r="J155" i="19"/>
  <c r="AT31" i="9"/>
  <c r="AS31"/>
  <c r="L4" i="19"/>
  <c r="M4"/>
  <c r="G11" i="9"/>
  <c r="L2" i="19"/>
  <c r="AT25" i="9"/>
  <c r="AS25"/>
  <c r="I321" i="19"/>
  <c r="I323" s="1"/>
  <c r="AK42" i="9"/>
  <c r="F392" i="23" s="1"/>
  <c r="J13" i="9"/>
  <c r="M22" i="19" s="1"/>
  <c r="J22"/>
  <c r="I13" i="9"/>
  <c r="L22" i="19" s="1"/>
  <c r="L20"/>
  <c r="M20"/>
  <c r="L158"/>
  <c r="L177"/>
  <c r="J47" i="9"/>
  <c r="M345" i="19" s="1"/>
  <c r="J345"/>
  <c r="I47" i="9"/>
  <c r="L345" i="19" s="1"/>
  <c r="AT47" i="9"/>
  <c r="AS47"/>
  <c r="J19"/>
  <c r="M79" i="19" s="1"/>
  <c r="I19" i="9"/>
  <c r="L79" i="19" s="1"/>
  <c r="J79"/>
  <c r="AT33" i="9"/>
  <c r="AS33"/>
  <c r="G43"/>
  <c r="L306" i="19"/>
  <c r="J21" i="9"/>
  <c r="M98" i="19" s="1"/>
  <c r="I21" i="9"/>
  <c r="L98" i="19" s="1"/>
  <c r="J98"/>
  <c r="J25" i="9"/>
  <c r="M136" i="19" s="1"/>
  <c r="I25" i="9"/>
  <c r="L136" i="19" s="1"/>
  <c r="J136"/>
  <c r="M177"/>
  <c r="M158"/>
  <c r="M189"/>
  <c r="M170"/>
  <c r="V45" i="9"/>
  <c r="U45"/>
  <c r="J332" i="19"/>
  <c r="AQ50" i="9"/>
  <c r="AV50"/>
  <c r="L385" i="19"/>
  <c r="M51" i="9"/>
  <c r="AA43"/>
  <c r="J316" i="19"/>
  <c r="AB43" i="9"/>
  <c r="J31"/>
  <c r="M193" i="19" s="1"/>
  <c r="J193"/>
  <c r="I31" i="9"/>
  <c r="L193" i="19" s="1"/>
  <c r="AT21" i="9"/>
  <c r="AS21"/>
  <c r="J37"/>
  <c r="M250" i="19" s="1"/>
  <c r="I37" i="9"/>
  <c r="L250" i="19" s="1"/>
  <c r="J250"/>
  <c r="J17" i="9"/>
  <c r="M60" i="19" s="1"/>
  <c r="I17" i="9"/>
  <c r="L60" i="19" s="1"/>
  <c r="J60"/>
  <c r="AT19" i="9"/>
  <c r="AS19"/>
  <c r="M183" i="19"/>
  <c r="M164"/>
  <c r="AT13" i="9"/>
  <c r="AS13"/>
  <c r="AT39"/>
  <c r="AS39"/>
  <c r="M35"/>
  <c r="L233" i="19"/>
  <c r="T33" i="18"/>
  <c r="L245" i="19"/>
  <c r="AK35" i="9"/>
  <c r="F385" i="23" s="1"/>
  <c r="G35" i="9"/>
  <c r="L230" i="19"/>
  <c r="M247"/>
  <c r="L247"/>
  <c r="I236"/>
  <c r="I238" s="1"/>
  <c r="S34" i="9"/>
  <c r="F231" i="23" s="1"/>
  <c r="AP34" i="9"/>
  <c r="Y35"/>
  <c r="F283" i="23" s="1"/>
  <c r="L239" i="19"/>
  <c r="AE35" i="9"/>
  <c r="F334" i="23" s="1"/>
  <c r="L242" i="19"/>
  <c r="M18" l="1"/>
  <c r="M332"/>
  <c r="I242" i="23"/>
  <c r="M72" i="19"/>
  <c r="I316" i="23"/>
  <c r="L72" i="19"/>
  <c r="H316" i="23"/>
  <c r="M316" i="19"/>
  <c r="I291" i="23"/>
  <c r="L332" i="19"/>
  <c r="H242" i="23"/>
  <c r="M9" i="19"/>
  <c r="I208" i="23"/>
  <c r="M335" i="19"/>
  <c r="I293" i="23"/>
  <c r="M65" i="19"/>
  <c r="I213" i="23"/>
  <c r="L9" i="19"/>
  <c r="H208" i="23"/>
  <c r="AW50" i="9"/>
  <c r="F94" i="23" s="1"/>
  <c r="E94"/>
  <c r="L316" i="19"/>
  <c r="H291" i="23"/>
  <c r="L335" i="19"/>
  <c r="H293" i="23"/>
  <c r="AY10" i="9"/>
  <c r="H54" i="23" s="1"/>
  <c r="F54"/>
  <c r="AZ10" i="9"/>
  <c r="I54" i="23" s="1"/>
  <c r="L77" i="19"/>
  <c r="M77"/>
  <c r="AZ16" i="9"/>
  <c r="I60" i="23" s="1"/>
  <c r="AY16" i="9"/>
  <c r="H60" i="23" s="1"/>
  <c r="AS16" i="9"/>
  <c r="AQ17" s="1"/>
  <c r="AT16"/>
  <c r="S17"/>
  <c r="F214" i="23" s="1"/>
  <c r="L65" i="19"/>
  <c r="L67"/>
  <c r="M67"/>
  <c r="L400"/>
  <c r="AT50" i="9"/>
  <c r="AS50"/>
  <c r="AQ51" s="1"/>
  <c r="AM42"/>
  <c r="H392" i="23" s="1"/>
  <c r="AN42" i="9"/>
  <c r="J321" i="19"/>
  <c r="AV42" i="9"/>
  <c r="AQ42"/>
  <c r="G51"/>
  <c r="L382" i="19"/>
  <c r="J11" i="9"/>
  <c r="M3" i="19" s="1"/>
  <c r="I11" i="9"/>
  <c r="L3" i="19" s="1"/>
  <c r="J3"/>
  <c r="M174"/>
  <c r="M155"/>
  <c r="AT11" i="9"/>
  <c r="AS11"/>
  <c r="M320" i="19"/>
  <c r="L320"/>
  <c r="O51" i="9"/>
  <c r="L386" i="19" s="1"/>
  <c r="J386"/>
  <c r="P51" i="9"/>
  <c r="J307" i="19"/>
  <c r="J43" i="9"/>
  <c r="M307" i="19" s="1"/>
  <c r="I43" i="9"/>
  <c r="L307" i="19" s="1"/>
  <c r="J323"/>
  <c r="I324"/>
  <c r="J324" s="1"/>
  <c r="L155"/>
  <c r="L174"/>
  <c r="AH42" i="9"/>
  <c r="AG42"/>
  <c r="H341" i="23" s="1"/>
  <c r="J318" i="19"/>
  <c r="V34" i="9"/>
  <c r="J236" i="19"/>
  <c r="U34" i="9"/>
  <c r="H231" i="23" s="1"/>
  <c r="J35" i="9"/>
  <c r="M231" i="19" s="1"/>
  <c r="J231"/>
  <c r="I35" i="9"/>
  <c r="L231" i="19" s="1"/>
  <c r="AG35" i="9"/>
  <c r="J243" i="19"/>
  <c r="AH35" i="9"/>
  <c r="AV34"/>
  <c r="E78" i="23" s="1"/>
  <c r="AQ34" i="9"/>
  <c r="AM35"/>
  <c r="AN35"/>
  <c r="J246" i="19"/>
  <c r="J234"/>
  <c r="O35" i="9"/>
  <c r="L234" i="19" s="1"/>
  <c r="P35" i="9"/>
  <c r="M234" i="19" s="1"/>
  <c r="J238"/>
  <c r="I248"/>
  <c r="J248" s="1"/>
  <c r="J240"/>
  <c r="AA35" i="9"/>
  <c r="AB35"/>
  <c r="AY50" l="1"/>
  <c r="H94" i="23" s="1"/>
  <c r="AZ50" i="9"/>
  <c r="I94" i="23" s="1"/>
  <c r="L240" i="19"/>
  <c r="H283" i="23"/>
  <c r="M246" i="19"/>
  <c r="I385" i="23"/>
  <c r="M243" i="19"/>
  <c r="I334" i="23"/>
  <c r="M236" i="19"/>
  <c r="I231" i="23"/>
  <c r="AW42" i="9"/>
  <c r="F86" i="23" s="1"/>
  <c r="E86"/>
  <c r="M240" i="19"/>
  <c r="I283" i="23"/>
  <c r="M318" i="19"/>
  <c r="I341" i="23"/>
  <c r="L243" i="19"/>
  <c r="H334" i="23"/>
  <c r="M321" i="19"/>
  <c r="I392" i="23"/>
  <c r="L246" i="19"/>
  <c r="H385" i="23"/>
  <c r="AT17" i="9"/>
  <c r="AS17"/>
  <c r="U17"/>
  <c r="J66" i="19"/>
  <c r="V17" i="9"/>
  <c r="M323" i="19"/>
  <c r="L323"/>
  <c r="AT42" i="9"/>
  <c r="AS42"/>
  <c r="AQ43" s="1"/>
  <c r="AE43"/>
  <c r="F342" i="23" s="1"/>
  <c r="L318" i="19"/>
  <c r="L324"/>
  <c r="M324"/>
  <c r="J51" i="9"/>
  <c r="I51"/>
  <c r="L383" i="19" s="1"/>
  <c r="J383"/>
  <c r="AT51" i="9"/>
  <c r="AS51"/>
  <c r="AK43"/>
  <c r="F393" i="23" s="1"/>
  <c r="L321" i="19"/>
  <c r="AS34" i="9"/>
  <c r="AQ35" s="1"/>
  <c r="AT34"/>
  <c r="L238" i="19"/>
  <c r="M238"/>
  <c r="L248"/>
  <c r="M248"/>
  <c r="AW34" i="9"/>
  <c r="F78" i="23" s="1"/>
  <c r="L236" i="19"/>
  <c r="S35" i="9"/>
  <c r="F232" i="23" s="1"/>
  <c r="M66" i="19" l="1"/>
  <c r="I214" i="23"/>
  <c r="L66" i="19"/>
  <c r="H214" i="23"/>
  <c r="AZ42" i="9"/>
  <c r="I86" i="23" s="1"/>
  <c r="AY42" i="9"/>
  <c r="H86" i="23" s="1"/>
  <c r="AM43" i="9"/>
  <c r="AN43"/>
  <c r="J322" i="19"/>
  <c r="AS43" i="9"/>
  <c r="AT43"/>
  <c r="AG43"/>
  <c r="AH43"/>
  <c r="J319" i="19"/>
  <c r="AY34" i="9"/>
  <c r="H78" i="23" s="1"/>
  <c r="AZ34" i="9"/>
  <c r="I78" i="23" s="1"/>
  <c r="U35" i="9"/>
  <c r="V35"/>
  <c r="J237" i="19"/>
  <c r="AT35" i="9"/>
  <c r="AS35"/>
  <c r="L319" i="19" l="1"/>
  <c r="H342" i="23"/>
  <c r="M322" i="19"/>
  <c r="I393" i="23"/>
  <c r="L237" i="19"/>
  <c r="H232" i="23"/>
  <c r="M319" i="19"/>
  <c r="I342" i="23"/>
  <c r="M237" i="19"/>
  <c r="I232" i="23"/>
  <c r="L322" i="19"/>
  <c r="H393" i="23"/>
  <c r="T43" i="18"/>
  <c r="I325" i="19" l="1"/>
  <c r="I327" s="1"/>
  <c r="AP44" i="9"/>
  <c r="G44"/>
  <c r="G22"/>
  <c r="I116" i="19"/>
  <c r="I118" s="1"/>
  <c r="J118" s="1"/>
  <c r="I122"/>
  <c r="I124" s="1"/>
  <c r="J124" s="1"/>
  <c r="S22" i="9"/>
  <c r="F219" i="23" s="1"/>
  <c r="AK48" i="9"/>
  <c r="F398" i="23" s="1"/>
  <c r="I378" i="19"/>
  <c r="I380" s="1"/>
  <c r="I366"/>
  <c r="I368" s="1"/>
  <c r="J368" s="1"/>
  <c r="M48" i="9"/>
  <c r="Y48"/>
  <c r="F296" i="23" s="1"/>
  <c r="I372" i="19"/>
  <c r="I374" s="1"/>
  <c r="J374" s="1"/>
  <c r="S48" i="9"/>
  <c r="F245" i="23" s="1"/>
  <c r="I369" i="19"/>
  <c r="I371" s="1"/>
  <c r="J371" s="1"/>
  <c r="AE48" i="9"/>
  <c r="F347" i="23" s="1"/>
  <c r="I375" i="19"/>
  <c r="I377" s="1"/>
  <c r="J377" s="1"/>
  <c r="AP48" i="9"/>
  <c r="I363" i="19"/>
  <c r="I365" s="1"/>
  <c r="J365" s="1"/>
  <c r="G48" i="9"/>
  <c r="T47" i="18"/>
  <c r="AQ44" i="9" l="1"/>
  <c r="AV44"/>
  <c r="J325" i="19"/>
  <c r="J44" i="9"/>
  <c r="M325" i="19" s="1"/>
  <c r="I44" i="9"/>
  <c r="J327" i="19"/>
  <c r="I343"/>
  <c r="J343" s="1"/>
  <c r="AE22" i="9"/>
  <c r="F321" i="23" s="1"/>
  <c r="I128" i="19"/>
  <c r="I130" s="1"/>
  <c r="J130" s="1"/>
  <c r="J116"/>
  <c r="I22" i="9"/>
  <c r="J22"/>
  <c r="M116" i="19" s="1"/>
  <c r="J122"/>
  <c r="U22" i="9"/>
  <c r="H219" i="23" s="1"/>
  <c r="V22" i="9"/>
  <c r="M118" i="19"/>
  <c r="L118"/>
  <c r="L124"/>
  <c r="M124"/>
  <c r="Y22" i="9"/>
  <c r="F270" i="23" s="1"/>
  <c r="I125" i="19"/>
  <c r="I127" s="1"/>
  <c r="J127" s="1"/>
  <c r="AV48" i="9"/>
  <c r="E92" i="23" s="1"/>
  <c r="AQ48" i="9"/>
  <c r="M377" i="19"/>
  <c r="L377"/>
  <c r="J369"/>
  <c r="U48" i="9"/>
  <c r="H245" i="23" s="1"/>
  <c r="V48" i="9"/>
  <c r="I381" i="19"/>
  <c r="J381" s="1"/>
  <c r="J380"/>
  <c r="M365"/>
  <c r="L365"/>
  <c r="L371"/>
  <c r="M371"/>
  <c r="AB48" i="9"/>
  <c r="AA48"/>
  <c r="H296" i="23" s="1"/>
  <c r="J372" i="19"/>
  <c r="I48" i="9"/>
  <c r="J48"/>
  <c r="M363" i="19" s="1"/>
  <c r="J363"/>
  <c r="M374"/>
  <c r="L374"/>
  <c r="M368"/>
  <c r="L368"/>
  <c r="AH48" i="9"/>
  <c r="AG48"/>
  <c r="H347" i="23" s="1"/>
  <c r="J375" i="19"/>
  <c r="P48" i="9"/>
  <c r="M366" i="19" s="1"/>
  <c r="O48" i="9"/>
  <c r="J366" i="19"/>
  <c r="AN48" i="9"/>
  <c r="J378" i="19"/>
  <c r="AM48" i="9"/>
  <c r="H398" i="23" s="1"/>
  <c r="M369" i="19" l="1"/>
  <c r="I245" i="23"/>
  <c r="M375" i="19"/>
  <c r="I347" i="23"/>
  <c r="AW44" i="9"/>
  <c r="F88" i="23" s="1"/>
  <c r="E88"/>
  <c r="M378" i="19"/>
  <c r="I398" i="23"/>
  <c r="M372" i="19"/>
  <c r="I296" i="23"/>
  <c r="M122" i="19"/>
  <c r="I219" i="23"/>
  <c r="AP22" i="9"/>
  <c r="AV22" s="1"/>
  <c r="E66" i="23" s="1"/>
  <c r="L327" i="19"/>
  <c r="M327"/>
  <c r="L325"/>
  <c r="G45" i="9"/>
  <c r="AT44"/>
  <c r="AS44"/>
  <c r="AQ45" s="1"/>
  <c r="M343" i="19"/>
  <c r="L343"/>
  <c r="L116"/>
  <c r="G23" i="9"/>
  <c r="AH22"/>
  <c r="AG22"/>
  <c r="H321" i="23" s="1"/>
  <c r="J128" i="19"/>
  <c r="AB22" i="9"/>
  <c r="AA22"/>
  <c r="H270" i="23" s="1"/>
  <c r="J125" i="19"/>
  <c r="AK22" i="9"/>
  <c r="F372" i="23" s="1"/>
  <c r="I131" i="19"/>
  <c r="I133" s="1"/>
  <c r="M130"/>
  <c r="L130"/>
  <c r="M127"/>
  <c r="L127"/>
  <c r="M22" i="9"/>
  <c r="I119" i="19"/>
  <c r="I121" s="1"/>
  <c r="J121" s="1"/>
  <c r="T21" i="18"/>
  <c r="L122" i="19"/>
  <c r="S23" i="9"/>
  <c r="F220" i="23" s="1"/>
  <c r="L363" i="19"/>
  <c r="G49" i="9"/>
  <c r="L372" i="19"/>
  <c r="Y49" i="9"/>
  <c r="F297" i="23" s="1"/>
  <c r="AT48" i="9"/>
  <c r="AS48"/>
  <c r="AQ49" s="1"/>
  <c r="AE49"/>
  <c r="F348" i="23" s="1"/>
  <c r="L375" i="19"/>
  <c r="L381"/>
  <c r="M381"/>
  <c r="S49" i="9"/>
  <c r="F246" i="23" s="1"/>
  <c r="L369" i="19"/>
  <c r="L378"/>
  <c r="AK49" i="9"/>
  <c r="F399" i="23" s="1"/>
  <c r="L366" i="19"/>
  <c r="M49" i="9"/>
  <c r="L380" i="19"/>
  <c r="M380"/>
  <c r="AW48" i="9"/>
  <c r="F92" i="23" s="1"/>
  <c r="AZ44" i="9" l="1"/>
  <c r="I88" i="23" s="1"/>
  <c r="M128" i="19"/>
  <c r="I321" i="23"/>
  <c r="M125" i="19"/>
  <c r="I270" i="23"/>
  <c r="AY44" i="9"/>
  <c r="H88" i="23" s="1"/>
  <c r="I45" i="9"/>
  <c r="L326" i="19" s="1"/>
  <c r="J45" i="9"/>
  <c r="M326" i="19" s="1"/>
  <c r="J326"/>
  <c r="AT45" i="9"/>
  <c r="AS45"/>
  <c r="M121" i="19"/>
  <c r="L121"/>
  <c r="AM22" i="9"/>
  <c r="H372" i="23" s="1"/>
  <c r="J131" i="19"/>
  <c r="AN22" i="9"/>
  <c r="AQ22"/>
  <c r="V23"/>
  <c r="U23"/>
  <c r="J123" i="19"/>
  <c r="L125"/>
  <c r="Y23" i="9"/>
  <c r="F271" i="23" s="1"/>
  <c r="J133" i="19"/>
  <c r="I134"/>
  <c r="J134" s="1"/>
  <c r="J117"/>
  <c r="I23" i="9"/>
  <c r="L117" i="19" s="1"/>
  <c r="J23" i="9"/>
  <c r="M117" i="19" s="1"/>
  <c r="O22" i="9"/>
  <c r="J119" i="19"/>
  <c r="P22" i="9"/>
  <c r="M119" i="19" s="1"/>
  <c r="L128"/>
  <c r="AE23" i="9"/>
  <c r="F322" i="23" s="1"/>
  <c r="AM49" i="9"/>
  <c r="J379" i="19"/>
  <c r="AN49" i="9"/>
  <c r="AT49"/>
  <c r="AS49"/>
  <c r="J49"/>
  <c r="M364" i="19" s="1"/>
  <c r="I49" i="9"/>
  <c r="L364" i="19" s="1"/>
  <c r="J364"/>
  <c r="AZ48" i="9"/>
  <c r="I92" i="23" s="1"/>
  <c r="AY48" i="9"/>
  <c r="H92" i="23" s="1"/>
  <c r="J376" i="19"/>
  <c r="AH49" i="9"/>
  <c r="AG49"/>
  <c r="O49"/>
  <c r="L367" i="19" s="1"/>
  <c r="P49" i="9"/>
  <c r="M367" i="19" s="1"/>
  <c r="J367"/>
  <c r="J373"/>
  <c r="AA49" i="9"/>
  <c r="AB49"/>
  <c r="J370" i="19"/>
  <c r="V49" i="9"/>
  <c r="U49"/>
  <c r="M373" i="19" l="1"/>
  <c r="I297" i="23"/>
  <c r="L123" i="19"/>
  <c r="H220" i="23"/>
  <c r="M376" i="19"/>
  <c r="I348" i="23"/>
  <c r="M131" i="19"/>
  <c r="I372" i="23"/>
  <c r="L370" i="19"/>
  <c r="H246" i="23"/>
  <c r="L373" i="19"/>
  <c r="H297" i="23"/>
  <c r="M123" i="19"/>
  <c r="I220" i="23"/>
  <c r="M379" i="19"/>
  <c r="I399" i="23"/>
  <c r="M370" i="19"/>
  <c r="I246" i="23"/>
  <c r="L376" i="19"/>
  <c r="H348" i="23"/>
  <c r="L379" i="19"/>
  <c r="H399" i="23"/>
  <c r="AG23" i="9"/>
  <c r="J129" i="19"/>
  <c r="AH23" i="9"/>
  <c r="M134" i="19"/>
  <c r="L134"/>
  <c r="AS22" i="9"/>
  <c r="AQ23" s="1"/>
  <c r="AT22"/>
  <c r="AW22"/>
  <c r="F66" i="23" s="1"/>
  <c r="L131" i="19"/>
  <c r="AK23" i="9"/>
  <c r="F373" i="23" s="1"/>
  <c r="M23" i="9"/>
  <c r="L119" i="19"/>
  <c r="AA23" i="9"/>
  <c r="AB23"/>
  <c r="J126" i="19"/>
  <c r="M133"/>
  <c r="L133"/>
  <c r="M129" l="1"/>
  <c r="I322" i="23"/>
  <c r="L126" i="19"/>
  <c r="H271" i="23"/>
  <c r="L129" i="19"/>
  <c r="H322" i="23"/>
  <c r="M126" i="19"/>
  <c r="I271" i="23"/>
  <c r="AS23" i="9"/>
  <c r="AT23"/>
  <c r="J132" i="19"/>
  <c r="AN23" i="9"/>
  <c r="AM23"/>
  <c r="J120" i="19"/>
  <c r="P23" i="9"/>
  <c r="M120" i="19" s="1"/>
  <c r="O23" i="9"/>
  <c r="L120" i="19" s="1"/>
  <c r="AZ22" i="9"/>
  <c r="I66" i="23" s="1"/>
  <c r="AY22" i="9"/>
  <c r="H66" i="23" s="1"/>
  <c r="L132" i="19" l="1"/>
  <c r="H373" i="23"/>
  <c r="M132" i="19"/>
  <c r="I373" i="23"/>
  <c r="O55" i="18"/>
  <c r="P55"/>
  <c r="S40" i="9" l="1"/>
  <c r="F237" i="23" s="1"/>
  <c r="I293" i="19"/>
  <c r="I295" s="1"/>
  <c r="J295" s="1"/>
  <c r="R56" i="9"/>
  <c r="E253" i="23" s="1"/>
  <c r="N55" i="18"/>
  <c r="R55"/>
  <c r="Y40" i="9"/>
  <c r="F288" i="23" s="1"/>
  <c r="I296" i="19"/>
  <c r="I298" s="1"/>
  <c r="J298" s="1"/>
  <c r="X56" i="9"/>
  <c r="E304" i="23" s="1"/>
  <c r="Q55" i="18"/>
  <c r="M298" i="19" l="1"/>
  <c r="L298"/>
  <c r="M55" i="18"/>
  <c r="F29" i="6"/>
  <c r="Y56" i="9"/>
  <c r="F304" i="23" s="1"/>
  <c r="AK40" i="9"/>
  <c r="F390" i="23" s="1"/>
  <c r="I302" i="19"/>
  <c r="I304" s="1"/>
  <c r="AJ56" i="9"/>
  <c r="E406" i="23" s="1"/>
  <c r="M295" i="19"/>
  <c r="L295"/>
  <c r="S56" i="9"/>
  <c r="F253" i="23" s="1"/>
  <c r="F27" i="6"/>
  <c r="J293" i="19"/>
  <c r="U40" i="9"/>
  <c r="H237" i="23" s="1"/>
  <c r="V40" i="9"/>
  <c r="AE40"/>
  <c r="F339" i="23" s="1"/>
  <c r="I299" i="19"/>
  <c r="I301" s="1"/>
  <c r="J301" s="1"/>
  <c r="AD56" i="9"/>
  <c r="E355" i="23" s="1"/>
  <c r="J296" i="19"/>
  <c r="AB40" i="9"/>
  <c r="AA40"/>
  <c r="H288" i="23" s="1"/>
  <c r="I290" i="19"/>
  <c r="I292" s="1"/>
  <c r="J292" s="1"/>
  <c r="M40" i="9"/>
  <c r="L56"/>
  <c r="M293" i="19" l="1"/>
  <c r="I237" i="23"/>
  <c r="M296" i="19"/>
  <c r="I288" i="23"/>
  <c r="J304" i="19"/>
  <c r="F25" i="6"/>
  <c r="M56" i="9"/>
  <c r="AH40"/>
  <c r="J299" i="19"/>
  <c r="AG40" i="9"/>
  <c r="H339" i="23" s="1"/>
  <c r="E17" i="7"/>
  <c r="F17" s="1"/>
  <c r="G27" i="6"/>
  <c r="AK56" i="9"/>
  <c r="F406" i="23" s="1"/>
  <c r="F33" i="6"/>
  <c r="E18" i="7"/>
  <c r="F18" s="1"/>
  <c r="G29" i="6"/>
  <c r="O40" i="9"/>
  <c r="J290" i="19"/>
  <c r="P40" i="9"/>
  <c r="M290" i="19" s="1"/>
  <c r="Y41" i="9"/>
  <c r="F289" i="23" s="1"/>
  <c r="L296" i="19"/>
  <c r="L301"/>
  <c r="M301"/>
  <c r="AA56" i="9"/>
  <c r="H304" i="23" s="1"/>
  <c r="AB56" i="9"/>
  <c r="I304" i="23" s="1"/>
  <c r="T39" i="18"/>
  <c r="T55" s="1"/>
  <c r="V56" i="9"/>
  <c r="I253" i="23" s="1"/>
  <c r="U56" i="9"/>
  <c r="H253" i="23" s="1"/>
  <c r="M292" i="19"/>
  <c r="L292"/>
  <c r="AE56" i="9"/>
  <c r="F355" i="23" s="1"/>
  <c r="F31" i="6"/>
  <c r="S41" i="9"/>
  <c r="F238" i="23" s="1"/>
  <c r="L293" i="19"/>
  <c r="AN40" i="9"/>
  <c r="J302" i="19"/>
  <c r="AM40" i="9"/>
  <c r="H390" i="23" s="1"/>
  <c r="I287" i="19"/>
  <c r="I289" s="1"/>
  <c r="J289" s="1"/>
  <c r="G40" i="9"/>
  <c r="AP40"/>
  <c r="F56"/>
  <c r="G56" s="1"/>
  <c r="M302" i="19" l="1"/>
  <c r="I390" i="23"/>
  <c r="M299" i="19"/>
  <c r="I339" i="23"/>
  <c r="I305" i="19"/>
  <c r="J305" s="1"/>
  <c r="L305" s="1"/>
  <c r="J40" i="9"/>
  <c r="M287" i="19" s="1"/>
  <c r="J287"/>
  <c r="I40" i="9"/>
  <c r="M304" i="19"/>
  <c r="L304"/>
  <c r="G31" i="6"/>
  <c r="E19" i="7"/>
  <c r="F19" s="1"/>
  <c r="M41" i="9"/>
  <c r="L290" i="19"/>
  <c r="AM56" i="9"/>
  <c r="H406" i="23" s="1"/>
  <c r="AN56" i="9"/>
  <c r="I406" i="23" s="1"/>
  <c r="I56" i="9"/>
  <c r="E23" i="6"/>
  <c r="J56" i="9"/>
  <c r="AK41"/>
  <c r="F391" i="23" s="1"/>
  <c r="L302" i="19"/>
  <c r="U41" i="9"/>
  <c r="J294" i="19"/>
  <c r="V41" i="9"/>
  <c r="E20" i="7"/>
  <c r="F20" s="1"/>
  <c r="G33" i="6"/>
  <c r="L299" i="19"/>
  <c r="AE41" i="9"/>
  <c r="F340" i="23" s="1"/>
  <c r="G25" i="6"/>
  <c r="E16" i="7"/>
  <c r="AG56" i="9"/>
  <c r="H355" i="23" s="1"/>
  <c r="AH56" i="9"/>
  <c r="I355" i="23" s="1"/>
  <c r="AA41" i="9"/>
  <c r="AB41"/>
  <c r="J297" i="19"/>
  <c r="J29" i="6"/>
  <c r="I29"/>
  <c r="G30" s="1"/>
  <c r="I27"/>
  <c r="G28" s="1"/>
  <c r="J27"/>
  <c r="AV40" i="9"/>
  <c r="E84" i="23" s="1"/>
  <c r="AQ40" i="9"/>
  <c r="AP56"/>
  <c r="AQ56" s="1"/>
  <c r="L289" i="19"/>
  <c r="M289"/>
  <c r="I18" i="7"/>
  <c r="H18"/>
  <c r="I17"/>
  <c r="H17"/>
  <c r="O56" i="9"/>
  <c r="P56"/>
  <c r="M297" i="19" l="1"/>
  <c r="I289" i="23"/>
  <c r="L297" i="19"/>
  <c r="H289" i="23"/>
  <c r="L294" i="19"/>
  <c r="H238" i="23"/>
  <c r="M294" i="19"/>
  <c r="I238" i="23"/>
  <c r="AV56" i="9"/>
  <c r="AW40"/>
  <c r="F84" i="23" s="1"/>
  <c r="M305" i="19"/>
  <c r="AM41" i="9"/>
  <c r="J303" i="19"/>
  <c r="AN41" i="9"/>
  <c r="AT40"/>
  <c r="AS40"/>
  <c r="AQ41" s="1"/>
  <c r="J30" i="6"/>
  <c r="I30"/>
  <c r="I25"/>
  <c r="G26" s="1"/>
  <c r="J25"/>
  <c r="I20" i="7"/>
  <c r="H20"/>
  <c r="I31" i="6"/>
  <c r="G32" s="1"/>
  <c r="J31"/>
  <c r="J300" i="19"/>
  <c r="AG41" i="9"/>
  <c r="AH41"/>
  <c r="AS56"/>
  <c r="AT56"/>
  <c r="E23" i="7"/>
  <c r="F16"/>
  <c r="J33" i="6"/>
  <c r="I33"/>
  <c r="G34" s="1"/>
  <c r="D15" i="7"/>
  <c r="G23" i="6"/>
  <c r="I19" i="7"/>
  <c r="H19"/>
  <c r="G41" i="9"/>
  <c r="L287" i="19"/>
  <c r="I28" i="6"/>
  <c r="J28"/>
  <c r="O41" i="9"/>
  <c r="L291" i="19" s="1"/>
  <c r="J291"/>
  <c r="P41" i="9"/>
  <c r="M291" i="19" s="1"/>
  <c r="M303" l="1"/>
  <c r="I391" i="23"/>
  <c r="M300" i="19"/>
  <c r="I340" i="23"/>
  <c r="AW56" i="9"/>
  <c r="E100" i="23"/>
  <c r="L300" i="19"/>
  <c r="H340" i="23"/>
  <c r="L303" i="19"/>
  <c r="H391" i="23"/>
  <c r="AS41" i="9"/>
  <c r="AT41"/>
  <c r="I23" i="6"/>
  <c r="G24" s="1"/>
  <c r="J23"/>
  <c r="I16" i="7"/>
  <c r="H16"/>
  <c r="AY40" i="9"/>
  <c r="H84" i="23" s="1"/>
  <c r="AZ40" i="9"/>
  <c r="I84" i="23" s="1"/>
  <c r="J288" i="19"/>
  <c r="I41" i="9"/>
  <c r="L288" i="19" s="1"/>
  <c r="J41" i="9"/>
  <c r="M288" i="19" s="1"/>
  <c r="F15" i="7"/>
  <c r="D23"/>
  <c r="F23" s="1"/>
  <c r="I439" i="19"/>
  <c r="I34" i="6"/>
  <c r="J34"/>
  <c r="J32"/>
  <c r="I32"/>
  <c r="I26"/>
  <c r="J26"/>
  <c r="F100" i="23" l="1"/>
  <c r="AY56" i="9"/>
  <c r="H100" i="23" s="1"/>
  <c r="AZ56" i="9"/>
  <c r="J439" i="19"/>
  <c r="I15" i="7"/>
  <c r="H15"/>
  <c r="I23"/>
  <c r="I24" i="6"/>
  <c r="J24"/>
  <c r="L439" i="19" l="1"/>
  <c r="M439"/>
</calcChain>
</file>

<file path=xl/comments1.xml><?xml version="1.0" encoding="utf-8"?>
<comments xmlns="http://schemas.openxmlformats.org/spreadsheetml/2006/main">
  <authors>
    <author>rgarcia</author>
    <author>mmendoza</author>
  </authors>
  <commentList>
    <comment ref="E10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N105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
</t>
        </r>
      </text>
    </comment>
    <comment ref="E111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516-18.pdf COMPRA VENTA BRACPESCA S.A.|CONGELADOS PACIFICO SpA hoy PACIFICBLU SpA. Equivalente a -1,880
561-18.pdf DEJA SIN EFECTO R EX 4014 COMPRAVENTA FIDECOMISO  BRACPESCA S.A.|PESCA FINA SpA hoy PACIFICBLU SpA. Equivalente a -8,684
</t>
        </r>
        <r>
          <rPr>
            <sz val="14"/>
            <color indexed="12"/>
            <rFont val="Tahoma"/>
            <family val="2"/>
          </rPr>
          <t xml:space="preserve">597-18 CESION ARTESANAL IV EMBARCACION PUNTA TALCA CON BRACPESCA S.A. Equivalente a 22,475
</t>
        </r>
      </text>
    </comment>
    <comment ref="N1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-0,180
561-18.pdf DEJA SIN EFECTO R EX 4014 COMPRAVENTA FIDECOMISO  BRACPESCA S.A.|PESDCA FINA SpA hoy PACIFICBLU SpA. Equivalente a -0,834
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-1,430
562-18_SIN EFECTO R EX 1428-1411 y 1412 COMPRAVENTA FIDECOMISO DISTRIMAR CON PESQUERA ISLA DAMAS Equivalente a -5,675
601-18_SIN EFECTO R EX 1917 A LA 1930 Y 1932 COMPRAVENTA FIDECOMISO ALIMENTOS ALSAN LTDA|ISLADAMAS S.A. PESQ. Equivalente a -22,780
1530-18_Otorga Ltp Camaronnailon a Pesquera Isla Damas S.A. desde Distrimar Ltda Equivalente a 1,175
1529-18_Otorga Ltp Camaronnailon a Pesquera Isla Damas S.A. desde Distrimar Ltda Equivalente a 2,250
1528-18_Otorga Ltp Camaronnailon a Pesquera Isla Damas S.A. desde Distrimar Ltda Equivalente a 2,250
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-0,137
562-18_SIN EFECTO R EX 1428-1411 y 1412 COMPRAVENTA FIDECOMISO DISTRIMAR CON PESQUERA ISLA DAMAS Equivalente a -0,545
601-18_SIN EFECTO R EX 1917 A LA 1930 Y 1932 COMPRAVENTA FIDECOMISO ALIMENTOS ALSAN LTDA|ISLADAMAS S.A. PESQ. Equivalente a -2,187
1530-18_Otorga Ltp Camaronnailon a Pesquera Isla Damas S.A. desde Distrimar Ltda Equivalente a 0,113
1529-18_Otorga Ltp Camaronnailon a Pesquera Isla Damas S.A. desde Distrimar Ltda Equivalente a 0,216
1528-18_Otorga Ltp Camaronnailon a Pesquera Isla Damas S.A. desde Distrimar Ltda Equivalente a 0,216
</t>
        </r>
      </text>
    </comment>
    <comment ref="E12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1,63</t>
        </r>
      </text>
    </comment>
    <comment ref="N12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-0,156</t>
        </r>
      </text>
    </comment>
    <comment ref="E128" authorId="0">
      <text>
        <r>
          <rPr>
            <b/>
            <sz val="9"/>
            <color indexed="12"/>
            <rFont val="Tahoma"/>
            <family val="2"/>
          </rPr>
          <t>rgarcia:</t>
        </r>
        <r>
          <rPr>
            <sz val="9"/>
            <color indexed="12"/>
            <rFont val="Tahoma"/>
            <family val="2"/>
          </rPr>
          <t xml:space="preserve">
R Ex N° 4309 /13-12-2018. Cesion de 60 ton de Embarcacion ISLA TABON a LTP PESQUERA QUINTERO SA. </t>
        </r>
      </text>
    </comment>
    <comment ref="E1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 (1,5) 
1714-18_Otorga Ltp Camaronnailon a Rubio y Mauad desde Alimentos Alsan Ltda (1,5) 
1715-18_Otorga Ltp Camaronnailon a Rubio y Mauad desde Alimentos Alsan Ltda (1,5) 
1716-18_Otorga Ltp Camaronnailon a Rubio y Mauad desde Alimentos Alsan Ltda  (1,5)
1717-18_Otorga Ltp Camaronnailon a Rubio y Mauad desde Alimentos Alsan Ltda (2,25) 
1718-18_Otorga Ltp Camaronnailon a Rubio y Mauad desde Alimentos Alsan Ltda (6) 
1719-18_Otorga Ltp Camaronnailon a Rubio y Mauad desde Alimentos Alsan Ltda (2,25) 
1720-18_Otorga Ltp Camaronnailon a Rubio y Mauad desde Alimentos Alsan Ltda (0,75)
1721-18_Otorga Ltp Camaronnailon a Rubio y Mauad desde Alimentos Alsan Ltdav (0,75)
1722-18_Otorga Ltp Camaronnailon a Rubio y Mauad desde Alimentos Alsan Ltda (0,75)
1723-18_Otorga Ltp Camaronnailon a Rubio y Mauad desde Alimentos Alsan Ltda (1,5)
1724-18_Otorga Ltp Camaronnailon a Rubio y Mauad desde Alimentos Alsan Ltda (1,5)
1725-18_Otorga Ltp Camaronnailon a Rubio y Mauad desde Alimentos Alsan Ltda (1,075)
</t>
        </r>
        <r>
          <rPr>
            <sz val="9"/>
            <color indexed="12"/>
            <rFont val="Tahoma"/>
            <family val="2"/>
          </rPr>
          <t>R Ex N° 2779 /02-08-2018. Cesion de 10 ton de embarcacion CHAFIC I a LTP RUBIO Y MAUAD LTDA</t>
        </r>
      </text>
    </comment>
    <comment ref="N129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523-18 Deja sin efecto R.Ex 1509 Compra-venta con fideicomiso coef 0,0311581, entre Rubio Mauad y Antartic Seafood
522-18 Deja sin efecto R.Ex 1510 Compra-venta con fideicomiso coef de  0,00345, entre Rubio Mauad y Antartic Seafood
1713-18_Otorga Ltp Camaronnailon a Rubio y Mauad desde Alimentos Alsan Ltda (0,144) 
1714-18_Otorga Ltp Camaronnailon a Rubio y Mauad desde Alimentos Alsan Ltda (0,144)
1715-18_Otorga Ltp Camaronnailon a Rubio y Mauad desde Alimentos Alsan Ltda (0,144)
1716-18_Otorga Ltp Camaronnailon a Rubio y Mauad desde Alimentos Alsan Ltda  (0,144)
1717-18_Otorga Ltp Camaronnailon a Rubio y Mauad desde Alimentos Alsan Ltda (0,216) 
1718-18_Otorga Ltp Camaronnailon a Rubio y Mauad desde Alimentos Alsan Ltda (0,576) 
1719-18_Otorga Ltp Camaronnailon a Rubio y Mauad desde Alimentos Alsan Ltda (0,216) 
1720-18_Otorga Ltp Camaronnailon a Rubio y Mauad desde Alimentos Alsan Ltda (0,072)
1721-18_Otorga Ltp Camaronnailon a Rubio y Mauad desde Alimentos Alsan Ltdav (0,072)
1722-18_Otorga Ltp Camaronnailon a Rubio y Mauad desde Alimentos Alsan Ltda (0,072)
1723-18_Otorga Ltp Camaronnailon a Rubio y Mauad desde Alimentos Alsan Ltda (0,144)
1724-18_Otorga Ltp Camaronnailon a Rubio y Mauad desde Alimentos Alsan Ltda (0,144)
1725-18_Otorga Ltp Camaronnailon a Rubio y Mauad desde Alimentos Alsan Ltda (0,103)
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-1,500
1714-18_Otorga Ltp Camaronnailon a Rubio y Mauad desde Alimentos Alsan Ltda     Equivale a  -1,500
1715-18_Otorga Ltp Camaronnailon a Rubio y Mauad desde Alimentos Alsan Ltda     Equivale a  -1,500
1716-18_Otorga Ltp Camaronnailon a Rubio y Mauad desde Alimentos Alsan Ltda     Equivale a  -1,500
1717-18_Otorga Ltp Camaronnailon a Rubio y Mauad desde Alimentos Alsan Ltda     Equivale a  -2,250
1718-18_Otorga Ltp Camaronnailon a Rubio y Mauad desde Alimentos Alsan Ltda     Equivale a  -6,000
1719-18_Otorga Ltp Camaronnailon a Rubio y Mauad desde Alimentos Alsan Ltda     Equivale a  -2,250
1720-18_Otorga Ltp Camaronnailon a Rubio y Mauad desde Alimentos Alsan Ltda     Equivale a  -0,750
1721-18_Otorga Ltp Camaronnailon a Rubio y Mauad desde Alimentos Alsan Ltda     Equivale a  -0,750
1722-18_Otorga Ltp Camaronnailon a Rubio y Mauad desde Alimentos Alsan Ltda     Equivale a  -0,750
1723-18_Otorga Ltp Camaronnailon a Rubio y Mauad desde Alimentos Alsan Ltda     Equivale a  -1,500
1724-18_Otorga Ltp Camaronnailon a Rubio y Mauad desde Alimentos Alsan Ltda     Equivale a  -1,500
1725-18_Otorga Ltp Camaronnailon a Rubio y Mauad desde Alimentos Alsan Ltda     Equivale a  -1,075
</t>
        </r>
      </text>
    </comment>
    <comment ref="N13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SA-
1713-18_Otorga Ltp Camaronnailon a Rubio y Mauad desde Alimentos Alsan Ltda     Equivale a  -0,144
1714-18_Otorga Ltp Camaronnailon a Rubio y Mauad desde Alimentos Alsan Ltda     Equivale a  -0,144
1715-18_Otorga Ltp Camaronnailon a Rubio y Mauad desde Alimentos Alsan Ltda     Equivale a  -0,144
1716-18_Otorga Ltp Camaronnailon a Rubio y Mauad desde Alimentos Alsan Ltda     Equivale a  -0,144
1717-18_Otorga Ltp Camaronnailon a Rubio y Mauad desde Alimentos Alsan Ltda     Equivale a  -0,216
1718-18_Otorga Ltp Camaronnailon a Rubio y Mauad desde Alimentos Alsan Ltda     Equivale a  -0,576
1719-18_Otorga Ltp Camaronnailon a Rubio y Mauad desde Alimentos Alsan Ltda     Equivale a  -0,216
1720-18_Otorga Ltp Camaronnailon a Rubio y Mauad desde Alimentos Alsan Ltda     Equivale a  -0,072
1721-18_Otorga Ltp Camaronnailon a Rubio y Mauad desde Alimentos Alsan Ltda     Equivale a  -0,072
1722-18_Otorga Ltp Camaronnailon a Rubio y Mauad desde Alimentos Alsan Ltda     Equivale a  -0,072
1723-18_Otorga Ltp Camaronnailon a Rubio y Mauad desde Alimentos Alsan Ltda     Equivale a  -0,144
1724-18_Otorga Ltp Camaronnailon a Rubio y Mauad desde Alimentos Alsan Ltda     Equivale a  -0,144
1725-18_Otorga Ltp Camaronnailon a Rubio y Mauad desde Alimentos Alsan Ltda     Equivale a  -0,103
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N13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E13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N13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8,684</t>
        </r>
      </text>
    </comment>
    <comment ref="N14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0,834</t>
        </r>
      </text>
    </comment>
    <comment ref="E15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N156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
</t>
        </r>
      </text>
    </comment>
    <comment ref="E162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516-18.pdf COMPRA VENTA BRACPESCA S.A.|CONGELADOS PACIFICO SpA hoy PACIFICBLU SpA. Equivalente a -1,880
561-18.pdf DEJA SIN EFECTO R EX 4014 COMPRAVENTA FIDECOMISO  BRACPESCA S.A.|PESCA FINA SpA hoy PACIFICBLU SpA. Equivalente a -8,684
</t>
        </r>
        <r>
          <rPr>
            <sz val="14"/>
            <color indexed="12"/>
            <rFont val="Tahoma"/>
            <family val="2"/>
          </rPr>
          <t xml:space="preserve">597-18 CESION ARTESANAL IV EMBARCACION PUNTA TALCA CON BRACPESCA S.A. Equivalente a 22,475
</t>
        </r>
      </text>
    </comment>
    <comment ref="N16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-0,180
561-18.pdf DEJA SIN EFECTO R EX 4014 COMPRAVENTA FIDECOMISO  BRACPESCA S.A.|PESDCA FINA SpA hoy PACIFICBLU SpA. Equivalente a -0,834
</t>
        </r>
      </text>
    </comment>
    <comment ref="E16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-1,430
562-18_SIN EFECTO R EX 1428-1411 y 1412 COMPRAVENTA FIDECOMISO DISTRIMAR CON PESQUERA ISLA DAMAS Equivalente a -5,675
601-18_SIN EFECTO R EX 1917 A LA 1930 Y 1932 COMPRAVENTA FIDECOMISO ALIMENTOS ALSAN LTDA|ISLADAMAS S.A. PESQ. Equivalente a -22,780
1530-18_Otorga Ltp Camaronnailon a Pesquera Isla Damas S.A. desde Distrimar Ltda Equivalente a 1,175
1529-18_Otorga Ltp Camaronnailon a Pesquera Isla Damas S.A. desde Distrimar Ltda Equivalente a 2,250
1528-18_Otorga Ltp Camaronnailon a Pesquera Isla Damas S.A. desde Distrimar Ltda Equivalente a 2,250
</t>
        </r>
      </text>
    </comment>
    <comment ref="N16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-0,137
562-18_SIN EFECTO R EX 1428-1411 y 1412 COMPRAVENTA FIDECOMISO DISTRIMAR CON PESQUERA ISLA DAMAS Equivalente a -0,545
601-18_SIN EFECTO R EX 1917 A LA 1930 Y 1932 COMPRAVENTA FIDECOMISO ALIMENTOS ALSAN LTDA|ISLADAMAS S.A. PESQ. Equivalente a -2,187
1530-18_Otorga Ltp Camaronnailon a Pesquera Isla Damas S.A. desde Distrimar Ltda Equivalente a 0,113
1529-18_Otorga Ltp Camaronnailon a Pesquera Isla Damas S.A. desde Distrimar Ltda Equivalente a 0,216
1528-18_Otorga Ltp Camaronnailon a Pesquera Isla Damas S.A. desde Distrimar Ltda Equivalente a 0,216
</t>
        </r>
      </text>
    </comment>
    <comment ref="E17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1,63</t>
        </r>
      </text>
    </comment>
    <comment ref="N17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-0,156</t>
        </r>
      </text>
    </comment>
    <comment ref="E179" authorId="0">
      <text>
        <r>
          <rPr>
            <b/>
            <sz val="9"/>
            <color indexed="12"/>
            <rFont val="Tahoma"/>
            <family val="2"/>
          </rPr>
          <t>rgarcia:</t>
        </r>
        <r>
          <rPr>
            <sz val="9"/>
            <color indexed="12"/>
            <rFont val="Tahoma"/>
            <family val="2"/>
          </rPr>
          <t xml:space="preserve">
R Ex N° 4309 /13-12-2018. Cesion de 60 ton de Embarcacion ISLA TABON a LTP PESQUERA QUINTERO SA. 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 (1,5) 
1714-18_Otorga Ltp Camaronnailon a Rubio y Mauad desde Alimentos Alsan Ltda (1,5) 
1715-18_Otorga Ltp Camaronnailon a Rubio y Mauad desde Alimentos Alsan Ltda (1,5) 
1716-18_Otorga Ltp Camaronnailon a Rubio y Mauad desde Alimentos Alsan Ltda  (1,5)
1717-18_Otorga Ltp Camaronnailon a Rubio y Mauad desde Alimentos Alsan Ltda (2,25) 
1718-18_Otorga Ltp Camaronnailon a Rubio y Mauad desde Alimentos Alsan Ltda (6) 
1719-18_Otorga Ltp Camaronnailon a Rubio y Mauad desde Alimentos Alsan Ltda (2,25) 
1720-18_Otorga Ltp Camaronnailon a Rubio y Mauad desde Alimentos Alsan Ltda (0,75)
1721-18_Otorga Ltp Camaronnailon a Rubio y Mauad desde Alimentos Alsan Ltdav (0,75)
1722-18_Otorga Ltp Camaronnailon a Rubio y Mauad desde Alimentos Alsan Ltda (0,75)
1723-18_Otorga Ltp Camaronnailon a Rubio y Mauad desde Alimentos Alsan Ltda (1,5)
1724-18_Otorga Ltp Camaronnailon a Rubio y Mauad desde Alimentos Alsan Ltda (1,5)
1725-18_Otorga Ltp Camaronnailon a Rubio y Mauad desde Alimentos Alsan Ltda (1,075)
</t>
        </r>
        <r>
          <rPr>
            <sz val="9"/>
            <color indexed="12"/>
            <rFont val="Tahoma"/>
            <family val="2"/>
          </rPr>
          <t>R Ex N° 2779 /02-08-2018. Cesion de 10 ton de embarcacion CHAFIC I a LTP RUBIO Y MAUAD LTDA</t>
        </r>
      </text>
    </comment>
    <comment ref="N180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523-18 Deja sin efecto R.Ex 1509 Compra-venta con fideicomiso coef 0,0311581, entre Rubio Mauad y Antartic Seafood
522-18 Deja sin efecto R.Ex 1510 Compra-venta con fideicomiso coef de  0,00345, entre Rubio Mauad y Antartic Seafood
1713-18_Otorga Ltp Camaronnailon a Rubio y Mauad desde Alimentos Alsan Ltda (0,144) 
1714-18_Otorga Ltp Camaronnailon a Rubio y Mauad desde Alimentos Alsan Ltda (0,144)
1715-18_Otorga Ltp Camaronnailon a Rubio y Mauad desde Alimentos Alsan Ltda (0,144)
1716-18_Otorga Ltp Camaronnailon a Rubio y Mauad desde Alimentos Alsan Ltda  (0,144)
1717-18_Otorga Ltp Camaronnailon a Rubio y Mauad desde Alimentos Alsan Ltda (0,216) 
1718-18_Otorga Ltp Camaronnailon a Rubio y Mauad desde Alimentos Alsan Ltda (0,576) 
1719-18_Otorga Ltp Camaronnailon a Rubio y Mauad desde Alimentos Alsan Ltda (0,216) 
1720-18_Otorga Ltp Camaronnailon a Rubio y Mauad desde Alimentos Alsan Ltda (0,072)
1721-18_Otorga Ltp Camaronnailon a Rubio y Mauad desde Alimentos Alsan Ltdav (0,072)
1722-18_Otorga Ltp Camaronnailon a Rubio y Mauad desde Alimentos Alsan Ltda (0,072)
1723-18_Otorga Ltp Camaronnailon a Rubio y Mauad desde Alimentos Alsan Ltda (0,144)
1724-18_Otorga Ltp Camaronnailon a Rubio y Mauad desde Alimentos Alsan Ltda (0,144)
1725-18_Otorga Ltp Camaronnailon a Rubio y Mauad desde Alimentos Alsan Ltda (0,103)
</t>
        </r>
      </text>
    </comment>
    <comment ref="E18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-1,500
1714-18_Otorga Ltp Camaronnailon a Rubio y Mauad desde Alimentos Alsan Ltda     Equivale a  -1,500
1715-18_Otorga Ltp Camaronnailon a Rubio y Mauad desde Alimentos Alsan Ltda     Equivale a  -1,500
1716-18_Otorga Ltp Camaronnailon a Rubio y Mauad desde Alimentos Alsan Ltda     Equivale a  -1,500
1717-18_Otorga Ltp Camaronnailon a Rubio y Mauad desde Alimentos Alsan Ltda     Equivale a  -2,250
1718-18_Otorga Ltp Camaronnailon a Rubio y Mauad desde Alimentos Alsan Ltda     Equivale a  -6,000
1719-18_Otorga Ltp Camaronnailon a Rubio y Mauad desde Alimentos Alsan Ltda     Equivale a  -2,250
1720-18_Otorga Ltp Camaronnailon a Rubio y Mauad desde Alimentos Alsan Ltda     Equivale a  -0,750
1721-18_Otorga Ltp Camaronnailon a Rubio y Mauad desde Alimentos Alsan Ltda     Equivale a  -0,750
1722-18_Otorga Ltp Camaronnailon a Rubio y Mauad desde Alimentos Alsan Ltda     Equivale a  -0,750
1723-18_Otorga Ltp Camaronnailon a Rubio y Mauad desde Alimentos Alsan Ltda     Equivale a  -1,500
1724-18_Otorga Ltp Camaronnailon a Rubio y Mauad desde Alimentos Alsan Ltda     Equivale a  -1,500
1725-18_Otorga Ltp Camaronnailon a Rubio y Mauad desde Alimentos Alsan Ltda     Equivale a  -1,075
</t>
        </r>
      </text>
    </comment>
    <comment ref="N18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SA-
1713-18_Otorga Ltp Camaronnailon a Rubio y Mauad desde Alimentos Alsan Ltda     Equivale a  -0,144
1714-18_Otorga Ltp Camaronnailon a Rubio y Mauad desde Alimentos Alsan Ltda     Equivale a  -0,144
1715-18_Otorga Ltp Camaronnailon a Rubio y Mauad desde Alimentos Alsan Ltda     Equivale a  -0,144
1716-18_Otorga Ltp Camaronnailon a Rubio y Mauad desde Alimentos Alsan Ltda     Equivale a  -0,144
1717-18_Otorga Ltp Camaronnailon a Rubio y Mauad desde Alimentos Alsan Ltda     Equivale a  -0,216
1718-18_Otorga Ltp Camaronnailon a Rubio y Mauad desde Alimentos Alsan Ltda     Equivale a  -0,576
1719-18_Otorga Ltp Camaronnailon a Rubio y Mauad desde Alimentos Alsan Ltda     Equivale a  -0,216
1720-18_Otorga Ltp Camaronnailon a Rubio y Mauad desde Alimentos Alsan Ltda     Equivale a  -0,072
1721-18_Otorga Ltp Camaronnailon a Rubio y Mauad desde Alimentos Alsan Ltda     Equivale a  -0,072
1722-18_Otorga Ltp Camaronnailon a Rubio y Mauad desde Alimentos Alsan Ltda     Equivale a  -0,072
1723-18_Otorga Ltp Camaronnailon a Rubio y Mauad desde Alimentos Alsan Ltda     Equivale a  -0,144
1724-18_Otorga Ltp Camaronnailon a Rubio y Mauad desde Alimentos Alsan Ltda     Equivale a  -0,144
1725-18_Otorga Ltp Camaronnailon a Rubio y Mauad desde Alimentos Alsan Ltda     Equivale a  -0,103
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N18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N1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8,684</t>
        </r>
      </text>
    </comment>
    <comment ref="N19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0,834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N207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
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-3,760
561-18.pdf DEJA SIN EFECTO R EX 4014 COMPRAVENTA FIDECOMISO  BRACPESCA S.A.|PESCA FINA SpA hoy PACIFICBLU SpA. Equivalente a -17,368
</t>
        </r>
      </text>
    </comment>
    <comment ref="N2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-0,180
561-18.pdf DEJA SIN EFECTO R EX 4014 COMPRAVENTA FIDECOMISO  BRACPESCA S.A.|PESDCA FINA SpA hoy PACIFICBLU SpA. Equivalente a -0,834
</t>
        </r>
      </text>
    </comment>
    <comment ref="E215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0,402 (1,028 ton totales) a Cristian Mardones P. Cert N°7-18
Arrienda 0,402 (1,028 ton totales) a Pesq. CMK. Cert N°9-18
Arrienda 0,402 (1,028 ton totales) a Jorge Cofre Reyes. Cert N°13-18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-2,860
562-18_SIN EFECTO R EX 1428-1411 y 1412 COMPRAVENTA FIDECOMISO DISTRIMAR CON PESQUERA ISLA DAMAS Equivalente a -11,350
601-18_SIN EFECTO R EX 1917 A LA 1930 Y 1932 COMPRAVENTA FIDECOMISO ALIMENTOS ALSAN LTDA|ISLADAMAS S.A. PESQ. Equivalente a -45,560
1530-18_Otorga Ltp Camaronnailon a Pesquera Isla Damas S.A. desde Distrimar Ltda Equivalente a 2,350
1529-18_Otorga Ltp Camaronnailon a Pesquera Isla Damas S.A. desde Distrimar Ltda Equivalente a 4,500
1528-18_Otorga Ltp Camaronnailon a Pesquera Isla Damas S.A. desde Distrimar Ltda Equivalente a 4,500
</t>
        </r>
      </text>
    </comment>
    <comment ref="N2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-0,137
562-18_SIN EFECTO R EX 1428-1411 y 1412 COMPRAVENTA FIDECOMISO DISTRIMAR CON PESQUERA ISLA DAMAS Equivalente a -0,545
601-18_SIN EFECTO R EX 1917 A LA 1930 Y 1932 COMPRAVENTA FIDECOMISO ALIMENTOS ALSAN LTDA|ISLADAMAS S.A. PESQ. Equivalente a -2,187
1530-18_Otorga Ltp Camaronnailon a Pesquera Isla Damas S.A. desde Distrimar Ltda Equivalente a 0,113
1529-18_Otorga Ltp Camaronnailon a Pesquera Isla Damas S.A. desde Distrimar Ltda Equivalente a 0,216
1528-18_Otorga Ltp Camaronnailon a Pesquera Isla Damas S.A. desde Distrimar Ltda Equivalente a 0,216
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3,260</t>
        </r>
      </text>
    </comment>
    <comment ref="N2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-0,156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 (3) 
1714-18_Otorga Ltp Camaronnailon a Rubio y Mauad desde Alimentos Alsan Ltda (3) 
1715-18_Otorga Ltp Camaronnailon a Rubio y Mauad desde Alimentos Alsan Ltda (3) 
1716-18_Otorga Ltp Camaronnailon a Rubio y Mauad desde Alimentos Alsan Ltda  (3)
1717-18_Otorga Ltp Camaronnailon a Rubio y Mauad desde Alimentos Alsan Ltda (4,5) 
1718-18_Otorga Ltp Camaronnailon a Rubio y Mauad desde Alimentos Alsan Ltda (12)
1719-18_Otorga Ltp Camaronnailon a Rubio y Mauad desde Alimentos Alsan Ltda (4,5) 
1720-18_Otorga Ltp Camaronnailon a Rubio y Mauad desde Alimentos Alsan Ltda (1,5) 
1721-18_Otorga Ltp Camaronnailon a Rubio y Mauad desde Alimentos Alsan Ltdav (1,5)
1722-18_Otorga Ltp Camaronnailon a Rubio y Mauad desde Alimentos Alsan Ltda (1,5)
1723-18_Otorga Ltp Camaronnailon a Rubio y Mauad desde Alimentos Alsan Ltda (3)
1724-18_Otorga Ltp Camaronnailon a Rubio y Mauad desde Alimentos Alsan Ltda (3)
1725-18_Otorga Ltp Camaronnailon a Rubio y Mauad desde Alimentos Alsan Ltda (2,15)
</t>
        </r>
      </text>
    </comment>
    <comment ref="N231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523-18 Deja sin efecto R.Ex 1509 Compra-venta con fideicomiso coef 0,0311581, entre Rubio Mauad y Antartic Seafood
522-18 Deja sin efecto R.Ex 1510 Compra-venta con fideicomiso coef de  0,00345, entre Rubio Mauad y Antartic Seafood
1713-18_Otorga Ltp Camaronnailon a Rubio y Mauad desde Alimentos Alsan Ltda (0,144) 
1714-18_Otorga Ltp Camaronnailon a Rubio y Mauad desde Alimentos Alsan Ltda (0,144)
1715-18_Otorga Ltp Camaronnailon a Rubio y Mauad desde Alimentos Alsan Ltda (0,144)
1716-18_Otorga Ltp Camaronnailon a Rubio y Mauad desde Alimentos Alsan Ltda  (0,144)
1717-18_Otorga Ltp Camaronnailon a Rubio y Mauad desde Alimentos Alsan Ltda (0,216) 
1718-18_Otorga Ltp Camaronnailon a Rubio y Mauad desde Alimentos Alsan Ltda (0,576) 
1719-18_Otorga Ltp Camaronnailon a Rubio y Mauad desde Alimentos Alsan Ltda (0,216) 
1720-18_Otorga Ltp Camaronnailon a Rubio y Mauad desde Alimentos Alsan Ltda (0,072)
1721-18_Otorga Ltp Camaronnailon a Rubio y Mauad desde Alimentos Alsan Ltdav (0,072)
1722-18_Otorga Ltp Camaronnailon a Rubio y Mauad desde Alimentos Alsan Ltda (0,072)
1723-18_Otorga Ltp Camaronnailon a Rubio y Mauad desde Alimentos Alsan Ltda (0,144)
1724-18_Otorga Ltp Camaronnailon a Rubio y Mauad desde Alimentos Alsan Ltda (0,144)
1725-18_Otorga Ltp Camaronnailon a Rubio y Mauad desde Alimentos Alsan Ltda (0,103)
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-3,000
1714-18_Otorga Ltp Camaronnailon a Rubio y Mauad desde Alimentos Alsan Ltda     Equivale a  -3,000
1715-18_Otorga Ltp Camaronnailon a Rubio y Mauad desde Alimentos Alsan Ltda     Equivale a  -3,000
1716-18_Otorga Ltp Camaronnailon a Rubio y Mauad desde Alimentos Alsan Ltda     Equivale a  -3,000
1717-18_Otorga Ltp Camaronnailon a Rubio y Mauad desde Alimentos Alsan Ltda     Equivale a  -4,500
1718-18_Otorga Ltp Camaronnailon a Rubio y Mauad desde Alimentos Alsan Ltda     Equivale a  -12,000
1719-18_Otorga Ltp Camaronnailon a Rubio y Mauad desde Alimentos Alsan Ltda     Equivale a  -4,500
1720-18_Otorga Ltp Camaronnailon a Rubio y Mauad desde Alimentos Alsan Ltda     Equivale a  -1,500
1721-18_Otorga Ltp Camaronnailon a Rubio y Mauad desde Alimentos Alsan Ltda     Equivale a  -1,500
1722-18_Otorga Ltp Camaronnailon a Rubio y Mauad desde Alimentos Alsan Ltda     Equivale a  -1,500
1723-18_Otorga Ltp Camaronnailon a Rubio y Mauad desde Alimentos Alsan Ltda     Equivale a  -3,000
1724-18_Otorga Ltp Camaronnailon a Rubio y Mauad desde Alimentos Alsan Ltda     Equivale a  -3,000
1725-18_Otorga Ltp Camaronnailon a Rubio y Mauad desde Alimentos Alsan Ltda     Equivale a  -2,150
</t>
        </r>
      </text>
    </comment>
    <comment ref="N23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SA-
1713-18_Otorga Ltp Camaronnailon a Rubio y Mauad desde Alimentos Alsan Ltda     Equivale a  -0,144
1714-18_Otorga Ltp Camaronnailon a Rubio y Mauad desde Alimentos Alsan Ltda     Equivale a  -0,144
1715-18_Otorga Ltp Camaronnailon a Rubio y Mauad desde Alimentos Alsan Ltda     Equivale a  -0,144
1716-18_Otorga Ltp Camaronnailon a Rubio y Mauad desde Alimentos Alsan Ltda     Equivale a  -0,144
1717-18_Otorga Ltp Camaronnailon a Rubio y Mauad desde Alimentos Alsan Ltda     Equivale a  -0,216
1718-18_Otorga Ltp Camaronnailon a Rubio y Mauad desde Alimentos Alsan Ltda     Equivale a  -0,576
1719-18_Otorga Ltp Camaronnailon a Rubio y Mauad desde Alimentos Alsan Ltda     Equivale a  -0,216
1720-18_Otorga Ltp Camaronnailon a Rubio y Mauad desde Alimentos Alsan Ltda     Equivale a  -0,072
1721-18_Otorga Ltp Camaronnailon a Rubio y Mauad desde Alimentos Alsan Ltda     Equivale a  -0,072
1722-18_Otorga Ltp Camaronnailon a Rubio y Mauad desde Alimentos Alsan Ltda     Equivale a  -0,072
1723-18_Otorga Ltp Camaronnailon a Rubio y Mauad desde Alimentos Alsan Ltda     Equivale a  -0,144
1724-18_Otorga Ltp Camaronnailon a Rubio y Mauad desde Alimentos Alsan Ltda     Equivale a  -0,144
1725-18_Otorga Ltp Camaronnailon a Rubio y Mauad desde Alimentos Alsan Ltda     Equivale a  -0,103
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N23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N2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17,3681</t>
        </r>
      </text>
    </comment>
    <comment ref="N24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0,834</t>
        </r>
      </text>
    </comment>
    <comment ref="E247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N°7-18
</t>
        </r>
      </text>
    </comment>
    <comment ref="E24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N°7-18
</t>
        </r>
      </text>
    </comment>
    <comment ref="E251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N°13-18
</t>
        </r>
      </text>
    </comment>
    <comment ref="E25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N258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
</t>
        </r>
      </text>
    </comment>
    <comment ref="E26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-2,820
561-18.pdf DEJA SIN EFECTO R EX 4014 COMPRAVENTA FIDECOMISO  BRACPESCA S.A.|PESCA FINA SpA hoy PACIFICBLU SpA. Equivalente a -13,026
</t>
        </r>
      </text>
    </comment>
    <comment ref="N26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-0,180
561-18.pdf DEJA SIN EFECTO R EX 4014 COMPRAVENTA FIDECOMISO  BRACPESCA S.A.|PESDCA FINA SpA hoy PACIFICBLU SpA. Equivalente a -0,834
</t>
        </r>
      </text>
    </comment>
    <comment ref="E266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0,179 (1,028 ton totales) a Cristian Mardones P. Cert N°7-18
Arrienda 0,179 (1,028 ton totales) a Pesq. CMK. Cert N°9-18
Arrienda 0,179 (1,028 ton totales) a Jorge Cofre Reyes. Cert N°13-18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-2,145
562-18_SIN EFECTO R EX 1428-1411 y 1412 COMPRAVENTA FIDECOMISO DISTRIMAR CON PESQUERA ISLA DAMAS Equivalente a -8,513
601-18_SIN EFECTO R EX 1917 A LA 1930 Y 1932 COMPRAVENTA FIDECOMISO ALIMENTOS ALSAN LTDA|ISLADAMAS S.A. PESQ. Equivalente a -34,170
1530-18_Otorga Ltp Camaronnailon a Pesquera Isla Damas S.A. desde Distrimar Ltda Equivalente a 1,763
1529-18_Otorga Ltp Camaronnailon a Pesquera Isla Damas S.A. desde Distrimar Ltda Equivalente a 3,375
1528-18_Otorga Ltp Camaronnailon a Pesquera Isla Damas S.A. desde Distrimar Ltda Equivalente a 3,375
</t>
        </r>
      </text>
    </comment>
    <comment ref="N27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-0,137
562-18_SIN EFECTO R EX 1428-1411 y 1412 COMPRAVENTA FIDECOMISO DISTRIMAR CON PESQUERA ISLA DAMAS Equivalente a -0,545
601-18_SIN EFECTO R EX 1917 A LA 1930 Y 1932 COMPRAVENTA FIDECOMISO ALIMENTOS ALSAN LTDA|ISLADAMAS S.A. PESQ. Equivalente a -2,187
1530-18_Otorga Ltp Camaronnailon a Pesquera Isla Damas S.A. desde Distrimar Ltda Equivalente a 0,113
1529-18_Otorga Ltp Camaronnailon a Pesquera Isla Damas S.A. desde Distrimar Ltda Equivalente a 0,216
1528-18_Otorga Ltp Camaronnailon a Pesquera Isla Damas S.A. desde Distrimar Ltda Equivalente a 0,216
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-2,445</t>
        </r>
      </text>
    </comment>
    <comment ref="N28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-0,156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Ltda. equivle a  2,250 
1714-18_Otorga Ltp Camaronnailon a Rubio y Mauad desde Alimentos Alsan Ltda. equivle a  2,250 
1715-18_Otorga Ltp Camaronnailon a Rubio y Mauad desde Alimentos Alsan Ltda. equivle a  2,250 
1716-18_Otorga Ltp Camaronnailon a Rubio y Mauad desde Alimentos Alsan Ltda. equivle a  2,250 
1717-18_Otorga Ltp Camaronnailon a Rubio y Mauad desde Alimentos Alsan Ltda. equivle a  3,375 
1718-18_Otorga Ltp Camaronnailon a Rubio y Mauad desde Alimentos Alsan Ltda. equivle a  9,000 
1719-18_Otorga Ltp Camaronnailon a Rubio y Mauad desde Alimentos Alsan Ltda. equivle a  3,375 
1720-18_Otorga Ltp Camaronnailon a Rubio y Mauad desde Alimentos Alsan Ltda. equivle a  1,125 
1721-18_Otorga Ltp Camaronnailon a Rubio y Mauad desde Alimentos Alsan Ltda. equivle a  1,125 
1722-18_Otorga Ltp Camaronnailon a Rubio y Mauad desde Alimentos Alsan Ltda. equivle a  1,125 
1723-18_Otorga Ltp Camaronnailon a Rubio y Mauad desde Alimentos Alsan Ltda. equivle a  2,250 
1724-18_Otorga Ltp Camaronnailon a Rubio y Mauad desde Alimentos Alsan Ltda. equivle a  2,250 
1725-18_Otorga Ltp Camaronnailon a Rubio y Mauad desde Alimentos Alsan Ltda. equivle a  1,613</t>
        </r>
      </text>
    </comment>
    <comment ref="N282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523-18 Deja sin efecto R.Ex 1509 Compra-venta con fideicomiso coef 0,0311581, entre Rubio Mauad y Antartic Seafood
522-18 Deja sin efecto R.Ex 1510 Compra-venta con fideicomiso coef de  0,00345, entre Rubio Mauad y Antartic Seafood
1713-18_Otorga Ltp Camaronnailon a Rubio y Mauad desde Alimentos Alsan Ltda (0,144) 
1714-18_Otorga Ltp Camaronnailon a Rubio y Mauad desde Alimentos Alsan Ltda (0,144)
1715-18_Otorga Ltp Camaronnailon a Rubio y Mauad desde Alimentos Alsan Ltda (0,144)
1716-18_Otorga Ltp Camaronnailon a Rubio y Mauad desde Alimentos Alsan Ltda  (0,144)
1717-18_Otorga Ltp Camaronnailon a Rubio y Mauad desde Alimentos Alsan Ltda (0,216) 
1718-18_Otorga Ltp Camaronnailon a Rubio y Mauad desde Alimentos Alsan Ltda (0,576) 
1719-18_Otorga Ltp Camaronnailon a Rubio y Mauad desde Alimentos Alsan Ltda (0,216) 
1720-18_Otorga Ltp Camaronnailon a Rubio y Mauad desde Alimentos Alsan Ltda (0,072)
1721-18_Otorga Ltp Camaronnailon a Rubio y Mauad desde Alimentos Alsan Ltdav (0,072)
1722-18_Otorga Ltp Camaronnailon a Rubio y Mauad desde Alimentos Alsan Ltda (0,072)
1723-18_Otorga Ltp Camaronnailon a Rubio y Mauad desde Alimentos Alsan Ltda (0,144)
1724-18_Otorga Ltp Camaronnailon a Rubio y Mauad desde Alimentos Alsan Ltda (0,144)
1725-18_Otorga Ltp Camaronnailon a Rubio y Mauad desde Alimentos Alsan Ltda (0,103)
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-2,250
1714-18_Otorga Ltp Camaronnailon a Rubio y Mauad desde Alimentos Alsan Ltda     Equivale a  -2,250
1715-18_Otorga Ltp Camaronnailon a Rubio y Mauad desde Alimentos Alsan Ltda     Equivale a  -2,250
1716-18_Otorga Ltp Camaronnailon a Rubio y Mauad desde Alimentos Alsan Ltda     Equivale a  -2,250
1717-18_Otorga Ltp Camaronnailon a Rubio y Mauad desde Alimentos Alsan Ltda     Equivale a  -3,375
1718-18_Otorga Ltp Camaronnailon a Rubio y Mauad desde Alimentos Alsan Ltda     Equivale a  -9,000
1719-18_Otorga Ltp Camaronnailon a Rubio y Mauad desde Alimentos Alsan Ltda     Equivale a  -3,375
1720-18_Otorga Ltp Camaronnailon a Rubio y Mauad desde Alimentos Alsan Ltda     Equivale a  -1,125
1721-18_Otorga Ltp Camaronnailon a Rubio y Mauad desde Alimentos Alsan Ltda     Equivale a  -1,125
1722-18_Otorga Ltp Camaronnailon a Rubio y Mauad desde Alimentos Alsan Ltda     Equivale a  -1,125
1723-18_Otorga Ltp Camaronnailon a Rubio y Mauad desde Alimentos Alsan Ltda     Equivale a  -2,250
1724-18_Otorga Ltp Camaronnailon a Rubio y Mauad desde Alimentos Alsan Ltda     Equivale a  -2,250
1725-18_Otorga Ltp Camaronnailon a Rubio y Mauad desde Alimentos Alsan Ltda     Equivale a  -1,613
</t>
        </r>
      </text>
    </comment>
    <comment ref="N28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SA-
1713-18_Otorga Ltp Camaronnailon a Rubio y Mauad desde Alimentos Alsan Ltda     Equivale a  -0,144
1714-18_Otorga Ltp Camaronnailon a Rubio y Mauad desde Alimentos Alsan Ltda     Equivale a  -0,144
1715-18_Otorga Ltp Camaronnailon a Rubio y Mauad desde Alimentos Alsan Ltda     Equivale a  -0,144
1716-18_Otorga Ltp Camaronnailon a Rubio y Mauad desde Alimentos Alsan Ltda     Equivale a  -0,144
1717-18_Otorga Ltp Camaronnailon a Rubio y Mauad desde Alimentos Alsan Ltda     Equivale a  -0,216
1718-18_Otorga Ltp Camaronnailon a Rubio y Mauad desde Alimentos Alsan Ltda     Equivale a  -0,576
1719-18_Otorga Ltp Camaronnailon a Rubio y Mauad desde Alimentos Alsan Ltda     Equivale a  -0,216
1720-18_Otorga Ltp Camaronnailon a Rubio y Mauad desde Alimentos Alsan Ltda     Equivale a  -0,072
1721-18_Otorga Ltp Camaronnailon a Rubio y Mauad desde Alimentos Alsan Ltda     Equivale a  -0,072
1722-18_Otorga Ltp Camaronnailon a Rubio y Mauad desde Alimentos Alsan Ltda     Equivale a  -0,072
1723-18_Otorga Ltp Camaronnailon a Rubio y Mauad desde Alimentos Alsan Ltda     Equivale a  -0,144
1724-18_Otorga Ltp Camaronnailon a Rubio y Mauad desde Alimentos Alsan Ltda     Equivale a  -0,144
1725-18_Otorga Ltp Camaronnailon a Rubio y Mauad desde Alimentos Alsan Ltda     Equivale a  -0,103
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N2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N29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13,026</t>
        </r>
      </text>
    </comment>
    <comment ref="N29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0,834</t>
        </r>
      </text>
    </comment>
    <comment ref="E298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N°7-18</t>
        </r>
      </text>
    </comment>
    <comment ref="E300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N°9-18</t>
        </r>
      </text>
    </comment>
    <comment ref="E302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N°13-18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N309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
</t>
        </r>
      </text>
    </comment>
    <comment ref="E3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-5,64
561-18.pdf DEJA SIN EFECTO R EX 4014 COMPRAVENTA FIDECOMISO  BRACPESCA S.A.|PESCA FINA SpA hoy PACIFICBLU SpA. Equivalente a -26,052
</t>
        </r>
      </text>
    </comment>
    <comment ref="N3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-0,180
561-18.pdf DEJA SIN EFECTO R EX 4014 COMPRAVENTA FIDECOMISO  BRACPESCA S.A.|PESDCA FINA SpA hoy PACIFICBLU SpA. Equivalente a -0,834
</t>
        </r>
      </text>
    </comment>
    <comment ref="E317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0,402 (1,028 ton totales) a Cristian Mardones P. Cert N°7-18
Arrienda 0,402 (1,028 ton totales) a Pesq. CMK. Cert N°9-18
Arrienda 0,402 (1,028 ton totales) a Jorge Cofre Reyes. Cert N°13-18</t>
        </r>
      </text>
    </comment>
    <comment ref="E321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524-18_COMPRA VENTA ISLADAMAS S.A. PESQ.|CONGELADOS PACIFICO SpA hoy PACIFICBLU SpA. Equivalente a -4,290
562-18_SIN EFECTO R EX 1428-1411 y 1412 COMPRAVENTA FIDECOMISO DISTRIMAR CON PESQUERA ISLA DAMAS Equivalente a -17,025
601-18_SIN EFECTO R EX 1917 A LA 1930 Y 1932 COMPRAVENTA FIDECOMISO ALIMENTOS ALSAN LTDA|ISLADAMAS S.A. PESQ. Equivalente a -68,340
1530-18_Otorga Ltp Camaronnailon a Pesquera Isla Damas S.A. desde Distrimar Ltda Equivalente a 3,525
1529-18_Otorga Ltp Camaronnailon a Pesquera Isla Damas S.A. desde Distrimar Ltda Equivalente a 6,750
1528-18_Otorga Ltp Camaronnailon a Pesquera Isla Damas S.A. desde Distrimar Ltda Equivalente a 6,750
</t>
        </r>
      </text>
    </comment>
    <comment ref="N32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-0,137
562-18_SIN EFECTO R EX 1428-1411 y 1412 COMPRAVENTA FIDECOMISO DISTRIMAR CON PESQUERA ISLA DAMAS Equivalente a -0,545
601-18_SIN EFECTO R EX 1917 A LA 1930 Y 1932 COMPRAVENTA FIDECOMISO ALIMENTOS ALSAN LTDA|ISLADAMAS S.A. PESQ. Equivalente a -2,187
1530-18_Otorga Ltp Camaronnailon a Pesquera Isla Damas S.A. desde Distrimar Ltda Equivalente a 0,113
1529-18_Otorga Ltp Camaronnailon a Pesquera Isla Damas S.A. desde Distrimar Ltda Equivalente a 0,216
1528-18_Otorga Ltp Camaronnailon a Pesquera Isla Damas S.A. desde Distrimar Ltda Equivalente a 0,216
</t>
        </r>
      </text>
    </comment>
    <comment ref="E33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-4,89</t>
        </r>
      </text>
    </comment>
    <comment ref="N33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-0,156</t>
        </r>
      </text>
    </comment>
    <comment ref="E33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Ltda. Equivale a 4,500
1714-18_Otorga Ltp Camaronnailon a Rubio y Mauad desde Alimentos Alsan Ltda. Equivale a 4,500
1715-18_Otorga Ltp Camaronnailon a Rubio y Mauad desde Alimentos Alsan Ltda. Equivale a 4,500
1716-18_Otorga Ltp Camaronnailon a Rubio y Mauad desde Alimentos Alsan Ltda. Equivale a 4,500
1717-18_Otorga Ltp Camaronnailon a Rubio y Mauad desde Alimentos Alsan Ltda. Equivale a 6,750
1718-18_Otorga Ltp Camaronnailon a Rubio y Mauad desde Alimentos Alsan Ltda. Equivale a 18,000
1719-18_Otorga Ltp Camaronnailon a Rubio y Mauad desde Alimentos Alsan Ltda. Equivale a 6,750
1720-18_Otorga Ltp Camaronnailon a Rubio y Mauad desde Alimentos Alsan Ltda. Equivale a 2,250
1721-18_Otorga Ltp Camaronnailon a Rubio y Mauad desde Alimentos Alsan Ltda. Equivale a 2,250
1722-18_Otorga Ltp Camaronnailon a Rubio y Mauad desde Alimentos Alsan Ltda. Equivale a 2,250
1723-18_Otorga Ltp Camaronnailon a Rubio y Mauad desde Alimentos Alsan Ltda. Equivale a 4,500
1724-18_Otorga Ltp Camaronnailon a Rubio y Mauad desde Alimentos Alsan Ltda. Equivale a 4,500
1725-18_Otorga Ltp Camaronnailon a Rubio y Mauad desde Alimentos Alsan Ltda. Equivale a 3,225
</t>
        </r>
      </text>
    </comment>
    <comment ref="N333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523-18 Deja sin efecto R.Ex 1509 Compra-venta con fideicomiso coef 0,0311581, entre Rubio Mauad y Antartic Seafood
522-18 Deja sin efecto R.Ex 1510 Compra-venta con fideicomiso coef de  0,00345, entre Rubio Mauad y Antartic Seafood
1713-18_Otorga Ltp Camaronnailon a Rubio y Mauad desde Alimentos Alsan Ltda (0,144) 
1714-18_Otorga Ltp Camaronnailon a Rubio y Mauad desde Alimentos Alsan Ltda (0,144)
1715-18_Otorga Ltp Camaronnailon a Rubio y Mauad desde Alimentos Alsan Ltda (0,144)
1716-18_Otorga Ltp Camaronnailon a Rubio y Mauad desde Alimentos Alsan Ltda  (0,144)
1717-18_Otorga Ltp Camaronnailon a Rubio y Mauad desde Alimentos Alsan Ltda (0,216) 
1718-18_Otorga Ltp Camaronnailon a Rubio y Mauad desde Alimentos Alsan Ltda (0,576) 
1719-18_Otorga Ltp Camaronnailon a Rubio y Mauad desde Alimentos Alsan Ltda (0,216) 
1720-18_Otorga Ltp Camaronnailon a Rubio y Mauad desde Alimentos Alsan Ltda (0,072)
1721-18_Otorga Ltp Camaronnailon a Rubio y Mauad desde Alimentos Alsan Ltdav (0,072)
1722-18_Otorga Ltp Camaronnailon a Rubio y Mauad desde Alimentos Alsan Ltda (0,072)
1723-18_Otorga Ltp Camaronnailon a Rubio y Mauad desde Alimentos Alsan Ltda (0,144)
1724-18_Otorga Ltp Camaronnailon a Rubio y Mauad desde Alimentos Alsan Ltda (0,144)
1725-18_Otorga Ltp Camaronnailon a Rubio y Mauad desde Alimentos Alsan Ltda (0,103)
</t>
        </r>
      </text>
    </comment>
    <comment ref="E33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-4,500
1714-18_Otorga Ltp Camaronnailon a Rubio y Mauad desde Alimentos Alsan Ltda     Equivale a  -4,500
1715-18_Otorga Ltp Camaronnailon a Rubio y Mauad desde Alimentos Alsan Ltda     Equivale a  -4,500
1716-18_Otorga Ltp Camaronnailon a Rubio y Mauad desde Alimentos Alsan Ltda     Equivale a  -4,500
1717-18_Otorga Ltp Camaronnailon a Rubio y Mauad desde Alimentos Alsan Ltda     Equivale a  -6,750
1718-18_Otorga Ltp Camaronnailon a Rubio y Mauad desde Alimentos Alsan Ltda     Equivale a  -18,000
1719-18_Otorga Ltp Camaronnailon a Rubio y Mauad desde Alimentos Alsan Ltda     Equivale a  -6,750
1720-18_Otorga Ltp Camaronnailon a Rubio y Mauad desde Alimentos Alsan Ltda     Equivale a  -2,250
1721-18_Otorga Ltp Camaronnailon a Rubio y Mauad desde Alimentos Alsan Ltda     Equivale a  -2,250
1722-18_Otorga Ltp Camaronnailon a Rubio y Mauad desde Alimentos Alsan Ltda     Equivale a  -2,250
1723-18_Otorga Ltp Camaronnailon a Rubio y Mauad desde Alimentos Alsan Ltda     Equivale a  -4,500
1724-18_Otorga Ltp Camaronnailon a Rubio y Mauad desde Alimentos Alsan Ltda     Equivale a  -4,500
1725-18_Otorga Ltp Camaronnailon a Rubio y Mauad desde Alimentos Alsan Ltda     Equivale a  -3,225
</t>
        </r>
      </text>
    </comment>
    <comment ref="N33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SA-
1713-18_Otorga Ltp Camaronnailon a Rubio y Mauad desde Alimentos Alsan Ltda     Equivale a  -0,144
1714-18_Otorga Ltp Camaronnailon a Rubio y Mauad desde Alimentos Alsan Ltda     Equivale a  -0,144
1715-18_Otorga Ltp Camaronnailon a Rubio y Mauad desde Alimentos Alsan Ltda     Equivale a  -0,144
1716-18_Otorga Ltp Camaronnailon a Rubio y Mauad desde Alimentos Alsan Ltda     Equivale a  -0,144
1717-18_Otorga Ltp Camaronnailon a Rubio y Mauad desde Alimentos Alsan Ltda     Equivale a  -0,216
1718-18_Otorga Ltp Camaronnailon a Rubio y Mauad desde Alimentos Alsan Ltda     Equivale a  -0,576
1719-18_Otorga Ltp Camaronnailon a Rubio y Mauad desde Alimentos Alsan Ltda     Equivale a  -0,216
1720-18_Otorga Ltp Camaronnailon a Rubio y Mauad desde Alimentos Alsan Ltda     Equivale a  -0,072
1721-18_Otorga Ltp Camaronnailon a Rubio y Mauad desde Alimentos Alsan Ltda     Equivale a  -0,072
1722-18_Otorga Ltp Camaronnailon a Rubio y Mauad desde Alimentos Alsan Ltda     Equivale a  -0,072
1723-18_Otorga Ltp Camaronnailon a Rubio y Mauad desde Alimentos Alsan Ltda     Equivale a  -0,144
1724-18_Otorga Ltp Camaronnailon a Rubio y Mauad desde Alimentos Alsan Ltda     Equivale a  -0,144
1725-18_Otorga Ltp Camaronnailon a Rubio y Mauad desde Alimentos Alsan Ltda     Equivale a  -0,103
</t>
        </r>
      </text>
    </comment>
    <comment ref="E3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N3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E34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N34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E34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26,052</t>
        </r>
      </text>
    </comment>
    <comment ref="N34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0,834</t>
        </r>
      </text>
    </comment>
    <comment ref="E34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N°7-18</t>
        </r>
      </text>
    </comment>
    <comment ref="E351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N°9-18</t>
        </r>
      </text>
    </comment>
    <comment ref="E353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N°13-18</t>
        </r>
      </text>
    </comment>
    <comment ref="E36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N360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
</t>
        </r>
      </text>
    </comment>
    <comment ref="E36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-2,519
561-18.pdf DEJA SIN EFECTO R EX 4014 COMPRAVENTA FIDECOMISO  BRACPESCA S.A.|PESCA FINA SpA hoy PACIFICBLU SpA. Equivalente a -11,636
</t>
        </r>
      </text>
    </comment>
    <comment ref="N36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-0,180
561-18.pdf DEJA SIN EFECTO R EX 4014 COMPRAVENTA FIDECOMISO  BRACPESCA S.A.|PESDCA FINA SpA hoy PACIFICBLU SpA. Equivalente a -0,834
</t>
        </r>
      </text>
    </comment>
    <comment ref="E368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0,045 (1,028 ton totales) a Cristian Mardones P. Cert N°7-18
Arrienda 0,045 (1,028 ton totales) a Pesq. CMK. Cert N°9-18
Arrienda 0,045 (1,028 ton totales) a Jorge Cofre Reyes. Cert N°13-18</t>
        </r>
      </text>
    </comment>
    <comment ref="E37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-1,916
562-18_SIN EFECTO R EX 1428-1411 y 1412 COMPRAVENTA FIDECOMISO DISTRIMAR CON PESQUERA ISLA DAMAS Equivalente a -7,605
601-18_SIN EFECTO R EX 1917 A LA 1930 Y 1932 COMPRAVENTA FIDECOMISO ALIMENTOS ALSAN LTDA|ISLADAMAS S.A. PESQ. Equivalente a -30,525
1530-18_Otorga Ltp Camaronnailon a Pesquera Isla Damas S.A. desde Distrimar Ltda Equivalente a 1,575
1529-18_Otorga Ltp Camaronnailon a Pesquera Isla Damas S.A. desde Distrimar Ltda Equivalente a 3,015
1528-18_Otorga Ltp Camaronnailon a Pesquera Isla Damas S.A. desde Distrimar Ltda Equivalente a 3,015
</t>
        </r>
      </text>
    </comment>
    <comment ref="N37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-0,137
562-18_SIN EFECTO R EX 1428-1411 y 1412 COMPRAVENTA FIDECOMISO DISTRIMAR CON PESQUERA ISLA DAMAS Equivalente a -0,545
601-18_SIN EFECTO R EX 1917 A LA 1930 Y 1932 COMPRAVENTA FIDECOMISO ALIMENTOS ALSAN LTDA|ISLADAMAS S.A. PESQ. Equivalente a -2,187
1530-18_Otorga Ltp Camaronnailon a Pesquera Isla Damas S.A. desde Distrimar Ltda Equivalente a 0,113
1529-18_Otorga Ltp Camaronnailon a Pesquera Isla Damas S.A. desde Distrimar Ltda Equivalente a 0,216
1528-18_Otorga Ltp Camaronnailon a Pesquera Isla Damas S.A. desde Distrimar Ltda Equivalente a 0,216
</t>
        </r>
      </text>
    </comment>
    <comment ref="E38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-2,184</t>
        </r>
      </text>
    </comment>
    <comment ref="N38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-0,156</t>
        </r>
      </text>
    </comment>
    <comment ref="E38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     Equivale a  2,010
1714-18_Otorga Ltp Camaronnailon a Rubio y Mauad desde Alimentos Alsan Ltda     Equivale a  2,010
1715-18_Otorga Ltp Camaronnailon a Rubio y Mauad desde Alimentos Alsan Ltda     Equivale a  2,010
1716-18_Otorga Ltp Camaronnailon a Rubio y Mauad desde Alimentos Alsan Ltda     Equivale a  2,010
1717-18_Otorga Ltp Camaronnailon a Rubio y Mauad desde Alimentos Alsan Ltda     Equivale a  3,015
1718-18_Otorga Ltp Camaronnailon a Rubio y Mauad desde Alimentos Alsan Ltda     Equivale a  8,040
1719-18_Otorga Ltp Camaronnailon a Rubio y Mauad desde Alimentos Alsan Ltda     Equivale a  3,015
1720-18_Otorga Ltp Camaronnailon a Rubio y Mauad desde Alimentos Alsan Ltda     Equivale a  1,005
1721-18_Otorga Ltp Camaronnailon a Rubio y Mauad desde Alimentos Alsan Ltda     Equivale a  1,005
1722-18_Otorga Ltp Camaronnailon a Rubio y Mauad desde Alimentos Alsan Ltda     Equivale a  1,005
1723-18_Otorga Ltp Camaronnailon a Rubio y Mauad desde Alimentos Alsan Ltda     Equivale a  2,010
1724-18_Otorga Ltp Camaronnailon a Rubio y Mauad desde Alimentos Alsan Ltda     Equivale a  2,010
1725-18_Otorga Ltp Camaronnailon a Rubio y Mauad desde Alimentos Alsan Ltda     Equivale a  1,441
</t>
        </r>
      </text>
    </comment>
    <comment ref="N384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523-18 Deja sin efecto R.Ex 1509 Compra-venta con fideicomiso coef 0,0311581, entre Rubio Mauad y Antartic Seafood
522-18 Deja sin efecto R.Ex 1510 Compra-venta con fideicomiso coef de  0,00345, entre Rubio Mauad y Antartic Seafood
1713-18_Otorga Ltp Camaronnailon a Rubio y Mauad desde Alimentos Alsan Ltda (0,144) 
1714-18_Otorga Ltp Camaronnailon a Rubio y Mauad desde Alimentos Alsan Ltda (0,144)
1715-18_Otorga Ltp Camaronnailon a Rubio y Mauad desde Alimentos Alsan Ltda (0,144)
1716-18_Otorga Ltp Camaronnailon a Rubio y Mauad desde Alimentos Alsan Ltda  (0,144)
1717-18_Otorga Ltp Camaronnailon a Rubio y Mauad desde Alimentos Alsan Ltda (0,216) 
1718-18_Otorga Ltp Camaronnailon a Rubio y Mauad desde Alimentos Alsan Ltda (0,576) 
1719-18_Otorga Ltp Camaronnailon a Rubio y Mauad desde Alimentos Alsan Ltda (0,216) 
1720-18_Otorga Ltp Camaronnailon a Rubio y Mauad desde Alimentos Alsan Ltda (0,072)
1721-18_Otorga Ltp Camaronnailon a Rubio y Mauad desde Alimentos Alsan Ltdav (0,072)
1722-18_Otorga Ltp Camaronnailon a Rubio y Mauad desde Alimentos Alsan Ltda (0,072)
1723-18_Otorga Ltp Camaronnailon a Rubio y Mauad desde Alimentos Alsan Ltda (0,144)
1724-18_Otorga Ltp Camaronnailon a Rubio y Mauad desde Alimentos Alsan Ltda (0,144)
1725-18_Otorga Ltp Camaronnailon a Rubio y Mauad desde Alimentos Alsan Ltda (0,103)
</t>
        </r>
      </text>
    </comment>
    <comment ref="E3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Equivale a  -2,010
1714-18_Otorga Ltp Camaronnailon a Rubio y Mauad desde Alimentos Alsan Ltda    Equivale a  -2,010
1715-18_Otorga Ltp Camaronnailon a Rubio y Mauad desde Alimentos Alsan Ltda    Equivale a  -2,010
1716-18_Otorga Ltp Camaronnailon a Rubio y Mauad desde Alimentos Alsan Ltda    Equivale a  -2,010
1717-18_Otorga Ltp Camaronnailon a Rubio y Mauad desde Alimentos Alsan Ltda    Equivale a  -3,015
1718-18_Otorga Ltp Camaronnailon a Rubio y Mauad desde Alimentos Alsan Ltda    Equivale a  -8,040
1719-18_Otorga Ltp Camaronnailon a Rubio y Mauad desde Alimentos Alsan Ltda    Equivale a  -3,015
1720-18_Otorga Ltp Camaronnailon a Rubio y Mauad desde Alimentos Alsan Ltda    Equivale a  -1,005
1721-18_Otorga Ltp Camaronnailon a Rubio y Mauad desde Alimentos Alsan Ltda    Equivale a  -1,005
1722-18_Otorga Ltp Camaronnailon a Rubio y Mauad desde Alimentos Alsan Ltda   Equivale a  -1,005
1723-18_Otorga Ltp Camaronnailon a Rubio y Mauad desde Alimentos Alsan Ltda   Equivale a  -2,010
1724-18_Otorga Ltp Camaronnailon a Rubio y Mauad desde Alimentos Alsan Ltda    Equivale a  -2,010
1725-18_Otorga Ltp Camaronnailon a Rubio y Mauad desde Alimentos Alsan Ltda  Equivale a  -1,441
</t>
        </r>
      </text>
    </comment>
    <comment ref="N3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SA-
1713-18_Otorga Ltp Camaronnailon a Rubio y Mauad desde Alimentos Alsan Ltda     Equivale a  -0,144
1714-18_Otorga Ltp Camaronnailon a Rubio y Mauad desde Alimentos Alsan Ltda     Equivale a  -0,144
1715-18_Otorga Ltp Camaronnailon a Rubio y Mauad desde Alimentos Alsan Ltda     Equivale a  -0,144
1716-18_Otorga Ltp Camaronnailon a Rubio y Mauad desde Alimentos Alsan Ltda     Equivale a  -0,144
1717-18_Otorga Ltp Camaronnailon a Rubio y Mauad desde Alimentos Alsan Ltda     Equivale a  -0,216
1718-18_Otorga Ltp Camaronnailon a Rubio y Mauad desde Alimentos Alsan Ltda     Equivale a  -0,576
1719-18_Otorga Ltp Camaronnailon a Rubio y Mauad desde Alimentos Alsan Ltda     Equivale a  -0,216
1720-18_Otorga Ltp Camaronnailon a Rubio y Mauad desde Alimentos Alsan Ltda     Equivale a  -0,072
1721-18_Otorga Ltp Camaronnailon a Rubio y Mauad desde Alimentos Alsan Ltda     Equivale a  -0,072
1722-18_Otorga Ltp Camaronnailon a Rubio y Mauad desde Alimentos Alsan Ltda     Equivale a  -0,072
1723-18_Otorga Ltp Camaronnailon a Rubio y Mauad desde Alimentos Alsan Ltda     Equivale a  -0,144
1724-18_Otorga Ltp Camaronnailon a Rubio y Mauad desde Alimentos Alsan Ltda     Equivale a  -0,144
1725-18_Otorga Ltp Camaronnailon a Rubio y Mauad desde Alimentos Alsan Ltda     Equivale a  -0,103
</t>
        </r>
      </text>
    </comment>
    <comment ref="E39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N39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E39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N39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E39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11,637</t>
        </r>
      </text>
    </comment>
    <comment ref="N39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0,834</t>
        </r>
      </text>
    </comment>
    <comment ref="E400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N°7-18</t>
        </r>
      </text>
    </comment>
    <comment ref="E402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N°9-18</t>
        </r>
      </text>
    </comment>
    <comment ref="E404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N°13-18</t>
        </r>
      </text>
    </comment>
  </commentList>
</comments>
</file>

<file path=xl/comments2.xml><?xml version="1.0" encoding="utf-8"?>
<comments xmlns="http://schemas.openxmlformats.org/spreadsheetml/2006/main">
  <authors>
    <author>rgarcia</author>
    <author>mmendoza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 xml:space="preserve">rgarcia:
Cierre </t>
        </r>
        <r>
          <rPr>
            <sz val="9"/>
            <color indexed="81"/>
            <rFont val="Tahoma"/>
            <family val="2"/>
          </rPr>
          <t>18924/21-06-2018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20246 Cierre periodo 24-10-2018</t>
        </r>
      </text>
    </comment>
  </commentList>
</comments>
</file>

<file path=xl/comments3.xml><?xml version="1.0" encoding="utf-8"?>
<comments xmlns="http://schemas.openxmlformats.org/spreadsheetml/2006/main">
  <authors>
    <author>mmendoza</author>
    <author>rgarcia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22,475 ton a LTP Bracpesca. Res N°597-18</t>
        </r>
      </text>
    </comment>
    <comment ref="F15" authorId="0">
      <text>
        <r>
          <rPr>
            <b/>
            <sz val="8"/>
            <color indexed="81"/>
            <rFont val="Tahoma"/>
            <family val="2"/>
          </rPr>
          <t>rgarcia: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 Ex N° 2779 /02-08-2018. Cesion de 10 ton de embarcacion CHAFIC I a LTP RUBIO Y MAUAD LTDA.</t>
        </r>
        <r>
          <rPr>
            <sz val="12"/>
            <color indexed="81"/>
            <rFont val="Tahoma"/>
            <family val="2"/>
          </rPr>
          <t xml:space="preserve"> 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8" authorId="0">
      <text>
        <r>
          <rPr>
            <b/>
            <sz val="8"/>
            <color indexed="81"/>
            <rFont val="Tahoma"/>
            <family val="2"/>
          </rPr>
          <t>rgarcia: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 Ex N° 4309 /13-12-2018. Cesion de 60 ton de Embarcacion ISLA TABON a LTP PESQUERA QUINTERO SA.</t>
        </r>
        <r>
          <rPr>
            <sz val="12"/>
            <color indexed="81"/>
            <rFont val="Tahoma"/>
            <family val="2"/>
          </rPr>
          <t xml:space="preserve"> 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Teresita II</t>
        </r>
      </text>
    </comment>
    <comment ref="K21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Cierre 17961/22-02-2018</t>
        </r>
      </text>
    </comment>
    <comment ref="K22" authorId="1">
      <text>
        <r>
          <rPr>
            <b/>
            <sz val="9"/>
            <color indexed="81"/>
            <rFont val="Tahoma"/>
            <family val="2"/>
          </rPr>
          <t xml:space="preserve">rgarcia:
Cierre </t>
        </r>
        <r>
          <rPr>
            <sz val="9"/>
            <color indexed="81"/>
            <rFont val="Tahoma"/>
            <family val="2"/>
          </rPr>
          <t>18924/21-06-2018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Cierre 20246 / 24-10-2018</t>
        </r>
      </text>
    </comment>
  </commentList>
</comments>
</file>

<file path=xl/comments4.xml><?xml version="1.0" encoding="utf-8"?>
<comments xmlns="http://schemas.openxmlformats.org/spreadsheetml/2006/main">
  <authors>
    <author>rgarcia</author>
    <author>mmendoza</author>
  </authors>
  <commentList>
    <comment ref="F10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
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AD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AJ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523-18 Deja sin efecto R.Ex 1509  Compra-venta con fideicomiso coef 0,0311581, entre Rubio Mauad y Antartic Seafood
R.Ex 522-18 Deja sin efecto R.Ex 1510 Compra-venta con fideicomiso coef de  0,00345, entre Rubio Mauad y Antartic Seafood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-0,180
561-18.pdf DEJA SIN EFECTO R EX 4014 COMPRAVENTA FIDECOMISO  BRACPESCA S.A.|PESDCA FINA SpA hoy PACIFICBLU SpA. Equivalente a -0,834
</t>
        </r>
      </text>
    </comment>
    <comment ref="L16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516-18.pdf COMPRA VENTA BRACPESCA S.A.|CONGELADOS PACIFICO SpA hoy PACIFICBLU SpA. Equivalente a -1,880
561-18.pdf DEJA SIN EFECTO R EX 4014 COMPRAVENTA FIDECOMISO  BRACPESCA S.A.|PESCA FINA SpA hoy PACIFICBLU SpA. Equivalente a -8,684
</t>
        </r>
        <r>
          <rPr>
            <sz val="14"/>
            <color indexed="12"/>
            <rFont val="Tahoma"/>
            <family val="2"/>
          </rPr>
          <t xml:space="preserve">597-18 CESION ARTESANAL IV EMBARCACION PUNTA TALCA CON BRACPESCA S.A. Equivalente a 22,475
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-3,760
561-18.pdf DEJA SIN EFECTO R EX 4014 COMPRAVENTA FIDECOMISO  BRACPESCA S.A.|PESCA FINA SpA hoy PACIFICBLU SpA. Equivalente a -17,368
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-2,820
561-18.pdf DEJA SIN EFECTO R EX 4014 COMPRAVENTA FIDECOMISO  BRACPESCA S.A.|PESCA FINA SpA hoy PACIFICBLU SpA. Equivalente a -13,026
</t>
        </r>
      </text>
    </comment>
    <comment ref="AD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-5,64
561-18.pdf DEJA SIN EFECTO R EX 4014 COMPRAVENTA FIDECOMISO  BRACPESCA S.A.|PESCA FINA SpA hoy PACIFICBLU SpA. Equivalente a -26,052
</t>
        </r>
      </text>
    </comment>
    <comment ref="AJ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516-18.pdf COMPRA VENTA BRACPESCA S.A.|CONGELADOS PACIFICO SpA hoy PACIFICBLU SpA. Equivalente a -2,519
561-18.pdf DEJA SIN EFECTO R EX 4014 COMPRAVENTA FIDECOMISO  BRACPESCA S.A.|PESCA FINA SpA hoy PACIFICBLU SpA. Equivalente a -11,636
</t>
        </r>
      </text>
    </comment>
    <comment ref="R18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0,402 (1,028 ton totales) a Cristian Mardones P. Cert N°7-18
Arrienda 0,402 (1,028 ton totales) a Pesq. CMK. Cert N°9-18
Arrienda 0,402 (1,028 ton totales) a Jorge Cofre Reyes. Cert N°13-18</t>
        </r>
      </text>
    </comment>
    <comment ref="X18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0,179 (1,028 ton totales) a Cristian Mardones P. Cert N°7-18
Arrienda 0,179 (1,028 ton totales) a Pesq. CMK. Cert N°9-18
Arrienda 0,179 (1,028 ton totales) a Jorge Cofre Reyes. Cert N°13-18</t>
        </r>
      </text>
    </comment>
    <comment ref="AD18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0,402 (1,028 ton totales) a Cristian Mardones P. Cert N°7-18
Arrienda 0,402 (1,028 ton totales) a Pesq. CMK. Cert N°9-18
Arrienda 0,402 (1,028 ton totales) a Jorge Cofre Reyes. Cert N°13-18</t>
        </r>
      </text>
    </comment>
    <comment ref="AJ18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Arrienda 0,045 (1,028 ton totales) a Cristian Mardones P. Cert N°7-18
Arrienda 0,045 (1,028 ton totales) a Pesq. CMK. Cert N°9-18
Arrienda 0,045 (1,028 ton totales) a Jorge Cofre Reyes. Cert N°13-18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-0,137
562-18_SIN EFECTO R EX 1428-1411 y 1412 COMPRAVENTA FIDECOMISO DISTRIMAR CON PESQUERA ISLA DAMAS Equivalente a -0,545
601-18_SIN EFECTO R EX 1917 A LA 1930 Y 1932 COMPRAVENTA FIDECOMISO ALIMENTOS ALSAN LTDA|ISLADAMAS S.A. PESQ. Equivalente a -2,187
1530-18_Otorga Ltp Camaronnailon a Pesquera Isla Damas S.A. desde Distrimar Ltda Equivalente a 0,113
1529-18_Otorga Ltp Camaronnailon a Pesquera Isla Damas S.A. desde Distrimar Ltda Equivalente a 0,216
1528-18_Otorga Ltp Camaronnailon a Pesquera Isla Damas S.A. desde Distrimar Ltda Equivalente a 0,216
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-1,430
562-18_SIN EFECTO R EX 1428-1411 y 1412 COMPRAVENTA FIDECOMISO DISTRIMAR CON PESQUERA ISLA DAMAS Equivalente a -5,675
601-18_SIN EFECTO R EX 1917 A LA 1930 Y 1932 COMPRAVENTA FIDECOMISO ALIMENTOS ALSAN LTDA|ISLADAMAS S.A. PESQ. Equivalente a -22,780
1530-18_Otorga Ltp Camaronnailon a Pesquera Isla Damas S.A. desde Distrimar Ltda Equivalente a 1,175
1529-18_Otorga Ltp Camaronnailon a Pesquera Isla Damas S.A. desde Distrimar Ltda Equivalente a 2,250
1528-18_Otorga Ltp Camaronnailon a Pesquera Isla Damas S.A. desde Distrimar Ltda Equivalente a 2,250
</t>
        </r>
      </text>
    </comment>
    <comment ref="R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-2,860
562-18_SIN EFECTO R EX 1428-1411 y 1412 COMPRAVENTA FIDECOMISO DISTRIMAR CON PESQUERA ISLA DAMAS Equivalente a -11,350
601-18_SIN EFECTO R EX 1917 A LA 1930 Y 1932 COMPRAVENTA FIDECOMISO ALIMENTOS ALSAN LTDA|ISLADAMAS S.A. PESQ. Equivalente a -45,560
1530-18_Otorga Ltp Camaronnailon a Pesquera Isla Damas S.A. desde Distrimar Ltda Equivalente a 2,350
1529-18_Otorga Ltp Camaronnailon a Pesquera Isla Damas S.A. desde Distrimar Ltda Equivalente a 4,500
1528-18_Otorga Ltp Camaronnailon a Pesquera Isla Damas S.A. desde Distrimar Ltda Equivalente a 4,500
</t>
        </r>
      </text>
    </comment>
    <comment ref="X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-2,145
562-18_SIN EFECTO R EX 1428-1411 y 1412 COMPRAVENTA FIDECOMISO DISTRIMAR CON PESQUERA ISLA DAMAS Equivalente a -8,513
601-18_SIN EFECTO R EX 1917 A LA 1930 Y 1932 COMPRAVENTA FIDECOMISO ALIMENTOS ALSAN LTDA|ISLADAMAS S.A. PESQ. Equivalente a -34,170
1530-18_Otorga Ltp Camaronnailon a Pesquera Isla Damas S.A. desde Distrimar Ltda Equivalente a 1,763
1529-18_Otorga Ltp Camaronnailon a Pesquera Isla Damas S.A. desde Distrimar Ltda Equivalente a 3,375
1528-18_Otorga Ltp Camaronnailon a Pesquera Isla Damas S.A. desde Distrimar Ltda Equivalente a 3,375
</t>
        </r>
      </text>
    </comment>
    <comment ref="AD22" authorId="0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524-18_COMPRA VENTA ISLADAMAS S.A. PESQ.|CONGELADOS PACIFICO SpA hoy PACIFICBLU SpA. Equivalente a -4,290
562-18_SIN EFECTO R EX 1428-1411 y 1412 COMPRAVENTA FIDECOMISO DISTRIMAR CON PESQUERA ISLA DAMAS Equivalente a -17,025
601-18_SIN EFECTO R EX 1917 A LA 1930 Y 1932 COMPRAVENTA FIDECOMISO ALIMENTOS ALSAN LTDA|ISLADAMAS S.A. PESQ. Equivalente a -68,340
1530-18_Otorga Ltp Camaronnailon a Pesquera Isla Damas S.A. desde Distrimar Ltda Equivalente a 3,525
1529-18_Otorga Ltp Camaronnailon a Pesquera Isla Damas S.A. desde Distrimar Ltda Equivalente a 6,750
1528-18_Otorga Ltp Camaronnailon a Pesquera Isla Damas S.A. desde Distrimar Ltda Equivalente a 6,750
</t>
        </r>
      </text>
    </comment>
    <comment ref="AJ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524-18_COMPRA VENTA ISLADAMAS S.A. PESQ.|CONGELADOS PACIFICO SpA hoy PACIFICBLU SpA. Equivalente a -1,916
562-18_SIN EFECTO R EX 1428-1411 y 1412 COMPRAVENTA FIDECOMISO DISTRIMAR CON PESQUERA ISLA DAMAS Equivalente a -7,605
601-18_SIN EFECTO R EX 1917 A LA 1930 Y 1932 COMPRAVENTA FIDECOMISO ALIMENTOS ALSAN LTDA|ISLADAMAS S.A. PESQ. Equivalente a -30,525
1530-18_Otorga Ltp Camaronnailon a Pesquera Isla Damas S.A. desde Distrimar Ltda Equivalente a 1,575
1529-18_Otorga Ltp Camaronnailon a Pesquera Isla Damas S.A. desde Distrimar Ltda Equivalente a 3,015
1528-18_Otorga Ltp Camaronnailon a Pesquera Isla Damas S.A. desde Distrimar Ltda Equivalente a 3,015
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-0,156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1,63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3,260</t>
        </r>
      </text>
    </comment>
    <comment ref="X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-2,445</t>
        </r>
      </text>
    </comment>
    <comment ref="AD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-4,89</t>
        </r>
      </text>
    </comment>
    <comment ref="AJ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512-18_COMPRAVENTA  QUINTERO S.A. PESQ.| PACIFICBLU SpA. Equivalente a -2,184</t>
        </r>
      </text>
    </comment>
    <comment ref="L33" authorId="0">
      <text>
        <r>
          <rPr>
            <b/>
            <sz val="9"/>
            <color indexed="12"/>
            <rFont val="Tahoma"/>
            <family val="2"/>
          </rPr>
          <t>rgarcia:</t>
        </r>
        <r>
          <rPr>
            <sz val="9"/>
            <color indexed="12"/>
            <rFont val="Tahoma"/>
            <family val="2"/>
          </rPr>
          <t xml:space="preserve">
R Ex N° 4309 /13-12-2018. Cesion de 60 ton de Embarcacion ISLA TABON a LTP PESQUERA QUINTERO SA. </t>
        </r>
      </text>
    </comment>
    <comment ref="F34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523-18 Deja sin efecto R.Ex 1509 Compra-venta con fideicomiso coef 0,0311581, entre Rubio Mauad y Antartic Seafood
522-18 Deja sin efecto R.Ex 1510 Compra-venta con fideicomiso coef de  0,00345, entre Rubio Mauad y Antartic Seafood
1713-18_Otorga Ltp Camaronnailon a Rubio y Mauad desde Alimentos Alsan Ltda (0,144) 
1714-18_Otorga Ltp Camaronnailon a Rubio y Mauad desde Alimentos Alsan Ltda (0,144)
1715-18_Otorga Ltp Camaronnailon a Rubio y Mauad desde Alimentos Alsan Ltda (0,144)
1716-18_Otorga Ltp Camaronnailon a Rubio y Mauad desde Alimentos Alsan Ltda  (0,144)
1717-18_Otorga Ltp Camaronnailon a Rubio y Mauad desde Alimentos Alsan Ltda (0,216) 
1718-18_Otorga Ltp Camaronnailon a Rubio y Mauad desde Alimentos Alsan Ltda (0,576) 
1719-18_Otorga Ltp Camaronnailon a Rubio y Mauad desde Alimentos Alsan Ltda (0,216) 
1720-18_Otorga Ltp Camaronnailon a Rubio y Mauad desde Alimentos Alsan Ltda (0,072)
1721-18_Otorga Ltp Camaronnailon a Rubio y Mauad desde Alimentos Alsan Ltdav (0,072)
1722-18_Otorga Ltp Camaronnailon a Rubio y Mauad desde Alimentos Alsan Ltda (0,072)
1723-18_Otorga Ltp Camaronnailon a Rubio y Mauad desde Alimentos Alsan Ltda (0,144)
1724-18_Otorga Ltp Camaronnailon a Rubio y Mauad desde Alimentos Alsan Ltda (0,144)
1725-18_Otorga Ltp Camaronnailon a Rubio y Mauad desde Alimentos Alsan Ltda (0,103)
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 (1,5) 
1714-18_Otorga Ltp Camaronnailon a Rubio y Mauad desde Alimentos Alsan Ltda (1,5) 
1715-18_Otorga Ltp Camaronnailon a Rubio y Mauad desde Alimentos Alsan Ltda (1,5) 
1716-18_Otorga Ltp Camaronnailon a Rubio y Mauad desde Alimentos Alsan Ltda  (1,5)
1717-18_Otorga Ltp Camaronnailon a Rubio y Mauad desde Alimentos Alsan Ltda (2,25) 
1718-18_Otorga Ltp Camaronnailon a Rubio y Mauad desde Alimentos Alsan Ltda (6) 
1719-18_Otorga Ltp Camaronnailon a Rubio y Mauad desde Alimentos Alsan Ltda (2,25) 
1720-18_Otorga Ltp Camaronnailon a Rubio y Mauad desde Alimentos Alsan Ltda (0,75)
1721-18_Otorga Ltp Camaronnailon a Rubio y Mauad desde Alimentos Alsan Ltdav (0,75)
1722-18_Otorga Ltp Camaronnailon a Rubio y Mauad desde Alimentos Alsan Ltda (0,75)
1723-18_Otorga Ltp Camaronnailon a Rubio y Mauad desde Alimentos Alsan Ltda (1,5)
1724-18_Otorga Ltp Camaronnailon a Rubio y Mauad desde Alimentos Alsan Ltda (1,5)
1725-18_Otorga Ltp Camaronnailon a Rubio y Mauad desde Alimentos Alsan Ltda (1,075)
</t>
        </r>
        <r>
          <rPr>
            <sz val="9"/>
            <color indexed="12"/>
            <rFont val="Tahoma"/>
            <family val="2"/>
          </rPr>
          <t>R Ex N° 2779 /02-08-2018. Cesion de 10 ton de embarcacion CHAFIC I a LTP RUBIO Y MAUAD LTDA</t>
        </r>
      </text>
    </comment>
    <comment ref="R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 (3) 
1714-18_Otorga Ltp Camaronnailon a Rubio y Mauad desde Alimentos Alsan Ltda (3) 
1715-18_Otorga Ltp Camaronnailon a Rubio y Mauad desde Alimentos Alsan Ltda (3) 
1716-18_Otorga Ltp Camaronnailon a Rubio y Mauad desde Alimentos Alsan Ltda  (3)
1717-18_Otorga Ltp Camaronnailon a Rubio y Mauad desde Alimentos Alsan Ltda (4,5) 
1718-18_Otorga Ltp Camaronnailon a Rubio y Mauad desde Alimentos Alsan Ltda (12)
1719-18_Otorga Ltp Camaronnailon a Rubio y Mauad desde Alimentos Alsan Ltda (4,5) 
1720-18_Otorga Ltp Camaronnailon a Rubio y Mauad desde Alimentos Alsan Ltda (1,5) 
1721-18_Otorga Ltp Camaronnailon a Rubio y Mauad desde Alimentos Alsan Ltdav (1,5)
1722-18_Otorga Ltp Camaronnailon a Rubio y Mauad desde Alimentos Alsan Ltda (1,5)
1723-18_Otorga Ltp Camaronnailon a Rubio y Mauad desde Alimentos Alsan Ltda (3)
1724-18_Otorga Ltp Camaronnailon a Rubio y Mauad desde Alimentos Alsan Ltda (3)
1725-18_Otorga Ltp Camaronnailon a Rubio y Mauad desde Alimentos Alsan Ltda (2,15)
</t>
        </r>
      </text>
    </comment>
    <comment ref="X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Ltda. equivle a  2,250 
1714-18_Otorga Ltp Camaronnailon a Rubio y Mauad desde Alimentos Alsan Ltda. equivle a  2,250 
1715-18_Otorga Ltp Camaronnailon a Rubio y Mauad desde Alimentos Alsan Ltda. equivle a  2,250 
1716-18_Otorga Ltp Camaronnailon a Rubio y Mauad desde Alimentos Alsan Ltda. equivle a  2,250 
1717-18_Otorga Ltp Camaronnailon a Rubio y Mauad desde Alimentos Alsan Ltda. equivle a  3,375 
1718-18_Otorga Ltp Camaronnailon a Rubio y Mauad desde Alimentos Alsan Ltda. equivle a  9,000 
1719-18_Otorga Ltp Camaronnailon a Rubio y Mauad desde Alimentos Alsan Ltda. equivle a  3,375 
1720-18_Otorga Ltp Camaronnailon a Rubio y Mauad desde Alimentos Alsan Ltda. equivle a  1,125 
1721-18_Otorga Ltp Camaronnailon a Rubio y Mauad desde Alimentos Alsan Ltda. equivle a  1,125 
1722-18_Otorga Ltp Camaronnailon a Rubio y Mauad desde Alimentos Alsan Ltda. equivle a  1,125 
1723-18_Otorga Ltp Camaronnailon a Rubio y Mauad desde Alimentos Alsan Ltda. equivle a  2,250 
1724-18_Otorga Ltp Camaronnailon a Rubio y Mauad desde Alimentos Alsan Ltda. equivle a  2,250 
1725-18_Otorga Ltp Camaronnailon a Rubio y Mauad desde Alimentos Alsan Ltda. equivle a  1,613</t>
        </r>
      </text>
    </comment>
    <comment ref="AD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Ltda. Equivale a 4,500
1714-18_Otorga Ltp Camaronnailon a Rubio y Mauad desde Alimentos Alsan Ltda. Equivale a 4,500
1715-18_Otorga Ltp Camaronnailon a Rubio y Mauad desde Alimentos Alsan Ltda. Equivale a 4,500
1716-18_Otorga Ltp Camaronnailon a Rubio y Mauad desde Alimentos Alsan Ltda. Equivale a 4,500
1717-18_Otorga Ltp Camaronnailon a Rubio y Mauad desde Alimentos Alsan Ltda. Equivale a 6,750
1718-18_Otorga Ltp Camaronnailon a Rubio y Mauad desde Alimentos Alsan Ltda. Equivale a 18,000
1719-18_Otorga Ltp Camaronnailon a Rubio y Mauad desde Alimentos Alsan Ltda. Equivale a 6,750
1720-18_Otorga Ltp Camaronnailon a Rubio y Mauad desde Alimentos Alsan Ltda. Equivale a 2,250
1721-18_Otorga Ltp Camaronnailon a Rubio y Mauad desde Alimentos Alsan Ltda. Equivale a 2,250
1722-18_Otorga Ltp Camaronnailon a Rubio y Mauad desde Alimentos Alsan Ltda. Equivale a 2,250
1723-18_Otorga Ltp Camaronnailon a Rubio y Mauad desde Alimentos Alsan Ltda. Equivale a 4,500
1724-18_Otorga Ltp Camaronnailon a Rubio y Mauad desde Alimentos Alsan Ltda. Equivale a 4,500
1725-18_Otorga Ltp Camaronnailon a Rubio y Mauad desde Alimentos Alsan Ltda. Equivale a 3,225
</t>
        </r>
      </text>
    </comment>
    <comment ref="AJ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523-18 Deja sin efecto R.Ex 1509  Compra-venta con fideicomiso coef 0,0311581, entre Rubio Mauad y Antartic Seafood
522-18 Deja sin efecto R.Ex 1510 Compra-venta con fideicomiso coef de  0,00345, entre Rubio Mauad y Antartic Seafood
1713-18_Otorga Ltp Camaronnailon a Rubio y Mauad desde Alimentos Alsan Ltda     Equivale a  2,010
1714-18_Otorga Ltp Camaronnailon a Rubio y Mauad desde Alimentos Alsan Ltda     Equivale a  2,010
1715-18_Otorga Ltp Camaronnailon a Rubio y Mauad desde Alimentos Alsan Ltda     Equivale a  2,010
1716-18_Otorga Ltp Camaronnailon a Rubio y Mauad desde Alimentos Alsan Ltda     Equivale a  2,010
1717-18_Otorga Ltp Camaronnailon a Rubio y Mauad desde Alimentos Alsan Ltda     Equivale a  3,015
1718-18_Otorga Ltp Camaronnailon a Rubio y Mauad desde Alimentos Alsan Ltda     Equivale a  8,040
1719-18_Otorga Ltp Camaronnailon a Rubio y Mauad desde Alimentos Alsan Ltda     Equivale a  3,015
1720-18_Otorga Ltp Camaronnailon a Rubio y Mauad desde Alimentos Alsan Ltda     Equivale a  1,005
1721-18_Otorga Ltp Camaronnailon a Rubio y Mauad desde Alimentos Alsan Ltda     Equivale a  1,005
1722-18_Otorga Ltp Camaronnailon a Rubio y Mauad desde Alimentos Alsan Ltda     Equivale a  1,005
1723-18_Otorga Ltp Camaronnailon a Rubio y Mauad desde Alimentos Alsan Ltda     Equivale a  2,010
1724-18_Otorga Ltp Camaronnailon a Rubio y Mauad desde Alimentos Alsan Ltda     Equivale a  2,010
1725-18_Otorga Ltp Camaronnailon a Rubio y Mauad desde Alimentos Alsan Ltda     Equivale a  1,441
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SA-
1713-18_Otorga Ltp Camaronnailon a Rubio y Mauad desde Alimentos Alsan Ltda     Equivale a  -0,144
1714-18_Otorga Ltp Camaronnailon a Rubio y Mauad desde Alimentos Alsan Ltda     Equivale a  -0,144
1715-18_Otorga Ltp Camaronnailon a Rubio y Mauad desde Alimentos Alsan Ltda     Equivale a  -0,144
1716-18_Otorga Ltp Camaronnailon a Rubio y Mauad desde Alimentos Alsan Ltda     Equivale a  -0,144
1717-18_Otorga Ltp Camaronnailon a Rubio y Mauad desde Alimentos Alsan Ltda     Equivale a  -0,216
1718-18_Otorga Ltp Camaronnailon a Rubio y Mauad desde Alimentos Alsan Ltda     Equivale a  -0,576
1719-18_Otorga Ltp Camaronnailon a Rubio y Mauad desde Alimentos Alsan Ltda     Equivale a  -0,216
1720-18_Otorga Ltp Camaronnailon a Rubio y Mauad desde Alimentos Alsan Ltda     Equivale a  -0,072
1721-18_Otorga Ltp Camaronnailon a Rubio y Mauad desde Alimentos Alsan Ltda     Equivale a  -0,072
1722-18_Otorga Ltp Camaronnailon a Rubio y Mauad desde Alimentos Alsan Ltda     Equivale a  -0,072
1723-18_Otorga Ltp Camaronnailon a Rubio y Mauad desde Alimentos Alsan Ltda     Equivale a  -0,144
1724-18_Otorga Ltp Camaronnailon a Rubio y Mauad desde Alimentos Alsan Ltda     Equivale a  -0,144
1725-18_Otorga Ltp Camaronnailon a Rubio y Mauad desde Alimentos Alsan Ltda     Equivale a  -0,103
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-1,500
1714-18_Otorga Ltp Camaronnailon a Rubio y Mauad desde Alimentos Alsan Ltda     Equivale a  -1,500
1715-18_Otorga Ltp Camaronnailon a Rubio y Mauad desde Alimentos Alsan Ltda     Equivale a  -1,500
1716-18_Otorga Ltp Camaronnailon a Rubio y Mauad desde Alimentos Alsan Ltda     Equivale a  -1,500
1717-18_Otorga Ltp Camaronnailon a Rubio y Mauad desde Alimentos Alsan Ltda     Equivale a  -2,250
1718-18_Otorga Ltp Camaronnailon a Rubio y Mauad desde Alimentos Alsan Ltda     Equivale a  -6,000
1719-18_Otorga Ltp Camaronnailon a Rubio y Mauad desde Alimentos Alsan Ltda     Equivale a  -2,250
1720-18_Otorga Ltp Camaronnailon a Rubio y Mauad desde Alimentos Alsan Ltda     Equivale a  -0,750
1721-18_Otorga Ltp Camaronnailon a Rubio y Mauad desde Alimentos Alsan Ltda     Equivale a  -0,750
1722-18_Otorga Ltp Camaronnailon a Rubio y Mauad desde Alimentos Alsan Ltda     Equivale a  -0,750
1723-18_Otorga Ltp Camaronnailon a Rubio y Mauad desde Alimentos Alsan Ltda     Equivale a  -1,500
1724-18_Otorga Ltp Camaronnailon a Rubio y Mauad desde Alimentos Alsan Ltda     Equivale a  -1,500
1725-18_Otorga Ltp Camaronnailon a Rubio y Mauad desde Alimentos Alsan Ltda     Equivale a  -1,075
</t>
        </r>
      </text>
    </comment>
    <comment ref="R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-3,000
1714-18_Otorga Ltp Camaronnailon a Rubio y Mauad desde Alimentos Alsan Ltda     Equivale a  -3,000
1715-18_Otorga Ltp Camaronnailon a Rubio y Mauad desde Alimentos Alsan Ltda     Equivale a  -3,000
1716-18_Otorga Ltp Camaronnailon a Rubio y Mauad desde Alimentos Alsan Ltda     Equivale a  -3,000
1717-18_Otorga Ltp Camaronnailon a Rubio y Mauad desde Alimentos Alsan Ltda     Equivale a  -4,500
1718-18_Otorga Ltp Camaronnailon a Rubio y Mauad desde Alimentos Alsan Ltda     Equivale a  -12,000
1719-18_Otorga Ltp Camaronnailon a Rubio y Mauad desde Alimentos Alsan Ltda     Equivale a  -4,500
1720-18_Otorga Ltp Camaronnailon a Rubio y Mauad desde Alimentos Alsan Ltda     Equivale a  -1,500
1721-18_Otorga Ltp Camaronnailon a Rubio y Mauad desde Alimentos Alsan Ltda     Equivale a  -1,500
1722-18_Otorga Ltp Camaronnailon a Rubio y Mauad desde Alimentos Alsan Ltda     Equivale a  -1,500
1723-18_Otorga Ltp Camaronnailon a Rubio y Mauad desde Alimentos Alsan Ltda     Equivale a  -3,000
1724-18_Otorga Ltp Camaronnailon a Rubio y Mauad desde Alimentos Alsan Ltda     Equivale a  -3,000
1725-18_Otorga Ltp Camaronnailon a Rubio y Mauad desde Alimentos Alsan Ltda     Equivale a  -2,150
</t>
        </r>
      </text>
    </comment>
    <comment ref="X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-2,250
1714-18_Otorga Ltp Camaronnailon a Rubio y Mauad desde Alimentos Alsan Ltda     Equivale a  -2,250
1715-18_Otorga Ltp Camaronnailon a Rubio y Mauad desde Alimentos Alsan Ltda     Equivale a  -2,250
1716-18_Otorga Ltp Camaronnailon a Rubio y Mauad desde Alimentos Alsan Ltda     Equivale a  -2,250
1717-18_Otorga Ltp Camaronnailon a Rubio y Mauad desde Alimentos Alsan Ltda     Equivale a  -3,375
1718-18_Otorga Ltp Camaronnailon a Rubio y Mauad desde Alimentos Alsan Ltda     Equivale a  -9,000
1719-18_Otorga Ltp Camaronnailon a Rubio y Mauad desde Alimentos Alsan Ltda     Equivale a  -3,375
1720-18_Otorga Ltp Camaronnailon a Rubio y Mauad desde Alimentos Alsan Ltda     Equivale a  -1,125
1721-18_Otorga Ltp Camaronnailon a Rubio y Mauad desde Alimentos Alsan Ltda     Equivale a  -1,125
1722-18_Otorga Ltp Camaronnailon a Rubio y Mauad desde Alimentos Alsan Ltda     Equivale a  -1,125
1723-18_Otorga Ltp Camaronnailon a Rubio y Mauad desde Alimentos Alsan Ltda     Equivale a  -2,250
1724-18_Otorga Ltp Camaronnailon a Rubio y Mauad desde Alimentos Alsan Ltda     Equivale a  -2,250
1725-18_Otorga Ltp Camaronnailon a Rubio y Mauad desde Alimentos Alsan Ltda     Equivale a  -1,613
</t>
        </r>
      </text>
    </comment>
    <comment ref="AD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 Equivale a  -4,500
1714-18_Otorga Ltp Camaronnailon a Rubio y Mauad desde Alimentos Alsan Ltda     Equivale a  -4,500
1715-18_Otorga Ltp Camaronnailon a Rubio y Mauad desde Alimentos Alsan Ltda     Equivale a  -4,500
1716-18_Otorga Ltp Camaronnailon a Rubio y Mauad desde Alimentos Alsan Ltda     Equivale a  -4,500
1717-18_Otorga Ltp Camaronnailon a Rubio y Mauad desde Alimentos Alsan Ltda     Equivale a  -6,750
1718-18_Otorga Ltp Camaronnailon a Rubio y Mauad desde Alimentos Alsan Ltda     Equivale a  -18,000
1719-18_Otorga Ltp Camaronnailon a Rubio y Mauad desde Alimentos Alsan Ltda     Equivale a  -6,750
1720-18_Otorga Ltp Camaronnailon a Rubio y Mauad desde Alimentos Alsan Ltda     Equivale a  -2,250
1721-18_Otorga Ltp Camaronnailon a Rubio y Mauad desde Alimentos Alsan Ltda     Equivale a  -2,250
1722-18_Otorga Ltp Camaronnailon a Rubio y Mauad desde Alimentos Alsan Ltda     Equivale a  -2,250
1723-18_Otorga Ltp Camaronnailon a Rubio y Mauad desde Alimentos Alsan Ltda     Equivale a  -4,500
1724-18_Otorga Ltp Camaronnailon a Rubio y Mauad desde Alimentos Alsan Ltda     Equivale a  -4,500
1725-18_Otorga Ltp Camaronnailon a Rubio y Mauad desde Alimentos Alsan Ltda     Equivale a  -3,225
</t>
        </r>
      </text>
    </comment>
    <comment ref="AJ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601/601-18 Deja sin efecto R.Ex 1917 a la 1929, Compra-venta con fideicomiso total  coef 0,04556 clase B entre Alsan Ltda-Isladamas SA
1713-18_Otorga Ltp Camaronnailon a Rubio y Mauad desde Alimentos Alsan Ltda    Equivale a  -2,010
1714-18_Otorga Ltp Camaronnailon a Rubio y Mauad desde Alimentos Alsan Ltda    Equivale a  -2,010
1715-18_Otorga Ltp Camaronnailon a Rubio y Mauad desde Alimentos Alsan Ltda    Equivale a  -2,010
1716-18_Otorga Ltp Camaronnailon a Rubio y Mauad desde Alimentos Alsan Ltda    Equivale a  -2,010
1717-18_Otorga Ltp Camaronnailon a Rubio y Mauad desde Alimentos Alsan Ltda    Equivale a  -3,015
1718-18_Otorga Ltp Camaronnailon a Rubio y Mauad desde Alimentos Alsan Ltda    Equivale a  -8,040
1719-18_Otorga Ltp Camaronnailon a Rubio y Mauad desde Alimentos Alsan Ltda    Equivale a  -3,015
1720-18_Otorga Ltp Camaronnailon a Rubio y Mauad desde Alimentos Alsan Ltda    Equivale a  -1,005
1721-18_Otorga Ltp Camaronnailon a Rubio y Mauad desde Alimentos Alsan Ltda    Equivale a  -1,005
1722-18_Otorga Ltp Camaronnailon a Rubio y Mauad desde Alimentos Alsan Ltda   Equivale a  -1,005
1723-18_Otorga Ltp Camaronnailon a Rubio y Mauad desde Alimentos Alsan Ltda   Equivale a  -2,010
1724-18_Otorga Ltp Camaronnailon a Rubio y Mauad desde Alimentos Alsan Ltda    Equivale a  -2,010
1725-18_Otorga Ltp Camaronnailon a Rubio y Mauad desde Alimentos Alsan Ltda  Equivale a  -1,441
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R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X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AD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AJ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514-18 Compra-venta coeficiente 0,00277, entre ANTARTIC SEAFOOD S.A. con PACIFICBLU SpA.
R.Ex 512-18 Compra-venta ltp entre QUINTERO S.A. PESQ.|CONGELADOS PACIFICO SpA hoy PACIFICBLU SpA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R4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X4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AD4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AJ4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562-18_SIN EFECTO R EX 1428-1411 y 1412 COMPRAVENTA FIDECOMISO DISTRIMAR CON PESQUERA ISLA DAMAS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0,834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8,684</t>
        </r>
      </text>
    </comment>
    <comment ref="R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17,3681</t>
        </r>
      </text>
    </comment>
    <comment ref="X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13,026</t>
        </r>
      </text>
    </comment>
    <comment ref="AD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26,052</t>
        </r>
      </text>
    </comment>
    <comment ref="AJ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561-18_SIN EFECTO R EX 4014 COMPRAVENTA FIDECOMISO PESCA FINA SpA. hoy PACIFICBLU SpA.|BRACPESCA S.A. equivalente a 11,637</t>
        </r>
      </text>
    </comment>
    <comment ref="R50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N°7-18
</t>
        </r>
      </text>
    </comment>
    <comment ref="X50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N°7-18</t>
        </r>
      </text>
    </comment>
    <comment ref="AD50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N°7-18</t>
        </r>
      </text>
    </comment>
    <comment ref="AJ50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N°7-18</t>
        </r>
      </text>
    </comment>
    <comment ref="R52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N°7-18
</t>
        </r>
      </text>
    </comment>
    <comment ref="X52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N°9-18</t>
        </r>
      </text>
    </comment>
    <comment ref="AD52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N°9-18</t>
        </r>
      </text>
    </comment>
    <comment ref="AJ52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N°9-18</t>
        </r>
      </text>
    </comment>
    <comment ref="R54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N°13-18
</t>
        </r>
      </text>
    </comment>
    <comment ref="X54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N°13-18</t>
        </r>
      </text>
    </comment>
    <comment ref="AD54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N°13-18</t>
        </r>
      </text>
    </comment>
    <comment ref="AJ54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N°13-18</t>
        </r>
      </text>
    </comment>
  </commentList>
</comments>
</file>

<file path=xl/comments5.xml><?xml version="1.0" encoding="utf-8"?>
<comments xmlns="http://schemas.openxmlformats.org/spreadsheetml/2006/main">
  <authors>
    <author>rgarcia</author>
    <author>mmendoza</author>
  </authors>
  <commentList>
    <comment ref="S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CESION ARTESANAL IV EMBARCACION PUNTA TALCA CON BRACPESCA S.A. + 22,475 ton </t>
        </r>
      </text>
    </comment>
    <comment ref="S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N° 4309 /13-12-2018. Cesion de 60 ton de Embarcacion ISLA TABON a LTP PESQUERA QUINTERO SA. </t>
        </r>
      </text>
    </comment>
    <comment ref="S3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N° 2779 /02-08-2018. Cesion de 10 ton de embarcacion CHAFIC I a LTP RUBIO Y MAUAD LTDA</t>
        </r>
      </text>
    </comment>
    <comment ref="O4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N°7-18
</t>
        </r>
      </text>
    </comment>
    <comment ref="P4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N°7-18</t>
        </r>
      </text>
    </comment>
    <comment ref="Q4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N°7-18</t>
        </r>
      </text>
    </comment>
    <comment ref="R4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N°7-18</t>
        </r>
      </text>
    </comment>
    <comment ref="O51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N°7-18
</t>
        </r>
      </text>
    </comment>
    <comment ref="P51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N°9-18</t>
        </r>
      </text>
    </comment>
    <comment ref="Q51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N°9-18</t>
        </r>
      </text>
    </comment>
    <comment ref="R51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N°9-18</t>
        </r>
      </text>
    </comment>
    <comment ref="O53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Incrementa en 0,402 (1,028 ton totales) desde Camanchaca PS. Cert N°13-18
</t>
        </r>
      </text>
    </comment>
    <comment ref="P53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I</t>
        </r>
        <r>
          <rPr>
            <sz val="12"/>
            <color indexed="81"/>
            <rFont val="Tahoma"/>
            <family val="2"/>
          </rPr>
          <t>ncrementa en 0,179 (1,028 ton totales) desde Camanchaca PS. Cert N°13-18</t>
        </r>
      </text>
    </comment>
    <comment ref="Q53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0,402 (1,028 ton totales) desde Camanchaca PS. Cert N°13-18</t>
        </r>
      </text>
    </comment>
    <comment ref="R53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Incrementa en 0,045 (1,028 ton totales) desde Camanchaca PS. Cert N°13-18</t>
        </r>
      </text>
    </comment>
  </commentList>
</comments>
</file>

<file path=xl/sharedStrings.xml><?xml version="1.0" encoding="utf-8"?>
<sst xmlns="http://schemas.openxmlformats.org/spreadsheetml/2006/main" count="4414" uniqueCount="312">
  <si>
    <t>CONTROL DE CUOTA ANUAL</t>
  </si>
  <si>
    <t>Región</t>
  </si>
  <si>
    <t>Asignatario de la Cuota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</si>
  <si>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</si>
  <si>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</si>
  <si>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</si>
  <si>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</si>
  <si>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</si>
  <si>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</si>
  <si>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</si>
  <si>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</si>
  <si>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</si>
  <si>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Ene-Jul</t>
  </si>
  <si>
    <t>Oct-Dic</t>
  </si>
  <si>
    <t>III Región de Atacama</t>
  </si>
  <si>
    <t>V Región de Valparaíso</t>
  </si>
  <si>
    <t>Ene-Mar</t>
  </si>
  <si>
    <t>Abril-Jul</t>
  </si>
  <si>
    <t>VI Región de O´Higgins</t>
  </si>
  <si>
    <t>VII Región del Maule</t>
  </si>
  <si>
    <t>VIII Región del Bio Bio</t>
  </si>
  <si>
    <t>F. ACOMPAÑANTE</t>
  </si>
  <si>
    <t>ANUAL</t>
  </si>
  <si>
    <t>Cuota anual asignada</t>
  </si>
  <si>
    <t>FA</t>
  </si>
  <si>
    <r>
      <t xml:space="preserve">IV Región de Coquimbo
</t>
    </r>
    <r>
      <rPr>
        <sz val="11"/>
        <color theme="1"/>
        <rFont val="Calibri"/>
        <family val="2"/>
        <scheme val="minor"/>
      </rPr>
      <t/>
    </r>
  </si>
  <si>
    <t xml:space="preserve"> </t>
  </si>
  <si>
    <t>QUINTERO S.A. PESQ.</t>
  </si>
  <si>
    <t>Saldo (t)</t>
  </si>
  <si>
    <t>* Traspaso, Cesión, Arriendo, etc.)</t>
  </si>
  <si>
    <t>Consumo %</t>
  </si>
  <si>
    <t>Traspaso, Cesión, Arriendo, etc.)</t>
  </si>
  <si>
    <t xml:space="preserve">Cuota Asignada </t>
  </si>
  <si>
    <t xml:space="preserve">Periodo </t>
  </si>
  <si>
    <t>MOROZIN YURECIC MARIO</t>
  </si>
  <si>
    <t xml:space="preserve">MOROZIN BAYCIC MARIA ANA </t>
  </si>
  <si>
    <t>DA VENEZIA RETAMALES ANTONIO</t>
  </si>
  <si>
    <t>LANDES S.A. SOC. PESQ.</t>
  </si>
  <si>
    <t>CAMANCHACA PESCA SUR S.A.</t>
  </si>
  <si>
    <t>Cuota Asignada  II-VIII</t>
  </si>
  <si>
    <t>saldo (t)</t>
  </si>
  <si>
    <t xml:space="preserve">Consumo % </t>
  </si>
  <si>
    <t>Imprevisto</t>
  </si>
  <si>
    <t>Artesanal VIII</t>
  </si>
  <si>
    <t>Artesanal VII</t>
  </si>
  <si>
    <t>Artesanal VI</t>
  </si>
  <si>
    <t>Artesanal V</t>
  </si>
  <si>
    <t>Artesanal III</t>
  </si>
  <si>
    <t>Artesanal II</t>
  </si>
  <si>
    <t>Camarón nailon II-VIII</t>
  </si>
  <si>
    <t xml:space="preserve"> Artesanal VII</t>
  </si>
  <si>
    <t xml:space="preserve">Fracionamientos </t>
  </si>
  <si>
    <t>U Pesquería</t>
  </si>
  <si>
    <t>Enero - Julio</t>
  </si>
  <si>
    <t>Octubre  - Diciembre</t>
  </si>
  <si>
    <t>Enero - Marzo</t>
  </si>
  <si>
    <t>Industrial Ltp II -III</t>
  </si>
  <si>
    <t>Industrial Ltp IV</t>
  </si>
  <si>
    <t>Industrial Ltp V</t>
  </si>
  <si>
    <t>Industrial Ltp VI</t>
  </si>
  <si>
    <t>Industrial Ltp VII</t>
  </si>
  <si>
    <t>Industrial Ltp VIII</t>
  </si>
  <si>
    <t xml:space="preserve"> Artesanal II</t>
  </si>
  <si>
    <t xml:space="preserve">  Artesanal III</t>
  </si>
  <si>
    <t xml:space="preserve">  Artesanal IV RAE</t>
  </si>
  <si>
    <t xml:space="preserve">  Artesanal V</t>
  </si>
  <si>
    <t xml:space="preserve"> Artesanal VI </t>
  </si>
  <si>
    <t xml:space="preserve">  Artesanal VIII</t>
  </si>
  <si>
    <t>Industrial Ltp II - III</t>
  </si>
  <si>
    <t xml:space="preserve"> Industrial Ltp  IV</t>
  </si>
  <si>
    <t>Camarón nailon II - VIII</t>
  </si>
  <si>
    <t xml:space="preserve">RESUMEN POR PERIODO DE CONSUMO DE CUOTA CAMARON NAILON II-VIII REGION. AÑO 2018
</t>
  </si>
  <si>
    <t>Armador Asignatario</t>
  </si>
  <si>
    <t>Control Cuota II-III Región (t)</t>
  </si>
  <si>
    <t>Control Cuota IV Región (t)</t>
  </si>
  <si>
    <t>Control Cuota V Región (t)</t>
  </si>
  <si>
    <t>Control Cuota VI Región (t)</t>
  </si>
  <si>
    <t>Control Cuota VII Región (t)</t>
  </si>
  <si>
    <t>Control Cuota VIII Región (t)</t>
  </si>
  <si>
    <t>VEDA entre 01 agosto al 30 septiembre de cada año calendario. Desde XV a XII Regiones (D. Ex N°126-15)</t>
  </si>
  <si>
    <t>Periodos</t>
  </si>
  <si>
    <t>Artesanal IV (incremento art 16° trans)</t>
  </si>
  <si>
    <t>Total Camarón nailon II - VIII</t>
  </si>
  <si>
    <t>Captura II-VIII</t>
  </si>
  <si>
    <t xml:space="preserve">Captura </t>
  </si>
  <si>
    <t>Resumen Anual Control Cuota II-VIII (t)</t>
  </si>
  <si>
    <t xml:space="preserve">Cuota Total </t>
  </si>
  <si>
    <t>* Traspaso, Cesión, Arriendo etc.</t>
  </si>
  <si>
    <t>Consumido%</t>
  </si>
  <si>
    <t xml:space="preserve"> Resumen periodo Control Cuota Camarón Nailon II-VIII (t)</t>
  </si>
  <si>
    <t xml:space="preserve">Unidad de pesquería </t>
  </si>
  <si>
    <t>PESQUERA CMK LTDA.</t>
  </si>
  <si>
    <t xml:space="preserve">CONTROL DE CUOTA CAMARON NAILON ARTESANAL II-VIII. AÑO 2018
</t>
  </si>
  <si>
    <t>Nombre</t>
  </si>
  <si>
    <t>Nombre de unidad de pesquería</t>
  </si>
  <si>
    <t>II-IIII</t>
  </si>
  <si>
    <t>IV</t>
  </si>
  <si>
    <t>V</t>
  </si>
  <si>
    <t>VI</t>
  </si>
  <si>
    <t>VII</t>
  </si>
  <si>
    <t>VIII</t>
  </si>
  <si>
    <t>Total periodo</t>
  </si>
  <si>
    <t>Cuota Inicial</t>
  </si>
  <si>
    <t>ANTARTIC SEAFOOD S.A.</t>
  </si>
  <si>
    <t>021 Camarón nailon, II a VIII región</t>
  </si>
  <si>
    <t>BAYCIC BAYCIC MARIA</t>
  </si>
  <si>
    <t>BRACPESCA S.A.</t>
  </si>
  <si>
    <t>ANTONIO CRUZ CORDOVA NAKOUZI E.I.R.L</t>
  </si>
  <si>
    <t>GRIMAR S.A. PESQ.</t>
  </si>
  <si>
    <t>ISLADAMAS S.A. PESQ.</t>
  </si>
  <si>
    <t>MOROZIN BAYCIC MARIA ANA</t>
  </si>
  <si>
    <t>QUINTERO LTDA. SOC. PESQ.</t>
  </si>
  <si>
    <t>ENFEMAR LTDA. SOC. PESQ.</t>
  </si>
  <si>
    <t>RUBIO Y MAUAD LTDA.</t>
  </si>
  <si>
    <t>ALIMENTOS ALSAN LTDA</t>
  </si>
  <si>
    <t xml:space="preserve">ISLADAMAS S.A. PESQ.              </t>
  </si>
  <si>
    <t xml:space="preserve">GRIMAR S.A. PESQ                      </t>
  </si>
  <si>
    <t xml:space="preserve">CRISTIAN MARDONES PANTOJA 
</t>
  </si>
  <si>
    <t xml:space="preserve">D.Ex.N°777 </t>
  </si>
  <si>
    <t>CONGELADOS  PACIFICO SpA hoy PACIFICBLU SpA</t>
  </si>
  <si>
    <t>SOC. DISTRIBUIDORA DE PRODUCTOS DEL MAR LTDA.</t>
  </si>
  <si>
    <t>JORGE COFRE REYES</t>
  </si>
  <si>
    <t>BLUMAR S.A.</t>
  </si>
  <si>
    <t xml:space="preserve"> BRACPESCA S.A.</t>
  </si>
  <si>
    <t xml:space="preserve">QUINTERO LTDA. SOC. PESQ. </t>
  </si>
  <si>
    <t>QUINTERO S.A. PESQ</t>
  </si>
  <si>
    <t>RUBIO Y MAUAD LTDA</t>
  </si>
  <si>
    <t>PESCA FINA SpA. hoy PACIFICBLU SpA.</t>
  </si>
  <si>
    <t>Total D.Ex N° 777-17</t>
  </si>
  <si>
    <t>Enero-Julio</t>
  </si>
  <si>
    <t>Octubre-Dic</t>
  </si>
  <si>
    <t xml:space="preserve">Total </t>
  </si>
  <si>
    <t>Distribucion cuota transada</t>
  </si>
  <si>
    <t>Coeficiente inicial</t>
  </si>
  <si>
    <t>Total Inicial periodo</t>
  </si>
  <si>
    <t>CONGELADOS PACIFICO SpA hoy PACIFICBLU SpA.</t>
  </si>
  <si>
    <t>CONTROL DE CUOTA CAMARON NAILON II-VIII LTP. AÑO 2018
R. Ex. N°4507-17 y 4508-17</t>
  </si>
  <si>
    <t>Coeficiente final</t>
  </si>
  <si>
    <t>TITULAR LTP</t>
  </si>
  <si>
    <t>OCTUBRE</t>
  </si>
  <si>
    <t>DICIEMBRE</t>
  </si>
  <si>
    <t>ENERO</t>
  </si>
  <si>
    <t>JULIO</t>
  </si>
  <si>
    <t>TOTAL TITULAR LTP</t>
  </si>
  <si>
    <t>II-VIII</t>
  </si>
  <si>
    <t>REGION</t>
  </si>
  <si>
    <t>PUNTA TALCA</t>
  </si>
  <si>
    <t>TRAUWUN I</t>
  </si>
  <si>
    <t>CHAFIC I</t>
  </si>
  <si>
    <t>FERNANDO ANDRES</t>
  </si>
  <si>
    <t>BOLSON RESIDUAL</t>
  </si>
  <si>
    <t>MARZO</t>
  </si>
  <si>
    <t>II</t>
  </si>
  <si>
    <t>III</t>
  </si>
  <si>
    <t>EMBARCACION</t>
  </si>
  <si>
    <t>TOTAL REGION</t>
  </si>
  <si>
    <t>TOTAL ASIGNATARIOS REGION</t>
  </si>
  <si>
    <t>Total Camaron nailon II-VIII Artesanal</t>
  </si>
  <si>
    <t>Ene-Dic</t>
  </si>
  <si>
    <t>ABRIL</t>
  </si>
  <si>
    <t>TOTAL ASIGNATARIOS LTP</t>
  </si>
  <si>
    <t>-</t>
  </si>
  <si>
    <t>ISLA TABON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</si>
  <si>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</si>
  <si>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</si>
  <si>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</si>
  <si>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</si>
  <si>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</si>
  <si>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</si>
  <si>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</si>
  <si>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</si>
  <si>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</si>
  <si>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</si>
  <si>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</si>
  <si>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</si>
  <si>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</si>
  <si>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</si>
  <si>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</si>
  <si>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DESCR1TABL</t>
  </si>
  <si>
    <t>TITULAR CAPTURA</t>
  </si>
  <si>
    <t>Nm_Nave</t>
  </si>
  <si>
    <t>Nm_Region</t>
  </si>
  <si>
    <t>SumaDeSumaDeNr_Toneladas</t>
  </si>
  <si>
    <t>Nr_Resolucion</t>
  </si>
  <si>
    <t>CAMARON NAILON</t>
  </si>
  <si>
    <t/>
  </si>
  <si>
    <t>TRAUWÜN I</t>
  </si>
  <si>
    <t>IV REGION</t>
  </si>
  <si>
    <t>TOME</t>
  </si>
  <si>
    <t>VII REGION</t>
  </si>
  <si>
    <t>V REGION</t>
  </si>
  <si>
    <t>TERESITA II</t>
  </si>
  <si>
    <t>PUMA II</t>
  </si>
  <si>
    <t>ORIENTE</t>
  </si>
  <si>
    <t>680,895</t>
  </si>
  <si>
    <t>II-III</t>
  </si>
  <si>
    <t>CAMARON NAILON II-VIII</t>
  </si>
  <si>
    <t>Distribucion cuota asignada</t>
  </si>
  <si>
    <t>Suma de SumaDeNr_Toneladas</t>
  </si>
  <si>
    <t>Rótulos de columna</t>
  </si>
  <si>
    <t>Rótulos de fila</t>
  </si>
  <si>
    <t>Total general</t>
  </si>
  <si>
    <t>LANGOSTINO AMARILLO</t>
  </si>
  <si>
    <t>LANGOSTINO COLORADO</t>
  </si>
  <si>
    <t>CRISTIAN MARDONES PANTOJA</t>
  </si>
  <si>
    <t>Abril- Julio</t>
  </si>
  <si>
    <t>Tipo</t>
  </si>
  <si>
    <t>VI REGION</t>
  </si>
  <si>
    <t>VIII REGION</t>
  </si>
  <si>
    <t>Artesanal</t>
  </si>
  <si>
    <t>Industrial</t>
  </si>
  <si>
    <t>DON STEFAN</t>
  </si>
  <si>
    <t>LONQUIMAY</t>
  </si>
  <si>
    <t>PESCA INVESTIGACION CAMARON NAILON</t>
  </si>
  <si>
    <t>III REGION</t>
  </si>
  <si>
    <t>DON JOSE MIGUEL</t>
  </si>
  <si>
    <t>Investigación II-VIII</t>
  </si>
  <si>
    <t>Cuota efectiva final</t>
  </si>
  <si>
    <t>cesiones</t>
  </si>
  <si>
    <t>IV Región de Coquimbo</t>
  </si>
  <si>
    <t>Tabla 2. Consumo cuota artesanal Camarón nailon por asignatario, año 2018 (Toneladas)</t>
  </si>
  <si>
    <t>Fraccionamientos</t>
  </si>
  <si>
    <t xml:space="preserve"> Industrial Ltp VIII </t>
  </si>
  <si>
    <t>Camarón nailon II - III</t>
  </si>
  <si>
    <t>Camarón nailon IV</t>
  </si>
  <si>
    <t>TOTAL ASIGNATARIOS LTP IV REGION</t>
  </si>
  <si>
    <t>TOTAL ASIGNATARIOS LTP II-III REGION</t>
  </si>
  <si>
    <t>Camarón nailon V</t>
  </si>
  <si>
    <t>Camarón nailon  VI</t>
  </si>
  <si>
    <t>TOTAL ASIGNATARIOS LTP VI REGION</t>
  </si>
  <si>
    <t>Camarón nailon VI</t>
  </si>
  <si>
    <t>Camarón nailon VII</t>
  </si>
  <si>
    <t>TOTAL ASIGNATARIOS LTP VII</t>
  </si>
  <si>
    <t>Camarón nailon VIII</t>
  </si>
  <si>
    <t>Traspaso, Cesión, Arriendo</t>
  </si>
  <si>
    <t xml:space="preserve">Traspaso, Cesión, Arriendo </t>
  </si>
  <si>
    <t xml:space="preserve">U. de pesquería </t>
  </si>
  <si>
    <t>Tabla 1. Consumo cuota global Pesquería Camarón nailon II – VIII, año 2018. Datos en toneladas.</t>
  </si>
  <si>
    <r>
      <t xml:space="preserve">Tabla 4. </t>
    </r>
    <r>
      <rPr>
        <sz val="6"/>
        <color theme="1"/>
        <rFont val="Calibri"/>
        <family val="2"/>
        <scheme val="minor"/>
      </rPr>
      <t>Consumo cuota industrial LTP  Camarón nailon II – III, año 2018. Toneladas</t>
    </r>
  </si>
  <si>
    <r>
      <t xml:space="preserve">Tabla 5. </t>
    </r>
    <r>
      <rPr>
        <sz val="6"/>
        <color theme="1"/>
        <rFont val="Calibri"/>
        <family val="2"/>
        <scheme val="minor"/>
      </rPr>
      <t>Consumo cuota industrial LTP  Camarón nailon IV, año 2018. Toneladas</t>
    </r>
  </si>
  <si>
    <r>
      <t xml:space="preserve">Tabla 6. </t>
    </r>
    <r>
      <rPr>
        <sz val="6"/>
        <color theme="1"/>
        <rFont val="Calibri"/>
        <family val="2"/>
        <scheme val="minor"/>
      </rPr>
      <t>Consumo cuota industrial LTP  Camarón nailon V, año 2018. Toneladas</t>
    </r>
  </si>
  <si>
    <r>
      <t xml:space="preserve">Tabla 7. </t>
    </r>
    <r>
      <rPr>
        <sz val="6"/>
        <color theme="1"/>
        <rFont val="Calibri"/>
        <family val="2"/>
        <scheme val="minor"/>
      </rPr>
      <t>Consumo cuota industrial LTP  Camarón nailon VI, año 2018. Toneladas</t>
    </r>
  </si>
  <si>
    <r>
      <t xml:space="preserve">Tabla 8. </t>
    </r>
    <r>
      <rPr>
        <sz val="6"/>
        <color theme="1"/>
        <rFont val="Calibri"/>
        <family val="2"/>
        <scheme val="minor"/>
      </rPr>
      <t>Consumo cuota industrial LTP  Camarón nailon VII, año 2018. Toneladas</t>
    </r>
  </si>
  <si>
    <r>
      <t xml:space="preserve">Tabla 9. </t>
    </r>
    <r>
      <rPr>
        <sz val="6"/>
        <color theme="1"/>
        <rFont val="Calibri"/>
        <family val="2"/>
        <scheme val="minor"/>
      </rPr>
      <t>Consumo cuota industrial LTP  Camarón nailon VIII, año 2018. Toneladas</t>
    </r>
  </si>
  <si>
    <r>
      <t>a.</t>
    </r>
    <r>
      <rPr>
        <sz val="7"/>
        <color theme="1"/>
        <rFont val="Times New Roman"/>
        <family val="1"/>
      </rPr>
      <t xml:space="preserve">                </t>
    </r>
    <r>
      <rPr>
        <u/>
        <sz val="11"/>
        <color theme="1"/>
        <rFont val="Calibri"/>
        <family val="2"/>
        <scheme val="minor"/>
      </rPr>
      <t>Artesanal-Artesanal</t>
    </r>
  </si>
  <si>
    <t>No hay</t>
  </si>
  <si>
    <r>
      <t>b.</t>
    </r>
    <r>
      <rPr>
        <sz val="7"/>
        <color theme="1"/>
        <rFont val="Times New Roman"/>
        <family val="1"/>
      </rPr>
      <t xml:space="preserve">                </t>
    </r>
    <r>
      <rPr>
        <u/>
        <sz val="11"/>
        <color theme="1"/>
        <rFont val="Calibri"/>
        <family val="2"/>
        <scheme val="minor"/>
      </rPr>
      <t>Artesanal-Industrial</t>
    </r>
  </si>
  <si>
    <t>R EX N° 597-2018, Autoriza Cesión 22,475 ton desde Artesanal IV a Industrial LTP</t>
  </si>
  <si>
    <t>R Ex N° 2779-2018, Autoriza Cesión de 10 ton desde Artesanal IV a Industrial LTP</t>
  </si>
  <si>
    <t>R EX N° 4309-2018. Autoriza Cesión de 60 ton desde Artesanal IV a Industrial LTP</t>
  </si>
  <si>
    <r>
      <t>c.</t>
    </r>
    <r>
      <rPr>
        <sz val="7"/>
        <color theme="1"/>
        <rFont val="Times New Roman"/>
        <family val="1"/>
      </rPr>
      <t xml:space="preserve">                </t>
    </r>
    <r>
      <rPr>
        <u/>
        <sz val="11"/>
        <color theme="1"/>
        <rFont val="Calibri"/>
        <family val="2"/>
        <scheme val="minor"/>
      </rPr>
      <t>Industrial-Artesanal</t>
    </r>
  </si>
  <si>
    <r>
      <t>d.</t>
    </r>
    <r>
      <rPr>
        <sz val="7"/>
        <color theme="1"/>
        <rFont val="Times New Roman"/>
        <family val="1"/>
      </rPr>
      <t xml:space="preserve">                </t>
    </r>
    <r>
      <rPr>
        <u/>
        <sz val="11"/>
        <color theme="1"/>
        <rFont val="Calibri"/>
        <family val="2"/>
        <scheme val="minor"/>
      </rPr>
      <t xml:space="preserve">Industrial-Industrial </t>
    </r>
  </si>
  <si>
    <t>R EX N°</t>
  </si>
  <si>
    <t>512-2018, Compra/Venta Camarón nailon, II a VIII región</t>
  </si>
  <si>
    <t>514-2018, Compra/Venta Camarón nailon, II a VIII región</t>
  </si>
  <si>
    <t>516-2018, Compra/Venta Camarón nailon, II a VIII región</t>
  </si>
  <si>
    <t>522-2018, Deja sin efecto Camarón nailon, II a VIII región</t>
  </si>
  <si>
    <t>523-2018, Deja sin efecto Camarón nailon, II a VIII región</t>
  </si>
  <si>
    <t>524-2018, Compra/Venta Camarón nailon, II a VIII región</t>
  </si>
  <si>
    <t>561-2018, Deja sin efecto Camarón nailon, II a VIII región</t>
  </si>
  <si>
    <t>562-2018, Deja sin efecto Camarón nailon, II a VIII región</t>
  </si>
  <si>
    <t>601-2018, Deja sin efecto Camarón nailon, II a VIII región</t>
  </si>
  <si>
    <t>851-2018, Rectifica N° 601-2018 Camarón nailon, II a VIII región</t>
  </si>
  <si>
    <t>1528-2018, Compra/Venta Camarón nailon, II a VIII región</t>
  </si>
  <si>
    <t>1529-2018, Compra/Venta Camarón nailon, II a VIII región</t>
  </si>
  <si>
    <t>1530-2018, Compra/venta Camarón nailon, II a VIII región</t>
  </si>
  <si>
    <t>1713-2018, Compra/Venta FIDE Camarón nailon, II a VIII región</t>
  </si>
  <si>
    <t>1714-2018, Compra/Venta FIDE Camarón nailon, II a VIII región</t>
  </si>
  <si>
    <t>1715-2018, Compra/Venta FIDE Camarón nailon, II a VIII región</t>
  </si>
  <si>
    <t>1716-2018, Compra/Venta FIDE Camarón nailon, II a VIII región</t>
  </si>
  <si>
    <t>1717-2018, Compra/Venta FIDE Camarón nailon, II a VIII región</t>
  </si>
  <si>
    <t>1718-2018, Compra/Venta FIDE Camarón nailon, II a VIII región</t>
  </si>
  <si>
    <t>1719-2018, Compra/Venta FIDE Camarón nailon, II a VIII región</t>
  </si>
  <si>
    <t>1720-2018, Compra/Venta FIDE Camarón nailon, II a VIII región</t>
  </si>
  <si>
    <t>1721-2018, Compra/Venta FIDE Camarón nailon, II a VIII región</t>
  </si>
  <si>
    <t>1722-2018, Compra/Venta FIDE Camarón nailon, II a VIII región</t>
  </si>
  <si>
    <t>1723-2018, Compra/Venta FIDE Camarón nailon, II a VIII región</t>
  </si>
  <si>
    <t>1724-2018, Compra/Venta FIDE Camarón nailon, II a VIII región</t>
  </si>
  <si>
    <t>1725-2018, Compra/Venta FIDE Camarón nailon, II a VIII región</t>
  </si>
  <si>
    <t>2779-2018, Compra/Venta Camarón nailon, II a VIII región</t>
  </si>
  <si>
    <t>2876-2018, Deja sin efecto fideicomiso Camarón nailon, II a VIII región</t>
  </si>
  <si>
    <t>3251-2018, Compraventa FIDE Camarón nailon, II a VIII región</t>
  </si>
  <si>
    <t>3252-2018, Compraventa FIDE Camarón nailon, II a VIII región</t>
  </si>
  <si>
    <t>3253-2018, Compraventa FIDE Camarón nailon, II a VIII región</t>
  </si>
  <si>
    <t>3254-2018, Compraventa FIDE Camarón nailon, II a VIII región</t>
  </si>
  <si>
    <t>3255-2018, Compraventa FIDE Camarón nailon, II a VIII región</t>
  </si>
  <si>
    <t>3256-2018, Compraventa FIDE Camarón nailon, II a VIII región</t>
  </si>
  <si>
    <t>3257-2018, Compraventa FIDE Camarón nailon, II a VIII región</t>
  </si>
  <si>
    <t>3258-2018, Compraventa FIDE Camarón nailon, II a VIII región</t>
  </si>
  <si>
    <t>3259-2018, Compraventa FIDE Camarón nailon, II a VIII región</t>
  </si>
  <si>
    <t>3260-2018, Compraventa FIDE Camarón nailon, II a VIII región</t>
  </si>
  <si>
    <t>3261-2018, Compraventa FIDE Camarón nailon, II a VIII región</t>
  </si>
  <si>
    <t>3262-2018, Compraventa FIDE Camarón nailon, II a VIII región</t>
  </si>
  <si>
    <t>3263-2018, Compraventa FIDE Camarón nailon, II a VIII región</t>
  </si>
  <si>
    <t>3959-2018, Compraventa FIDE Camarón nailon, II a VIII región</t>
  </si>
  <si>
    <r>
      <t xml:space="preserve">Movimientos de Cuotas </t>
    </r>
    <r>
      <rPr>
        <sz val="11"/>
        <color theme="1"/>
        <rFont val="Calibri"/>
        <family val="2"/>
        <scheme val="minor"/>
      </rPr>
      <t>(Cesiones, transferencias, negocios traslaticios y no traslaticios)</t>
    </r>
  </si>
  <si>
    <t xml:space="preserve">CERTIFICADO  N° </t>
  </si>
  <si>
    <t>07-2018, Arriendo Camarón nailon II-VIII</t>
  </si>
  <si>
    <t>09-2018, Arriendo Camarón nailon II-VIII</t>
  </si>
  <si>
    <t>13-2018, Arriendo Camarón nailon II-VIII</t>
  </si>
  <si>
    <t>PESQ. ANTONIO CRUZ CORDOVA NAKOUZI E.I.R.L.</t>
  </si>
  <si>
    <t>PESQ. CMK LTDA.</t>
  </si>
  <si>
    <t>PESQ. ISLADAMAS S.A.</t>
  </si>
  <si>
    <t>PESQ. QUINTERO S.A.</t>
  </si>
  <si>
    <t>fauna acompañante</t>
  </si>
  <si>
    <t>RESUMEN  ANUAL CONSUMO DE CUOTA CAMARON NAILON  II-VIII REGION. AÑO 2018 (FIANALLLL )</t>
  </si>
  <si>
    <t>TOTALES</t>
  </si>
  <si>
    <t>Total Objetivo</t>
  </si>
  <si>
    <r>
      <t>Tabla 11.  Sobreconsumo cuota Artesanal Camarón nailon II -VIII Región,  V Región.</t>
    </r>
    <r>
      <rPr>
        <b/>
        <sz val="9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Toneladas</t>
    </r>
  </si>
  <si>
    <t>Sobreconsumo Consumo %</t>
  </si>
  <si>
    <t xml:space="preserve"> Región de Valparaíso</t>
  </si>
  <si>
    <t>Fraccionamiento</t>
  </si>
</sst>
</file>

<file path=xl/styles.xml><?xml version="1.0" encoding="utf-8"?>
<styleSheet xmlns="http://schemas.openxmlformats.org/spreadsheetml/2006/main">
  <numFmts count="1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%"/>
    <numFmt numFmtId="171" formatCode="0.000_ ;[Red]\-0.000\ "/>
    <numFmt numFmtId="172" formatCode="[$-340A]dddd\,\ dd&quot; de &quot;mmmm&quot; de &quot;yyyy;@"/>
    <numFmt numFmtId="173" formatCode="0.0000000"/>
    <numFmt numFmtId="174" formatCode="_-* #,##0_-;\-* #,##0_-;_-* &quot;-&quot;??_-;_-@_-"/>
    <numFmt numFmtId="175" formatCode="dd/mm/yyyy;@"/>
    <numFmt numFmtId="176" formatCode="0.0000"/>
    <numFmt numFmtId="177" formatCode="yyyy/mm/dd;@"/>
    <numFmt numFmtId="178" formatCode="dd\-mmm\-yy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b/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name val="Calibri"/>
      <family val="2"/>
    </font>
    <font>
      <b/>
      <sz val="18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b/>
      <sz val="9"/>
      <color rgb="FFFFFFFF"/>
      <name val="Verdana"/>
      <family val="2"/>
    </font>
    <font>
      <sz val="9"/>
      <name val="Verdana"/>
      <family val="2"/>
    </font>
    <font>
      <b/>
      <sz val="12"/>
      <color indexed="81"/>
      <name val="Tahom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1" tint="0.249977111117893"/>
      <name val="Verdana"/>
      <family val="2"/>
    </font>
    <font>
      <b/>
      <sz val="12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0"/>
      <name val="Arial"/>
      <family val="2"/>
    </font>
    <font>
      <b/>
      <sz val="11"/>
      <color theme="3" tint="-0.249977111117893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indexed="81"/>
      <name val="Tahoma"/>
      <family val="2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11"/>
      <color rgb="FFCC00FF"/>
      <name val="Calibri"/>
      <family val="2"/>
      <scheme val="minor"/>
    </font>
    <font>
      <sz val="9"/>
      <color rgb="FFCC00FF"/>
      <name val="Verdana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6"/>
      <name val="Calibri"/>
      <family val="2"/>
    </font>
    <font>
      <b/>
      <sz val="6"/>
      <color theme="0"/>
      <name val="Calibri"/>
      <family val="2"/>
      <scheme val="minor"/>
    </font>
    <font>
      <b/>
      <sz val="6"/>
      <color theme="5" tint="-0.249977111117893"/>
      <name val="Calibri"/>
      <family val="2"/>
      <scheme val="minor"/>
    </font>
    <font>
      <b/>
      <sz val="6"/>
      <color theme="1" tint="0.249977111117893"/>
      <name val="Calibri"/>
      <family val="2"/>
      <scheme val="minor"/>
    </font>
    <font>
      <sz val="7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6"/>
      <name val="Calibri"/>
      <family val="2"/>
    </font>
    <font>
      <sz val="6"/>
      <color theme="0"/>
      <name val="Calibri"/>
      <family val="2"/>
      <scheme val="minor"/>
    </font>
    <font>
      <sz val="6"/>
      <color theme="5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FE7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8CE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1B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D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C0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0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4" fillId="19" borderId="32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5" fillId="20" borderId="33" applyNumberFormat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18" fillId="10" borderId="35" applyNumberFormat="0" applyAlignment="0" applyProtection="0"/>
    <xf numFmtId="0" fontId="9" fillId="0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0" fontId="20" fillId="26" borderId="36" applyNumberFormat="0" applyFont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5" fillId="19" borderId="3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2" fillId="0" borderId="0"/>
    <xf numFmtId="0" fontId="32" fillId="0" borderId="0"/>
    <xf numFmtId="0" fontId="20" fillId="0" borderId="0"/>
    <xf numFmtId="0" fontId="2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19" borderId="69" applyNumberFormat="0" applyAlignment="0" applyProtection="0"/>
    <xf numFmtId="0" fontId="15" fillId="20" borderId="33" applyNumberFormat="0" applyAlignment="0" applyProtection="0"/>
    <xf numFmtId="0" fontId="16" fillId="0" borderId="34" applyNumberFormat="0" applyFill="0" applyAlignment="0" applyProtection="0"/>
    <xf numFmtId="0" fontId="1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8" fillId="10" borderId="69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25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26" borderId="70" applyNumberFormat="0" applyFont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19" borderId="7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17" fillId="0" borderId="40" applyNumberFormat="0" applyFill="0" applyAlignment="0" applyProtection="0"/>
    <xf numFmtId="0" fontId="31" fillId="0" borderId="72" applyNumberFormat="0" applyFill="0" applyAlignment="0" applyProtection="0"/>
    <xf numFmtId="0" fontId="52" fillId="0" borderId="0"/>
    <xf numFmtId="0" fontId="52" fillId="0" borderId="0"/>
  </cellStyleXfs>
  <cellXfs count="100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4" borderId="13" xfId="0" applyFill="1" applyBorder="1"/>
    <xf numFmtId="0" fontId="2" fillId="0" borderId="0" xfId="0" applyFont="1"/>
    <xf numFmtId="0" fontId="0" fillId="28" borderId="0" xfId="0" applyFill="1"/>
    <xf numFmtId="164" fontId="0" fillId="0" borderId="0" xfId="0" applyNumberFormat="1"/>
    <xf numFmtId="0" fontId="0" fillId="29" borderId="0" xfId="0" applyFill="1"/>
    <xf numFmtId="0" fontId="7" fillId="27" borderId="56" xfId="0" applyFont="1" applyFill="1" applyBorder="1" applyAlignment="1">
      <alignment horizontal="center" vertical="center"/>
    </xf>
    <xf numFmtId="0" fontId="5" fillId="36" borderId="5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 wrapText="1"/>
    </xf>
    <xf numFmtId="0" fontId="7" fillId="35" borderId="56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0" fillId="37" borderId="0" xfId="0" applyFill="1"/>
    <xf numFmtId="166" fontId="0" fillId="37" borderId="0" xfId="0" applyNumberFormat="1" applyFill="1"/>
    <xf numFmtId="164" fontId="0" fillId="37" borderId="0" xfId="0" applyNumberFormat="1" applyFill="1"/>
    <xf numFmtId="169" fontId="3" fillId="37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7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169" fontId="0" fillId="37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/>
    </xf>
    <xf numFmtId="0" fontId="37" fillId="37" borderId="0" xfId="27279" applyFont="1" applyFill="1" applyBorder="1" applyAlignment="1">
      <alignment horizontal="center" vertical="center" wrapText="1"/>
    </xf>
    <xf numFmtId="0" fontId="37" fillId="37" borderId="0" xfId="0" applyFont="1" applyFill="1" applyBorder="1" applyAlignment="1">
      <alignment horizontal="center" vertical="center"/>
    </xf>
    <xf numFmtId="164" fontId="0" fillId="4" borderId="21" xfId="0" applyNumberFormat="1" applyFont="1" applyFill="1" applyBorder="1" applyAlignment="1">
      <alignment horizontal="center" vertical="center"/>
    </xf>
    <xf numFmtId="164" fontId="0" fillId="4" borderId="26" xfId="0" applyNumberFormat="1" applyFont="1" applyFill="1" applyBorder="1" applyAlignment="1">
      <alignment horizontal="center" vertical="center"/>
    </xf>
    <xf numFmtId="0" fontId="7" fillId="4" borderId="74" xfId="0" applyFont="1" applyFill="1" applyBorder="1"/>
    <xf numFmtId="0" fontId="7" fillId="4" borderId="19" xfId="0" applyFont="1" applyFill="1" applyBorder="1"/>
    <xf numFmtId="0" fontId="7" fillId="4" borderId="56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164" fontId="0" fillId="35" borderId="61" xfId="0" applyNumberFormat="1" applyFont="1" applyFill="1" applyBorder="1" applyAlignment="1">
      <alignment horizontal="center"/>
    </xf>
    <xf numFmtId="0" fontId="5" fillId="36" borderId="9" xfId="0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7" fillId="27" borderId="74" xfId="0" applyFont="1" applyFill="1" applyBorder="1" applyAlignment="1">
      <alignment horizontal="center" vertical="center"/>
    </xf>
    <xf numFmtId="0" fontId="38" fillId="37" borderId="0" xfId="0" applyFont="1" applyFill="1" applyAlignment="1">
      <alignment horizontal="center" vertical="center" wrapText="1"/>
    </xf>
    <xf numFmtId="164" fontId="0" fillId="4" borderId="18" xfId="0" applyNumberFormat="1" applyFont="1" applyFill="1" applyBorder="1" applyAlignment="1">
      <alignment horizontal="center"/>
    </xf>
    <xf numFmtId="164" fontId="0" fillId="4" borderId="61" xfId="0" applyNumberFormat="1" applyFont="1" applyFill="1" applyBorder="1" applyAlignment="1">
      <alignment horizontal="center"/>
    </xf>
    <xf numFmtId="164" fontId="7" fillId="4" borderId="61" xfId="0" applyNumberFormat="1" applyFont="1" applyFill="1" applyBorder="1" applyAlignment="1">
      <alignment horizontal="center" vertical="center"/>
    </xf>
    <xf numFmtId="164" fontId="0" fillId="35" borderId="18" xfId="0" applyNumberFormat="1" applyFont="1" applyFill="1" applyBorder="1" applyAlignment="1">
      <alignment horizontal="center"/>
    </xf>
    <xf numFmtId="164" fontId="7" fillId="27" borderId="61" xfId="0" applyNumberFormat="1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/>
    </xf>
    <xf numFmtId="0" fontId="0" fillId="40" borderId="3" xfId="0" applyFill="1" applyBorder="1" applyAlignment="1">
      <alignment horizontal="center"/>
    </xf>
    <xf numFmtId="0" fontId="0" fillId="40" borderId="60" xfId="0" applyFill="1" applyBorder="1" applyAlignment="1">
      <alignment horizontal="center"/>
    </xf>
    <xf numFmtId="0" fontId="0" fillId="40" borderId="63" xfId="0" applyFill="1" applyBorder="1" applyAlignment="1">
      <alignment horizontal="center"/>
    </xf>
    <xf numFmtId="0" fontId="0" fillId="41" borderId="73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41" borderId="3" xfId="0" applyFill="1" applyBorder="1" applyAlignment="1">
      <alignment horizontal="center"/>
    </xf>
    <xf numFmtId="0" fontId="5" fillId="42" borderId="29" xfId="0" applyFont="1" applyFill="1" applyBorder="1" applyAlignment="1">
      <alignment horizontal="center" vertical="center" wrapText="1"/>
    </xf>
    <xf numFmtId="0" fontId="5" fillId="42" borderId="5" xfId="0" applyFont="1" applyFill="1" applyBorder="1" applyAlignment="1">
      <alignment horizontal="center" vertical="center" wrapText="1"/>
    </xf>
    <xf numFmtId="0" fontId="5" fillId="42" borderId="7" xfId="0" applyFont="1" applyFill="1" applyBorder="1" applyAlignment="1">
      <alignment horizontal="center" vertical="center" wrapText="1"/>
    </xf>
    <xf numFmtId="0" fontId="0" fillId="34" borderId="0" xfId="0" applyFill="1"/>
    <xf numFmtId="164" fontId="7" fillId="35" borderId="5" xfId="0" applyNumberFormat="1" applyFont="1" applyFill="1" applyBorder="1" applyAlignment="1">
      <alignment horizontal="center"/>
    </xf>
    <xf numFmtId="164" fontId="7" fillId="35" borderId="61" xfId="0" applyNumberFormat="1" applyFont="1" applyFill="1" applyBorder="1" applyAlignment="1">
      <alignment horizontal="center"/>
    </xf>
    <xf numFmtId="164" fontId="0" fillId="35" borderId="4" xfId="0" applyNumberFormat="1" applyFont="1" applyFill="1" applyBorder="1" applyAlignment="1">
      <alignment horizontal="center"/>
    </xf>
    <xf numFmtId="164" fontId="0" fillId="27" borderId="61" xfId="0" applyNumberFormat="1" applyFon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22" xfId="0" applyNumberFormat="1" applyFill="1" applyBorder="1"/>
    <xf numFmtId="164" fontId="0" fillId="4" borderId="12" xfId="0" applyNumberFormat="1" applyFill="1" applyBorder="1" applyAlignment="1">
      <alignment horizontal="center"/>
    </xf>
    <xf numFmtId="164" fontId="0" fillId="4" borderId="13" xfId="0" applyNumberFormat="1" applyFill="1" applyBorder="1"/>
    <xf numFmtId="164" fontId="0" fillId="4" borderId="1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57" xfId="0" applyNumberFormat="1" applyFill="1" applyBorder="1"/>
    <xf numFmtId="164" fontId="0" fillId="4" borderId="56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49" xfId="0" applyNumberFormat="1" applyFill="1" applyBorder="1" applyAlignment="1">
      <alignment horizontal="center"/>
    </xf>
    <xf numFmtId="164" fontId="0" fillId="4" borderId="61" xfId="0" applyNumberForma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 vertical="center"/>
    </xf>
    <xf numFmtId="164" fontId="0" fillId="35" borderId="0" xfId="0" applyNumberFormat="1" applyFont="1" applyFill="1" applyBorder="1" applyAlignment="1">
      <alignment horizontal="center" vertical="center"/>
    </xf>
    <xf numFmtId="164" fontId="0" fillId="35" borderId="25" xfId="0" applyNumberFormat="1" applyFont="1" applyFill="1" applyBorder="1" applyAlignment="1">
      <alignment horizontal="center" vertical="center"/>
    </xf>
    <xf numFmtId="164" fontId="0" fillId="35" borderId="22" xfId="0" applyNumberFormat="1" applyFont="1" applyFill="1" applyBorder="1" applyAlignment="1">
      <alignment horizontal="center" vertical="center"/>
    </xf>
    <xf numFmtId="164" fontId="0" fillId="29" borderId="24" xfId="0" applyNumberFormat="1" applyFont="1" applyFill="1" applyBorder="1" applyAlignment="1">
      <alignment horizontal="center" vertical="center"/>
    </xf>
    <xf numFmtId="164" fontId="0" fillId="29" borderId="0" xfId="0" applyNumberFormat="1" applyFont="1" applyFill="1" applyBorder="1" applyAlignment="1">
      <alignment horizontal="center" vertical="center"/>
    </xf>
    <xf numFmtId="164" fontId="0" fillId="29" borderId="25" xfId="0" applyNumberFormat="1" applyFont="1" applyFill="1" applyBorder="1" applyAlignment="1">
      <alignment horizontal="center" vertical="center"/>
    </xf>
    <xf numFmtId="164" fontId="0" fillId="29" borderId="22" xfId="0" applyNumberFormat="1" applyFont="1" applyFill="1" applyBorder="1" applyAlignment="1">
      <alignment horizontal="center" vertical="center"/>
    </xf>
    <xf numFmtId="164" fontId="0" fillId="29" borderId="56" xfId="0" applyNumberFormat="1" applyFont="1" applyFill="1" applyBorder="1" applyAlignment="1">
      <alignment horizontal="center" vertical="center"/>
    </xf>
    <xf numFmtId="164" fontId="0" fillId="38" borderId="24" xfId="0" applyNumberFormat="1" applyFont="1" applyFill="1" applyBorder="1" applyAlignment="1">
      <alignment horizontal="center" vertical="center"/>
    </xf>
    <xf numFmtId="164" fontId="0" fillId="38" borderId="0" xfId="0" applyNumberFormat="1" applyFont="1" applyFill="1" applyBorder="1" applyAlignment="1">
      <alignment horizontal="center" vertical="center"/>
    </xf>
    <xf numFmtId="164" fontId="0" fillId="38" borderId="25" xfId="0" applyNumberFormat="1" applyFont="1" applyFill="1" applyBorder="1" applyAlignment="1">
      <alignment horizontal="center" vertical="center"/>
    </xf>
    <xf numFmtId="164" fontId="0" fillId="38" borderId="22" xfId="0" applyNumberFormat="1" applyFont="1" applyFill="1" applyBorder="1" applyAlignment="1">
      <alignment horizontal="center" vertical="center"/>
    </xf>
    <xf numFmtId="164" fontId="0" fillId="38" borderId="56" xfId="0" applyNumberFormat="1" applyFont="1" applyFill="1" applyBorder="1" applyAlignment="1">
      <alignment horizontal="center" vertical="center"/>
    </xf>
    <xf numFmtId="164" fontId="0" fillId="30" borderId="24" xfId="0" applyNumberFormat="1" applyFont="1" applyFill="1" applyBorder="1" applyAlignment="1">
      <alignment horizontal="center" vertical="center"/>
    </xf>
    <xf numFmtId="164" fontId="0" fillId="30" borderId="0" xfId="0" applyNumberFormat="1" applyFont="1" applyFill="1" applyBorder="1" applyAlignment="1">
      <alignment horizontal="center" vertical="center"/>
    </xf>
    <xf numFmtId="164" fontId="0" fillId="30" borderId="25" xfId="0" applyNumberFormat="1" applyFont="1" applyFill="1" applyBorder="1" applyAlignment="1">
      <alignment horizontal="center" vertical="center"/>
    </xf>
    <xf numFmtId="164" fontId="0" fillId="30" borderId="22" xfId="0" applyNumberFormat="1" applyFont="1" applyFill="1" applyBorder="1" applyAlignment="1">
      <alignment horizontal="center" vertical="center"/>
    </xf>
    <xf numFmtId="164" fontId="0" fillId="30" borderId="56" xfId="0" applyNumberFormat="1" applyFont="1" applyFill="1" applyBorder="1" applyAlignment="1">
      <alignment horizontal="center" vertical="center"/>
    </xf>
    <xf numFmtId="164" fontId="0" fillId="31" borderId="24" xfId="0" applyNumberFormat="1" applyFont="1" applyFill="1" applyBorder="1" applyAlignment="1">
      <alignment horizontal="center" vertical="center"/>
    </xf>
    <xf numFmtId="164" fontId="0" fillId="31" borderId="0" xfId="0" applyNumberFormat="1" applyFont="1" applyFill="1" applyBorder="1" applyAlignment="1">
      <alignment horizontal="center" vertical="center"/>
    </xf>
    <xf numFmtId="164" fontId="0" fillId="31" borderId="25" xfId="0" applyNumberFormat="1" applyFont="1" applyFill="1" applyBorder="1" applyAlignment="1">
      <alignment horizontal="center" vertical="center"/>
    </xf>
    <xf numFmtId="164" fontId="0" fillId="31" borderId="22" xfId="0" applyNumberFormat="1" applyFont="1" applyFill="1" applyBorder="1" applyAlignment="1">
      <alignment horizontal="center" vertical="center"/>
    </xf>
    <xf numFmtId="164" fontId="0" fillId="31" borderId="56" xfId="0" applyNumberFormat="1" applyFont="1" applyFill="1" applyBorder="1" applyAlignment="1">
      <alignment horizontal="center" vertical="center"/>
    </xf>
    <xf numFmtId="164" fontId="0" fillId="34" borderId="24" xfId="0" applyNumberFormat="1" applyFont="1" applyFill="1" applyBorder="1" applyAlignment="1">
      <alignment horizontal="center" vertical="center"/>
    </xf>
    <xf numFmtId="164" fontId="0" fillId="34" borderId="0" xfId="0" applyNumberFormat="1" applyFont="1" applyFill="1" applyBorder="1" applyAlignment="1">
      <alignment horizontal="center" vertical="center"/>
    </xf>
    <xf numFmtId="164" fontId="0" fillId="34" borderId="25" xfId="0" applyNumberFormat="1" applyFont="1" applyFill="1" applyBorder="1" applyAlignment="1">
      <alignment horizontal="center" vertical="center"/>
    </xf>
    <xf numFmtId="164" fontId="0" fillId="34" borderId="2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39" fillId="28" borderId="42" xfId="27279" applyFont="1" applyFill="1" applyBorder="1" applyAlignment="1">
      <alignment horizontal="center" vertical="center" wrapText="1"/>
    </xf>
    <xf numFmtId="164" fontId="0" fillId="4" borderId="76" xfId="0" applyNumberFormat="1" applyFont="1" applyFill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/>
    </xf>
    <xf numFmtId="0" fontId="0" fillId="37" borderId="0" xfId="0" applyFill="1" applyAlignment="1">
      <alignment horizontal="center" vertical="center"/>
    </xf>
    <xf numFmtId="164" fontId="0" fillId="37" borderId="0" xfId="0" applyNumberFormat="1" applyFont="1" applyFill="1" applyAlignment="1">
      <alignment horizontal="center" vertical="center"/>
    </xf>
    <xf numFmtId="164" fontId="2" fillId="37" borderId="0" xfId="0" applyNumberFormat="1" applyFont="1" applyFill="1" applyAlignment="1">
      <alignment horizontal="center" vertical="center"/>
    </xf>
    <xf numFmtId="164" fontId="0" fillId="35" borderId="63" xfId="0" applyNumberFormat="1" applyFont="1" applyFill="1" applyBorder="1" applyAlignment="1">
      <alignment horizontal="center" vertical="center"/>
    </xf>
    <xf numFmtId="164" fontId="0" fillId="35" borderId="27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22" xfId="0" applyFont="1" applyFill="1" applyBorder="1" applyAlignment="1">
      <alignment horizontal="center" vertical="center"/>
    </xf>
    <xf numFmtId="164" fontId="0" fillId="35" borderId="80" xfId="0" applyNumberFormat="1" applyFont="1" applyFill="1" applyBorder="1" applyAlignment="1">
      <alignment horizontal="center" vertical="center"/>
    </xf>
    <xf numFmtId="164" fontId="0" fillId="29" borderId="80" xfId="0" applyNumberFormat="1" applyFont="1" applyFill="1" applyBorder="1" applyAlignment="1">
      <alignment horizontal="center" vertical="center"/>
    </xf>
    <xf numFmtId="164" fontId="0" fillId="38" borderId="80" xfId="0" applyNumberFormat="1" applyFont="1" applyFill="1" applyBorder="1" applyAlignment="1">
      <alignment horizontal="center" vertical="center"/>
    </xf>
    <xf numFmtId="164" fontId="0" fillId="30" borderId="80" xfId="0" applyNumberFormat="1" applyFont="1" applyFill="1" applyBorder="1" applyAlignment="1">
      <alignment horizontal="center" vertical="center"/>
    </xf>
    <xf numFmtId="164" fontId="0" fillId="31" borderId="80" xfId="0" applyNumberFormat="1" applyFont="1" applyFill="1" applyBorder="1" applyAlignment="1">
      <alignment horizontal="center" vertical="center"/>
    </xf>
    <xf numFmtId="164" fontId="0" fillId="34" borderId="80" xfId="0" applyNumberFormat="1" applyFont="1" applyFill="1" applyBorder="1" applyAlignment="1">
      <alignment horizontal="center" vertical="center"/>
    </xf>
    <xf numFmtId="170" fontId="7" fillId="35" borderId="17" xfId="2" applyNumberFormat="1" applyFont="1" applyFill="1" applyBorder="1" applyAlignment="1">
      <alignment horizontal="center"/>
    </xf>
    <xf numFmtId="170" fontId="7" fillId="35" borderId="44" xfId="2" applyNumberFormat="1" applyFont="1" applyFill="1" applyBorder="1" applyAlignment="1">
      <alignment horizontal="center"/>
    </xf>
    <xf numFmtId="170" fontId="2" fillId="35" borderId="44" xfId="2" applyNumberFormat="1" applyFont="1" applyFill="1" applyBorder="1" applyAlignment="1">
      <alignment horizontal="center"/>
    </xf>
    <xf numFmtId="170" fontId="7" fillId="27" borderId="84" xfId="2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7" fillId="27" borderId="67" xfId="0" applyFont="1" applyFill="1" applyBorder="1" applyAlignment="1">
      <alignment horizontal="center" vertical="center"/>
    </xf>
    <xf numFmtId="164" fontId="7" fillId="27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0" fillId="27" borderId="4" xfId="0" applyNumberFormat="1" applyFont="1" applyFill="1" applyBorder="1" applyAlignment="1">
      <alignment horizontal="center"/>
    </xf>
    <xf numFmtId="170" fontId="7" fillId="27" borderId="31" xfId="2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62" xfId="0" applyFill="1" applyBorder="1"/>
    <xf numFmtId="0" fontId="0" fillId="0" borderId="43" xfId="0" applyFill="1" applyBorder="1"/>
    <xf numFmtId="14" fontId="2" fillId="0" borderId="62" xfId="0" applyNumberFormat="1" applyFont="1" applyFill="1" applyBorder="1" applyAlignment="1">
      <alignment horizontal="center"/>
    </xf>
    <xf numFmtId="0" fontId="2" fillId="37" borderId="0" xfId="0" applyFont="1" applyFill="1" applyAlignment="1">
      <alignment horizontal="center" vertical="center"/>
    </xf>
    <xf numFmtId="164" fontId="0" fillId="33" borderId="27" xfId="0" applyNumberFormat="1" applyFont="1" applyFill="1" applyBorder="1" applyAlignment="1">
      <alignment horizontal="center" vertical="center"/>
    </xf>
    <xf numFmtId="0" fontId="0" fillId="35" borderId="10" xfId="0" applyFill="1" applyBorder="1"/>
    <xf numFmtId="0" fontId="0" fillId="35" borderId="13" xfId="0" applyFill="1" applyBorder="1"/>
    <xf numFmtId="0" fontId="2" fillId="35" borderId="13" xfId="0" applyFont="1" applyFill="1" applyBorder="1"/>
    <xf numFmtId="0" fontId="0" fillId="35" borderId="15" xfId="0" applyFill="1" applyBorder="1"/>
    <xf numFmtId="0" fontId="0" fillId="42" borderId="0" xfId="0" applyFont="1" applyFill="1" applyBorder="1" applyAlignment="1">
      <alignment horizontal="center" vertical="center"/>
    </xf>
    <xf numFmtId="164" fontId="0" fillId="33" borderId="30" xfId="0" applyNumberFormat="1" applyFont="1" applyFill="1" applyBorder="1" applyAlignment="1">
      <alignment horizontal="center" vertical="center"/>
    </xf>
    <xf numFmtId="0" fontId="0" fillId="42" borderId="80" xfId="0" applyFill="1" applyBorder="1" applyAlignment="1">
      <alignment horizontal="center" vertical="center"/>
    </xf>
    <xf numFmtId="164" fontId="0" fillId="35" borderId="85" xfId="0" applyNumberFormat="1" applyFont="1" applyFill="1" applyBorder="1" applyAlignment="1">
      <alignment horizontal="center" vertical="center"/>
    </xf>
    <xf numFmtId="164" fontId="0" fillId="38" borderId="85" xfId="0" applyNumberFormat="1" applyFont="1" applyFill="1" applyBorder="1" applyAlignment="1">
      <alignment horizontal="center" vertical="center"/>
    </xf>
    <xf numFmtId="164" fontId="0" fillId="30" borderId="85" xfId="0" applyNumberFormat="1" applyFont="1" applyFill="1" applyBorder="1" applyAlignment="1">
      <alignment horizontal="center" vertical="center"/>
    </xf>
    <xf numFmtId="164" fontId="0" fillId="31" borderId="85" xfId="0" applyNumberFormat="1" applyFont="1" applyFill="1" applyBorder="1" applyAlignment="1">
      <alignment horizontal="center" vertical="center"/>
    </xf>
    <xf numFmtId="164" fontId="0" fillId="34" borderId="85" xfId="0" applyNumberFormat="1" applyFont="1" applyFill="1" applyBorder="1" applyAlignment="1">
      <alignment horizontal="center" vertical="center"/>
    </xf>
    <xf numFmtId="164" fontId="0" fillId="29" borderId="66" xfId="0" applyNumberFormat="1" applyFont="1" applyFill="1" applyBorder="1" applyAlignment="1">
      <alignment horizontal="center" vertical="center"/>
    </xf>
    <xf numFmtId="164" fontId="0" fillId="38" borderId="66" xfId="0" applyNumberFormat="1" applyFont="1" applyFill="1" applyBorder="1" applyAlignment="1">
      <alignment horizontal="center" vertical="center"/>
    </xf>
    <xf numFmtId="164" fontId="0" fillId="30" borderId="66" xfId="0" applyNumberFormat="1" applyFont="1" applyFill="1" applyBorder="1" applyAlignment="1">
      <alignment horizontal="center" vertical="center"/>
    </xf>
    <xf numFmtId="164" fontId="0" fillId="31" borderId="66" xfId="0" applyNumberFormat="1" applyFont="1" applyFill="1" applyBorder="1" applyAlignment="1">
      <alignment horizontal="center" vertical="center"/>
    </xf>
    <xf numFmtId="0" fontId="47" fillId="4" borderId="0" xfId="0" applyFont="1" applyFill="1"/>
    <xf numFmtId="0" fontId="44" fillId="44" borderId="3" xfId="0" applyFont="1" applyFill="1" applyBorder="1" applyAlignment="1">
      <alignment horizontal="left" wrapText="1"/>
    </xf>
    <xf numFmtId="0" fontId="47" fillId="4" borderId="60" xfId="0" applyFont="1" applyFill="1" applyBorder="1"/>
    <xf numFmtId="0" fontId="44" fillId="44" borderId="81" xfId="0" applyFont="1" applyFill="1" applyBorder="1" applyAlignment="1">
      <alignment horizontal="left" wrapText="1"/>
    </xf>
    <xf numFmtId="0" fontId="44" fillId="4" borderId="0" xfId="0" applyFont="1" applyFill="1" applyBorder="1" applyAlignment="1">
      <alignment horizontal="left" wrapText="1"/>
    </xf>
    <xf numFmtId="166" fontId="49" fillId="4" borderId="0" xfId="0" applyNumberFormat="1" applyFont="1" applyFill="1" applyBorder="1"/>
    <xf numFmtId="0" fontId="44" fillId="44" borderId="61" xfId="0" applyFont="1" applyFill="1" applyBorder="1" applyAlignment="1">
      <alignment horizontal="center" vertical="center" wrapText="1"/>
    </xf>
    <xf numFmtId="0" fontId="44" fillId="44" borderId="87" xfId="0" applyFont="1" applyFill="1" applyBorder="1" applyAlignment="1">
      <alignment horizontal="center" vertical="center" wrapText="1"/>
    </xf>
    <xf numFmtId="0" fontId="44" fillId="44" borderId="42" xfId="0" applyFont="1" applyFill="1" applyBorder="1" applyAlignment="1">
      <alignment horizontal="center" vertical="center" wrapText="1"/>
    </xf>
    <xf numFmtId="0" fontId="50" fillId="48" borderId="89" xfId="0" applyFont="1" applyFill="1" applyBorder="1" applyAlignment="1">
      <alignment horizontal="left" vertical="center" wrapText="1"/>
    </xf>
    <xf numFmtId="0" fontId="50" fillId="48" borderId="89" xfId="0" applyFont="1" applyFill="1" applyBorder="1" applyAlignment="1">
      <alignment horizontal="center" vertical="center" wrapText="1"/>
    </xf>
    <xf numFmtId="0" fontId="50" fillId="48" borderId="21" xfId="0" applyFont="1" applyFill="1" applyBorder="1" applyAlignment="1">
      <alignment horizontal="left" vertical="center" wrapText="1"/>
    </xf>
    <xf numFmtId="0" fontId="50" fillId="48" borderId="21" xfId="0" applyFont="1" applyFill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center" vertical="center"/>
    </xf>
    <xf numFmtId="164" fontId="0" fillId="33" borderId="63" xfId="0" applyNumberFormat="1" applyFont="1" applyFill="1" applyBorder="1" applyAlignment="1">
      <alignment horizontal="center" vertical="center"/>
    </xf>
    <xf numFmtId="164" fontId="0" fillId="38" borderId="26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64" fontId="0" fillId="29" borderId="63" xfId="0" applyNumberFormat="1" applyFont="1" applyFill="1" applyBorder="1" applyAlignment="1">
      <alignment horizontal="center" vertical="center"/>
    </xf>
    <xf numFmtId="164" fontId="0" fillId="29" borderId="27" xfId="0" applyNumberFormat="1" applyFont="1" applyFill="1" applyBorder="1" applyAlignment="1">
      <alignment horizontal="center" vertical="center"/>
    </xf>
    <xf numFmtId="0" fontId="0" fillId="4" borderId="0" xfId="0" applyFill="1"/>
    <xf numFmtId="0" fontId="51" fillId="0" borderId="0" xfId="0" applyFont="1" applyAlignment="1">
      <alignment horizontal="center" vertical="center"/>
    </xf>
    <xf numFmtId="164" fontId="0" fillId="41" borderId="85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3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0" fontId="9" fillId="50" borderId="90" xfId="42097" applyFont="1" applyFill="1" applyBorder="1" applyAlignment="1">
      <alignment horizontal="center" vertical="center"/>
    </xf>
    <xf numFmtId="9" fontId="0" fillId="4" borderId="0" xfId="2" applyFon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9" fontId="0" fillId="4" borderId="21" xfId="2" applyFont="1" applyFill="1" applyBorder="1" applyAlignment="1">
      <alignment horizontal="center"/>
    </xf>
    <xf numFmtId="9" fontId="0" fillId="4" borderId="14" xfId="2" applyFont="1" applyFill="1" applyBorder="1" applyAlignment="1">
      <alignment horizontal="center"/>
    </xf>
    <xf numFmtId="9" fontId="0" fillId="4" borderId="4" xfId="2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29" borderId="76" xfId="0" applyNumberFormat="1" applyFont="1" applyFill="1" applyBorder="1" applyAlignment="1">
      <alignment horizontal="center" vertical="center"/>
    </xf>
    <xf numFmtId="164" fontId="0" fillId="29" borderId="21" xfId="0" applyNumberFormat="1" applyFont="1" applyFill="1" applyBorder="1" applyAlignment="1">
      <alignment horizontal="center" vertical="center"/>
    </xf>
    <xf numFmtId="164" fontId="0" fillId="38" borderId="76" xfId="0" applyNumberFormat="1" applyFont="1" applyFill="1" applyBorder="1" applyAlignment="1">
      <alignment horizontal="center" vertical="center"/>
    </xf>
    <xf numFmtId="164" fontId="0" fillId="38" borderId="21" xfId="0" applyNumberFormat="1" applyFont="1" applyFill="1" applyBorder="1" applyAlignment="1">
      <alignment horizontal="center" vertical="center"/>
    </xf>
    <xf numFmtId="9" fontId="0" fillId="37" borderId="0" xfId="2" applyFont="1" applyFill="1" applyAlignment="1">
      <alignment horizontal="center" vertical="center"/>
    </xf>
    <xf numFmtId="164" fontId="0" fillId="29" borderId="91" xfId="0" applyNumberFormat="1" applyFont="1" applyFill="1" applyBorder="1" applyAlignment="1">
      <alignment horizontal="center" vertical="center"/>
    </xf>
    <xf numFmtId="9" fontId="1" fillId="35" borderId="76" xfId="2" applyFont="1" applyFill="1" applyBorder="1" applyAlignment="1">
      <alignment horizontal="center" vertical="center"/>
    </xf>
    <xf numFmtId="9" fontId="1" fillId="35" borderId="21" xfId="2" applyFont="1" applyFill="1" applyBorder="1" applyAlignment="1">
      <alignment horizontal="center" vertical="center"/>
    </xf>
    <xf numFmtId="9" fontId="1" fillId="35" borderId="26" xfId="2" applyFont="1" applyFill="1" applyBorder="1" applyAlignment="1">
      <alignment horizontal="center" vertical="center"/>
    </xf>
    <xf numFmtId="164" fontId="0" fillId="35" borderId="91" xfId="0" applyNumberFormat="1" applyFont="1" applyFill="1" applyBorder="1" applyAlignment="1">
      <alignment horizontal="center" vertical="center"/>
    </xf>
    <xf numFmtId="164" fontId="0" fillId="38" borderId="48" xfId="0" applyNumberFormat="1" applyFont="1" applyFill="1" applyBorder="1" applyAlignment="1">
      <alignment horizontal="center" vertical="center"/>
    </xf>
    <xf numFmtId="164" fontId="0" fillId="38" borderId="91" xfId="0" applyNumberFormat="1" applyFont="1" applyFill="1" applyBorder="1" applyAlignment="1">
      <alignment horizontal="center" vertical="center"/>
    </xf>
    <xf numFmtId="164" fontId="0" fillId="30" borderId="48" xfId="0" applyNumberFormat="1" applyFont="1" applyFill="1" applyBorder="1" applyAlignment="1">
      <alignment horizontal="center" vertical="center"/>
    </xf>
    <xf numFmtId="164" fontId="0" fillId="30" borderId="91" xfId="0" applyNumberFormat="1" applyFont="1" applyFill="1" applyBorder="1" applyAlignment="1">
      <alignment horizontal="center" vertical="center"/>
    </xf>
    <xf numFmtId="164" fontId="0" fillId="31" borderId="48" xfId="0" applyNumberFormat="1" applyFont="1" applyFill="1" applyBorder="1" applyAlignment="1">
      <alignment horizontal="center" vertical="center"/>
    </xf>
    <xf numFmtId="164" fontId="0" fillId="31" borderId="91" xfId="0" applyNumberFormat="1" applyFont="1" applyFill="1" applyBorder="1" applyAlignment="1">
      <alignment horizontal="center" vertical="center"/>
    </xf>
    <xf numFmtId="164" fontId="0" fillId="34" borderId="48" xfId="0" applyNumberFormat="1" applyFont="1" applyFill="1" applyBorder="1" applyAlignment="1">
      <alignment horizontal="center" vertical="center"/>
    </xf>
    <xf numFmtId="164" fontId="0" fillId="34" borderId="91" xfId="0" applyNumberFormat="1" applyFont="1" applyFill="1" applyBorder="1" applyAlignment="1">
      <alignment horizontal="center" vertical="center"/>
    </xf>
    <xf numFmtId="0" fontId="7" fillId="35" borderId="73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88" xfId="0" applyFont="1" applyFill="1" applyBorder="1" applyAlignment="1">
      <alignment horizontal="center" vertical="center" wrapText="1"/>
    </xf>
    <xf numFmtId="0" fontId="7" fillId="35" borderId="53" xfId="41712" applyFont="1" applyFill="1" applyBorder="1" applyAlignment="1">
      <alignment horizontal="center" vertical="center" wrapText="1"/>
    </xf>
    <xf numFmtId="0" fontId="7" fillId="35" borderId="92" xfId="41712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wrapText="1"/>
    </xf>
    <xf numFmtId="0" fontId="7" fillId="29" borderId="53" xfId="0" applyFont="1" applyFill="1" applyBorder="1" applyAlignment="1">
      <alignment horizontal="center" vertical="center" wrapText="1"/>
    </xf>
    <xf numFmtId="0" fontId="7" fillId="29" borderId="92" xfId="0" applyFont="1" applyFill="1" applyBorder="1" applyAlignment="1">
      <alignment horizontal="center" vertical="center" wrapText="1"/>
    </xf>
    <xf numFmtId="0" fontId="7" fillId="29" borderId="53" xfId="41712" applyFont="1" applyFill="1" applyBorder="1" applyAlignment="1">
      <alignment horizontal="center" vertical="center" wrapText="1"/>
    </xf>
    <xf numFmtId="0" fontId="7" fillId="29" borderId="54" xfId="41712" applyFont="1" applyFill="1" applyBorder="1" applyAlignment="1">
      <alignment horizontal="center" vertical="center" wrapText="1"/>
    </xf>
    <xf numFmtId="0" fontId="7" fillId="38" borderId="73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0" fontId="7" fillId="38" borderId="53" xfId="41712" applyFont="1" applyFill="1" applyBorder="1" applyAlignment="1">
      <alignment horizontal="center" vertical="center" wrapText="1"/>
    </xf>
    <xf numFmtId="0" fontId="7" fillId="38" borderId="54" xfId="41712" applyFont="1" applyFill="1" applyBorder="1" applyAlignment="1">
      <alignment horizontal="center" vertical="center" wrapText="1"/>
    </xf>
    <xf numFmtId="0" fontId="7" fillId="30" borderId="73" xfId="0" applyFont="1" applyFill="1" applyBorder="1" applyAlignment="1">
      <alignment horizontal="center" vertical="center" wrapText="1"/>
    </xf>
    <xf numFmtId="0" fontId="7" fillId="30" borderId="53" xfId="0" applyFont="1" applyFill="1" applyBorder="1" applyAlignment="1">
      <alignment horizontal="center" vertical="center" wrapText="1"/>
    </xf>
    <xf numFmtId="0" fontId="7" fillId="30" borderId="53" xfId="41712" applyFont="1" applyFill="1" applyBorder="1" applyAlignment="1">
      <alignment horizontal="center" vertical="center" wrapText="1"/>
    </xf>
    <xf numFmtId="0" fontId="7" fillId="30" borderId="54" xfId="41712" applyFont="1" applyFill="1" applyBorder="1" applyAlignment="1">
      <alignment horizontal="center" vertical="center" wrapText="1"/>
    </xf>
    <xf numFmtId="0" fontId="7" fillId="31" borderId="73" xfId="0" applyFont="1" applyFill="1" applyBorder="1" applyAlignment="1">
      <alignment horizontal="center" vertical="center" wrapText="1"/>
    </xf>
    <xf numFmtId="0" fontId="7" fillId="31" borderId="53" xfId="0" applyFont="1" applyFill="1" applyBorder="1" applyAlignment="1">
      <alignment horizontal="center" vertical="center" wrapText="1"/>
    </xf>
    <xf numFmtId="0" fontId="7" fillId="31" borderId="54" xfId="41712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3" xfId="41712" applyFont="1" applyFill="1" applyBorder="1" applyAlignment="1">
      <alignment horizontal="center" vertical="center" wrapText="1"/>
    </xf>
    <xf numFmtId="0" fontId="7" fillId="34" borderId="88" xfId="41712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3" xfId="41712" applyFont="1" applyFill="1" applyBorder="1" applyAlignment="1">
      <alignment horizontal="center" vertical="center" wrapText="1"/>
    </xf>
    <xf numFmtId="0" fontId="7" fillId="33" borderId="54" xfId="41712" applyFont="1" applyFill="1" applyBorder="1" applyAlignment="1">
      <alignment horizontal="center" vertical="center" wrapText="1"/>
    </xf>
    <xf numFmtId="0" fontId="7" fillId="32" borderId="1" xfId="41712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7" fillId="32" borderId="53" xfId="41712" applyFont="1" applyFill="1" applyBorder="1" applyAlignment="1">
      <alignment horizontal="center" vertical="center" wrapText="1"/>
    </xf>
    <xf numFmtId="0" fontId="7" fillId="32" borderId="2" xfId="41712" applyFont="1" applyFill="1" applyBorder="1" applyAlignment="1">
      <alignment horizontal="center" vertical="center" wrapText="1"/>
    </xf>
    <xf numFmtId="0" fontId="7" fillId="32" borderId="54" xfId="41712" applyFont="1" applyFill="1" applyBorder="1" applyAlignment="1">
      <alignment horizontal="center" vertical="center" wrapText="1"/>
    </xf>
    <xf numFmtId="9" fontId="0" fillId="4" borderId="0" xfId="2" applyFont="1" applyFill="1" applyAlignment="1">
      <alignment horizontal="center" vertical="center"/>
    </xf>
    <xf numFmtId="9" fontId="0" fillId="4" borderId="0" xfId="2" applyFont="1" applyFill="1"/>
    <xf numFmtId="164" fontId="0" fillId="4" borderId="0" xfId="0" applyNumberFormat="1" applyFill="1"/>
    <xf numFmtId="164" fontId="0" fillId="35" borderId="45" xfId="0" applyNumberFormat="1" applyFont="1" applyFill="1" applyBorder="1" applyAlignment="1">
      <alignment horizontal="center"/>
    </xf>
    <xf numFmtId="164" fontId="0" fillId="4" borderId="76" xfId="0" applyNumberFormat="1" applyFont="1" applyFill="1" applyBorder="1" applyAlignment="1">
      <alignment horizontal="center"/>
    </xf>
    <xf numFmtId="164" fontId="0" fillId="4" borderId="64" xfId="0" applyNumberFormat="1" applyFill="1" applyBorder="1" applyAlignment="1">
      <alignment horizontal="center"/>
    </xf>
    <xf numFmtId="0" fontId="0" fillId="35" borderId="59" xfId="0" applyFont="1" applyFill="1" applyBorder="1" applyAlignment="1">
      <alignment horizontal="center" vertical="center"/>
    </xf>
    <xf numFmtId="0" fontId="0" fillId="35" borderId="94" xfId="0" applyFont="1" applyFill="1" applyBorder="1" applyAlignment="1">
      <alignment horizontal="center"/>
    </xf>
    <xf numFmtId="164" fontId="7" fillId="35" borderId="76" xfId="0" applyNumberFormat="1" applyFont="1" applyFill="1" applyBorder="1" applyAlignment="1">
      <alignment horizontal="center"/>
    </xf>
    <xf numFmtId="164" fontId="0" fillId="35" borderId="76" xfId="0" applyNumberFormat="1" applyFont="1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164" fontId="0" fillId="35" borderId="94" xfId="0" applyNumberFormat="1" applyFont="1" applyFill="1" applyBorder="1" applyAlignment="1">
      <alignment horizontal="center"/>
    </xf>
    <xf numFmtId="170" fontId="7" fillId="35" borderId="90" xfId="2" applyNumberFormat="1" applyFont="1" applyFill="1" applyBorder="1" applyAlignment="1">
      <alignment horizontal="center"/>
    </xf>
    <xf numFmtId="0" fontId="0" fillId="0" borderId="79" xfId="0" applyFill="1" applyBorder="1"/>
    <xf numFmtId="170" fontId="7" fillId="27" borderId="93" xfId="2" applyNumberFormat="1" applyFont="1" applyFill="1" applyBorder="1" applyAlignment="1">
      <alignment horizontal="center"/>
    </xf>
    <xf numFmtId="0" fontId="7" fillId="27" borderId="94" xfId="0" applyFont="1" applyFill="1" applyBorder="1" applyAlignment="1">
      <alignment horizontal="center" vertical="center"/>
    </xf>
    <xf numFmtId="164" fontId="7" fillId="27" borderId="86" xfId="0" applyNumberFormat="1" applyFont="1" applyFill="1" applyBorder="1" applyAlignment="1">
      <alignment horizontal="center" vertical="center"/>
    </xf>
    <xf numFmtId="164" fontId="7" fillId="4" borderId="86" xfId="0" applyNumberFormat="1" applyFont="1" applyFill="1" applyBorder="1" applyAlignment="1">
      <alignment horizontal="center" vertical="center"/>
    </xf>
    <xf numFmtId="164" fontId="0" fillId="27" borderId="86" xfId="0" applyNumberFormat="1" applyFont="1" applyFill="1" applyBorder="1" applyAlignment="1">
      <alignment horizontal="center"/>
    </xf>
    <xf numFmtId="164" fontId="0" fillId="31" borderId="76" xfId="0" applyNumberFormat="1" applyFont="1" applyFill="1" applyBorder="1" applyAlignment="1">
      <alignment horizontal="center" vertical="center"/>
    </xf>
    <xf numFmtId="164" fontId="0" fillId="31" borderId="21" xfId="0" applyNumberFormat="1" applyFont="1" applyFill="1" applyBorder="1" applyAlignment="1">
      <alignment horizontal="center" vertical="center"/>
    </xf>
    <xf numFmtId="164" fontId="0" fillId="31" borderId="26" xfId="0" applyNumberFormat="1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171" fontId="54" fillId="39" borderId="3" xfId="0" applyNumberFormat="1" applyFont="1" applyFill="1" applyBorder="1" applyAlignment="1">
      <alignment horizontal="center" vertical="center"/>
    </xf>
    <xf numFmtId="169" fontId="54" fillId="39" borderId="4" xfId="0" applyNumberFormat="1" applyFont="1" applyFill="1" applyBorder="1" applyAlignment="1">
      <alignment horizontal="center" vertical="center"/>
    </xf>
    <xf numFmtId="2" fontId="54" fillId="39" borderId="4" xfId="0" applyNumberFormat="1" applyFont="1" applyFill="1" applyBorder="1" applyAlignment="1">
      <alignment horizontal="center" vertical="center"/>
    </xf>
    <xf numFmtId="10" fontId="54" fillId="39" borderId="6" xfId="2" applyNumberFormat="1" applyFont="1" applyFill="1" applyBorder="1" applyAlignment="1">
      <alignment horizontal="center" vertical="center"/>
    </xf>
    <xf numFmtId="0" fontId="54" fillId="39" borderId="84" xfId="0" applyFont="1" applyFill="1" applyBorder="1" applyAlignment="1">
      <alignment horizontal="center" vertical="center"/>
    </xf>
    <xf numFmtId="171" fontId="54" fillId="39" borderId="83" xfId="0" applyNumberFormat="1" applyFont="1" applyFill="1" applyBorder="1" applyAlignment="1">
      <alignment horizontal="center" vertical="center"/>
    </xf>
    <xf numFmtId="169" fontId="54" fillId="39" borderId="86" xfId="0" applyNumberFormat="1" applyFont="1" applyFill="1" applyBorder="1" applyAlignment="1">
      <alignment horizontal="center" vertical="center"/>
    </xf>
    <xf numFmtId="2" fontId="54" fillId="39" borderId="86" xfId="0" applyNumberFormat="1" applyFont="1" applyFill="1" applyBorder="1" applyAlignment="1">
      <alignment horizontal="center" vertical="center"/>
    </xf>
    <xf numFmtId="10" fontId="54" fillId="39" borderId="43" xfId="2" applyNumberFormat="1" applyFont="1" applyFill="1" applyBorder="1" applyAlignment="1">
      <alignment horizontal="center" vertical="center"/>
    </xf>
    <xf numFmtId="9" fontId="1" fillId="4" borderId="0" xfId="2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29" borderId="0" xfId="0" applyFont="1" applyFill="1" applyBorder="1" applyAlignment="1">
      <alignment horizontal="center" vertical="center"/>
    </xf>
    <xf numFmtId="9" fontId="0" fillId="29" borderId="0" xfId="2" applyFont="1" applyFill="1" applyBorder="1" applyAlignment="1">
      <alignment horizontal="center" vertical="center"/>
    </xf>
    <xf numFmtId="164" fontId="0" fillId="29" borderId="0" xfId="0" applyNumberFormat="1" applyFill="1" applyBorder="1" applyAlignment="1">
      <alignment horizontal="center" vertical="center"/>
    </xf>
    <xf numFmtId="164" fontId="0" fillId="29" borderId="0" xfId="0" applyNumberFormat="1" applyFont="1" applyFill="1" applyBorder="1" applyAlignment="1">
      <alignment horizontal="center"/>
    </xf>
    <xf numFmtId="9" fontId="0" fillId="29" borderId="0" xfId="2" applyFont="1" applyFill="1" applyBorder="1" applyAlignment="1">
      <alignment horizontal="center"/>
    </xf>
    <xf numFmtId="0" fontId="3" fillId="29" borderId="0" xfId="0" applyFont="1" applyFill="1" applyBorder="1" applyAlignment="1">
      <alignment horizontal="center" vertical="center"/>
    </xf>
    <xf numFmtId="164" fontId="3" fillId="29" borderId="0" xfId="0" applyNumberFormat="1" applyFont="1" applyFill="1" applyBorder="1" applyAlignment="1">
      <alignment horizontal="center" vertical="center"/>
    </xf>
    <xf numFmtId="9" fontId="3" fillId="29" borderId="0" xfId="2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3" fillId="29" borderId="0" xfId="0" applyFont="1" applyFill="1" applyBorder="1"/>
    <xf numFmtId="1" fontId="3" fillId="29" borderId="0" xfId="0" applyNumberFormat="1" applyFont="1" applyFill="1" applyBorder="1" applyAlignment="1">
      <alignment horizontal="center"/>
    </xf>
    <xf numFmtId="9" fontId="3" fillId="29" borderId="0" xfId="2" applyFont="1" applyFill="1" applyBorder="1" applyAlignment="1">
      <alignment horizontal="center"/>
    </xf>
    <xf numFmtId="0" fontId="55" fillId="4" borderId="0" xfId="0" applyFont="1" applyFill="1"/>
    <xf numFmtId="175" fontId="0" fillId="29" borderId="0" xfId="2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175" fontId="57" fillId="29" borderId="0" xfId="0" applyNumberFormat="1" applyFont="1" applyFill="1" applyBorder="1" applyAlignment="1"/>
    <xf numFmtId="164" fontId="0" fillId="4" borderId="0" xfId="0" applyNumberFormat="1" applyFont="1" applyFill="1" applyAlignment="1">
      <alignment horizontal="center" vertical="center"/>
    </xf>
    <xf numFmtId="164" fontId="0" fillId="2" borderId="0" xfId="0" applyNumberFormat="1" applyFill="1"/>
    <xf numFmtId="9" fontId="0" fillId="4" borderId="86" xfId="2" applyFont="1" applyFill="1" applyBorder="1" applyAlignment="1">
      <alignment horizontal="center"/>
    </xf>
    <xf numFmtId="175" fontId="56" fillId="29" borderId="0" xfId="0" applyNumberFormat="1" applyFont="1" applyFill="1" applyBorder="1" applyAlignment="1"/>
    <xf numFmtId="171" fontId="54" fillId="4" borderId="3" xfId="0" applyNumberFormat="1" applyFont="1" applyFill="1" applyBorder="1" applyAlignment="1">
      <alignment horizontal="center" vertical="center"/>
    </xf>
    <xf numFmtId="0" fontId="7" fillId="35" borderId="88" xfId="41712" applyFont="1" applyFill="1" applyBorder="1" applyAlignment="1">
      <alignment horizontal="center" vertical="center" wrapText="1"/>
    </xf>
    <xf numFmtId="9" fontId="1" fillId="35" borderId="28" xfId="2" applyFont="1" applyFill="1" applyBorder="1" applyAlignment="1">
      <alignment horizontal="center" vertical="center"/>
    </xf>
    <xf numFmtId="9" fontId="1" fillId="35" borderId="23" xfId="2" applyFont="1" applyFill="1" applyBorder="1" applyAlignment="1">
      <alignment horizontal="center" vertical="center"/>
    </xf>
    <xf numFmtId="9" fontId="1" fillId="35" borderId="90" xfId="2" applyFont="1" applyFill="1" applyBorder="1" applyAlignment="1">
      <alignment horizontal="center" vertical="center"/>
    </xf>
    <xf numFmtId="174" fontId="1" fillId="35" borderId="90" xfId="1" applyNumberFormat="1" applyFont="1" applyFill="1" applyBorder="1" applyAlignment="1">
      <alignment horizontal="center" vertical="center"/>
    </xf>
    <xf numFmtId="174" fontId="1" fillId="35" borderId="23" xfId="1" applyNumberFormat="1" applyFont="1" applyFill="1" applyBorder="1" applyAlignment="1">
      <alignment horizontal="center" vertical="center"/>
    </xf>
    <xf numFmtId="174" fontId="1" fillId="35" borderId="28" xfId="1" applyNumberFormat="1" applyFont="1" applyFill="1" applyBorder="1" applyAlignment="1">
      <alignment horizontal="center" vertical="center"/>
    </xf>
    <xf numFmtId="10" fontId="54" fillId="39" borderId="31" xfId="2" applyNumberFormat="1" applyFont="1" applyFill="1" applyBorder="1" applyAlignment="1">
      <alignment horizontal="center" vertical="center"/>
    </xf>
    <xf numFmtId="10" fontId="54" fillId="39" borderId="84" xfId="2" applyNumberFormat="1" applyFont="1" applyFill="1" applyBorder="1" applyAlignment="1">
      <alignment horizontal="center" vertical="center"/>
    </xf>
    <xf numFmtId="9" fontId="1" fillId="35" borderId="46" xfId="2" applyFont="1" applyFill="1" applyBorder="1" applyAlignment="1">
      <alignment horizontal="center" vertical="center"/>
    </xf>
    <xf numFmtId="9" fontId="1" fillId="35" borderId="47" xfId="2" applyFont="1" applyFill="1" applyBorder="1" applyAlignment="1">
      <alignment horizontal="center" vertical="center"/>
    </xf>
    <xf numFmtId="164" fontId="0" fillId="29" borderId="96" xfId="0" applyNumberFormat="1" applyFont="1" applyFill="1" applyBorder="1" applyAlignment="1">
      <alignment horizontal="center" vertical="center"/>
    </xf>
    <xf numFmtId="9" fontId="1" fillId="35" borderId="79" xfId="2" applyFont="1" applyFill="1" applyBorder="1" applyAlignment="1">
      <alignment horizontal="center" vertical="center"/>
    </xf>
    <xf numFmtId="174" fontId="1" fillId="35" borderId="79" xfId="1" applyNumberFormat="1" applyFont="1" applyFill="1" applyBorder="1" applyAlignment="1">
      <alignment horizontal="center" vertical="center"/>
    </xf>
    <xf numFmtId="174" fontId="1" fillId="35" borderId="47" xfId="1" applyNumberFormat="1" applyFont="1" applyFill="1" applyBorder="1" applyAlignment="1">
      <alignment horizontal="center" vertical="center"/>
    </xf>
    <xf numFmtId="174" fontId="1" fillId="35" borderId="46" xfId="1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9" fontId="51" fillId="0" borderId="0" xfId="2" applyFont="1" applyAlignment="1">
      <alignment horizontal="right" vertical="center"/>
    </xf>
    <xf numFmtId="177" fontId="51" fillId="0" borderId="0" xfId="0" applyNumberFormat="1" applyFont="1" applyAlignment="1">
      <alignment horizontal="center" vertical="center"/>
    </xf>
    <xf numFmtId="177" fontId="60" fillId="0" borderId="0" xfId="0" applyNumberFormat="1" applyFont="1" applyAlignment="1">
      <alignment vertical="center"/>
    </xf>
    <xf numFmtId="0" fontId="0" fillId="0" borderId="76" xfId="0" applyNumberFormat="1" applyBorder="1" applyAlignment="1">
      <alignment horizontal="center"/>
    </xf>
    <xf numFmtId="0" fontId="62" fillId="51" borderId="98" xfId="42097" applyFont="1" applyFill="1" applyBorder="1" applyAlignment="1">
      <alignment horizontal="center"/>
    </xf>
    <xf numFmtId="0" fontId="62" fillId="0" borderId="99" xfId="42097" applyFont="1" applyFill="1" applyBorder="1" applyAlignment="1">
      <alignment horizontal="right" wrapText="1"/>
    </xf>
    <xf numFmtId="0" fontId="62" fillId="0" borderId="99" xfId="42097" applyFont="1" applyFill="1" applyBorder="1" applyAlignment="1">
      <alignment wrapText="1"/>
    </xf>
    <xf numFmtId="0" fontId="62" fillId="2" borderId="99" xfId="42097" applyFont="1" applyFill="1" applyBorder="1" applyAlignment="1">
      <alignment wrapText="1"/>
    </xf>
    <xf numFmtId="0" fontId="62" fillId="2" borderId="99" xfId="42097" applyFont="1" applyFill="1" applyBorder="1" applyAlignment="1">
      <alignment horizontal="right" wrapText="1"/>
    </xf>
    <xf numFmtId="164" fontId="0" fillId="4" borderId="97" xfId="0" applyNumberFormat="1" applyFill="1" applyBorder="1" applyAlignment="1">
      <alignment horizontal="center"/>
    </xf>
    <xf numFmtId="164" fontId="0" fillId="4" borderId="101" xfId="0" applyNumberFormat="1" applyFill="1" applyBorder="1"/>
    <xf numFmtId="9" fontId="2" fillId="4" borderId="97" xfId="2" applyFont="1" applyFill="1" applyBorder="1" applyAlignment="1">
      <alignment horizontal="center"/>
    </xf>
    <xf numFmtId="14" fontId="2" fillId="43" borderId="102" xfId="0" applyNumberFormat="1" applyFont="1" applyFill="1" applyBorder="1" applyAlignment="1">
      <alignment horizontal="center"/>
    </xf>
    <xf numFmtId="164" fontId="47" fillId="4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47" fillId="34" borderId="0" xfId="0" applyNumberFormat="1" applyFont="1" applyFill="1" applyBorder="1" applyAlignment="1">
      <alignment horizontal="center" vertical="center"/>
    </xf>
    <xf numFmtId="164" fontId="47" fillId="4" borderId="30" xfId="0" applyNumberFormat="1" applyFont="1" applyFill="1" applyBorder="1" applyAlignment="1">
      <alignment horizontal="center" vertical="center"/>
    </xf>
    <xf numFmtId="164" fontId="47" fillId="4" borderId="26" xfId="0" applyNumberFormat="1" applyFont="1" applyFill="1" applyBorder="1" applyAlignment="1">
      <alignment horizontal="center" vertical="center"/>
    </xf>
    <xf numFmtId="164" fontId="47" fillId="4" borderId="0" xfId="0" applyNumberFormat="1" applyFont="1" applyFill="1" applyBorder="1" applyAlignment="1">
      <alignment horizontal="center" vertical="center"/>
    </xf>
    <xf numFmtId="164" fontId="47" fillId="4" borderId="28" xfId="0" applyNumberFormat="1" applyFont="1" applyFill="1" applyBorder="1" applyAlignment="1">
      <alignment horizontal="center" vertical="center"/>
    </xf>
    <xf numFmtId="164" fontId="47" fillId="34" borderId="22" xfId="0" applyNumberFormat="1" applyFont="1" applyFill="1" applyBorder="1" applyAlignment="1">
      <alignment horizontal="center" vertical="center"/>
    </xf>
    <xf numFmtId="164" fontId="47" fillId="4" borderId="21" xfId="0" applyNumberFormat="1" applyFont="1" applyFill="1" applyBorder="1" applyAlignment="1">
      <alignment horizontal="center" vertical="center"/>
    </xf>
    <xf numFmtId="164" fontId="47" fillId="4" borderId="22" xfId="0" applyNumberFormat="1" applyFont="1" applyFill="1" applyBorder="1" applyAlignment="1">
      <alignment horizontal="center" vertical="center"/>
    </xf>
    <xf numFmtId="164" fontId="47" fillId="4" borderId="23" xfId="0" applyNumberFormat="1" applyFont="1" applyFill="1" applyBorder="1" applyAlignment="1">
      <alignment horizontal="center" vertical="center"/>
    </xf>
    <xf numFmtId="164" fontId="47" fillId="34" borderId="80" xfId="0" applyNumberFormat="1" applyFont="1" applyFill="1" applyBorder="1" applyAlignment="1">
      <alignment horizontal="center" vertical="center"/>
    </xf>
    <xf numFmtId="164" fontId="47" fillId="4" borderId="63" xfId="0" applyNumberFormat="1" applyFont="1" applyFill="1" applyBorder="1" applyAlignment="1">
      <alignment horizontal="center" vertical="center"/>
    </xf>
    <xf numFmtId="164" fontId="47" fillId="4" borderId="76" xfId="0" applyNumberFormat="1" applyFont="1" applyFill="1" applyBorder="1" applyAlignment="1">
      <alignment horizontal="center" vertical="center"/>
    </xf>
    <xf numFmtId="164" fontId="47" fillId="4" borderId="80" xfId="0" applyNumberFormat="1" applyFont="1" applyFill="1" applyBorder="1" applyAlignment="1">
      <alignment horizontal="center" vertical="center"/>
    </xf>
    <xf numFmtId="164" fontId="47" fillId="4" borderId="82" xfId="0" applyNumberFormat="1" applyFont="1" applyFill="1" applyBorder="1" applyAlignment="1">
      <alignment horizontal="center" vertical="center"/>
    </xf>
    <xf numFmtId="164" fontId="47" fillId="34" borderId="4" xfId="0" applyNumberFormat="1" applyFont="1" applyFill="1" applyBorder="1" applyAlignment="1">
      <alignment horizontal="center" vertical="center"/>
    </xf>
    <xf numFmtId="164" fontId="47" fillId="34" borderId="86" xfId="0" applyNumberFormat="1" applyFont="1" applyFill="1" applyBorder="1" applyAlignment="1">
      <alignment horizontal="center" vertical="center"/>
    </xf>
    <xf numFmtId="164" fontId="2" fillId="30" borderId="80" xfId="0" applyNumberFormat="1" applyFont="1" applyFill="1" applyBorder="1" applyAlignment="1">
      <alignment horizontal="center" vertical="center"/>
    </xf>
    <xf numFmtId="164" fontId="0" fillId="41" borderId="53" xfId="0" applyNumberFormat="1" applyFill="1" applyBorder="1" applyAlignment="1">
      <alignment horizontal="center"/>
    </xf>
    <xf numFmtId="0" fontId="0" fillId="41" borderId="81" xfId="0" applyFill="1" applyBorder="1" applyAlignment="1">
      <alignment horizontal="center"/>
    </xf>
    <xf numFmtId="0" fontId="0" fillId="0" borderId="105" xfId="0" applyNumberFormat="1" applyBorder="1" applyAlignment="1">
      <alignment horizontal="center" vertical="center"/>
    </xf>
    <xf numFmtId="0" fontId="0" fillId="0" borderId="105" xfId="0" applyNumberFormat="1" applyBorder="1" applyAlignment="1">
      <alignment horizontal="center"/>
    </xf>
    <xf numFmtId="0" fontId="0" fillId="52" borderId="0" xfId="0" applyFill="1" applyAlignment="1">
      <alignment horizontal="left"/>
    </xf>
    <xf numFmtId="0" fontId="0" fillId="52" borderId="0" xfId="0" applyNumberFormat="1" applyFill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0" fillId="29" borderId="0" xfId="0" applyFill="1" applyBorder="1" applyAlignment="1">
      <alignment horizontal="center" vertical="center" wrapText="1"/>
    </xf>
    <xf numFmtId="164" fontId="65" fillId="4" borderId="76" xfId="0" applyNumberFormat="1" applyFont="1" applyFill="1" applyBorder="1" applyAlignment="1">
      <alignment horizontal="center" vertical="center"/>
    </xf>
    <xf numFmtId="0" fontId="0" fillId="35" borderId="66" xfId="0" applyFill="1" applyBorder="1" applyAlignment="1">
      <alignment horizontal="center"/>
    </xf>
    <xf numFmtId="43" fontId="0" fillId="35" borderId="107" xfId="1" applyFont="1" applyFill="1" applyBorder="1" applyAlignment="1">
      <alignment horizontal="center"/>
    </xf>
    <xf numFmtId="171" fontId="67" fillId="37" borderId="0" xfId="0" applyNumberFormat="1" applyFont="1" applyFill="1" applyAlignment="1">
      <alignment horizontal="center" vertical="center"/>
    </xf>
    <xf numFmtId="164" fontId="69" fillId="37" borderId="0" xfId="0" applyNumberFormat="1" applyFont="1" applyFill="1" applyAlignment="1">
      <alignment horizontal="center" vertical="center"/>
    </xf>
    <xf numFmtId="164" fontId="0" fillId="4" borderId="105" xfId="0" applyNumberFormat="1" applyFill="1" applyBorder="1" applyAlignment="1">
      <alignment horizontal="center"/>
    </xf>
    <xf numFmtId="171" fontId="0" fillId="37" borderId="0" xfId="0" applyNumberFormat="1" applyFont="1" applyFill="1" applyAlignment="1">
      <alignment horizontal="center" vertical="center"/>
    </xf>
    <xf numFmtId="164" fontId="0" fillId="4" borderId="105" xfId="0" applyNumberFormat="1" applyFont="1" applyFill="1" applyBorder="1" applyAlignment="1">
      <alignment horizontal="center" vertical="center"/>
    </xf>
    <xf numFmtId="9" fontId="0" fillId="2" borderId="0" xfId="2" applyFont="1" applyFill="1"/>
    <xf numFmtId="9" fontId="0" fillId="2" borderId="0" xfId="0" applyNumberFormat="1" applyFill="1"/>
    <xf numFmtId="0" fontId="0" fillId="4" borderId="111" xfId="0" applyNumberFormat="1" applyFill="1" applyBorder="1"/>
    <xf numFmtId="0" fontId="0" fillId="34" borderId="111" xfId="0" applyFill="1" applyBorder="1" applyAlignment="1">
      <alignment horizontal="left" indent="1"/>
    </xf>
    <xf numFmtId="0" fontId="3" fillId="34" borderId="111" xfId="0" applyFont="1" applyFill="1" applyBorder="1"/>
    <xf numFmtId="0" fontId="7" fillId="4" borderId="111" xfId="0" applyNumberFormat="1" applyFont="1" applyFill="1" applyBorder="1"/>
    <xf numFmtId="0" fontId="37" fillId="4" borderId="111" xfId="0" applyNumberFormat="1" applyFont="1" applyFill="1" applyBorder="1"/>
    <xf numFmtId="0" fontId="7" fillId="4" borderId="111" xfId="0" applyFont="1" applyFill="1" applyBorder="1" applyAlignment="1">
      <alignment horizontal="left" indent="1"/>
    </xf>
    <xf numFmtId="0" fontId="68" fillId="4" borderId="111" xfId="0" applyFont="1" applyFill="1" applyBorder="1"/>
    <xf numFmtId="164" fontId="2" fillId="30" borderId="22" xfId="0" applyNumberFormat="1" applyFont="1" applyFill="1" applyBorder="1" applyAlignment="1">
      <alignment horizontal="center" vertical="center"/>
    </xf>
    <xf numFmtId="0" fontId="7" fillId="4" borderId="111" xfId="0" applyFont="1" applyFill="1" applyBorder="1" applyAlignment="1">
      <alignment horizontal="center"/>
    </xf>
    <xf numFmtId="0" fontId="0" fillId="4" borderId="111" xfId="0" applyNumberFormat="1" applyFont="1" applyFill="1" applyBorder="1" applyAlignment="1">
      <alignment horizontal="center"/>
    </xf>
    <xf numFmtId="164" fontId="47" fillId="4" borderId="93" xfId="0" applyNumberFormat="1" applyFont="1" applyFill="1" applyBorder="1" applyAlignment="1">
      <alignment horizontal="center" vertical="center"/>
    </xf>
    <xf numFmtId="164" fontId="47" fillId="4" borderId="23" xfId="0" applyNumberFormat="1" applyFont="1" applyFill="1" applyBorder="1" applyAlignment="1">
      <alignment horizontal="center" vertical="center"/>
    </xf>
    <xf numFmtId="164" fontId="47" fillId="4" borderId="111" xfId="0" applyNumberFormat="1" applyFont="1" applyFill="1" applyBorder="1" applyAlignment="1">
      <alignment horizontal="center" vertical="center"/>
    </xf>
    <xf numFmtId="164" fontId="0" fillId="4" borderId="31" xfId="0" applyNumberFormat="1" applyFill="1" applyBorder="1" applyAlignment="1">
      <alignment horizontal="center"/>
    </xf>
    <xf numFmtId="164" fontId="0" fillId="4" borderId="93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4" fontId="2" fillId="4" borderId="100" xfId="0" applyNumberFormat="1" applyFont="1" applyFill="1" applyBorder="1" applyAlignment="1">
      <alignment horizontal="center"/>
    </xf>
    <xf numFmtId="164" fontId="0" fillId="4" borderId="111" xfId="0" applyNumberFormat="1" applyFont="1" applyFill="1" applyBorder="1" applyAlignment="1">
      <alignment horizontal="center" vertical="center"/>
    </xf>
    <xf numFmtId="0" fontId="0" fillId="0" borderId="111" xfId="0" applyNumberFormat="1" applyFont="1" applyBorder="1" applyAlignment="1">
      <alignment horizontal="center"/>
    </xf>
    <xf numFmtId="0" fontId="7" fillId="4" borderId="66" xfId="0" applyFont="1" applyFill="1" applyBorder="1"/>
    <xf numFmtId="164" fontId="0" fillId="4" borderId="26" xfId="0" applyNumberFormat="1" applyFill="1" applyBorder="1" applyAlignment="1">
      <alignment horizontal="center"/>
    </xf>
    <xf numFmtId="164" fontId="0" fillId="4" borderId="0" xfId="0" applyNumberFormat="1" applyFill="1" applyBorder="1"/>
    <xf numFmtId="9" fontId="0" fillId="4" borderId="105" xfId="2" applyFont="1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9" fontId="2" fillId="4" borderId="21" xfId="2" applyFont="1" applyFill="1" applyBorder="1" applyAlignment="1">
      <alignment horizontal="center"/>
    </xf>
    <xf numFmtId="14" fontId="2" fillId="43" borderId="46" xfId="0" applyNumberFormat="1" applyFont="1" applyFill="1" applyBorder="1" applyAlignment="1">
      <alignment horizontal="center"/>
    </xf>
    <xf numFmtId="164" fontId="0" fillId="45" borderId="111" xfId="0" applyNumberFormat="1" applyFont="1" applyFill="1" applyBorder="1" applyAlignment="1">
      <alignment horizontal="center"/>
    </xf>
    <xf numFmtId="164" fontId="2" fillId="45" borderId="111" xfId="0" applyNumberFormat="1" applyFont="1" applyFill="1" applyBorder="1" applyAlignment="1">
      <alignment horizontal="center"/>
    </xf>
    <xf numFmtId="9" fontId="9" fillId="45" borderId="111" xfId="2" applyFont="1" applyFill="1" applyBorder="1" applyAlignment="1">
      <alignment horizontal="center"/>
    </xf>
    <xf numFmtId="164" fontId="7" fillId="4" borderId="111" xfId="1" applyNumberFormat="1" applyFont="1" applyFill="1" applyBorder="1" applyAlignment="1">
      <alignment horizontal="center"/>
    </xf>
    <xf numFmtId="164" fontId="0" fillId="4" borderId="111" xfId="0" applyNumberFormat="1" applyFont="1" applyFill="1" applyBorder="1" applyAlignment="1">
      <alignment horizontal="center"/>
    </xf>
    <xf numFmtId="164" fontId="0" fillId="4" borderId="111" xfId="0" applyNumberFormat="1" applyFill="1" applyBorder="1" applyAlignment="1">
      <alignment horizontal="center"/>
    </xf>
    <xf numFmtId="9" fontId="9" fillId="0" borderId="111" xfId="2" applyFont="1" applyFill="1" applyBorder="1" applyAlignment="1">
      <alignment horizontal="center"/>
    </xf>
    <xf numFmtId="164" fontId="1" fillId="4" borderId="111" xfId="1" applyNumberFormat="1" applyFont="1" applyFill="1" applyBorder="1" applyAlignment="1">
      <alignment horizontal="center"/>
    </xf>
    <xf numFmtId="164" fontId="0" fillId="4" borderId="111" xfId="1" applyNumberFormat="1" applyFont="1" applyFill="1" applyBorder="1" applyAlignment="1">
      <alignment horizontal="center"/>
    </xf>
    <xf numFmtId="0" fontId="44" fillId="44" borderId="111" xfId="0" applyFont="1" applyFill="1" applyBorder="1" applyAlignment="1">
      <alignment horizontal="center" vertical="center" wrapText="1"/>
    </xf>
    <xf numFmtId="0" fontId="45" fillId="47" borderId="111" xfId="0" applyFont="1" applyFill="1" applyBorder="1" applyAlignment="1">
      <alignment horizontal="center" vertical="center" wrapText="1"/>
    </xf>
    <xf numFmtId="0" fontId="45" fillId="47" borderId="111" xfId="0" applyFont="1" applyFill="1" applyBorder="1" applyAlignment="1">
      <alignment horizontal="center" vertical="center"/>
    </xf>
    <xf numFmtId="0" fontId="50" fillId="31" borderId="111" xfId="0" applyFont="1" applyFill="1" applyBorder="1" applyAlignment="1">
      <alignment horizontal="center" vertical="center" wrapText="1"/>
    </xf>
    <xf numFmtId="0" fontId="50" fillId="31" borderId="111" xfId="0" applyFont="1" applyFill="1" applyBorder="1" applyAlignment="1">
      <alignment horizontal="center" vertical="center"/>
    </xf>
    <xf numFmtId="0" fontId="50" fillId="31" borderId="93" xfId="0" applyFont="1" applyFill="1" applyBorder="1" applyAlignment="1">
      <alignment horizontal="center" vertical="center" wrapText="1"/>
    </xf>
    <xf numFmtId="0" fontId="47" fillId="4" borderId="111" xfId="0" applyFont="1" applyFill="1" applyBorder="1"/>
    <xf numFmtId="1" fontId="45" fillId="45" borderId="111" xfId="0" applyNumberFormat="1" applyFont="1" applyFill="1" applyBorder="1"/>
    <xf numFmtId="0" fontId="48" fillId="2" borderId="111" xfId="0" applyFont="1" applyFill="1" applyBorder="1" applyAlignment="1">
      <alignment horizontal="center"/>
    </xf>
    <xf numFmtId="166" fontId="47" fillId="4" borderId="111" xfId="0" applyNumberFormat="1" applyFont="1" applyFill="1" applyBorder="1"/>
    <xf numFmtId="166" fontId="49" fillId="4" borderId="111" xfId="0" applyNumberFormat="1" applyFont="1" applyFill="1" applyBorder="1"/>
    <xf numFmtId="0" fontId="37" fillId="28" borderId="73" xfId="27279" applyFont="1" applyFill="1" applyBorder="1" applyAlignment="1">
      <alignment horizontal="center" vertical="center" wrapText="1"/>
    </xf>
    <xf numFmtId="0" fontId="37" fillId="28" borderId="88" xfId="41713" applyFont="1" applyFill="1" applyBorder="1" applyAlignment="1">
      <alignment horizontal="center" vertical="center" wrapText="1"/>
    </xf>
    <xf numFmtId="0" fontId="7" fillId="31" borderId="53" xfId="41712" applyFont="1" applyFill="1" applyBorder="1" applyAlignment="1">
      <alignment horizontal="center" vertical="center" wrapText="1"/>
    </xf>
    <xf numFmtId="169" fontId="7" fillId="31" borderId="53" xfId="41712" applyNumberFormat="1" applyFont="1" applyFill="1" applyBorder="1" applyAlignment="1">
      <alignment horizontal="center" vertical="center" wrapText="1"/>
    </xf>
    <xf numFmtId="0" fontId="7" fillId="45" borderId="113" xfId="0" applyFont="1" applyFill="1" applyBorder="1"/>
    <xf numFmtId="0" fontId="7" fillId="4" borderId="113" xfId="0" applyFont="1" applyFill="1" applyBorder="1"/>
    <xf numFmtId="0" fontId="7" fillId="45" borderId="19" xfId="0" applyFont="1" applyFill="1" applyBorder="1"/>
    <xf numFmtId="164" fontId="0" fillId="45" borderId="4" xfId="0" applyNumberFormat="1" applyFont="1" applyFill="1" applyBorder="1" applyAlignment="1">
      <alignment horizontal="center"/>
    </xf>
    <xf numFmtId="164" fontId="2" fillId="45" borderId="4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 vertical="center"/>
    </xf>
    <xf numFmtId="9" fontId="9" fillId="45" borderId="4" xfId="2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/>
    </xf>
    <xf numFmtId="0" fontId="8" fillId="4" borderId="102" xfId="0" applyFont="1" applyFill="1" applyBorder="1" applyAlignment="1">
      <alignment horizontal="center" vertical="center"/>
    </xf>
    <xf numFmtId="0" fontId="7" fillId="4" borderId="49" xfId="0" applyFont="1" applyFill="1" applyBorder="1"/>
    <xf numFmtId="164" fontId="0" fillId="4" borderId="86" xfId="0" applyNumberFormat="1" applyFill="1" applyBorder="1" applyAlignment="1">
      <alignment horizontal="center"/>
    </xf>
    <xf numFmtId="9" fontId="9" fillId="0" borderId="86" xfId="2" applyFont="1" applyFill="1" applyBorder="1" applyAlignment="1">
      <alignment horizontal="center"/>
    </xf>
    <xf numFmtId="0" fontId="0" fillId="4" borderId="43" xfId="0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/>
    </xf>
    <xf numFmtId="0" fontId="7" fillId="31" borderId="105" xfId="0" applyNumberFormat="1" applyFont="1" applyFill="1" applyBorder="1" applyAlignment="1">
      <alignment horizontal="center"/>
    </xf>
    <xf numFmtId="164" fontId="2" fillId="4" borderId="112" xfId="0" applyNumberFormat="1" applyFont="1" applyFill="1" applyBorder="1" applyAlignment="1">
      <alignment horizontal="center"/>
    </xf>
    <xf numFmtId="9" fontId="2" fillId="4" borderId="105" xfId="2" applyFont="1" applyFill="1" applyBorder="1" applyAlignment="1">
      <alignment horizontal="center"/>
    </xf>
    <xf numFmtId="14" fontId="2" fillId="43" borderId="108" xfId="0" applyNumberFormat="1" applyFont="1" applyFill="1" applyBorder="1" applyAlignment="1">
      <alignment horizontal="center" vertical="center"/>
    </xf>
    <xf numFmtId="9" fontId="0" fillId="4" borderId="23" xfId="2" applyFont="1" applyFill="1" applyBorder="1" applyAlignment="1">
      <alignment horizontal="center"/>
    </xf>
    <xf numFmtId="164" fontId="0" fillId="4" borderId="112" xfId="0" applyNumberForma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4" borderId="86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/>
    </xf>
    <xf numFmtId="164" fontId="0" fillId="4" borderId="86" xfId="0" applyNumberFormat="1" applyFont="1" applyFill="1" applyBorder="1" applyAlignment="1">
      <alignment horizontal="center"/>
    </xf>
    <xf numFmtId="164" fontId="0" fillId="4" borderId="105" xfId="0" applyNumberFormat="1" applyFont="1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164" fontId="3" fillId="4" borderId="111" xfId="0" applyNumberFormat="1" applyFont="1" applyFill="1" applyBorder="1" applyAlignment="1">
      <alignment horizontal="center" vertical="center"/>
    </xf>
    <xf numFmtId="0" fontId="68" fillId="33" borderId="93" xfId="0" applyFont="1" applyFill="1" applyBorder="1"/>
    <xf numFmtId="0" fontId="68" fillId="34" borderId="93" xfId="0" applyFont="1" applyFill="1" applyBorder="1"/>
    <xf numFmtId="0" fontId="3" fillId="34" borderId="93" xfId="0" applyFont="1" applyFill="1" applyBorder="1"/>
    <xf numFmtId="164" fontId="74" fillId="4" borderId="105" xfId="0" applyNumberFormat="1" applyFont="1" applyFill="1" applyBorder="1" applyAlignment="1">
      <alignment horizontal="center" vertical="center"/>
    </xf>
    <xf numFmtId="164" fontId="74" fillId="4" borderId="21" xfId="0" applyNumberFormat="1" applyFont="1" applyFill="1" applyBorder="1" applyAlignment="1">
      <alignment horizontal="center" vertical="center"/>
    </xf>
    <xf numFmtId="0" fontId="75" fillId="4" borderId="0" xfId="0" applyFont="1" applyFill="1"/>
    <xf numFmtId="1" fontId="75" fillId="4" borderId="0" xfId="0" applyNumberFormat="1" applyFont="1" applyFill="1"/>
    <xf numFmtId="1" fontId="75" fillId="4" borderId="0" xfId="0" applyNumberFormat="1" applyFont="1" applyFill="1" applyAlignment="1">
      <alignment horizontal="center"/>
    </xf>
    <xf numFmtId="176" fontId="75" fillId="4" borderId="0" xfId="0" applyNumberFormat="1" applyFont="1" applyFill="1"/>
    <xf numFmtId="164" fontId="76" fillId="37" borderId="0" xfId="0" applyNumberFormat="1" applyFont="1" applyFill="1" applyAlignment="1">
      <alignment horizontal="center" vertical="center"/>
    </xf>
    <xf numFmtId="0" fontId="5" fillId="3" borderId="88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0" fillId="40" borderId="4" xfId="0" applyNumberFormat="1" applyFill="1" applyBorder="1" applyAlignment="1">
      <alignment horizontal="center"/>
    </xf>
    <xf numFmtId="164" fontId="0" fillId="40" borderId="61" xfId="0" applyNumberFormat="1" applyFill="1" applyBorder="1" applyAlignment="1">
      <alignment horizontal="center"/>
    </xf>
    <xf numFmtId="164" fontId="64" fillId="4" borderId="61" xfId="0" applyNumberFormat="1" applyFont="1" applyFill="1" applyBorder="1" applyAlignment="1">
      <alignment horizontal="center"/>
    </xf>
    <xf numFmtId="164" fontId="2" fillId="40" borderId="61" xfId="0" applyNumberFormat="1" applyFont="1" applyFill="1" applyBorder="1" applyAlignment="1">
      <alignment horizontal="center"/>
    </xf>
    <xf numFmtId="164" fontId="0" fillId="40" borderId="64" xfId="0" applyNumberFormat="1" applyFill="1" applyBorder="1" applyAlignment="1">
      <alignment horizontal="center"/>
    </xf>
    <xf numFmtId="164" fontId="0" fillId="35" borderId="21" xfId="0" applyNumberFormat="1" applyFill="1" applyBorder="1" applyAlignment="1">
      <alignment horizontal="center"/>
    </xf>
    <xf numFmtId="164" fontId="3" fillId="4" borderId="61" xfId="0" applyNumberFormat="1" applyFont="1" applyFill="1" applyBorder="1" applyAlignment="1">
      <alignment horizontal="center"/>
    </xf>
    <xf numFmtId="164" fontId="0" fillId="35" borderId="61" xfId="0" applyNumberFormat="1" applyFill="1" applyBorder="1" applyAlignment="1">
      <alignment horizontal="center"/>
    </xf>
    <xf numFmtId="164" fontId="0" fillId="35" borderId="26" xfId="0" applyNumberFormat="1" applyFill="1" applyBorder="1" applyAlignment="1">
      <alignment horizontal="center"/>
    </xf>
    <xf numFmtId="164" fontId="0" fillId="35" borderId="105" xfId="0" applyNumberFormat="1" applyFill="1" applyBorder="1" applyAlignment="1">
      <alignment horizontal="center"/>
    </xf>
    <xf numFmtId="164" fontId="0" fillId="41" borderId="4" xfId="0" applyNumberFormat="1" applyFill="1" applyBorder="1" applyAlignment="1">
      <alignment horizontal="center"/>
    </xf>
    <xf numFmtId="164" fontId="0" fillId="41" borderId="31" xfId="0" applyNumberFormat="1" applyFill="1" applyBorder="1" applyAlignment="1">
      <alignment horizontal="center"/>
    </xf>
    <xf numFmtId="164" fontId="0" fillId="41" borderId="19" xfId="0" applyNumberFormat="1" applyFill="1" applyBorder="1" applyAlignment="1">
      <alignment horizontal="center"/>
    </xf>
    <xf numFmtId="164" fontId="0" fillId="41" borderId="86" xfId="0" applyNumberFormat="1" applyFill="1" applyBorder="1" applyAlignment="1">
      <alignment horizontal="center"/>
    </xf>
    <xf numFmtId="170" fontId="0" fillId="40" borderId="6" xfId="2" applyNumberFormat="1" applyFont="1" applyFill="1" applyBorder="1" applyAlignment="1">
      <alignment horizontal="center"/>
    </xf>
    <xf numFmtId="170" fontId="0" fillId="40" borderId="62" xfId="2" applyNumberFormat="1" applyFont="1" applyFill="1" applyBorder="1" applyAlignment="1">
      <alignment horizontal="center"/>
    </xf>
    <xf numFmtId="170" fontId="0" fillId="40" borderId="52" xfId="2" applyNumberFormat="1" applyFont="1" applyFill="1" applyBorder="1" applyAlignment="1">
      <alignment horizontal="center"/>
    </xf>
    <xf numFmtId="170" fontId="0" fillId="41" borderId="54" xfId="2" applyNumberFormat="1" applyFont="1" applyFill="1" applyBorder="1" applyAlignment="1">
      <alignment horizontal="center"/>
    </xf>
    <xf numFmtId="170" fontId="0" fillId="35" borderId="47" xfId="2" applyNumberFormat="1" applyFont="1" applyFill="1" applyBorder="1" applyAlignment="1">
      <alignment horizontal="center"/>
    </xf>
    <xf numFmtId="170" fontId="0" fillId="35" borderId="62" xfId="2" applyNumberFormat="1" applyFont="1" applyFill="1" applyBorder="1" applyAlignment="1">
      <alignment horizontal="center"/>
    </xf>
    <xf numFmtId="170" fontId="0" fillId="35" borderId="108" xfId="2" applyNumberFormat="1" applyFont="1" applyFill="1" applyBorder="1" applyAlignment="1">
      <alignment horizontal="center"/>
    </xf>
    <xf numFmtId="170" fontId="0" fillId="41" borderId="6" xfId="2" applyNumberFormat="1" applyFont="1" applyFill="1" applyBorder="1" applyAlignment="1">
      <alignment horizontal="center"/>
    </xf>
    <xf numFmtId="170" fontId="0" fillId="41" borderId="43" xfId="2" applyNumberFormat="1" applyFont="1" applyFill="1" applyBorder="1" applyAlignment="1">
      <alignment horizontal="center"/>
    </xf>
    <xf numFmtId="0" fontId="77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77" fillId="4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170" fontId="78" fillId="0" borderId="0" xfId="2" applyNumberFormat="1" applyFont="1" applyAlignment="1">
      <alignment vertical="center"/>
    </xf>
    <xf numFmtId="0" fontId="78" fillId="0" borderId="0" xfId="0" applyFont="1" applyAlignment="1">
      <alignment vertical="center" wrapText="1"/>
    </xf>
    <xf numFmtId="0" fontId="79" fillId="3" borderId="42" xfId="0" applyFont="1" applyFill="1" applyBorder="1" applyAlignment="1">
      <alignment horizontal="center" vertical="center" wrapText="1"/>
    </xf>
    <xf numFmtId="0" fontId="79" fillId="3" borderId="65" xfId="0" applyFont="1" applyFill="1" applyBorder="1" applyAlignment="1">
      <alignment horizontal="center" vertical="center" wrapText="1"/>
    </xf>
    <xf numFmtId="0" fontId="79" fillId="3" borderId="2" xfId="0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83" fillId="56" borderId="111" xfId="0" applyFont="1" applyFill="1" applyBorder="1" applyAlignment="1">
      <alignment horizontal="center" vertical="center" wrapText="1"/>
    </xf>
    <xf numFmtId="0" fontId="83" fillId="57" borderId="111" xfId="0" applyFont="1" applyFill="1" applyBorder="1" applyAlignment="1">
      <alignment horizontal="center" vertical="center" wrapText="1"/>
    </xf>
    <xf numFmtId="0" fontId="86" fillId="28" borderId="42" xfId="27279" applyFont="1" applyFill="1" applyBorder="1" applyAlignment="1">
      <alignment horizontal="center" vertical="center" wrapText="1"/>
    </xf>
    <xf numFmtId="0" fontId="85" fillId="28" borderId="73" xfId="27279" applyFont="1" applyFill="1" applyBorder="1" applyAlignment="1">
      <alignment horizontal="center" vertical="center" wrapText="1"/>
    </xf>
    <xf numFmtId="0" fontId="86" fillId="28" borderId="111" xfId="27279" applyFont="1" applyFill="1" applyBorder="1" applyAlignment="1">
      <alignment horizontal="center" vertical="center" wrapText="1"/>
    </xf>
    <xf numFmtId="169" fontId="87" fillId="58" borderId="111" xfId="0" applyNumberFormat="1" applyFont="1" applyFill="1" applyBorder="1" applyAlignment="1">
      <alignment horizontal="center" vertical="center" wrapText="1"/>
    </xf>
    <xf numFmtId="171" fontId="87" fillId="58" borderId="111" xfId="0" applyNumberFormat="1" applyFont="1" applyFill="1" applyBorder="1" applyAlignment="1">
      <alignment horizontal="center" vertical="center" wrapText="1"/>
    </xf>
    <xf numFmtId="171" fontId="87" fillId="58" borderId="111" xfId="0" applyNumberFormat="1" applyFont="1" applyFill="1" applyBorder="1" applyAlignment="1">
      <alignment horizontal="center" vertical="center"/>
    </xf>
    <xf numFmtId="170" fontId="87" fillId="58" borderId="111" xfId="2" applyNumberFormat="1" applyFont="1" applyFill="1" applyBorder="1" applyAlignment="1">
      <alignment horizontal="center" vertical="center" wrapText="1"/>
    </xf>
    <xf numFmtId="171" fontId="89" fillId="39" borderId="3" xfId="0" applyNumberFormat="1" applyFont="1" applyFill="1" applyBorder="1" applyAlignment="1">
      <alignment horizontal="center" vertical="center"/>
    </xf>
    <xf numFmtId="169" fontId="89" fillId="39" borderId="4" xfId="0" applyNumberFormat="1" applyFont="1" applyFill="1" applyBorder="1" applyAlignment="1">
      <alignment horizontal="center" vertical="center"/>
    </xf>
    <xf numFmtId="2" fontId="89" fillId="39" borderId="4" xfId="0" applyNumberFormat="1" applyFont="1" applyFill="1" applyBorder="1" applyAlignment="1">
      <alignment horizontal="center" vertical="center"/>
    </xf>
    <xf numFmtId="170" fontId="89" fillId="39" borderId="6" xfId="2" applyNumberFormat="1" applyFont="1" applyFill="1" applyBorder="1" applyAlignment="1">
      <alignment horizontal="center" vertical="center"/>
    </xf>
    <xf numFmtId="171" fontId="89" fillId="39" borderId="83" xfId="0" applyNumberFormat="1" applyFont="1" applyFill="1" applyBorder="1" applyAlignment="1">
      <alignment horizontal="center" vertical="center"/>
    </xf>
    <xf numFmtId="169" fontId="89" fillId="39" borderId="86" xfId="0" applyNumberFormat="1" applyFont="1" applyFill="1" applyBorder="1" applyAlignment="1">
      <alignment horizontal="center" vertical="center"/>
    </xf>
    <xf numFmtId="2" fontId="89" fillId="39" borderId="86" xfId="0" applyNumberFormat="1" applyFont="1" applyFill="1" applyBorder="1" applyAlignment="1">
      <alignment horizontal="center" vertical="center"/>
    </xf>
    <xf numFmtId="170" fontId="89" fillId="39" borderId="43" xfId="2" applyNumberFormat="1" applyFont="1" applyFill="1" applyBorder="1" applyAlignment="1">
      <alignment horizontal="center" vertical="center"/>
    </xf>
    <xf numFmtId="0" fontId="84" fillId="29" borderId="1" xfId="0" applyFont="1" applyFill="1" applyBorder="1" applyAlignment="1">
      <alignment horizontal="center" vertical="center" wrapText="1"/>
    </xf>
    <xf numFmtId="0" fontId="84" fillId="29" borderId="53" xfId="0" applyFont="1" applyFill="1" applyBorder="1" applyAlignment="1">
      <alignment horizontal="center" vertical="center" wrapText="1"/>
    </xf>
    <xf numFmtId="0" fontId="84" fillId="29" borderId="92" xfId="0" applyFont="1" applyFill="1" applyBorder="1" applyAlignment="1">
      <alignment horizontal="center" vertical="center" wrapText="1"/>
    </xf>
    <xf numFmtId="0" fontId="84" fillId="29" borderId="53" xfId="41712" applyFont="1" applyFill="1" applyBorder="1" applyAlignment="1">
      <alignment horizontal="center" vertical="center" wrapText="1"/>
    </xf>
    <xf numFmtId="170" fontId="84" fillId="29" borderId="54" xfId="2" applyNumberFormat="1" applyFont="1" applyFill="1" applyBorder="1" applyAlignment="1">
      <alignment horizontal="center" vertical="center" wrapText="1"/>
    </xf>
    <xf numFmtId="164" fontId="78" fillId="29" borderId="24" xfId="0" applyNumberFormat="1" applyFont="1" applyFill="1" applyBorder="1" applyAlignment="1">
      <alignment horizontal="center" vertical="center"/>
    </xf>
    <xf numFmtId="164" fontId="78" fillId="29" borderId="0" xfId="0" applyNumberFormat="1" applyFont="1" applyFill="1" applyBorder="1" applyAlignment="1">
      <alignment horizontal="center" vertical="center"/>
    </xf>
    <xf numFmtId="0" fontId="78" fillId="0" borderId="26" xfId="0" applyNumberFormat="1" applyFont="1" applyBorder="1" applyAlignment="1">
      <alignment horizontal="center"/>
    </xf>
    <xf numFmtId="164" fontId="78" fillId="29" borderId="66" xfId="0" applyNumberFormat="1" applyFont="1" applyFill="1" applyBorder="1" applyAlignment="1">
      <alignment horizontal="center" vertical="center"/>
    </xf>
    <xf numFmtId="164" fontId="78" fillId="29" borderId="91" xfId="0" applyNumberFormat="1" applyFont="1" applyFill="1" applyBorder="1" applyAlignment="1">
      <alignment horizontal="center" vertical="center"/>
    </xf>
    <xf numFmtId="164" fontId="78" fillId="29" borderId="22" xfId="0" applyNumberFormat="1" applyFont="1" applyFill="1" applyBorder="1" applyAlignment="1">
      <alignment horizontal="center" vertical="center"/>
    </xf>
    <xf numFmtId="164" fontId="78" fillId="29" borderId="76" xfId="0" applyNumberFormat="1" applyFont="1" applyFill="1" applyBorder="1" applyAlignment="1">
      <alignment horizontal="center" vertical="center"/>
    </xf>
    <xf numFmtId="164" fontId="78" fillId="29" borderId="21" xfId="0" applyNumberFormat="1" applyFont="1" applyFill="1" applyBorder="1" applyAlignment="1">
      <alignment horizontal="center" vertical="center"/>
    </xf>
    <xf numFmtId="164" fontId="78" fillId="29" borderId="56" xfId="0" applyNumberFormat="1" applyFont="1" applyFill="1" applyBorder="1" applyAlignment="1">
      <alignment horizontal="center" vertical="center"/>
    </xf>
    <xf numFmtId="0" fontId="85" fillId="4" borderId="0" xfId="0" applyFont="1" applyFill="1" applyBorder="1" applyAlignment="1">
      <alignment horizontal="center" vertical="center" textRotation="90"/>
    </xf>
    <xf numFmtId="169" fontId="84" fillId="4" borderId="0" xfId="0" applyNumberFormat="1" applyFont="1" applyFill="1" applyBorder="1" applyAlignment="1">
      <alignment horizontal="center" vertical="center"/>
    </xf>
    <xf numFmtId="171" fontId="89" fillId="4" borderId="0" xfId="0" applyNumberFormat="1" applyFont="1" applyFill="1" applyBorder="1" applyAlignment="1">
      <alignment horizontal="center" vertical="center"/>
    </xf>
    <xf numFmtId="169" fontId="89" fillId="4" borderId="0" xfId="0" applyNumberFormat="1" applyFont="1" applyFill="1" applyBorder="1" applyAlignment="1">
      <alignment horizontal="center" vertical="center"/>
    </xf>
    <xf numFmtId="2" fontId="89" fillId="4" borderId="0" xfId="0" applyNumberFormat="1" applyFont="1" applyFill="1" applyBorder="1" applyAlignment="1">
      <alignment horizontal="center" vertical="center"/>
    </xf>
    <xf numFmtId="170" fontId="89" fillId="4" borderId="0" xfId="2" applyNumberFormat="1" applyFont="1" applyFill="1" applyBorder="1" applyAlignment="1">
      <alignment horizontal="center" vertical="center"/>
    </xf>
    <xf numFmtId="0" fontId="78" fillId="4" borderId="0" xfId="0" applyFont="1" applyFill="1" applyAlignment="1">
      <alignment vertical="center"/>
    </xf>
    <xf numFmtId="169" fontId="83" fillId="4" borderId="0" xfId="0" applyNumberFormat="1" applyFont="1" applyFill="1" applyBorder="1" applyAlignment="1">
      <alignment horizontal="center" vertical="center" wrapText="1"/>
    </xf>
    <xf numFmtId="171" fontId="83" fillId="4" borderId="0" xfId="0" applyNumberFormat="1" applyFont="1" applyFill="1" applyBorder="1" applyAlignment="1">
      <alignment horizontal="center" vertical="center"/>
    </xf>
    <xf numFmtId="164" fontId="78" fillId="38" borderId="24" xfId="0" applyNumberFormat="1" applyFont="1" applyFill="1" applyBorder="1" applyAlignment="1">
      <alignment horizontal="center" vertical="center"/>
    </xf>
    <xf numFmtId="164" fontId="78" fillId="38" borderId="25" xfId="0" applyNumberFormat="1" applyFont="1" applyFill="1" applyBorder="1" applyAlignment="1">
      <alignment horizontal="center" vertical="center"/>
    </xf>
    <xf numFmtId="0" fontId="84" fillId="30" borderId="73" xfId="0" applyFont="1" applyFill="1" applyBorder="1" applyAlignment="1">
      <alignment horizontal="center" vertical="center" wrapText="1"/>
    </xf>
    <xf numFmtId="0" fontId="84" fillId="30" borderId="53" xfId="0" applyFont="1" applyFill="1" applyBorder="1" applyAlignment="1">
      <alignment horizontal="center" vertical="center" wrapText="1"/>
    </xf>
    <xf numFmtId="0" fontId="84" fillId="30" borderId="53" xfId="41712" applyFont="1" applyFill="1" applyBorder="1" applyAlignment="1">
      <alignment horizontal="center" vertical="center" wrapText="1"/>
    </xf>
    <xf numFmtId="170" fontId="84" fillId="30" borderId="54" xfId="2" applyNumberFormat="1" applyFont="1" applyFill="1" applyBorder="1" applyAlignment="1">
      <alignment horizontal="center" vertical="center" wrapText="1"/>
    </xf>
    <xf numFmtId="164" fontId="78" fillId="30" borderId="24" xfId="0" applyNumberFormat="1" applyFont="1" applyFill="1" applyBorder="1" applyAlignment="1">
      <alignment horizontal="center" vertical="center"/>
    </xf>
    <xf numFmtId="164" fontId="78" fillId="30" borderId="25" xfId="0" applyNumberFormat="1" applyFont="1" applyFill="1" applyBorder="1" applyAlignment="1">
      <alignment horizontal="center" vertical="center"/>
    </xf>
    <xf numFmtId="0" fontId="84" fillId="31" borderId="73" xfId="0" applyFont="1" applyFill="1" applyBorder="1" applyAlignment="1">
      <alignment horizontal="center" vertical="center" wrapText="1"/>
    </xf>
    <xf numFmtId="0" fontId="84" fillId="31" borderId="53" xfId="0" applyFont="1" applyFill="1" applyBorder="1" applyAlignment="1">
      <alignment horizontal="center" vertical="center" wrapText="1"/>
    </xf>
    <xf numFmtId="0" fontId="84" fillId="31" borderId="53" xfId="41712" applyFont="1" applyFill="1" applyBorder="1" applyAlignment="1">
      <alignment horizontal="center" vertical="center" wrapText="1"/>
    </xf>
    <xf numFmtId="169" fontId="84" fillId="31" borderId="53" xfId="41712" applyNumberFormat="1" applyFont="1" applyFill="1" applyBorder="1" applyAlignment="1">
      <alignment horizontal="center" vertical="center" wrapText="1"/>
    </xf>
    <xf numFmtId="170" fontId="84" fillId="31" borderId="54" xfId="2" applyNumberFormat="1" applyFont="1" applyFill="1" applyBorder="1" applyAlignment="1">
      <alignment horizontal="center" vertical="center" wrapText="1"/>
    </xf>
    <xf numFmtId="164" fontId="78" fillId="31" borderId="24" xfId="0" applyNumberFormat="1" applyFont="1" applyFill="1" applyBorder="1" applyAlignment="1">
      <alignment horizontal="center" vertical="center"/>
    </xf>
    <xf numFmtId="164" fontId="78" fillId="31" borderId="25" xfId="0" applyNumberFormat="1" applyFont="1" applyFill="1" applyBorder="1" applyAlignment="1">
      <alignment horizontal="center" vertical="center"/>
    </xf>
    <xf numFmtId="164" fontId="78" fillId="34" borderId="24" xfId="0" applyNumberFormat="1" applyFont="1" applyFill="1" applyBorder="1" applyAlignment="1">
      <alignment horizontal="center" vertical="center"/>
    </xf>
    <xf numFmtId="164" fontId="78" fillId="34" borderId="25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indent="5"/>
    </xf>
    <xf numFmtId="0" fontId="0" fillId="4" borderId="0" xfId="0" applyFill="1" applyBorder="1"/>
    <xf numFmtId="0" fontId="0" fillId="4" borderId="0" xfId="0" applyFill="1" applyBorder="1" applyAlignment="1">
      <alignment horizontal="left" indent="5"/>
    </xf>
    <xf numFmtId="0" fontId="0" fillId="4" borderId="0" xfId="0" applyFill="1" applyBorder="1" applyAlignment="1">
      <alignment horizontal="left" indent="10"/>
    </xf>
    <xf numFmtId="0" fontId="1" fillId="4" borderId="0" xfId="0" applyFont="1" applyFill="1" applyBorder="1" applyAlignment="1">
      <alignment horizontal="left" indent="10"/>
    </xf>
    <xf numFmtId="0" fontId="1" fillId="4" borderId="0" xfId="0" applyFont="1" applyFill="1" applyBorder="1"/>
    <xf numFmtId="0" fontId="0" fillId="4" borderId="0" xfId="0" applyFill="1" applyBorder="1" applyAlignment="1">
      <alignment horizontal="left" indent="7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/>
    <xf numFmtId="0" fontId="0" fillId="4" borderId="0" xfId="0" applyFont="1" applyFill="1" applyAlignment="1"/>
    <xf numFmtId="0" fontId="3" fillId="59" borderId="111" xfId="0" applyFont="1" applyFill="1" applyBorder="1" applyAlignment="1">
      <alignment horizontal="center"/>
    </xf>
    <xf numFmtId="0" fontId="0" fillId="60" borderId="105" xfId="0" applyNumberFormat="1" applyFill="1" applyBorder="1" applyAlignment="1">
      <alignment horizontal="center"/>
    </xf>
    <xf numFmtId="164" fontId="0" fillId="60" borderId="21" xfId="0" applyNumberFormat="1" applyFont="1" applyFill="1" applyBorder="1" applyAlignment="1">
      <alignment horizontal="center" vertical="center"/>
    </xf>
    <xf numFmtId="0" fontId="0" fillId="60" borderId="26" xfId="0" applyNumberFormat="1" applyFill="1" applyBorder="1" applyAlignment="1">
      <alignment horizontal="center"/>
    </xf>
    <xf numFmtId="164" fontId="0" fillId="60" borderId="26" xfId="0" applyNumberFormat="1" applyFont="1" applyFill="1" applyBorder="1" applyAlignment="1">
      <alignment horizontal="center" vertical="center"/>
    </xf>
    <xf numFmtId="0" fontId="0" fillId="61" borderId="0" xfId="0" applyFont="1" applyFill="1" applyAlignment="1">
      <alignment horizontal="center" vertical="center"/>
    </xf>
    <xf numFmtId="171" fontId="54" fillId="61" borderId="3" xfId="0" applyNumberFormat="1" applyFont="1" applyFill="1" applyBorder="1" applyAlignment="1">
      <alignment horizontal="center" vertical="center"/>
    </xf>
    <xf numFmtId="171" fontId="54" fillId="61" borderId="83" xfId="0" applyNumberFormat="1" applyFont="1" applyFill="1" applyBorder="1" applyAlignment="1">
      <alignment horizontal="center" vertical="center"/>
    </xf>
    <xf numFmtId="0" fontId="3" fillId="53" borderId="128" xfId="0" applyFont="1" applyFill="1" applyBorder="1"/>
    <xf numFmtId="0" fontId="3" fillId="53" borderId="127" xfId="0" applyFont="1" applyFill="1" applyBorder="1" applyAlignment="1">
      <alignment horizontal="left"/>
    </xf>
    <xf numFmtId="0" fontId="3" fillId="53" borderId="127" xfId="0" applyNumberFormat="1" applyFont="1" applyFill="1" applyBorder="1"/>
    <xf numFmtId="164" fontId="8" fillId="4" borderId="21" xfId="0" applyNumberFormat="1" applyFont="1" applyFill="1" applyBorder="1" applyAlignment="1">
      <alignment horizontal="center"/>
    </xf>
    <xf numFmtId="164" fontId="8" fillId="4" borderId="105" xfId="0" applyNumberFormat="1" applyFont="1" applyFill="1" applyBorder="1" applyAlignment="1">
      <alignment horizontal="center"/>
    </xf>
    <xf numFmtId="164" fontId="78" fillId="38" borderId="106" xfId="0" applyNumberFormat="1" applyFont="1" applyFill="1" applyBorder="1" applyAlignment="1">
      <alignment horizontal="center" vertical="center"/>
    </xf>
    <xf numFmtId="164" fontId="78" fillId="38" borderId="126" xfId="0" applyNumberFormat="1" applyFont="1" applyFill="1" applyBorder="1" applyAlignment="1">
      <alignment horizontal="center" vertical="center"/>
    </xf>
    <xf numFmtId="170" fontId="78" fillId="38" borderId="107" xfId="2" applyNumberFormat="1" applyFont="1" applyFill="1" applyBorder="1" applyAlignment="1">
      <alignment horizontal="center" vertical="center"/>
    </xf>
    <xf numFmtId="164" fontId="78" fillId="38" borderId="23" xfId="0" applyNumberFormat="1" applyFont="1" applyFill="1" applyBorder="1" applyAlignment="1">
      <alignment horizontal="center" vertical="center"/>
    </xf>
    <xf numFmtId="170" fontId="78" fillId="38" borderId="27" xfId="2" applyNumberFormat="1" applyFont="1" applyFill="1" applyBorder="1" applyAlignment="1">
      <alignment horizontal="center" vertical="center"/>
    </xf>
    <xf numFmtId="0" fontId="85" fillId="28" borderId="1" xfId="27279" applyFont="1" applyFill="1" applyBorder="1" applyAlignment="1">
      <alignment horizontal="center" vertical="center" wrapText="1"/>
    </xf>
    <xf numFmtId="0" fontId="84" fillId="38" borderId="86" xfId="0" applyFont="1" applyFill="1" applyBorder="1" applyAlignment="1">
      <alignment horizontal="center" vertical="center" wrapText="1"/>
    </xf>
    <xf numFmtId="0" fontId="84" fillId="38" borderId="86" xfId="41712" applyFont="1" applyFill="1" applyBorder="1" applyAlignment="1">
      <alignment horizontal="center" vertical="center" wrapText="1"/>
    </xf>
    <xf numFmtId="170" fontId="84" fillId="38" borderId="86" xfId="2" applyNumberFormat="1" applyFont="1" applyFill="1" applyBorder="1" applyAlignment="1">
      <alignment horizontal="center" vertical="center" wrapText="1"/>
    </xf>
    <xf numFmtId="164" fontId="78" fillId="38" borderId="28" xfId="0" applyNumberFormat="1" applyFont="1" applyFill="1" applyBorder="1" applyAlignment="1">
      <alignment horizontal="center" vertical="center"/>
    </xf>
    <xf numFmtId="170" fontId="78" fillId="38" borderId="30" xfId="2" applyNumberFormat="1" applyFont="1" applyFill="1" applyBorder="1" applyAlignment="1">
      <alignment horizontal="center" vertical="center"/>
    </xf>
    <xf numFmtId="10" fontId="78" fillId="30" borderId="24" xfId="2" applyNumberFormat="1" applyFont="1" applyFill="1" applyBorder="1" applyAlignment="1">
      <alignment horizontal="center" vertical="center"/>
    </xf>
    <xf numFmtId="164" fontId="78" fillId="30" borderId="126" xfId="0" applyNumberFormat="1" applyFont="1" applyFill="1" applyBorder="1" applyAlignment="1">
      <alignment horizontal="center" vertical="center"/>
    </xf>
    <xf numFmtId="10" fontId="78" fillId="30" borderId="107" xfId="2" applyNumberFormat="1" applyFont="1" applyFill="1" applyBorder="1" applyAlignment="1">
      <alignment horizontal="center" vertical="center"/>
    </xf>
    <xf numFmtId="10" fontId="78" fillId="30" borderId="27" xfId="2" applyNumberFormat="1" applyFont="1" applyFill="1" applyBorder="1" applyAlignment="1">
      <alignment horizontal="center" vertical="center"/>
    </xf>
    <xf numFmtId="10" fontId="78" fillId="31" borderId="24" xfId="2" applyNumberFormat="1" applyFont="1" applyFill="1" applyBorder="1" applyAlignment="1">
      <alignment horizontal="center" vertical="center"/>
    </xf>
    <xf numFmtId="164" fontId="78" fillId="31" borderId="106" xfId="0" applyNumberFormat="1" applyFont="1" applyFill="1" applyBorder="1" applyAlignment="1">
      <alignment horizontal="center" vertical="center"/>
    </xf>
    <xf numFmtId="164" fontId="78" fillId="31" borderId="126" xfId="0" applyNumberFormat="1" applyFont="1" applyFill="1" applyBorder="1" applyAlignment="1">
      <alignment horizontal="center" vertical="center"/>
    </xf>
    <xf numFmtId="10" fontId="78" fillId="31" borderId="107" xfId="2" applyNumberFormat="1" applyFont="1" applyFill="1" applyBorder="1" applyAlignment="1">
      <alignment horizontal="center" vertical="center"/>
    </xf>
    <xf numFmtId="164" fontId="78" fillId="31" borderId="23" xfId="0" applyNumberFormat="1" applyFont="1" applyFill="1" applyBorder="1" applyAlignment="1">
      <alignment horizontal="center" vertical="center"/>
    </xf>
    <xf numFmtId="10" fontId="78" fillId="31" borderId="27" xfId="2" applyNumberFormat="1" applyFont="1" applyFill="1" applyBorder="1" applyAlignment="1">
      <alignment horizontal="center" vertical="center"/>
    </xf>
    <xf numFmtId="164" fontId="78" fillId="34" borderId="126" xfId="0" applyNumberFormat="1" applyFont="1" applyFill="1" applyBorder="1" applyAlignment="1">
      <alignment horizontal="center" vertical="center"/>
    </xf>
    <xf numFmtId="10" fontId="78" fillId="34" borderId="107" xfId="2" applyNumberFormat="1" applyFont="1" applyFill="1" applyBorder="1" applyAlignment="1">
      <alignment horizontal="center" vertical="center"/>
    </xf>
    <xf numFmtId="10" fontId="78" fillId="34" borderId="27" xfId="2" applyNumberFormat="1" applyFont="1" applyFill="1" applyBorder="1" applyAlignment="1">
      <alignment horizontal="center" vertical="center"/>
    </xf>
    <xf numFmtId="0" fontId="86" fillId="28" borderId="43" xfId="27279" applyFont="1" applyFill="1" applyBorder="1" applyAlignment="1">
      <alignment horizontal="center" vertical="center" wrapText="1"/>
    </xf>
    <xf numFmtId="0" fontId="85" fillId="28" borderId="81" xfId="27279" applyFont="1" applyFill="1" applyBorder="1" applyAlignment="1">
      <alignment horizontal="center" vertical="center" wrapText="1"/>
    </xf>
    <xf numFmtId="0" fontId="84" fillId="34" borderId="81" xfId="0" applyFont="1" applyFill="1" applyBorder="1" applyAlignment="1">
      <alignment horizontal="center" vertical="center" wrapText="1"/>
    </xf>
    <xf numFmtId="0" fontId="84" fillId="34" borderId="86" xfId="0" applyFont="1" applyFill="1" applyBorder="1" applyAlignment="1">
      <alignment horizontal="center" vertical="center" wrapText="1"/>
    </xf>
    <xf numFmtId="0" fontId="84" fillId="34" borderId="86" xfId="41712" applyFont="1" applyFill="1" applyBorder="1" applyAlignment="1">
      <alignment horizontal="center" vertical="center" wrapText="1"/>
    </xf>
    <xf numFmtId="170" fontId="84" fillId="34" borderId="86" xfId="2" applyNumberFormat="1" applyFont="1" applyFill="1" applyBorder="1" applyAlignment="1">
      <alignment horizontal="center" vertical="center" wrapText="1"/>
    </xf>
    <xf numFmtId="10" fontId="78" fillId="34" borderId="30" xfId="2" applyNumberFormat="1" applyFont="1" applyFill="1" applyBorder="1" applyAlignment="1">
      <alignment horizontal="center" vertical="center"/>
    </xf>
    <xf numFmtId="0" fontId="0" fillId="0" borderId="111" xfId="0" applyNumberFormat="1" applyBorder="1"/>
    <xf numFmtId="0" fontId="0" fillId="34" borderId="0" xfId="0" applyNumberFormat="1" applyFill="1"/>
    <xf numFmtId="0" fontId="0" fillId="0" borderId="0" xfId="0" applyNumberFormat="1" applyAlignment="1">
      <alignment horizontal="center"/>
    </xf>
    <xf numFmtId="0" fontId="0" fillId="34" borderId="0" xfId="0" applyFill="1" applyAlignment="1">
      <alignment horizontal="left"/>
    </xf>
    <xf numFmtId="164" fontId="0" fillId="34" borderId="76" xfId="0" applyNumberFormat="1" applyFon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center" vertical="center"/>
    </xf>
    <xf numFmtId="164" fontId="0" fillId="4" borderId="21" xfId="0" applyNumberFormat="1" applyFont="1" applyFill="1" applyBorder="1" applyAlignment="1">
      <alignment vertical="center"/>
    </xf>
    <xf numFmtId="0" fontId="0" fillId="4" borderId="0" xfId="0" applyNumberFormat="1" applyFill="1" applyAlignment="1">
      <alignment horizontal="center"/>
    </xf>
    <xf numFmtId="0" fontId="7" fillId="34" borderId="5" xfId="41712" applyFont="1" applyFill="1" applyBorder="1" applyAlignment="1">
      <alignment horizontal="center" vertical="center" wrapText="1"/>
    </xf>
    <xf numFmtId="171" fontId="54" fillId="39" borderId="27" xfId="0" applyNumberFormat="1" applyFont="1" applyFill="1" applyBorder="1" applyAlignment="1">
      <alignment horizontal="center" vertical="center"/>
    </xf>
    <xf numFmtId="164" fontId="0" fillId="4" borderId="105" xfId="0" applyNumberFormat="1" applyFont="1" applyFill="1" applyBorder="1" applyAlignment="1">
      <alignment vertical="center"/>
    </xf>
    <xf numFmtId="164" fontId="0" fillId="4" borderId="26" xfId="0" applyNumberFormat="1" applyFont="1" applyFill="1" applyBorder="1" applyAlignment="1">
      <alignment vertical="center"/>
    </xf>
    <xf numFmtId="0" fontId="0" fillId="0" borderId="26" xfId="0" applyNumberFormat="1" applyBorder="1" applyAlignment="1"/>
    <xf numFmtId="164" fontId="0" fillId="4" borderId="26" xfId="0" applyNumberFormat="1" applyFont="1" applyFill="1" applyBorder="1" applyAlignment="1">
      <alignment horizontal="right" vertical="center"/>
    </xf>
    <xf numFmtId="164" fontId="0" fillId="4" borderId="105" xfId="0" applyNumberFormat="1" applyFont="1" applyFill="1" applyBorder="1" applyAlignment="1">
      <alignment horizontal="right" vertical="center"/>
    </xf>
    <xf numFmtId="164" fontId="0" fillId="4" borderId="2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164" fontId="2" fillId="4" borderId="21" xfId="0" applyNumberFormat="1" applyFont="1" applyFill="1" applyBorder="1" applyAlignment="1">
      <alignment horizontal="right" vertical="center"/>
    </xf>
    <xf numFmtId="0" fontId="0" fillId="4" borderId="78" xfId="0" applyNumberFormat="1" applyFont="1" applyFill="1" applyBorder="1" applyAlignment="1">
      <alignment horizontal="right"/>
    </xf>
    <xf numFmtId="0" fontId="0" fillId="0" borderId="105" xfId="0" applyNumberFormat="1" applyBorder="1" applyAlignment="1">
      <alignment horizontal="right"/>
    </xf>
    <xf numFmtId="0" fontId="65" fillId="0" borderId="78" xfId="0" applyNumberFormat="1" applyFont="1" applyBorder="1" applyAlignment="1">
      <alignment horizontal="right"/>
    </xf>
    <xf numFmtId="164" fontId="65" fillId="4" borderId="26" xfId="0" applyNumberFormat="1" applyFont="1" applyFill="1" applyBorder="1" applyAlignment="1">
      <alignment horizontal="right" vertical="center"/>
    </xf>
    <xf numFmtId="0" fontId="68" fillId="34" borderId="111" xfId="0" applyFont="1" applyFill="1" applyBorder="1"/>
    <xf numFmtId="170" fontId="2" fillId="40" borderId="62" xfId="2" applyNumberFormat="1" applyFont="1" applyFill="1" applyBorder="1" applyAlignment="1">
      <alignment horizontal="center"/>
    </xf>
    <xf numFmtId="0" fontId="3" fillId="42" borderId="73" xfId="0" applyFont="1" applyFill="1" applyBorder="1" applyAlignment="1">
      <alignment horizontal="center" wrapText="1"/>
    </xf>
    <xf numFmtId="166" fontId="3" fillId="42" borderId="53" xfId="0" applyNumberFormat="1" applyFont="1" applyFill="1" applyBorder="1" applyAlignment="1">
      <alignment horizontal="center" vertical="center"/>
    </xf>
    <xf numFmtId="164" fontId="3" fillId="42" borderId="53" xfId="0" applyNumberFormat="1" applyFont="1" applyFill="1" applyBorder="1" applyAlignment="1">
      <alignment horizontal="center" vertical="center"/>
    </xf>
    <xf numFmtId="170" fontId="3" fillId="42" borderId="54" xfId="2" applyNumberFormat="1" applyFont="1" applyFill="1" applyBorder="1" applyAlignment="1">
      <alignment horizontal="center" vertical="center"/>
    </xf>
    <xf numFmtId="0" fontId="0" fillId="50" borderId="111" xfId="0" applyFill="1" applyBorder="1" applyAlignment="1"/>
    <xf numFmtId="0" fontId="68" fillId="50" borderId="111" xfId="0" applyFont="1" applyFill="1" applyBorder="1"/>
    <xf numFmtId="0" fontId="68" fillId="28" borderId="111" xfId="0" applyFont="1" applyFill="1" applyBorder="1"/>
    <xf numFmtId="0" fontId="0" fillId="28" borderId="111" xfId="0" applyFill="1" applyBorder="1" applyAlignment="1"/>
    <xf numFmtId="0" fontId="68" fillId="33" borderId="23" xfId="0" applyFont="1" applyFill="1" applyBorder="1"/>
    <xf numFmtId="0" fontId="68" fillId="50" borderId="21" xfId="0" applyFont="1" applyFill="1" applyBorder="1"/>
    <xf numFmtId="0" fontId="0" fillId="50" borderId="21" xfId="0" applyFill="1" applyBorder="1" applyAlignment="1"/>
    <xf numFmtId="0" fontId="0" fillId="0" borderId="21" xfId="0" applyNumberFormat="1" applyBorder="1"/>
    <xf numFmtId="0" fontId="0" fillId="4" borderId="21" xfId="0" applyNumberFormat="1" applyFill="1" applyBorder="1"/>
    <xf numFmtId="0" fontId="68" fillId="4" borderId="21" xfId="0" applyFont="1" applyFill="1" applyBorder="1"/>
    <xf numFmtId="0" fontId="3" fillId="34" borderId="111" xfId="0" applyFont="1" applyFill="1" applyBorder="1" applyAlignment="1">
      <alignment horizontal="center"/>
    </xf>
    <xf numFmtId="0" fontId="70" fillId="39" borderId="0" xfId="42098" applyFont="1" applyFill="1" applyBorder="1" applyAlignment="1">
      <alignment horizontal="center" wrapText="1"/>
    </xf>
    <xf numFmtId="0" fontId="0" fillId="39" borderId="0" xfId="0" applyFill="1"/>
    <xf numFmtId="0" fontId="80" fillId="0" borderId="9" xfId="0" applyFont="1" applyBorder="1" applyAlignment="1">
      <alignment horizontal="center" vertical="center"/>
    </xf>
    <xf numFmtId="0" fontId="80" fillId="0" borderId="119" xfId="0" applyFont="1" applyBorder="1" applyAlignment="1">
      <alignment horizontal="center" vertical="center"/>
    </xf>
    <xf numFmtId="10" fontId="79" fillId="0" borderId="9" xfId="0" applyNumberFormat="1" applyFont="1" applyBorder="1" applyAlignment="1">
      <alignment horizontal="center" vertical="center"/>
    </xf>
    <xf numFmtId="10" fontId="79" fillId="0" borderId="119" xfId="0" applyNumberFormat="1" applyFont="1" applyBorder="1" applyAlignment="1">
      <alignment horizontal="center" vertical="center"/>
    </xf>
    <xf numFmtId="0" fontId="79" fillId="3" borderId="121" xfId="0" applyFont="1" applyFill="1" applyBorder="1" applyAlignment="1">
      <alignment horizontal="center" vertical="center" wrapText="1"/>
    </xf>
    <xf numFmtId="0" fontId="79" fillId="3" borderId="119" xfId="0" applyFont="1" applyFill="1" applyBorder="1" applyAlignment="1">
      <alignment horizontal="center" vertical="center" wrapText="1"/>
    </xf>
    <xf numFmtId="0" fontId="80" fillId="54" borderId="121" xfId="0" applyFont="1" applyFill="1" applyBorder="1" applyAlignment="1">
      <alignment horizontal="center" vertical="center"/>
    </xf>
    <xf numFmtId="0" fontId="80" fillId="54" borderId="119" xfId="0" applyFont="1" applyFill="1" applyBorder="1" applyAlignment="1">
      <alignment horizontal="center" vertical="center"/>
    </xf>
    <xf numFmtId="0" fontId="80" fillId="0" borderId="121" xfId="0" applyFont="1" applyBorder="1" applyAlignment="1">
      <alignment horizontal="center" vertical="center"/>
    </xf>
    <xf numFmtId="10" fontId="79" fillId="0" borderId="121" xfId="0" applyNumberFormat="1" applyFont="1" applyBorder="1" applyAlignment="1">
      <alignment horizontal="center" vertical="center"/>
    </xf>
    <xf numFmtId="0" fontId="79" fillId="3" borderId="9" xfId="0" applyFont="1" applyFill="1" applyBorder="1" applyAlignment="1">
      <alignment horizontal="center" vertical="center" wrapText="1"/>
    </xf>
    <xf numFmtId="0" fontId="80" fillId="54" borderId="9" xfId="0" applyFont="1" applyFill="1" applyBorder="1" applyAlignment="1">
      <alignment horizontal="center" vertical="center"/>
    </xf>
    <xf numFmtId="164" fontId="78" fillId="4" borderId="105" xfId="0" applyNumberFormat="1" applyFont="1" applyFill="1" applyBorder="1" applyAlignment="1">
      <alignment horizontal="center" vertical="center"/>
    </xf>
    <xf numFmtId="164" fontId="78" fillId="4" borderId="21" xfId="0" applyNumberFormat="1" applyFont="1" applyFill="1" applyBorder="1" applyAlignment="1">
      <alignment horizontal="center" vertical="center"/>
    </xf>
    <xf numFmtId="0" fontId="84" fillId="42" borderId="105" xfId="0" applyFont="1" applyFill="1" applyBorder="1" applyAlignment="1">
      <alignment horizontal="center" vertical="center" wrapText="1"/>
    </xf>
    <xf numFmtId="0" fontId="84" fillId="42" borderId="21" xfId="0" applyFont="1" applyFill="1" applyBorder="1" applyAlignment="1">
      <alignment horizontal="center" vertical="center" wrapText="1"/>
    </xf>
    <xf numFmtId="0" fontId="80" fillId="55" borderId="121" xfId="0" applyFont="1" applyFill="1" applyBorder="1" applyAlignment="1">
      <alignment horizontal="center" vertical="center"/>
    </xf>
    <xf numFmtId="0" fontId="80" fillId="55" borderId="119" xfId="0" applyFont="1" applyFill="1" applyBorder="1" applyAlignment="1">
      <alignment horizontal="center" vertical="center"/>
    </xf>
    <xf numFmtId="0" fontId="79" fillId="3" borderId="2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8" fillId="42" borderId="111" xfId="0" applyFont="1" applyFill="1" applyBorder="1" applyAlignment="1">
      <alignment horizontal="center" vertical="center" wrapText="1"/>
    </xf>
    <xf numFmtId="164" fontId="78" fillId="0" borderId="26" xfId="0" applyNumberFormat="1" applyFont="1" applyBorder="1" applyAlignment="1">
      <alignment horizontal="center" vertical="center"/>
    </xf>
    <xf numFmtId="176" fontId="78" fillId="0" borderId="26" xfId="0" applyNumberFormat="1" applyFont="1" applyBorder="1" applyAlignment="1">
      <alignment horizontal="center" vertical="center"/>
    </xf>
    <xf numFmtId="10" fontId="78" fillId="0" borderId="26" xfId="2" applyNumberFormat="1" applyFont="1" applyBorder="1" applyAlignment="1">
      <alignment horizontal="center" vertical="center"/>
    </xf>
    <xf numFmtId="0" fontId="80" fillId="54" borderId="121" xfId="0" applyFont="1" applyFill="1" applyBorder="1" applyAlignment="1">
      <alignment horizontal="center" vertical="center" wrapText="1"/>
    </xf>
    <xf numFmtId="0" fontId="80" fillId="54" borderId="119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85" fillId="28" borderId="20" xfId="0" applyFont="1" applyFill="1" applyBorder="1" applyAlignment="1">
      <alignment horizontal="center" vertical="center" textRotation="90"/>
    </xf>
    <xf numFmtId="0" fontId="85" fillId="28" borderId="16" xfId="0" applyFont="1" applyFill="1" applyBorder="1" applyAlignment="1">
      <alignment horizontal="center" vertical="center" textRotation="90"/>
    </xf>
    <xf numFmtId="0" fontId="84" fillId="42" borderId="107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0" fontId="84" fillId="42" borderId="60" xfId="0" applyFont="1" applyFill="1" applyBorder="1" applyAlignment="1">
      <alignment horizontal="center" vertical="center" wrapText="1"/>
    </xf>
    <xf numFmtId="0" fontId="84" fillId="42" borderId="104" xfId="0" applyFont="1" applyFill="1" applyBorder="1" applyAlignment="1">
      <alignment horizontal="center" vertical="center" wrapText="1"/>
    </xf>
    <xf numFmtId="0" fontId="84" fillId="42" borderId="55" xfId="0" applyFont="1" applyFill="1" applyBorder="1" applyAlignment="1">
      <alignment horizontal="center" vertical="center" wrapText="1"/>
    </xf>
    <xf numFmtId="0" fontId="84" fillId="42" borderId="30" xfId="0" applyFont="1" applyFill="1" applyBorder="1" applyAlignment="1">
      <alignment horizontal="center" vertical="center" wrapText="1"/>
    </xf>
    <xf numFmtId="170" fontId="78" fillId="0" borderId="105" xfId="2" applyNumberFormat="1" applyFont="1" applyBorder="1" applyAlignment="1">
      <alignment horizontal="center" vertical="center"/>
    </xf>
    <xf numFmtId="170" fontId="78" fillId="0" borderId="21" xfId="2" applyNumberFormat="1" applyFont="1" applyBorder="1" applyAlignment="1">
      <alignment horizontal="center" vertical="center"/>
    </xf>
    <xf numFmtId="0" fontId="83" fillId="48" borderId="111" xfId="0" applyFont="1" applyFill="1" applyBorder="1" applyAlignment="1">
      <alignment horizontal="center" vertical="center" wrapText="1"/>
    </xf>
    <xf numFmtId="164" fontId="78" fillId="0" borderId="105" xfId="0" applyNumberFormat="1" applyFont="1" applyBorder="1" applyAlignment="1">
      <alignment horizontal="center" vertical="center"/>
    </xf>
    <xf numFmtId="164" fontId="78" fillId="0" borderId="21" xfId="0" applyNumberFormat="1" applyFont="1" applyBorder="1" applyAlignment="1">
      <alignment horizontal="center" vertical="center"/>
    </xf>
    <xf numFmtId="0" fontId="84" fillId="42" borderId="111" xfId="0" applyFont="1" applyFill="1" applyBorder="1" applyAlignment="1">
      <alignment horizontal="center" vertical="center" wrapText="1"/>
    </xf>
    <xf numFmtId="0" fontId="78" fillId="42" borderId="107" xfId="0" applyFont="1" applyFill="1" applyBorder="1" applyAlignment="1">
      <alignment horizontal="center" vertical="center" wrapText="1"/>
    </xf>
    <xf numFmtId="0" fontId="78" fillId="42" borderId="27" xfId="0" applyFont="1" applyFill="1" applyBorder="1" applyAlignment="1">
      <alignment horizontal="center" vertical="center" wrapText="1"/>
    </xf>
    <xf numFmtId="0" fontId="88" fillId="42" borderId="60" xfId="0" applyFont="1" applyFill="1" applyBorder="1" applyAlignment="1">
      <alignment horizontal="center" vertical="center" wrapText="1"/>
    </xf>
    <xf numFmtId="0" fontId="88" fillId="42" borderId="107" xfId="0" applyFont="1" applyFill="1" applyBorder="1" applyAlignment="1">
      <alignment horizontal="center" vertical="center" wrapText="1"/>
    </xf>
    <xf numFmtId="169" fontId="84" fillId="39" borderId="29" xfId="0" applyNumberFormat="1" applyFont="1" applyFill="1" applyBorder="1" applyAlignment="1">
      <alignment horizontal="center" vertical="center"/>
    </xf>
    <xf numFmtId="169" fontId="84" fillId="39" borderId="83" xfId="0" applyNumberFormat="1" applyFont="1" applyFill="1" applyBorder="1" applyAlignment="1">
      <alignment horizontal="center" vertical="center"/>
    </xf>
    <xf numFmtId="169" fontId="83" fillId="35" borderId="111" xfId="0" applyNumberFormat="1" applyFont="1" applyFill="1" applyBorder="1" applyAlignment="1">
      <alignment horizontal="center" vertical="center" wrapText="1"/>
    </xf>
    <xf numFmtId="164" fontId="78" fillId="4" borderId="111" xfId="0" applyNumberFormat="1" applyFont="1" applyFill="1" applyBorder="1" applyAlignment="1">
      <alignment horizontal="center" vertical="center"/>
    </xf>
    <xf numFmtId="0" fontId="80" fillId="42" borderId="111" xfId="0" applyFont="1" applyFill="1" applyBorder="1" applyAlignment="1">
      <alignment horizontal="center" vertical="center" wrapText="1"/>
    </xf>
    <xf numFmtId="171" fontId="83" fillId="35" borderId="111" xfId="0" applyNumberFormat="1" applyFont="1" applyFill="1" applyBorder="1" applyAlignment="1">
      <alignment horizontal="center" vertical="center"/>
    </xf>
    <xf numFmtId="0" fontId="85" fillId="28" borderId="111" xfId="0" applyFont="1" applyFill="1" applyBorder="1" applyAlignment="1">
      <alignment horizontal="center" vertical="center" textRotation="90"/>
    </xf>
    <xf numFmtId="0" fontId="84" fillId="42" borderId="63" xfId="0" applyFont="1" applyFill="1" applyBorder="1" applyAlignment="1">
      <alignment horizontal="center" vertical="center" wrapText="1"/>
    </xf>
    <xf numFmtId="10" fontId="78" fillId="35" borderId="111" xfId="2" applyNumberFormat="1" applyFont="1" applyFill="1" applyBorder="1" applyAlignment="1">
      <alignment horizontal="center" vertical="center"/>
    </xf>
    <xf numFmtId="10" fontId="78" fillId="35" borderId="105" xfId="2" applyNumberFormat="1" applyFont="1" applyFill="1" applyBorder="1" applyAlignment="1">
      <alignment horizontal="center" vertical="center"/>
    </xf>
    <xf numFmtId="10" fontId="78" fillId="35" borderId="21" xfId="2" applyNumberFormat="1" applyFont="1" applyFill="1" applyBorder="1" applyAlignment="1">
      <alignment horizontal="center" vertical="center"/>
    </xf>
    <xf numFmtId="10" fontId="83" fillId="35" borderId="111" xfId="2" applyNumberFormat="1" applyFont="1" applyFill="1" applyBorder="1" applyAlignment="1">
      <alignment horizontal="center" vertical="center"/>
    </xf>
    <xf numFmtId="170" fontId="78" fillId="35" borderId="111" xfId="2" applyNumberFormat="1" applyFont="1" applyFill="1" applyBorder="1" applyAlignment="1">
      <alignment horizontal="center" vertical="center"/>
    </xf>
    <xf numFmtId="0" fontId="84" fillId="42" borderId="24" xfId="0" applyFont="1" applyFill="1" applyBorder="1" applyAlignment="1">
      <alignment horizontal="center" vertical="center" wrapText="1"/>
    </xf>
    <xf numFmtId="0" fontId="84" fillId="42" borderId="25" xfId="0" applyFont="1" applyFill="1" applyBorder="1" applyAlignment="1">
      <alignment horizontal="center" vertical="center" wrapText="1"/>
    </xf>
    <xf numFmtId="0" fontId="84" fillId="42" borderId="126" xfId="0" applyFont="1" applyFill="1" applyBorder="1" applyAlignment="1">
      <alignment horizontal="center" vertical="center" wrapText="1"/>
    </xf>
    <xf numFmtId="0" fontId="84" fillId="42" borderId="115" xfId="0" applyFont="1" applyFill="1" applyBorder="1" applyAlignment="1">
      <alignment horizontal="center" vertical="center" wrapText="1"/>
    </xf>
    <xf numFmtId="0" fontId="78" fillId="42" borderId="126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85" fillId="28" borderId="24" xfId="0" applyFont="1" applyFill="1" applyBorder="1" applyAlignment="1">
      <alignment horizontal="center" vertical="center" textRotation="90"/>
    </xf>
    <xf numFmtId="0" fontId="85" fillId="28" borderId="10" xfId="0" applyFont="1" applyFill="1" applyBorder="1" applyAlignment="1">
      <alignment horizontal="center" vertical="center" textRotation="90"/>
    </xf>
    <xf numFmtId="169" fontId="84" fillId="39" borderId="8" xfId="0" applyNumberFormat="1" applyFont="1" applyFill="1" applyBorder="1" applyAlignment="1">
      <alignment horizontal="center" vertical="center"/>
    </xf>
    <xf numFmtId="169" fontId="84" fillId="39" borderId="10" xfId="0" applyNumberFormat="1" applyFont="1" applyFill="1" applyBorder="1" applyAlignment="1">
      <alignment horizontal="center" vertical="center"/>
    </xf>
    <xf numFmtId="0" fontId="88" fillId="42" borderId="115" xfId="0" applyFont="1" applyFill="1" applyBorder="1" applyAlignment="1">
      <alignment horizontal="center" vertical="center" wrapText="1"/>
    </xf>
    <xf numFmtId="0" fontId="88" fillId="42" borderId="126" xfId="0" applyFont="1" applyFill="1" applyBorder="1" applyAlignment="1">
      <alignment horizontal="center" vertical="center" wrapText="1"/>
    </xf>
    <xf numFmtId="169" fontId="84" fillId="39" borderId="105" xfId="0" applyNumberFormat="1" applyFont="1" applyFill="1" applyBorder="1" applyAlignment="1">
      <alignment horizontal="center" vertical="center"/>
    </xf>
    <xf numFmtId="169" fontId="84" fillId="39" borderId="21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5" fillId="28" borderId="46" xfId="0" applyFont="1" applyFill="1" applyBorder="1" applyAlignment="1">
      <alignment horizontal="center" vertical="center" textRotation="90"/>
    </xf>
    <xf numFmtId="0" fontId="85" fillId="28" borderId="28" xfId="0" applyFont="1" applyFill="1" applyBorder="1" applyAlignment="1">
      <alignment horizontal="center" vertical="center" textRotation="90"/>
    </xf>
    <xf numFmtId="0" fontId="85" fillId="28" borderId="23" xfId="0" applyFont="1" applyFill="1" applyBorder="1" applyAlignment="1">
      <alignment horizontal="center" vertical="center" textRotation="90"/>
    </xf>
    <xf numFmtId="0" fontId="82" fillId="0" borderId="121" xfId="0" applyFont="1" applyBorder="1" applyAlignment="1">
      <alignment horizontal="center" vertical="center"/>
    </xf>
    <xf numFmtId="0" fontId="82" fillId="0" borderId="119" xfId="0" applyFont="1" applyBorder="1" applyAlignment="1">
      <alignment horizontal="center" vertical="center"/>
    </xf>
    <xf numFmtId="10" fontId="81" fillId="0" borderId="121" xfId="0" applyNumberFormat="1" applyFont="1" applyBorder="1" applyAlignment="1">
      <alignment horizontal="center" vertical="center"/>
    </xf>
    <xf numFmtId="10" fontId="81" fillId="0" borderId="119" xfId="0" applyNumberFormat="1" applyFont="1" applyBorder="1" applyAlignment="1">
      <alignment horizontal="center" vertical="center"/>
    </xf>
    <xf numFmtId="0" fontId="83" fillId="56" borderId="111" xfId="0" applyFont="1" applyFill="1" applyBorder="1" applyAlignment="1">
      <alignment horizontal="center" vertical="center" textRotation="90" wrapText="1"/>
    </xf>
    <xf numFmtId="0" fontId="79" fillId="3" borderId="122" xfId="0" applyFont="1" applyFill="1" applyBorder="1" applyAlignment="1">
      <alignment horizontal="center" vertical="center" wrapText="1"/>
    </xf>
    <xf numFmtId="0" fontId="79" fillId="3" borderId="123" xfId="0" applyFont="1" applyFill="1" applyBorder="1" applyAlignment="1">
      <alignment horizontal="center" vertical="center" wrapText="1"/>
    </xf>
    <xf numFmtId="0" fontId="79" fillId="3" borderId="118" xfId="0" applyFont="1" applyFill="1" applyBorder="1" applyAlignment="1">
      <alignment horizontal="center" vertical="center" wrapText="1"/>
    </xf>
    <xf numFmtId="0" fontId="79" fillId="3" borderId="120" xfId="0" applyFont="1" applyFill="1" applyBorder="1" applyAlignment="1">
      <alignment horizontal="center" vertical="center" wrapText="1"/>
    </xf>
    <xf numFmtId="0" fontId="79" fillId="3" borderId="124" xfId="0" applyFont="1" applyFill="1" applyBorder="1" applyAlignment="1">
      <alignment horizontal="center" vertical="center" wrapText="1"/>
    </xf>
    <xf numFmtId="0" fontId="79" fillId="3" borderId="125" xfId="0" applyFont="1" applyFill="1" applyBorder="1" applyAlignment="1">
      <alignment horizontal="center" vertical="center" wrapText="1"/>
    </xf>
    <xf numFmtId="10" fontId="79" fillId="3" borderId="121" xfId="0" applyNumberFormat="1" applyFont="1" applyFill="1" applyBorder="1" applyAlignment="1">
      <alignment horizontal="center" vertical="center" wrapText="1"/>
    </xf>
    <xf numFmtId="10" fontId="79" fillId="3" borderId="119" xfId="0" applyNumberFormat="1" applyFont="1" applyFill="1" applyBorder="1" applyAlignment="1">
      <alignment horizontal="center" vertical="center" wrapText="1"/>
    </xf>
    <xf numFmtId="167" fontId="37" fillId="42" borderId="10" xfId="0" applyNumberFormat="1" applyFont="1" applyFill="1" applyBorder="1" applyAlignment="1">
      <alignment horizontal="center"/>
    </xf>
    <xf numFmtId="167" fontId="37" fillId="42" borderId="13" xfId="0" applyNumberFormat="1" applyFont="1" applyFill="1" applyBorder="1" applyAlignment="1">
      <alignment horizontal="center"/>
    </xf>
    <xf numFmtId="167" fontId="37" fillId="42" borderId="15" xfId="0" applyNumberFormat="1" applyFont="1" applyFill="1" applyBorder="1" applyAlignment="1">
      <alignment horizontal="center"/>
    </xf>
    <xf numFmtId="0" fontId="4" fillId="42" borderId="8" xfId="0" applyFont="1" applyFill="1" applyBorder="1" applyAlignment="1">
      <alignment horizontal="center" vertical="center" wrapText="1"/>
    </xf>
    <xf numFmtId="0" fontId="33" fillId="42" borderId="18" xfId="0" applyFont="1" applyFill="1" applyBorder="1" applyAlignment="1">
      <alignment horizontal="center" vertical="center" wrapText="1"/>
    </xf>
    <xf numFmtId="0" fontId="33" fillId="42" borderId="50" xfId="0" applyFont="1" applyFill="1" applyBorder="1" applyAlignment="1">
      <alignment horizontal="center" vertical="center" wrapText="1"/>
    </xf>
    <xf numFmtId="0" fontId="7" fillId="42" borderId="24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7" fillId="42" borderId="51" xfId="0" applyFont="1" applyFill="1" applyBorder="1" applyAlignment="1">
      <alignment horizontal="center" vertical="center" wrapText="1"/>
    </xf>
    <xf numFmtId="0" fontId="3" fillId="42" borderId="9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27" borderId="59" xfId="0" applyFont="1" applyFill="1" applyBorder="1" applyAlignment="1">
      <alignment horizontal="center" vertical="center" wrapText="1"/>
    </xf>
    <xf numFmtId="0" fontId="7" fillId="27" borderId="55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27" borderId="9" xfId="0" applyFont="1" applyFill="1" applyBorder="1" applyAlignment="1">
      <alignment horizontal="center" vertical="center" wrapText="1"/>
    </xf>
    <xf numFmtId="168" fontId="61" fillId="34" borderId="24" xfId="0" applyNumberFormat="1" applyFont="1" applyFill="1" applyBorder="1" applyAlignment="1">
      <alignment horizontal="center" vertical="center"/>
    </xf>
    <xf numFmtId="168" fontId="61" fillId="34" borderId="0" xfId="0" applyNumberFormat="1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/>
    </xf>
    <xf numFmtId="0" fontId="0" fillId="35" borderId="55" xfId="0" applyFont="1" applyFill="1" applyBorder="1"/>
    <xf numFmtId="0" fontId="0" fillId="35" borderId="59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wrapText="1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70" fontId="3" fillId="0" borderId="9" xfId="2" applyNumberFormat="1" applyFont="1" applyFill="1" applyBorder="1" applyAlignment="1">
      <alignment horizontal="center" vertical="center"/>
    </xf>
    <xf numFmtId="170" fontId="3" fillId="0" borderId="16" xfId="2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3" fillId="4" borderId="26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7" fillId="4" borderId="30" xfId="0" applyFont="1" applyFill="1" applyBorder="1" applyAlignment="1">
      <alignment horizontal="center" vertical="center"/>
    </xf>
    <xf numFmtId="0" fontId="37" fillId="4" borderId="83" xfId="0" applyFont="1" applyFill="1" applyBorder="1" applyAlignment="1">
      <alignment horizontal="center" vertical="center"/>
    </xf>
    <xf numFmtId="164" fontId="64" fillId="4" borderId="26" xfId="0" applyNumberFormat="1" applyFont="1" applyFill="1" applyBorder="1" applyAlignment="1">
      <alignment horizontal="center" vertical="center"/>
    </xf>
    <xf numFmtId="164" fontId="64" fillId="4" borderId="12" xfId="0" applyNumberFormat="1" applyFont="1" applyFill="1" applyBorder="1" applyAlignment="1">
      <alignment horizontal="center" vertical="center"/>
    </xf>
    <xf numFmtId="9" fontId="3" fillId="4" borderId="26" xfId="2" applyFont="1" applyFill="1" applyBorder="1" applyAlignment="1">
      <alignment horizontal="center" vertical="center"/>
    </xf>
    <xf numFmtId="9" fontId="3" fillId="4" borderId="12" xfId="2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3" borderId="126" xfId="0" applyFont="1" applyFill="1" applyBorder="1" applyAlignment="1">
      <alignment horizontal="center" vertical="center" wrapText="1"/>
    </xf>
    <xf numFmtId="0" fontId="3" fillId="3" borderId="129" xfId="0" applyFont="1" applyFill="1" applyBorder="1" applyAlignment="1">
      <alignment horizontal="center" vertical="center" wrapText="1"/>
    </xf>
    <xf numFmtId="0" fontId="37" fillId="4" borderId="107" xfId="0" applyFont="1" applyFill="1" applyBorder="1" applyAlignment="1">
      <alignment horizontal="center" vertical="center"/>
    </xf>
    <xf numFmtId="164" fontId="3" fillId="4" borderId="105" xfId="0" applyNumberFormat="1" applyFont="1" applyFill="1" applyBorder="1" applyAlignment="1">
      <alignment horizontal="center" vertical="center"/>
    </xf>
    <xf numFmtId="170" fontId="3" fillId="4" borderId="105" xfId="2" applyNumberFormat="1" applyFont="1" applyFill="1" applyBorder="1" applyAlignment="1">
      <alignment horizontal="center" vertical="center"/>
    </xf>
    <xf numFmtId="170" fontId="3" fillId="4" borderId="12" xfId="2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70" fontId="0" fillId="0" borderId="9" xfId="2" applyNumberFormat="1" applyFont="1" applyFill="1" applyBorder="1" applyAlignment="1">
      <alignment horizontal="center" vertical="center"/>
    </xf>
    <xf numFmtId="170" fontId="0" fillId="0" borderId="16" xfId="2" applyNumberFormat="1" applyFont="1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70" fontId="0" fillId="0" borderId="20" xfId="2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53" fillId="27" borderId="68" xfId="0" applyFont="1" applyFill="1" applyBorder="1" applyAlignment="1">
      <alignment horizontal="center" vertical="center"/>
    </xf>
    <xf numFmtId="2" fontId="0" fillId="0" borderId="115" xfId="0" applyNumberFormat="1" applyFill="1" applyBorder="1" applyAlignment="1">
      <alignment horizontal="center" vertical="center"/>
    </xf>
    <xf numFmtId="2" fontId="0" fillId="0" borderId="68" xfId="0" applyNumberFormat="1" applyFill="1" applyBorder="1" applyAlignment="1">
      <alignment horizontal="center" vertical="center"/>
    </xf>
    <xf numFmtId="2" fontId="0" fillId="0" borderId="95" xfId="0" applyNumberFormat="1" applyFill="1" applyBorder="1" applyAlignment="1">
      <alignment horizontal="center" vertical="center"/>
    </xf>
    <xf numFmtId="170" fontId="0" fillId="0" borderId="68" xfId="2" applyNumberFormat="1" applyFont="1" applyFill="1" applyBorder="1" applyAlignment="1">
      <alignment horizontal="center" vertical="center"/>
    </xf>
    <xf numFmtId="0" fontId="53" fillId="27" borderId="104" xfId="0" applyFont="1" applyFill="1" applyBorder="1" applyAlignment="1">
      <alignment horizontal="center" vertical="center" wrapText="1"/>
    </xf>
    <xf numFmtId="0" fontId="53" fillId="27" borderId="16" xfId="0" applyFont="1" applyFill="1" applyBorder="1" applyAlignment="1">
      <alignment horizontal="center" vertical="center" wrapText="1"/>
    </xf>
    <xf numFmtId="2" fontId="0" fillId="0" borderId="116" xfId="0" applyNumberFormat="1" applyFill="1" applyBorder="1" applyAlignment="1">
      <alignment horizontal="center" vertical="center"/>
    </xf>
    <xf numFmtId="2" fontId="0" fillId="0" borderId="110" xfId="0" applyNumberFormat="1" applyFill="1" applyBorder="1" applyAlignment="1">
      <alignment horizontal="center" vertical="center"/>
    </xf>
    <xf numFmtId="2" fontId="0" fillId="0" borderId="117" xfId="0" applyNumberFormat="1" applyFill="1" applyBorder="1" applyAlignment="1">
      <alignment horizontal="center" vertical="center"/>
    </xf>
    <xf numFmtId="170" fontId="0" fillId="0" borderId="110" xfId="2" applyNumberFormat="1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 wrapText="1"/>
    </xf>
    <xf numFmtId="0" fontId="53" fillId="27" borderId="109" xfId="0" applyFont="1" applyFill="1" applyBorder="1" applyAlignment="1">
      <alignment horizontal="center" vertical="center"/>
    </xf>
    <xf numFmtId="2" fontId="0" fillId="0" borderId="114" xfId="0" applyNumberFormat="1" applyFill="1" applyBorder="1" applyAlignment="1">
      <alignment horizontal="center" vertical="center"/>
    </xf>
    <xf numFmtId="2" fontId="0" fillId="4" borderId="109" xfId="0" applyNumberFormat="1" applyFill="1" applyBorder="1" applyAlignment="1">
      <alignment horizontal="center" vertical="center"/>
    </xf>
    <xf numFmtId="2" fontId="0" fillId="4" borderId="68" xfId="0" applyNumberFormat="1" applyFill="1" applyBorder="1" applyAlignment="1">
      <alignment horizontal="center" vertical="center"/>
    </xf>
    <xf numFmtId="2" fontId="7" fillId="4" borderId="57" xfId="0" applyNumberFormat="1" applyFont="1" applyFill="1" applyBorder="1" applyAlignment="1">
      <alignment horizontal="center" vertical="center"/>
    </xf>
    <xf numFmtId="2" fontId="7" fillId="4" borderId="95" xfId="0" applyNumberFormat="1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2" fontId="7" fillId="0" borderId="95" xfId="0" applyNumberFormat="1" applyFont="1" applyFill="1" applyBorder="1" applyAlignment="1">
      <alignment horizontal="center" vertical="center"/>
    </xf>
    <xf numFmtId="170" fontId="7" fillId="0" borderId="109" xfId="2" applyNumberFormat="1" applyFont="1" applyFill="1" applyBorder="1" applyAlignment="1">
      <alignment horizontal="center" vertical="center"/>
    </xf>
    <xf numFmtId="170" fontId="7" fillId="0" borderId="68" xfId="2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4" fillId="35" borderId="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172" fontId="0" fillId="35" borderId="13" xfId="0" applyNumberFormat="1" applyFill="1" applyBorder="1" applyAlignment="1">
      <alignment horizontal="center"/>
    </xf>
    <xf numFmtId="172" fontId="4" fillId="35" borderId="0" xfId="0" applyNumberFormat="1" applyFont="1" applyFill="1" applyBorder="1" applyAlignment="1">
      <alignment horizontal="center" vertical="center"/>
    </xf>
    <xf numFmtId="0" fontId="7" fillId="42" borderId="60" xfId="0" applyFont="1" applyFill="1" applyBorder="1" applyAlignment="1">
      <alignment horizontal="center" vertical="center" wrapText="1"/>
    </xf>
    <xf numFmtId="164" fontId="3" fillId="49" borderId="85" xfId="0" applyNumberFormat="1" applyFont="1" applyFill="1" applyBorder="1" applyAlignment="1">
      <alignment horizontal="center" vertical="center"/>
    </xf>
    <xf numFmtId="164" fontId="3" fillId="49" borderId="25" xfId="0" applyNumberFormat="1" applyFont="1" applyFill="1" applyBorder="1" applyAlignment="1">
      <alignment horizontal="center" vertical="center"/>
    </xf>
    <xf numFmtId="164" fontId="3" fillId="0" borderId="76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65" fillId="42" borderId="60" xfId="0" applyFont="1" applyFill="1" applyBorder="1" applyAlignment="1">
      <alignment horizontal="center" vertical="center" wrapText="1"/>
    </xf>
    <xf numFmtId="0" fontId="65" fillId="42" borderId="107" xfId="0" applyFont="1" applyFill="1" applyBorder="1" applyAlignment="1">
      <alignment horizontal="center" vertical="center" wrapText="1"/>
    </xf>
    <xf numFmtId="164" fontId="3" fillId="49" borderId="24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42" borderId="80" xfId="0" applyNumberFormat="1" applyFont="1" applyFill="1" applyBorder="1" applyAlignment="1">
      <alignment horizontal="center" vertical="center"/>
    </xf>
    <xf numFmtId="164" fontId="3" fillId="42" borderId="0" xfId="0" applyNumberFormat="1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 wrapText="1"/>
    </xf>
    <xf numFmtId="0" fontId="7" fillId="42" borderId="107" xfId="0" applyFont="1" applyFill="1" applyBorder="1" applyAlignment="1">
      <alignment horizontal="center" vertical="center" wrapText="1"/>
    </xf>
    <xf numFmtId="0" fontId="7" fillId="42" borderId="27" xfId="0" applyFont="1" applyFill="1" applyBorder="1" applyAlignment="1">
      <alignment horizontal="center" vertical="center" wrapText="1"/>
    </xf>
    <xf numFmtId="164" fontId="3" fillId="0" borderId="8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42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70" fontId="64" fillId="0" borderId="79" xfId="2" applyNumberFormat="1" applyFont="1" applyFill="1" applyBorder="1" applyAlignment="1">
      <alignment horizontal="center" vertical="center"/>
    </xf>
    <xf numFmtId="170" fontId="64" fillId="0" borderId="46" xfId="2" applyNumberFormat="1" applyFont="1" applyFill="1" applyBorder="1" applyAlignment="1">
      <alignment horizontal="center" vertical="center"/>
    </xf>
    <xf numFmtId="170" fontId="3" fillId="0" borderId="79" xfId="2" applyNumberFormat="1" applyFont="1" applyFill="1" applyBorder="1" applyAlignment="1">
      <alignment horizontal="center" vertical="center"/>
    </xf>
    <xf numFmtId="170" fontId="3" fillId="0" borderId="47" xfId="2" applyNumberFormat="1" applyFont="1" applyFill="1" applyBorder="1" applyAlignment="1">
      <alignment horizontal="center" vertical="center"/>
    </xf>
    <xf numFmtId="0" fontId="0" fillId="42" borderId="107" xfId="0" applyFill="1" applyBorder="1" applyAlignment="1">
      <alignment horizontal="center" vertical="center" wrapText="1"/>
    </xf>
    <xf numFmtId="0" fontId="0" fillId="42" borderId="27" xfId="0" applyFont="1" applyFill="1" applyBorder="1" applyAlignment="1">
      <alignment horizontal="center" vertical="center" wrapText="1"/>
    </xf>
    <xf numFmtId="164" fontId="3" fillId="0" borderId="76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8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70" fontId="3" fillId="0" borderId="79" xfId="2" applyNumberFormat="1" applyFont="1" applyBorder="1" applyAlignment="1">
      <alignment horizontal="center" vertical="center"/>
    </xf>
    <xf numFmtId="170" fontId="3" fillId="0" borderId="47" xfId="2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70" fontId="3" fillId="0" borderId="46" xfId="2" applyNumberFormat="1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37" fillId="31" borderId="1" xfId="0" applyFont="1" applyFill="1" applyBorder="1" applyAlignment="1">
      <alignment horizontal="center" vertical="center"/>
    </xf>
    <xf numFmtId="0" fontId="37" fillId="31" borderId="2" xfId="0" applyFont="1" applyFill="1" applyBorder="1" applyAlignment="1">
      <alignment horizontal="center" vertical="center"/>
    </xf>
    <xf numFmtId="0" fontId="37" fillId="31" borderId="65" xfId="0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/>
    </xf>
    <xf numFmtId="0" fontId="37" fillId="34" borderId="2" xfId="0" applyFont="1" applyFill="1" applyBorder="1" applyAlignment="1">
      <alignment horizontal="center" vertical="center"/>
    </xf>
    <xf numFmtId="0" fontId="37" fillId="34" borderId="65" xfId="0" applyFont="1" applyFill="1" applyBorder="1" applyAlignment="1">
      <alignment horizontal="center" vertical="center"/>
    </xf>
    <xf numFmtId="169" fontId="7" fillId="39" borderId="29" xfId="0" applyNumberFormat="1" applyFont="1" applyFill="1" applyBorder="1" applyAlignment="1">
      <alignment horizontal="center" vertical="center"/>
    </xf>
    <xf numFmtId="169" fontId="7" fillId="39" borderId="83" xfId="0" applyNumberFormat="1" applyFont="1" applyFill="1" applyBorder="1" applyAlignment="1">
      <alignment horizontal="center" vertical="center"/>
    </xf>
    <xf numFmtId="1" fontId="54" fillId="39" borderId="29" xfId="0" applyNumberFormat="1" applyFont="1" applyFill="1" applyBorder="1" applyAlignment="1">
      <alignment horizontal="center" vertical="center"/>
    </xf>
    <xf numFmtId="1" fontId="54" fillId="39" borderId="83" xfId="0" applyNumberFormat="1" applyFont="1" applyFill="1" applyBorder="1" applyAlignment="1">
      <alignment horizontal="center" vertical="center"/>
    </xf>
    <xf numFmtId="2" fontId="54" fillId="39" borderId="5" xfId="0" applyNumberFormat="1" applyFont="1" applyFill="1" applyBorder="1" applyAlignment="1">
      <alignment horizontal="center" vertical="center"/>
    </xf>
    <xf numFmtId="2" fontId="54" fillId="39" borderId="12" xfId="0" applyNumberFormat="1" applyFont="1" applyFill="1" applyBorder="1" applyAlignment="1">
      <alignment horizontal="center" vertical="center"/>
    </xf>
    <xf numFmtId="164" fontId="54" fillId="39" borderId="29" xfId="0" applyNumberFormat="1" applyFont="1" applyFill="1" applyBorder="1" applyAlignment="1">
      <alignment horizontal="center" vertical="center"/>
    </xf>
    <xf numFmtId="164" fontId="54" fillId="39" borderId="83" xfId="0" applyNumberFormat="1" applyFont="1" applyFill="1" applyBorder="1" applyAlignment="1">
      <alignment horizontal="center" vertical="center"/>
    </xf>
    <xf numFmtId="164" fontId="54" fillId="39" borderId="5" xfId="0" applyNumberFormat="1" applyFont="1" applyFill="1" applyBorder="1" applyAlignment="1">
      <alignment horizontal="center" vertical="center" wrapText="1"/>
    </xf>
    <xf numFmtId="0" fontId="54" fillId="39" borderId="12" xfId="0" applyFont="1" applyFill="1" applyBorder="1" applyAlignment="1">
      <alignment horizontal="center" vertical="center" wrapText="1"/>
    </xf>
    <xf numFmtId="0" fontId="7" fillId="42" borderId="30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/>
    </xf>
    <xf numFmtId="0" fontId="37" fillId="33" borderId="5" xfId="0" applyFont="1" applyFill="1" applyBorder="1" applyAlignment="1">
      <alignment horizontal="center" vertical="center"/>
    </xf>
    <xf numFmtId="0" fontId="37" fillId="33" borderId="7" xfId="0" applyFont="1" applyFill="1" applyBorder="1" applyAlignment="1">
      <alignment horizontal="center" vertical="center"/>
    </xf>
    <xf numFmtId="0" fontId="37" fillId="32" borderId="73" xfId="0" applyFont="1" applyFill="1" applyBorder="1" applyAlignment="1">
      <alignment horizontal="center" vertical="center"/>
    </xf>
    <xf numFmtId="0" fontId="37" fillId="32" borderId="53" xfId="0" applyFont="1" applyFill="1" applyBorder="1" applyAlignment="1">
      <alignment horizontal="center" vertical="center"/>
    </xf>
    <xf numFmtId="0" fontId="37" fillId="32" borderId="54" xfId="0" applyFont="1" applyFill="1" applyBorder="1" applyAlignment="1">
      <alignment horizontal="center" vertical="center"/>
    </xf>
    <xf numFmtId="0" fontId="37" fillId="35" borderId="8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29" borderId="1" xfId="0" applyFont="1" applyFill="1" applyBorder="1" applyAlignment="1">
      <alignment horizontal="center" vertical="center"/>
    </xf>
    <xf numFmtId="0" fontId="37" fillId="29" borderId="2" xfId="0" applyFont="1" applyFill="1" applyBorder="1" applyAlignment="1">
      <alignment horizontal="center" vertical="center"/>
    </xf>
    <xf numFmtId="0" fontId="37" fillId="29" borderId="65" xfId="0" applyFont="1" applyFill="1" applyBorder="1" applyAlignment="1">
      <alignment horizontal="center" vertical="center"/>
    </xf>
    <xf numFmtId="0" fontId="37" fillId="60" borderId="1" xfId="0" applyFont="1" applyFill="1" applyBorder="1" applyAlignment="1">
      <alignment horizontal="center" vertical="center"/>
    </xf>
    <xf numFmtId="0" fontId="37" fillId="60" borderId="2" xfId="0" applyFont="1" applyFill="1" applyBorder="1" applyAlignment="1">
      <alignment horizontal="center" vertical="center"/>
    </xf>
    <xf numFmtId="0" fontId="37" fillId="60" borderId="65" xfId="0" applyFont="1" applyFill="1" applyBorder="1" applyAlignment="1">
      <alignment horizontal="center" vertical="center"/>
    </xf>
    <xf numFmtId="0" fontId="37" fillId="30" borderId="1" xfId="0" applyFont="1" applyFill="1" applyBorder="1" applyAlignment="1">
      <alignment horizontal="center" vertical="center"/>
    </xf>
    <xf numFmtId="0" fontId="37" fillId="30" borderId="2" xfId="0" applyFont="1" applyFill="1" applyBorder="1" applyAlignment="1">
      <alignment horizontal="center" vertical="center"/>
    </xf>
    <xf numFmtId="0" fontId="37" fillId="30" borderId="65" xfId="0" applyFont="1" applyFill="1" applyBorder="1" applyAlignment="1">
      <alignment horizontal="center" vertical="center"/>
    </xf>
    <xf numFmtId="0" fontId="40" fillId="28" borderId="20" xfId="0" applyFont="1" applyFill="1" applyBorder="1" applyAlignment="1">
      <alignment horizontal="center" vertical="center" textRotation="90"/>
    </xf>
    <xf numFmtId="0" fontId="40" fillId="28" borderId="16" xfId="0" applyFont="1" applyFill="1" applyBorder="1" applyAlignment="1">
      <alignment horizontal="center" vertical="center" textRotation="90"/>
    </xf>
    <xf numFmtId="164" fontId="3" fillId="0" borderId="0" xfId="0" applyNumberFormat="1" applyFont="1" applyBorder="1" applyAlignment="1">
      <alignment horizontal="center" vertical="center"/>
    </xf>
    <xf numFmtId="170" fontId="54" fillId="39" borderId="7" xfId="2" applyNumberFormat="1" applyFont="1" applyFill="1" applyBorder="1" applyAlignment="1">
      <alignment horizontal="center" vertical="center"/>
    </xf>
    <xf numFmtId="170" fontId="54" fillId="39" borderId="75" xfId="2" applyNumberFormat="1" applyFont="1" applyFill="1" applyBorder="1" applyAlignment="1">
      <alignment horizontal="center" vertical="center"/>
    </xf>
    <xf numFmtId="164" fontId="3" fillId="49" borderId="48" xfId="0" applyNumberFormat="1" applyFont="1" applyFill="1" applyBorder="1" applyAlignment="1">
      <alignment horizontal="center" vertical="center"/>
    </xf>
    <xf numFmtId="164" fontId="3" fillId="42" borderId="76" xfId="0" applyNumberFormat="1" applyFont="1" applyFill="1" applyBorder="1" applyAlignment="1">
      <alignment horizontal="center" vertical="center"/>
    </xf>
    <xf numFmtId="164" fontId="3" fillId="42" borderId="21" xfId="0" applyNumberFormat="1" applyFont="1" applyFill="1" applyBorder="1" applyAlignment="1">
      <alignment horizontal="center" vertical="center"/>
    </xf>
    <xf numFmtId="164" fontId="3" fillId="0" borderId="91" xfId="0" applyNumberFormat="1" applyFont="1" applyBorder="1" applyAlignment="1">
      <alignment horizontal="center" vertical="center"/>
    </xf>
    <xf numFmtId="0" fontId="3" fillId="53" borderId="111" xfId="0" applyFont="1" applyFill="1" applyBorder="1" applyAlignment="1">
      <alignment horizontal="center"/>
    </xf>
    <xf numFmtId="0" fontId="0" fillId="0" borderId="1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0" fillId="34" borderId="0" xfId="42098" applyFont="1" applyFill="1" applyBorder="1" applyAlignment="1">
      <alignment horizontal="center" vertical="center" wrapText="1"/>
    </xf>
    <xf numFmtId="164" fontId="47" fillId="33" borderId="55" xfId="0" applyNumberFormat="1" applyFont="1" applyFill="1" applyBorder="1" applyAlignment="1">
      <alignment horizontal="center" vertical="center" wrapText="1"/>
    </xf>
    <xf numFmtId="164" fontId="47" fillId="33" borderId="68" xfId="0" applyNumberFormat="1" applyFont="1" applyFill="1" applyBorder="1" applyAlignment="1">
      <alignment horizontal="center" vertical="center" wrapText="1"/>
    </xf>
    <xf numFmtId="164" fontId="45" fillId="33" borderId="68" xfId="0" applyNumberFormat="1" applyFont="1" applyFill="1" applyBorder="1" applyAlignment="1">
      <alignment horizontal="center" vertical="center" wrapText="1"/>
    </xf>
    <xf numFmtId="0" fontId="45" fillId="47" borderId="111" xfId="0" applyFont="1" applyFill="1" applyBorder="1" applyAlignment="1">
      <alignment horizontal="center" vertical="center"/>
    </xf>
    <xf numFmtId="0" fontId="50" fillId="31" borderId="111" xfId="0" applyFont="1" applyFill="1" applyBorder="1" applyAlignment="1">
      <alignment horizontal="center"/>
    </xf>
    <xf numFmtId="164" fontId="45" fillId="33" borderId="55" xfId="0" applyNumberFormat="1" applyFont="1" applyFill="1" applyBorder="1" applyAlignment="1">
      <alignment horizontal="center" vertical="center" wrapText="1"/>
    </xf>
    <xf numFmtId="164" fontId="45" fillId="33" borderId="109" xfId="0" applyNumberFormat="1" applyFont="1" applyFill="1" applyBorder="1" applyAlignment="1">
      <alignment horizontal="center" vertical="center"/>
    </xf>
    <xf numFmtId="164" fontId="45" fillId="33" borderId="110" xfId="0" applyNumberFormat="1" applyFont="1" applyFill="1" applyBorder="1" applyAlignment="1">
      <alignment horizontal="center" vertical="center"/>
    </xf>
    <xf numFmtId="164" fontId="47" fillId="39" borderId="3" xfId="0" applyNumberFormat="1" applyFont="1" applyFill="1" applyBorder="1" applyAlignment="1">
      <alignment horizontal="center" vertical="center"/>
    </xf>
    <xf numFmtId="164" fontId="47" fillId="39" borderId="81" xfId="0" applyNumberFormat="1" applyFont="1" applyFill="1" applyBorder="1" applyAlignment="1">
      <alignment horizontal="center" vertical="center"/>
    </xf>
    <xf numFmtId="1" fontId="45" fillId="33" borderId="4" xfId="0" applyNumberFormat="1" applyFont="1" applyFill="1" applyBorder="1" applyAlignment="1">
      <alignment horizontal="center" vertical="center"/>
    </xf>
    <xf numFmtId="1" fontId="45" fillId="33" borderId="86" xfId="0" applyNumberFormat="1" applyFont="1" applyFill="1" applyBorder="1" applyAlignment="1">
      <alignment horizontal="center" vertical="center"/>
    </xf>
    <xf numFmtId="164" fontId="45" fillId="33" borderId="4" xfId="0" applyNumberFormat="1" applyFont="1" applyFill="1" applyBorder="1" applyAlignment="1">
      <alignment horizontal="center" vertical="center"/>
    </xf>
    <xf numFmtId="164" fontId="45" fillId="33" borderId="86" xfId="0" applyNumberFormat="1" applyFont="1" applyFill="1" applyBorder="1" applyAlignment="1">
      <alignment horizontal="center" vertical="center"/>
    </xf>
    <xf numFmtId="164" fontId="45" fillId="33" borderId="31" xfId="0" applyNumberFormat="1" applyFont="1" applyFill="1" applyBorder="1" applyAlignment="1">
      <alignment horizontal="center" vertical="center"/>
    </xf>
    <xf numFmtId="164" fontId="45" fillId="33" borderId="84" xfId="0" applyNumberFormat="1" applyFont="1" applyFill="1" applyBorder="1" applyAlignment="1">
      <alignment horizontal="center" vertical="center"/>
    </xf>
    <xf numFmtId="0" fontId="50" fillId="39" borderId="95" xfId="0" applyFont="1" applyFill="1" applyBorder="1" applyAlignment="1">
      <alignment horizontal="center" vertical="center" wrapText="1"/>
    </xf>
    <xf numFmtId="0" fontId="50" fillId="39" borderId="103" xfId="0" applyFont="1" applyFill="1" applyBorder="1" applyAlignment="1">
      <alignment horizontal="center" vertical="center" wrapText="1"/>
    </xf>
    <xf numFmtId="164" fontId="45" fillId="33" borderId="59" xfId="0" applyNumberFormat="1" applyFont="1" applyFill="1" applyBorder="1" applyAlignment="1">
      <alignment horizontal="center" vertical="center" wrapText="1"/>
    </xf>
    <xf numFmtId="173" fontId="47" fillId="31" borderId="9" xfId="0" applyNumberFormat="1" applyFont="1" applyFill="1" applyBorder="1" applyAlignment="1">
      <alignment horizontal="center" vertical="center" wrapText="1"/>
    </xf>
    <xf numFmtId="173" fontId="47" fillId="31" borderId="55" xfId="0" applyNumberFormat="1" applyFont="1" applyFill="1" applyBorder="1" applyAlignment="1">
      <alignment horizontal="center" vertical="center" wrapText="1"/>
    </xf>
    <xf numFmtId="173" fontId="47" fillId="31" borderId="104" xfId="0" applyNumberFormat="1" applyFont="1" applyFill="1" applyBorder="1" applyAlignment="1">
      <alignment horizontal="center" vertical="center" wrapText="1"/>
    </xf>
    <xf numFmtId="176" fontId="45" fillId="33" borderId="109" xfId="0" applyNumberFormat="1" applyFont="1" applyFill="1" applyBorder="1" applyAlignment="1">
      <alignment horizontal="center" vertical="center"/>
    </xf>
    <xf numFmtId="176" fontId="45" fillId="33" borderId="110" xfId="0" applyNumberFormat="1" applyFont="1" applyFill="1" applyBorder="1" applyAlignment="1">
      <alignment horizontal="center" vertical="center"/>
    </xf>
    <xf numFmtId="173" fontId="47" fillId="30" borderId="104" xfId="0" applyNumberFormat="1" applyFont="1" applyFill="1" applyBorder="1" applyAlignment="1">
      <alignment horizontal="center" vertical="center" wrapText="1"/>
    </xf>
    <xf numFmtId="173" fontId="47" fillId="30" borderId="55" xfId="0" applyNumberFormat="1" applyFont="1" applyFill="1" applyBorder="1" applyAlignment="1">
      <alignment horizontal="center" vertical="center" wrapText="1"/>
    </xf>
    <xf numFmtId="0" fontId="50" fillId="48" borderId="106" xfId="0" applyFont="1" applyFill="1" applyBorder="1" applyAlignment="1">
      <alignment horizontal="center" vertical="center" wrapText="1"/>
    </xf>
    <xf numFmtId="0" fontId="50" fillId="48" borderId="112" xfId="0" applyFont="1" applyFill="1" applyBorder="1" applyAlignment="1">
      <alignment horizontal="center" vertical="center" wrapText="1"/>
    </xf>
    <xf numFmtId="0" fontId="50" fillId="48" borderId="23" xfId="0" applyFont="1" applyFill="1" applyBorder="1" applyAlignment="1">
      <alignment horizontal="center" vertical="center" wrapText="1"/>
    </xf>
    <xf numFmtId="0" fontId="50" fillId="48" borderId="56" xfId="0" applyFont="1" applyFill="1" applyBorder="1" applyAlignment="1">
      <alignment horizontal="center" vertical="center" wrapText="1"/>
    </xf>
    <xf numFmtId="164" fontId="45" fillId="33" borderId="104" xfId="0" applyNumberFormat="1" applyFont="1" applyFill="1" applyBorder="1" applyAlignment="1">
      <alignment horizontal="center" vertical="center" wrapText="1"/>
    </xf>
    <xf numFmtId="173" fontId="47" fillId="46" borderId="104" xfId="0" applyNumberFormat="1" applyFont="1" applyFill="1" applyBorder="1" applyAlignment="1">
      <alignment horizontal="center" vertical="center" wrapText="1"/>
    </xf>
    <xf numFmtId="173" fontId="47" fillId="46" borderId="20" xfId="0" applyNumberFormat="1" applyFont="1" applyFill="1" applyBorder="1" applyAlignment="1">
      <alignment horizontal="center" vertical="center" wrapText="1"/>
    </xf>
    <xf numFmtId="0" fontId="44" fillId="44" borderId="93" xfId="0" applyFont="1" applyFill="1" applyBorder="1" applyAlignment="1">
      <alignment horizontal="center" vertical="center" wrapText="1"/>
    </xf>
    <xf numFmtId="0" fontId="44" fillId="44" borderId="100" xfId="0" applyFont="1" applyFill="1" applyBorder="1" applyAlignment="1">
      <alignment horizontal="center" vertical="center" wrapText="1"/>
    </xf>
    <xf numFmtId="164" fontId="0" fillId="34" borderId="0" xfId="0" applyNumberFormat="1" applyFill="1"/>
    <xf numFmtId="9" fontId="78" fillId="29" borderId="24" xfId="2" applyFont="1" applyFill="1" applyBorder="1" applyAlignment="1">
      <alignment horizontal="center" vertical="center"/>
    </xf>
    <xf numFmtId="0" fontId="94" fillId="28" borderId="111" xfId="27279" applyFont="1" applyFill="1" applyBorder="1" applyAlignment="1">
      <alignment horizontal="center" vertical="center" wrapText="1"/>
    </xf>
    <xf numFmtId="169" fontId="95" fillId="58" borderId="111" xfId="0" applyNumberFormat="1" applyFont="1" applyFill="1" applyBorder="1" applyAlignment="1">
      <alignment horizontal="center" vertical="center" wrapText="1"/>
    </xf>
    <xf numFmtId="171" fontId="95" fillId="58" borderId="111" xfId="0" applyNumberFormat="1" applyFont="1" applyFill="1" applyBorder="1" applyAlignment="1">
      <alignment horizontal="center" vertical="center" wrapText="1"/>
    </xf>
    <xf numFmtId="171" fontId="95" fillId="58" borderId="111" xfId="0" applyNumberFormat="1" applyFont="1" applyFill="1" applyBorder="1" applyAlignment="1">
      <alignment horizontal="center" vertical="center"/>
    </xf>
    <xf numFmtId="170" fontId="95" fillId="58" borderId="111" xfId="2" applyNumberFormat="1" applyFont="1" applyFill="1" applyBorder="1" applyAlignment="1">
      <alignment horizontal="center" vertical="center" wrapText="1"/>
    </xf>
    <xf numFmtId="0" fontId="84" fillId="28" borderId="111" xfId="0" applyFont="1" applyFill="1" applyBorder="1" applyAlignment="1">
      <alignment horizontal="center" vertical="center" textRotation="90"/>
    </xf>
    <xf numFmtId="169" fontId="78" fillId="35" borderId="111" xfId="0" applyNumberFormat="1" applyFont="1" applyFill="1" applyBorder="1" applyAlignment="1">
      <alignment horizontal="center" vertical="center" wrapText="1"/>
    </xf>
    <xf numFmtId="171" fontId="78" fillId="35" borderId="111" xfId="0" applyNumberFormat="1" applyFont="1" applyFill="1" applyBorder="1" applyAlignment="1">
      <alignment horizontal="center" vertical="center"/>
    </xf>
    <xf numFmtId="0" fontId="96" fillId="42" borderId="111" xfId="0" applyFont="1" applyFill="1" applyBorder="1" applyAlignment="1">
      <alignment horizontal="center" vertical="center" wrapText="1"/>
    </xf>
    <xf numFmtId="164" fontId="78" fillId="0" borderId="0" xfId="0" applyNumberFormat="1" applyFont="1" applyAlignment="1">
      <alignment vertical="center" wrapText="1"/>
    </xf>
    <xf numFmtId="9" fontId="78" fillId="0" borderId="0" xfId="2" applyFont="1" applyAlignment="1">
      <alignment vertical="center"/>
    </xf>
    <xf numFmtId="164" fontId="8" fillId="4" borderId="111" xfId="0" applyNumberFormat="1" applyFont="1" applyFill="1" applyBorder="1" applyAlignment="1">
      <alignment horizontal="center"/>
    </xf>
    <xf numFmtId="9" fontId="8" fillId="4" borderId="111" xfId="2" applyFont="1" applyFill="1" applyBorder="1" applyAlignment="1">
      <alignment horizontal="center"/>
    </xf>
    <xf numFmtId="0" fontId="92" fillId="42" borderId="111" xfId="0" applyFont="1" applyFill="1" applyBorder="1" applyAlignment="1">
      <alignment horizontal="center" vertical="center" wrapText="1"/>
    </xf>
    <xf numFmtId="0" fontId="33" fillId="42" borderId="111" xfId="0" applyFont="1" applyFill="1" applyBorder="1" applyAlignment="1">
      <alignment horizontal="center" vertical="center" wrapText="1"/>
    </xf>
    <xf numFmtId="0" fontId="8" fillId="40" borderId="111" xfId="0" applyFont="1" applyFill="1" applyBorder="1" applyAlignment="1">
      <alignment horizontal="center"/>
    </xf>
    <xf numFmtId="0" fontId="8" fillId="41" borderId="111" xfId="0" applyFont="1" applyFill="1" applyBorder="1" applyAlignment="1">
      <alignment horizontal="center"/>
    </xf>
    <xf numFmtId="0" fontId="8" fillId="35" borderId="111" xfId="0" applyFont="1" applyFill="1" applyBorder="1" applyAlignment="1">
      <alignment horizontal="center"/>
    </xf>
    <xf numFmtId="43" fontId="8" fillId="35" borderId="111" xfId="1" applyFont="1" applyFill="1" applyBorder="1" applyAlignment="1">
      <alignment horizontal="center"/>
    </xf>
    <xf numFmtId="0" fontId="33" fillId="42" borderId="111" xfId="0" applyFont="1" applyFill="1" applyBorder="1" applyAlignment="1">
      <alignment horizontal="center"/>
    </xf>
    <xf numFmtId="166" fontId="33" fillId="42" borderId="111" xfId="0" applyNumberFormat="1" applyFont="1" applyFill="1" applyBorder="1" applyAlignment="1">
      <alignment horizontal="center"/>
    </xf>
    <xf numFmtId="10" fontId="33" fillId="42" borderId="111" xfId="2" applyNumberFormat="1" applyFont="1" applyFill="1" applyBorder="1" applyAlignment="1">
      <alignment horizontal="center"/>
    </xf>
    <xf numFmtId="0" fontId="92" fillId="42" borderId="105" xfId="0" applyFont="1" applyFill="1" applyBorder="1" applyAlignment="1">
      <alignment horizontal="center" vertical="center" wrapText="1"/>
    </xf>
    <xf numFmtId="0" fontId="92" fillId="42" borderId="26" xfId="0" applyFont="1" applyFill="1" applyBorder="1" applyAlignment="1">
      <alignment horizontal="center" vertical="center" wrapText="1"/>
    </xf>
    <xf numFmtId="0" fontId="92" fillId="42" borderId="21" xfId="0" applyFont="1" applyFill="1" applyBorder="1" applyAlignment="1">
      <alignment horizontal="center" vertical="center" wrapText="1"/>
    </xf>
    <xf numFmtId="9" fontId="78" fillId="0" borderId="0" xfId="2" applyFont="1" applyAlignment="1">
      <alignment vertical="center" wrapText="1"/>
    </xf>
    <xf numFmtId="164" fontId="0" fillId="29" borderId="0" xfId="0" applyNumberFormat="1" applyFill="1"/>
    <xf numFmtId="9" fontId="0" fillId="29" borderId="0" xfId="2" applyFont="1" applyFill="1"/>
    <xf numFmtId="0" fontId="92" fillId="42" borderId="28" xfId="0" applyFont="1" applyFill="1" applyBorder="1" applyAlignment="1">
      <alignment horizontal="center" vertical="center" wrapText="1"/>
    </xf>
    <xf numFmtId="0" fontId="8" fillId="40" borderId="105" xfId="0" applyFont="1" applyFill="1" applyBorder="1" applyAlignment="1">
      <alignment horizontal="center"/>
    </xf>
    <xf numFmtId="9" fontId="8" fillId="4" borderId="105" xfId="2" applyFont="1" applyFill="1" applyBorder="1" applyAlignment="1">
      <alignment horizontal="center"/>
    </xf>
    <xf numFmtId="0" fontId="8" fillId="41" borderId="21" xfId="0" applyFont="1" applyFill="1" applyBorder="1" applyAlignment="1">
      <alignment horizontal="center"/>
    </xf>
    <xf numFmtId="164" fontId="33" fillId="4" borderId="53" xfId="0" applyNumberFormat="1" applyFont="1" applyFill="1" applyBorder="1" applyAlignment="1">
      <alignment horizontal="center"/>
    </xf>
    <xf numFmtId="0" fontId="33" fillId="40" borderId="73" xfId="0" applyFont="1" applyFill="1" applyBorder="1" applyAlignment="1">
      <alignment horizontal="center"/>
    </xf>
    <xf numFmtId="10" fontId="8" fillId="4" borderId="111" xfId="2" applyNumberFormat="1" applyFont="1" applyFill="1" applyBorder="1" applyAlignment="1">
      <alignment horizontal="center"/>
    </xf>
    <xf numFmtId="10" fontId="8" fillId="4" borderId="21" xfId="2" applyNumberFormat="1" applyFont="1" applyFill="1" applyBorder="1" applyAlignment="1">
      <alignment horizontal="center"/>
    </xf>
    <xf numFmtId="10" fontId="33" fillId="4" borderId="54" xfId="2" applyNumberFormat="1" applyFont="1" applyFill="1" applyBorder="1" applyAlignment="1">
      <alignment horizontal="center"/>
    </xf>
    <xf numFmtId="10" fontId="78" fillId="0" borderId="0" xfId="2" applyNumberFormat="1" applyFont="1" applyAlignment="1">
      <alignment vertical="center" wrapText="1"/>
    </xf>
    <xf numFmtId="0" fontId="8" fillId="0" borderId="0" xfId="0" applyFont="1" applyAlignment="1">
      <alignment horizontal="left" indent="4"/>
    </xf>
    <xf numFmtId="0" fontId="97" fillId="0" borderId="111" xfId="0" applyFont="1" applyBorder="1" applyAlignment="1">
      <alignment vertical="center"/>
    </xf>
    <xf numFmtId="164" fontId="8" fillId="4" borderId="111" xfId="0" applyNumberFormat="1" applyFont="1" applyFill="1" applyBorder="1" applyAlignment="1">
      <alignment horizontal="center" vertical="center"/>
    </xf>
    <xf numFmtId="164" fontId="93" fillId="4" borderId="111" xfId="0" applyNumberFormat="1" applyFont="1" applyFill="1" applyBorder="1" applyAlignment="1">
      <alignment horizontal="center" vertical="center"/>
    </xf>
    <xf numFmtId="170" fontId="8" fillId="4" borderId="111" xfId="2" applyNumberFormat="1" applyFont="1" applyFill="1" applyBorder="1" applyAlignment="1">
      <alignment horizontal="center" vertical="center"/>
    </xf>
    <xf numFmtId="170" fontId="93" fillId="4" borderId="111" xfId="2" applyNumberFormat="1" applyFont="1" applyFill="1" applyBorder="1" applyAlignment="1">
      <alignment horizontal="center" vertical="center"/>
    </xf>
  </cellXfs>
  <cellStyles count="42099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41714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2 8" xfId="41715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3 8" xfId="41716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4 8" xfId="41717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5 8" xfId="41718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20% - Énfasis6 8" xfId="41719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1 8" xfId="41720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2 8" xfId="41721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3 8" xfId="41722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4 8" xfId="41723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41724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40% - Énfasis6 8" xfId="41725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1 8" xfId="41726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2 8" xfId="41727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3 8" xfId="41728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4 8" xfId="41729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5 8" xfId="41730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60% - Énfasis6 8" xfId="41731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Buena 8" xfId="41732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álculo 9" xfId="4173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de comprobación 8" xfId="41734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Celda vinculada 8" xfId="41735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Encabezado 4 8" xfId="41736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1 8" xfId="41737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2 8" xfId="4173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3 8" xfId="41739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4 8" xfId="41740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5 8" xfId="41741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Énfasis6 8" xfId="41742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ntrada 9" xfId="41743"/>
    <cellStyle name="Excel Built-in Normal" xfId="5735"/>
    <cellStyle name="Hipervínculo 2" xfId="41744"/>
    <cellStyle name="Hipervínculo 2 2" xfId="41745"/>
    <cellStyle name="Hipervínculo 3" xfId="41746"/>
    <cellStyle name="Hipervínculo 3 2" xfId="41747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Incorrecto 8" xfId="41748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16" xfId="41749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Moneda 8" xfId="41750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eutral 8" xfId="41751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2 2" xfId="41752"/>
    <cellStyle name="Normal 10 20" xfId="41753"/>
    <cellStyle name="Normal 10 3" xfId="6077"/>
    <cellStyle name="Normal 10 3 2" xfId="41754"/>
    <cellStyle name="Normal 10 4" xfId="6078"/>
    <cellStyle name="Normal 10 4 2" xfId="41755"/>
    <cellStyle name="Normal 10 5" xfId="6079"/>
    <cellStyle name="Normal 10 5 2" xfId="41756"/>
    <cellStyle name="Normal 10 6" xfId="6080"/>
    <cellStyle name="Normal 10 6 2" xfId="41757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4 2" xfId="41758"/>
    <cellStyle name="Normal 11 5" xfId="6173"/>
    <cellStyle name="Normal 11 5 2" xfId="41759"/>
    <cellStyle name="Normal 11 6" xfId="6174"/>
    <cellStyle name="Normal 11 6 2" xfId="41760"/>
    <cellStyle name="Normal 11 7" xfId="41761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3 2 2" xfId="41762"/>
    <cellStyle name="Normal 13 3" xfId="41763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16" xfId="41764"/>
    <cellStyle name="Normal 14 2" xfId="6219"/>
    <cellStyle name="Normal 14 2 2" xfId="41765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16" xfId="41766"/>
    <cellStyle name="Normal 15 2" xfId="6301"/>
    <cellStyle name="Normal 15 2 2" xfId="41767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14" xfId="41768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13" xfId="4176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2 6" xfId="41770"/>
    <cellStyle name="Normal 2 11 2 3" xfId="6929"/>
    <cellStyle name="Normal 2 11 2 3 2" xfId="41771"/>
    <cellStyle name="Normal 2 11 2 4" xfId="6930"/>
    <cellStyle name="Normal 2 11 2 4 2" xfId="41772"/>
    <cellStyle name="Normal 2 11 2 5" xfId="6931"/>
    <cellStyle name="Normal 2 11 2 5 2" xfId="41773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1 7" xfId="41774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5 6" xfId="41775"/>
    <cellStyle name="Normal 2 16" xfId="7877"/>
    <cellStyle name="Normal 2 16 2" xfId="41776"/>
    <cellStyle name="Normal 2 17" xfId="7878"/>
    <cellStyle name="Normal 2 17 2" xfId="41777"/>
    <cellStyle name="Normal 2 18" xfId="7879"/>
    <cellStyle name="Normal 2 18 2" xfId="41778"/>
    <cellStyle name="Normal 2 19" xfId="7880"/>
    <cellStyle name="Normal 2 2" xfId="7881"/>
    <cellStyle name="Normal 2 2 10" xfId="7882"/>
    <cellStyle name="Normal 2 2 10 2" xfId="41779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2 2" xfId="41780"/>
    <cellStyle name="Normal 2 2 11 2 2 3" xfId="7919"/>
    <cellStyle name="Normal 2 2 11 2 2 3 2" xfId="41781"/>
    <cellStyle name="Normal 2 2 11 2 2 4" xfId="7920"/>
    <cellStyle name="Normal 2 2 11 2 2 4 2" xfId="41782"/>
    <cellStyle name="Normal 2 2 11 2 2 5" xfId="7921"/>
    <cellStyle name="Normal 2 2 11 2 2 5 2" xfId="41783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2 6" xfId="41784"/>
    <cellStyle name="Normal 2 2 11 3" xfId="8226"/>
    <cellStyle name="Normal 2 2 11 3 2" xfId="41785"/>
    <cellStyle name="Normal 2 2 11 4" xfId="8227"/>
    <cellStyle name="Normal 2 2 11 4 2" xfId="41786"/>
    <cellStyle name="Normal 2 2 11 5" xfId="8228"/>
    <cellStyle name="Normal 2 2 11 5 2" xfId="41787"/>
    <cellStyle name="Normal 2 2 11 6" xfId="8229"/>
    <cellStyle name="Normal 2 2 11 6 2" xfId="41788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2 2" xfId="41789"/>
    <cellStyle name="Normal 2 2 13" xfId="8293"/>
    <cellStyle name="Normal 2 2 13 2" xfId="41790"/>
    <cellStyle name="Normal 2 2 14" xfId="8294"/>
    <cellStyle name="Normal 2 2 14 2" xfId="41791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2 2" xfId="41792"/>
    <cellStyle name="Normal 2 2 15 3" xfId="8312"/>
    <cellStyle name="Normal 2 2 15 3 2" xfId="41793"/>
    <cellStyle name="Normal 2 2 15 4" xfId="8313"/>
    <cellStyle name="Normal 2 2 15 4 2" xfId="41794"/>
    <cellStyle name="Normal 2 2 15 5" xfId="8314"/>
    <cellStyle name="Normal 2 2 15 5 2" xfId="41795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3 6" xfId="41796"/>
    <cellStyle name="Normal 2 2 2 14" xfId="9182"/>
    <cellStyle name="Normal 2 2 2 14 2" xfId="41797"/>
    <cellStyle name="Normal 2 2 2 15" xfId="9183"/>
    <cellStyle name="Normal 2 2 2 15 2" xfId="41798"/>
    <cellStyle name="Normal 2 2 2 16" xfId="9184"/>
    <cellStyle name="Normal 2 2 2 16 2" xfId="41799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0 2" xfId="41800"/>
    <cellStyle name="Normal 2 2 2 2 11" xfId="9267"/>
    <cellStyle name="Normal 2 2 2 2 11 2" xfId="41801"/>
    <cellStyle name="Normal 2 2 2 2 12" xfId="9268"/>
    <cellStyle name="Normal 2 2 2 2 12 2" xfId="41802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2 2" xfId="41803"/>
    <cellStyle name="Normal 2 2 2 2 13 3" xfId="9286"/>
    <cellStyle name="Normal 2 2 2 2 13 3 2" xfId="41804"/>
    <cellStyle name="Normal 2 2 2 2 13 4" xfId="9287"/>
    <cellStyle name="Normal 2 2 2 2 13 4 2" xfId="41805"/>
    <cellStyle name="Normal 2 2 2 2 13 5" xfId="9288"/>
    <cellStyle name="Normal 2 2 2 2 13 5 2" xfId="41806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17" xfId="41807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10" xfId="41808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2 2" xfId="41809"/>
    <cellStyle name="Normal 2 2 2 2 2 2 2 2 2 3" xfId="9707"/>
    <cellStyle name="Normal 2 2 2 2 2 2 2 2 2 3 2" xfId="41810"/>
    <cellStyle name="Normal 2 2 2 2 2 2 2 2 2 4" xfId="9708"/>
    <cellStyle name="Normal 2 2 2 2 2 2 2 2 2 4 2" xfId="41811"/>
    <cellStyle name="Normal 2 2 2 2 2 2 2 2 2 5" xfId="9709"/>
    <cellStyle name="Normal 2 2 2 2 2 2 2 2 2 5 2" xfId="41812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2 6" xfId="41813"/>
    <cellStyle name="Normal 2 2 2 2 2 2 2 3" xfId="10014"/>
    <cellStyle name="Normal 2 2 2 2 2 2 2 3 2" xfId="41814"/>
    <cellStyle name="Normal 2 2 2 2 2 2 2 4" xfId="10015"/>
    <cellStyle name="Normal 2 2 2 2 2 2 2 4 2" xfId="41815"/>
    <cellStyle name="Normal 2 2 2 2 2 2 2 5" xfId="10016"/>
    <cellStyle name="Normal 2 2 2 2 2 2 2 5 2" xfId="41816"/>
    <cellStyle name="Normal 2 2 2 2 2 2 2 6" xfId="10017"/>
    <cellStyle name="Normal 2 2 2 2 2 2 2 6 2" xfId="418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3 2" xfId="41818"/>
    <cellStyle name="Normal 2 2 2 2 2 2 4" xfId="10081"/>
    <cellStyle name="Normal 2 2 2 2 2 2 4 2" xfId="41819"/>
    <cellStyle name="Normal 2 2 2 2 2 2 5" xfId="10082"/>
    <cellStyle name="Normal 2 2 2 2 2 2 5 2" xfId="41820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2 2" xfId="41821"/>
    <cellStyle name="Normal 2 2 2 2 2 2 6 3" xfId="10100"/>
    <cellStyle name="Normal 2 2 2 2 2 2 6 3 2" xfId="41822"/>
    <cellStyle name="Normal 2 2 2 2 2 2 6 4" xfId="10101"/>
    <cellStyle name="Normal 2 2 2 2 2 2 6 4 2" xfId="41823"/>
    <cellStyle name="Normal 2 2 2 2 2 2 6 5" xfId="10102"/>
    <cellStyle name="Normal 2 2 2 2 2 2 6 5 2" xfId="41824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2 6" xfId="41825"/>
    <cellStyle name="Normal 2 2 2 2 2 3 2 3" xfId="10748"/>
    <cellStyle name="Normal 2 2 2 2 2 3 2 3 2" xfId="41826"/>
    <cellStyle name="Normal 2 2 2 2 2 3 2 4" xfId="10749"/>
    <cellStyle name="Normal 2 2 2 2 2 3 2 4 2" xfId="41827"/>
    <cellStyle name="Normal 2 2 2 2 2 3 2 5" xfId="10750"/>
    <cellStyle name="Normal 2 2 2 2 2 3 2 5 2" xfId="41828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3 7" xfId="41829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6 6" xfId="41830"/>
    <cellStyle name="Normal 2 2 2 2 2 7" xfId="11616"/>
    <cellStyle name="Normal 2 2 2 2 2 7 2" xfId="41831"/>
    <cellStyle name="Normal 2 2 2 2 2 8" xfId="11617"/>
    <cellStyle name="Normal 2 2 2 2 2 8 2" xfId="41832"/>
    <cellStyle name="Normal 2 2 2 2 2 9" xfId="11618"/>
    <cellStyle name="Normal 2 2 2 2 2 9 2" xfId="41833"/>
    <cellStyle name="Normal 2 2 2 2 3" xfId="11619"/>
    <cellStyle name="Normal 2 2 2 2 3 2" xfId="41834"/>
    <cellStyle name="Normal 2 2 2 2 4" xfId="11620"/>
    <cellStyle name="Normal 2 2 2 2 4 2" xfId="41835"/>
    <cellStyle name="Normal 2 2 2 2 5" xfId="11621"/>
    <cellStyle name="Normal 2 2 2 2 5 2" xfId="41836"/>
    <cellStyle name="Normal 2 2 2 2 6" xfId="11622"/>
    <cellStyle name="Normal 2 2 2 2 6 2" xfId="41837"/>
    <cellStyle name="Normal 2 2 2 2 7" xfId="11623"/>
    <cellStyle name="Normal 2 2 2 2 7 2" xfId="41838"/>
    <cellStyle name="Normal 2 2 2 2 8" xfId="11624"/>
    <cellStyle name="Normal 2 2 2 2 8 2" xfId="41839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2 2" xfId="41840"/>
    <cellStyle name="Normal 2 2 2 2 9 2 2 3" xfId="11661"/>
    <cellStyle name="Normal 2 2 2 2 9 2 2 3 2" xfId="41841"/>
    <cellStyle name="Normal 2 2 2 2 9 2 2 4" xfId="11662"/>
    <cellStyle name="Normal 2 2 2 2 9 2 2 4 2" xfId="41842"/>
    <cellStyle name="Normal 2 2 2 2 9 2 2 5" xfId="11663"/>
    <cellStyle name="Normal 2 2 2 2 9 2 2 5 2" xfId="4184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2 6" xfId="41844"/>
    <cellStyle name="Normal 2 2 2 2 9 3" xfId="11968"/>
    <cellStyle name="Normal 2 2 2 2 9 3 2" xfId="41845"/>
    <cellStyle name="Normal 2 2 2 2 9 4" xfId="11969"/>
    <cellStyle name="Normal 2 2 2 2 9 4 2" xfId="41846"/>
    <cellStyle name="Normal 2 2 2 2 9 5" xfId="11970"/>
    <cellStyle name="Normal 2 2 2 2 9 5 2" xfId="41847"/>
    <cellStyle name="Normal 2 2 2 2 9 6" xfId="11971"/>
    <cellStyle name="Normal 2 2 2 2 9 6 2" xfId="41848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10" xfId="41849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2 6" xfId="41850"/>
    <cellStyle name="Normal 2 2 2 3 2 2 2 3" xfId="12450"/>
    <cellStyle name="Normal 2 2 2 3 2 2 2 3 2" xfId="41851"/>
    <cellStyle name="Normal 2 2 2 3 2 2 2 4" xfId="12451"/>
    <cellStyle name="Normal 2 2 2 3 2 2 2 4 2" xfId="41852"/>
    <cellStyle name="Normal 2 2 2 3 2 2 2 5" xfId="12452"/>
    <cellStyle name="Normal 2 2 2 3 2 2 2 5 2" xfId="41853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 7" xfId="41854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6 6" xfId="41855"/>
    <cellStyle name="Normal 2 2 2 3 2 7" xfId="13401"/>
    <cellStyle name="Normal 2 2 2 3 2 7 2" xfId="41856"/>
    <cellStyle name="Normal 2 2 2 3 2 8" xfId="13402"/>
    <cellStyle name="Normal 2 2 2 3 2 8 2" xfId="41857"/>
    <cellStyle name="Normal 2 2 2 3 2 9" xfId="13403"/>
    <cellStyle name="Normal 2 2 2 3 2 9 2" xfId="41858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2 2" xfId="41859"/>
    <cellStyle name="Normal 2 2 2 3 3 2 2 3" xfId="13440"/>
    <cellStyle name="Normal 2 2 2 3 3 2 2 3 2" xfId="41860"/>
    <cellStyle name="Normal 2 2 2 3 3 2 2 4" xfId="13441"/>
    <cellStyle name="Normal 2 2 2 3 3 2 2 4 2" xfId="41861"/>
    <cellStyle name="Normal 2 2 2 3 3 2 2 5" xfId="13442"/>
    <cellStyle name="Normal 2 2 2 3 3 2 2 5 2" xfId="4186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2 6" xfId="41863"/>
    <cellStyle name="Normal 2 2 2 3 3 3" xfId="13747"/>
    <cellStyle name="Normal 2 2 2 3 3 3 2" xfId="41864"/>
    <cellStyle name="Normal 2 2 2 3 3 4" xfId="13748"/>
    <cellStyle name="Normal 2 2 2 3 3 4 2" xfId="41865"/>
    <cellStyle name="Normal 2 2 2 3 3 5" xfId="13749"/>
    <cellStyle name="Normal 2 2 2 3 3 5 2" xfId="41866"/>
    <cellStyle name="Normal 2 2 2 3 3 6" xfId="13750"/>
    <cellStyle name="Normal 2 2 2 3 3 6 2" xfId="41867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4 2" xfId="41868"/>
    <cellStyle name="Normal 2 2 2 3 5" xfId="13814"/>
    <cellStyle name="Normal 2 2 2 3 5 2" xfId="41869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2 2" xfId="41870"/>
    <cellStyle name="Normal 2 2 2 3 6 3" xfId="13832"/>
    <cellStyle name="Normal 2 2 2 3 6 3 2" xfId="41871"/>
    <cellStyle name="Normal 2 2 2 3 6 4" xfId="13833"/>
    <cellStyle name="Normal 2 2 2 3 6 4 2" xfId="41872"/>
    <cellStyle name="Normal 2 2 2 3 6 5" xfId="13834"/>
    <cellStyle name="Normal 2 2 2 3 6 5 2" xfId="41873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2 6" xfId="41874"/>
    <cellStyle name="Normal 2 2 2 9 2 3" xfId="14877"/>
    <cellStyle name="Normal 2 2 2 9 2 3 2" xfId="41875"/>
    <cellStyle name="Normal 2 2 2 9 2 4" xfId="14878"/>
    <cellStyle name="Normal 2 2 2 9 2 4 2" xfId="41876"/>
    <cellStyle name="Normal 2 2 2 9 2 5" xfId="14879"/>
    <cellStyle name="Normal 2 2 2 9 2 5 2" xfId="41877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 9 7" xfId="41878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 2" xfId="41879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10" xfId="41880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2 2" xfId="41881"/>
    <cellStyle name="Normal 2 2 4 2 2 2 2 3" xfId="15391"/>
    <cellStyle name="Normal 2 2 4 2 2 2 2 3 2" xfId="41882"/>
    <cellStyle name="Normal 2 2 4 2 2 2 2 4" xfId="15392"/>
    <cellStyle name="Normal 2 2 4 2 2 2 2 4 2" xfId="41883"/>
    <cellStyle name="Normal 2 2 4 2 2 2 2 5" xfId="15393"/>
    <cellStyle name="Normal 2 2 4 2 2 2 2 5 2" xfId="41884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2 6" xfId="41885"/>
    <cellStyle name="Normal 2 2 4 2 2 3" xfId="15698"/>
    <cellStyle name="Normal 2 2 4 2 2 3 2" xfId="41886"/>
    <cellStyle name="Normal 2 2 4 2 2 4" xfId="15699"/>
    <cellStyle name="Normal 2 2 4 2 2 4 2" xfId="41887"/>
    <cellStyle name="Normal 2 2 4 2 2 5" xfId="15700"/>
    <cellStyle name="Normal 2 2 4 2 2 5 2" xfId="41888"/>
    <cellStyle name="Normal 2 2 4 2 2 6" xfId="15701"/>
    <cellStyle name="Normal 2 2 4 2 2 6 2" xfId="41889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3 2" xfId="41890"/>
    <cellStyle name="Normal 2 2 4 2 4" xfId="15765"/>
    <cellStyle name="Normal 2 2 4 2 4 2" xfId="41891"/>
    <cellStyle name="Normal 2 2 4 2 5" xfId="15766"/>
    <cellStyle name="Normal 2 2 4 2 5 2" xfId="41892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2 2" xfId="41893"/>
    <cellStyle name="Normal 2 2 4 2 6 3" xfId="15784"/>
    <cellStyle name="Normal 2 2 4 2 6 3 2" xfId="41894"/>
    <cellStyle name="Normal 2 2 4 2 6 4" xfId="15785"/>
    <cellStyle name="Normal 2 2 4 2 6 4 2" xfId="41895"/>
    <cellStyle name="Normal 2 2 4 2 6 5" xfId="15786"/>
    <cellStyle name="Normal 2 2 4 2 6 5 2" xfId="4189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2 6" xfId="41897"/>
    <cellStyle name="Normal 2 2 4 3 2 3" xfId="16432"/>
    <cellStyle name="Normal 2 2 4 3 2 3 2" xfId="41898"/>
    <cellStyle name="Normal 2 2 4 3 2 4" xfId="16433"/>
    <cellStyle name="Normal 2 2 4 3 2 4 2" xfId="41899"/>
    <cellStyle name="Normal 2 2 4 3 2 5" xfId="16434"/>
    <cellStyle name="Normal 2 2 4 3 2 5 2" xfId="41900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3 7" xfId="41901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6 6" xfId="41902"/>
    <cellStyle name="Normal 2 2 4 7" xfId="17300"/>
    <cellStyle name="Normal 2 2 4 7 2" xfId="41903"/>
    <cellStyle name="Normal 2 2 4 8" xfId="17301"/>
    <cellStyle name="Normal 2 2 4 8 2" xfId="41904"/>
    <cellStyle name="Normal 2 2 4 9" xfId="17302"/>
    <cellStyle name="Normal 2 2 4 9 2" xfId="41905"/>
    <cellStyle name="Normal 2 2 5" xfId="17303"/>
    <cellStyle name="Normal 2 2 5 2" xfId="41906"/>
    <cellStyle name="Normal 2 2 6" xfId="17304"/>
    <cellStyle name="Normal 2 2 6 2" xfId="41907"/>
    <cellStyle name="Normal 2 2 7" xfId="17305"/>
    <cellStyle name="Normal 2 2 7 2" xfId="41908"/>
    <cellStyle name="Normal 2 2 8" xfId="17306"/>
    <cellStyle name="Normal 2 2 8 2" xfId="41909"/>
    <cellStyle name="Normal 2 2 9" xfId="17307"/>
    <cellStyle name="Normal 2 2 9 2" xfId="41910"/>
    <cellStyle name="Normal 2 20" xfId="17308"/>
    <cellStyle name="Normal 2 20 2" xfId="41911"/>
    <cellStyle name="Normal 2 21" xfId="17309"/>
    <cellStyle name="Normal 2 22" xfId="17310"/>
    <cellStyle name="Normal 2 22 2" xfId="41912"/>
    <cellStyle name="Normal 2 23" xfId="41711"/>
    <cellStyle name="Normal 2 3" xfId="17311"/>
    <cellStyle name="Normal 2 3 10" xfId="17312"/>
    <cellStyle name="Normal 2 3 10 2" xfId="41913"/>
    <cellStyle name="Normal 2 3 11" xfId="17313"/>
    <cellStyle name="Normal 2 3 11 2" xfId="41914"/>
    <cellStyle name="Normal 2 3 12" xfId="17314"/>
    <cellStyle name="Normal 2 3 12 2" xfId="41915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2 2" xfId="41916"/>
    <cellStyle name="Normal 2 3 13 3" xfId="17332"/>
    <cellStyle name="Normal 2 3 13 3 2" xfId="41917"/>
    <cellStyle name="Normal 2 3 13 4" xfId="17333"/>
    <cellStyle name="Normal 2 3 13 4 2" xfId="41918"/>
    <cellStyle name="Normal 2 3 13 5" xfId="17334"/>
    <cellStyle name="Normal 2 3 13 5 2" xfId="41919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3 6" xfId="41920"/>
    <cellStyle name="Normal 2 3 2 14" xfId="18204"/>
    <cellStyle name="Normal 2 3 2 14 2" xfId="41921"/>
    <cellStyle name="Normal 2 3 2 15" xfId="18205"/>
    <cellStyle name="Normal 2 3 2 15 2" xfId="41922"/>
    <cellStyle name="Normal 2 3 2 16" xfId="18206"/>
    <cellStyle name="Normal 2 3 2 16 2" xfId="41923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10" xfId="41924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2 6" xfId="41925"/>
    <cellStyle name="Normal 2 3 2 2 2 2 2 3" xfId="18705"/>
    <cellStyle name="Normal 2 3 2 2 2 2 2 3 2" xfId="41926"/>
    <cellStyle name="Normal 2 3 2 2 2 2 2 4" xfId="18706"/>
    <cellStyle name="Normal 2 3 2 2 2 2 2 4 2" xfId="41927"/>
    <cellStyle name="Normal 2 3 2 2 2 2 2 5" xfId="18707"/>
    <cellStyle name="Normal 2 3 2 2 2 2 2 5 2" xfId="41928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 7" xfId="41929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6 6" xfId="41930"/>
    <cellStyle name="Normal 2 3 2 2 2 7" xfId="19656"/>
    <cellStyle name="Normal 2 3 2 2 2 7 2" xfId="41931"/>
    <cellStyle name="Normal 2 3 2 2 2 8" xfId="19657"/>
    <cellStyle name="Normal 2 3 2 2 2 8 2" xfId="41932"/>
    <cellStyle name="Normal 2 3 2 2 2 9" xfId="19658"/>
    <cellStyle name="Normal 2 3 2 2 2 9 2" xfId="41933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2 2" xfId="41934"/>
    <cellStyle name="Normal 2 3 2 2 3 2 2 3" xfId="19695"/>
    <cellStyle name="Normal 2 3 2 2 3 2 2 3 2" xfId="41935"/>
    <cellStyle name="Normal 2 3 2 2 3 2 2 4" xfId="19696"/>
    <cellStyle name="Normal 2 3 2 2 3 2 2 4 2" xfId="41936"/>
    <cellStyle name="Normal 2 3 2 2 3 2 2 5" xfId="19697"/>
    <cellStyle name="Normal 2 3 2 2 3 2 2 5 2" xfId="4193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2 6" xfId="41938"/>
    <cellStyle name="Normal 2 3 2 2 3 3" xfId="20002"/>
    <cellStyle name="Normal 2 3 2 2 3 3 2" xfId="41939"/>
    <cellStyle name="Normal 2 3 2 2 3 4" xfId="20003"/>
    <cellStyle name="Normal 2 3 2 2 3 4 2" xfId="41940"/>
    <cellStyle name="Normal 2 3 2 2 3 5" xfId="20004"/>
    <cellStyle name="Normal 2 3 2 2 3 5 2" xfId="41941"/>
    <cellStyle name="Normal 2 3 2 2 3 6" xfId="20005"/>
    <cellStyle name="Normal 2 3 2 2 3 6 2" xfId="41942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4 2" xfId="41943"/>
    <cellStyle name="Normal 2 3 2 2 5" xfId="20069"/>
    <cellStyle name="Normal 2 3 2 2 5 2" xfId="41944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2 2" xfId="41945"/>
    <cellStyle name="Normal 2 3 2 2 6 3" xfId="20087"/>
    <cellStyle name="Normal 2 3 2 2 6 3 2" xfId="41946"/>
    <cellStyle name="Normal 2 3 2 2 6 4" xfId="20088"/>
    <cellStyle name="Normal 2 3 2 2 6 4 2" xfId="41947"/>
    <cellStyle name="Normal 2 3 2 2 6 5" xfId="20089"/>
    <cellStyle name="Normal 2 3 2 2 6 5 2" xfId="41948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2 6" xfId="41949"/>
    <cellStyle name="Normal 2 3 2 9 2 3" xfId="21222"/>
    <cellStyle name="Normal 2 3 2 9 2 3 2" xfId="41950"/>
    <cellStyle name="Normal 2 3 2 9 2 4" xfId="21223"/>
    <cellStyle name="Normal 2 3 2 9 2 4 2" xfId="41951"/>
    <cellStyle name="Normal 2 3 2 9 2 5" xfId="21224"/>
    <cellStyle name="Normal 2 3 2 9 2 5 2" xfId="41952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 9 7" xfId="41953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10" xfId="41954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2 2" xfId="41955"/>
    <cellStyle name="Normal 2 3 3 2 2 2 2 3" xfId="21737"/>
    <cellStyle name="Normal 2 3 3 2 2 2 2 3 2" xfId="41956"/>
    <cellStyle name="Normal 2 3 3 2 2 2 2 4" xfId="21738"/>
    <cellStyle name="Normal 2 3 3 2 2 2 2 4 2" xfId="41957"/>
    <cellStyle name="Normal 2 3 3 2 2 2 2 5" xfId="21739"/>
    <cellStyle name="Normal 2 3 3 2 2 2 2 5 2" xfId="41958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2 6" xfId="41959"/>
    <cellStyle name="Normal 2 3 3 2 2 3" xfId="22044"/>
    <cellStyle name="Normal 2 3 3 2 2 3 2" xfId="41960"/>
    <cellStyle name="Normal 2 3 3 2 2 4" xfId="22045"/>
    <cellStyle name="Normal 2 3 3 2 2 4 2" xfId="41961"/>
    <cellStyle name="Normal 2 3 3 2 2 5" xfId="22046"/>
    <cellStyle name="Normal 2 3 3 2 2 5 2" xfId="41962"/>
    <cellStyle name="Normal 2 3 3 2 2 6" xfId="22047"/>
    <cellStyle name="Normal 2 3 3 2 2 6 2" xfId="41963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3 2" xfId="41964"/>
    <cellStyle name="Normal 2 3 3 2 4" xfId="22111"/>
    <cellStyle name="Normal 2 3 3 2 4 2" xfId="41965"/>
    <cellStyle name="Normal 2 3 3 2 5" xfId="22112"/>
    <cellStyle name="Normal 2 3 3 2 5 2" xfId="41966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2 2" xfId="41967"/>
    <cellStyle name="Normal 2 3 3 2 6 3" xfId="22130"/>
    <cellStyle name="Normal 2 3 3 2 6 3 2" xfId="41968"/>
    <cellStyle name="Normal 2 3 3 2 6 4" xfId="22131"/>
    <cellStyle name="Normal 2 3 3 2 6 4 2" xfId="41969"/>
    <cellStyle name="Normal 2 3 3 2 6 5" xfId="22132"/>
    <cellStyle name="Normal 2 3 3 2 6 5 2" xfId="41970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2 6" xfId="41971"/>
    <cellStyle name="Normal 2 3 3 3 2 3" xfId="22775"/>
    <cellStyle name="Normal 2 3 3 3 2 3 2" xfId="41972"/>
    <cellStyle name="Normal 2 3 3 3 2 4" xfId="22776"/>
    <cellStyle name="Normal 2 3 3 3 2 4 2" xfId="41973"/>
    <cellStyle name="Normal 2 3 3 3 2 5" xfId="22777"/>
    <cellStyle name="Normal 2 3 3 3 2 5 2" xfId="41974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3 7" xfId="41975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6 6" xfId="41976"/>
    <cellStyle name="Normal 2 3 3 7" xfId="23643"/>
    <cellStyle name="Normal 2 3 3 7 2" xfId="41977"/>
    <cellStyle name="Normal 2 3 3 8" xfId="23644"/>
    <cellStyle name="Normal 2 3 3 8 2" xfId="41978"/>
    <cellStyle name="Normal 2 3 3 9" xfId="23645"/>
    <cellStyle name="Normal 2 3 3 9 2" xfId="41979"/>
    <cellStyle name="Normal 2 3 4" xfId="23646"/>
    <cellStyle name="Normal 2 3 4 2" xfId="41980"/>
    <cellStyle name="Normal 2 3 5" xfId="23647"/>
    <cellStyle name="Normal 2 3 5 2" xfId="41981"/>
    <cellStyle name="Normal 2 3 6" xfId="23648"/>
    <cellStyle name="Normal 2 3 6 2" xfId="41982"/>
    <cellStyle name="Normal 2 3 7" xfId="23649"/>
    <cellStyle name="Normal 2 3 7 2" xfId="41983"/>
    <cellStyle name="Normal 2 3 8" xfId="23650"/>
    <cellStyle name="Normal 2 3 8 2" xfId="41984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2 2" xfId="41985"/>
    <cellStyle name="Normal 2 3 9 2 2 3" xfId="23687"/>
    <cellStyle name="Normal 2 3 9 2 2 3 2" xfId="41986"/>
    <cellStyle name="Normal 2 3 9 2 2 4" xfId="23688"/>
    <cellStyle name="Normal 2 3 9 2 2 4 2" xfId="41987"/>
    <cellStyle name="Normal 2 3 9 2 2 5" xfId="23689"/>
    <cellStyle name="Normal 2 3 9 2 2 5 2" xfId="41988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2 6" xfId="41989"/>
    <cellStyle name="Normal 2 3 9 3" xfId="23994"/>
    <cellStyle name="Normal 2 3 9 3 2" xfId="41990"/>
    <cellStyle name="Normal 2 3 9 4" xfId="23995"/>
    <cellStyle name="Normal 2 3 9 4 2" xfId="41991"/>
    <cellStyle name="Normal 2 3 9 5" xfId="23996"/>
    <cellStyle name="Normal 2 3 9 5 2" xfId="41992"/>
    <cellStyle name="Normal 2 3 9 6" xfId="23997"/>
    <cellStyle name="Normal 2 3 9 6 2" xfId="41993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2 6" xfId="41994"/>
    <cellStyle name="Normal 2 4 2 2 2 3" xfId="24490"/>
    <cellStyle name="Normal 2 4 2 2 2 3 2" xfId="41995"/>
    <cellStyle name="Normal 2 4 2 2 2 4" xfId="24491"/>
    <cellStyle name="Normal 2 4 2 2 2 4 2" xfId="41996"/>
    <cellStyle name="Normal 2 4 2 2 2 5" xfId="24492"/>
    <cellStyle name="Normal 2 4 2 2 2 5 2" xfId="41997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2 7" xfId="41998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6 6" xfId="41999"/>
    <cellStyle name="Normal 2 4 2 7" xfId="25438"/>
    <cellStyle name="Normal 2 4 2 7 2" xfId="42000"/>
    <cellStyle name="Normal 2 4 2 8" xfId="25439"/>
    <cellStyle name="Normal 2 4 2 8 2" xfId="42001"/>
    <cellStyle name="Normal 2 4 2 9" xfId="25440"/>
    <cellStyle name="Normal 2 4 2 9 2" xfId="42002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2 2" xfId="42003"/>
    <cellStyle name="Normal 2 4 3 2 2 3" xfId="25479"/>
    <cellStyle name="Normal 2 4 3 2 2 3 2" xfId="42004"/>
    <cellStyle name="Normal 2 4 3 2 2 4" xfId="25480"/>
    <cellStyle name="Normal 2 4 3 2 2 4 2" xfId="42005"/>
    <cellStyle name="Normal 2 4 3 2 2 5" xfId="25481"/>
    <cellStyle name="Normal 2 4 3 2 2 5 2" xfId="42006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2 6" xfId="42007"/>
    <cellStyle name="Normal 2 4 3 3" xfId="25786"/>
    <cellStyle name="Normal 2 4 3 3 2" xfId="42008"/>
    <cellStyle name="Normal 2 4 3 4" xfId="25787"/>
    <cellStyle name="Normal 2 4 3 4 2" xfId="42009"/>
    <cellStyle name="Normal 2 4 3 5" xfId="25788"/>
    <cellStyle name="Normal 2 4 3 5 2" xfId="42010"/>
    <cellStyle name="Normal 2 4 3 6" xfId="25789"/>
    <cellStyle name="Normal 2 4 3 6 2" xfId="42011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4 2" xfId="42012"/>
    <cellStyle name="Normal 2 4 5" xfId="25853"/>
    <cellStyle name="Normal 2 4 5 2" xfId="4201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2 2" xfId="42014"/>
    <cellStyle name="Normal 2 4 6 3" xfId="25871"/>
    <cellStyle name="Normal 2 4 6 3 2" xfId="42015"/>
    <cellStyle name="Normal 2 4 6 4" xfId="25872"/>
    <cellStyle name="Normal 2 4 6 4 2" xfId="42016"/>
    <cellStyle name="Normal 2 4 6 5" xfId="25873"/>
    <cellStyle name="Normal 2 4 6 5 2" xfId="42017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5 3" xfId="4201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6 3" xfId="4201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18" xfId="42020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14" xfId="4202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13" xfId="42022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14" xfId="42023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13" xfId="42024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14" xfId="4202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13" xfId="42026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14" xfId="42027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13" xfId="42028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14" xfId="42029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13" xfId="42030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14" xfId="42031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13" xfId="42032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14" xfId="42033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13" xfId="42034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3 2" xfId="42035"/>
    <cellStyle name="Normal 3 4" xfId="27294"/>
    <cellStyle name="Normal 3 4 2" xfId="42036"/>
    <cellStyle name="Normal 3 5" xfId="27295"/>
    <cellStyle name="Normal 3 5 2" xfId="42037"/>
    <cellStyle name="Normal 3 6" xfId="27296"/>
    <cellStyle name="Normal 3 6 2" xfId="42038"/>
    <cellStyle name="Normal 3 7" xfId="27297"/>
    <cellStyle name="Normal 3 7 2" xfId="42039"/>
    <cellStyle name="Normal 3 8" xfId="27298"/>
    <cellStyle name="Normal 3 8 2" xfId="42040"/>
    <cellStyle name="Normal 3 9" xfId="42041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14" xfId="42042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13" xfId="42043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14" xfId="42044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13" xfId="42045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14" xfId="4204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13" xfId="42047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13" xfId="42048"/>
    <cellStyle name="Normal 33 2" xfId="27545"/>
    <cellStyle name="Normal 33 2 10" xfId="27546"/>
    <cellStyle name="Normal 33 2 10 2" xfId="27547"/>
    <cellStyle name="Normal 33 2 11" xfId="27548"/>
    <cellStyle name="Normal 33 2 12" xfId="42049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4 2" xfId="42050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2 3" xfId="42051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12" xfId="42052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12" xfId="42053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20" xfId="42054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22" xfId="41713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14" xfId="42055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21" xfId="4205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24" xfId="42057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15" xfId="42058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15" xfId="42059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15" xfId="42060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6 2" xfId="42061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54" xfId="41710"/>
    <cellStyle name="Normal 55" xfId="42062"/>
    <cellStyle name="Normal 56" xfId="42063"/>
    <cellStyle name="Normal 57" xfId="42064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14" xfId="42065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21" xfId="42066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24" xfId="42067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15" xfId="42068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15" xfId="42069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15" xfId="42070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6 2" xfId="42071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20" xfId="42072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22" xfId="41712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73" xfId="42073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15" xfId="42074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3 2" xfId="42075"/>
    <cellStyle name="Normal 8 4" xfId="31035"/>
    <cellStyle name="Normal 8 4 2" xfId="42076"/>
    <cellStyle name="Normal 8 5" xfId="31036"/>
    <cellStyle name="Normal 8 5 2" xfId="42077"/>
    <cellStyle name="Normal 8 6" xfId="31037"/>
    <cellStyle name="Normal 8 6 2" xfId="42078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13" xfId="42079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15" xfId="42080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14" xfId="42081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rmal_Hoja1" xfId="42097"/>
    <cellStyle name="Normal_Pesca Investigacion-Fauna Acomp" xfId="42098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Notas 9" xfId="42082"/>
    <cellStyle name="Porcentaje 2" xfId="35800"/>
    <cellStyle name="Porcentaje 3" xfId="35801"/>
    <cellStyle name="Porcentual" xfId="2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14" xfId="42083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17" xfId="42084"/>
    <cellStyle name="Porcentual 3 2" xfId="35871"/>
    <cellStyle name="Porcentual 3 2 2" xfId="42085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17" xfId="420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17" xfId="42087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17" xfId="4208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Salida 9" xfId="42089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de advertencia 8" xfId="42090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exto explicativo 8" xfId="42091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1 8" xfId="42092"/>
    <cellStyle name="Título 10" xfId="42093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2 8" xfId="42094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3 8" xfId="42095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  <cellStyle name="Total 9" xfId="42096"/>
  </cellStyles>
  <dxfs count="8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  <color rgb="FFFE8CEE"/>
      <color rgb="FFCC00FF"/>
      <color rgb="FFE1B1DE"/>
      <color rgb="FF74DFF4"/>
      <color rgb="FF66FFFF"/>
      <color rgb="FFEFE7EE"/>
      <color rgb="FFEAEAEA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513997</xdr:colOff>
      <xdr:row>1</xdr:row>
      <xdr:rowOff>57856</xdr:rowOff>
    </xdr:from>
    <xdr:to>
      <xdr:col>1</xdr:col>
      <xdr:colOff>895350</xdr:colOff>
      <xdr:row>3</xdr:row>
      <xdr:rowOff>85726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997" y="248356"/>
          <a:ext cx="895703" cy="485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1</xdr:row>
      <xdr:rowOff>87085</xdr:rowOff>
    </xdr:from>
    <xdr:to>
      <xdr:col>1</xdr:col>
      <xdr:colOff>1368538</xdr:colOff>
      <xdr:row>3</xdr:row>
      <xdr:rowOff>130855</xdr:rowOff>
    </xdr:to>
    <xdr:pic>
      <xdr:nvPicPr>
        <xdr:cNvPr id="6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628" y="283028"/>
          <a:ext cx="1259681" cy="457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749905</xdr:colOff>
      <xdr:row>0</xdr:row>
      <xdr:rowOff>181427</xdr:rowOff>
    </xdr:from>
    <xdr:to>
      <xdr:col>1</xdr:col>
      <xdr:colOff>1626708</xdr:colOff>
      <xdr:row>3</xdr:row>
      <xdr:rowOff>19883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905" y="362856"/>
          <a:ext cx="1627322" cy="50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462740</xdr:colOff>
      <xdr:row>0</xdr:row>
      <xdr:rowOff>142875</xdr:rowOff>
    </xdr:from>
    <xdr:to>
      <xdr:col>2</xdr:col>
      <xdr:colOff>1537599</xdr:colOff>
      <xdr:row>2</xdr:row>
      <xdr:rowOff>327871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740" y="142875"/>
          <a:ext cx="1623268" cy="67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Ltp-Pep/00_Transferencias_Ltp_Camaronailon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eficientes"/>
      <sheetName val="Transa_Ltp_Camaronailon"/>
      <sheetName val="cc"/>
      <sheetName val="Hoja2"/>
      <sheetName val="ANTARTIC SEAFOOD S.A."/>
      <sheetName val="RUBIO Y MAUAD LTDA."/>
      <sheetName val="BRACPESCA S.A."/>
      <sheetName val="ALIMENTOS ALSAN LTDA"/>
      <sheetName val="PESCA FINA SpA."/>
      <sheetName val="PACIFICBLU SpA."/>
      <sheetName val="CAMANCHACA PESCA SUR S.A."/>
      <sheetName val="DA VENEZIA"/>
      <sheetName val="SOC. DISTRIMAR LTDA"/>
      <sheetName val="ISLADAMAS S.A. PESQ."/>
      <sheetName val="ENFEMAR LTDA. SOC. PESQ."/>
      <sheetName val="GRIMAR S.A. PESQ."/>
      <sheetName val="CRUZ CORDOVA EIRL"/>
      <sheetName val="LANDES S.A. SOC. PESQ."/>
      <sheetName val="BAYCIC BAYCIC MARIA"/>
      <sheetName val="MOROZIN BAYCIC MARIA ANA"/>
      <sheetName val="MOROZIN YURECIC MARIO"/>
      <sheetName val="QUINTERO LTDA. SOC. PESQ."/>
      <sheetName val="QUINTERO S.A. PESQ."/>
    </sheetNames>
    <sheetDataSet>
      <sheetData sheetId="0"/>
      <sheetData sheetId="1"/>
      <sheetData sheetId="2">
        <row r="9">
          <cell r="M9">
            <v>-1.7941488000000001</v>
          </cell>
          <cell r="N9">
            <v>-18.689050000000002</v>
          </cell>
          <cell r="O9">
            <v>-37.378100000000003</v>
          </cell>
          <cell r="P9">
            <v>-28.033574999999999</v>
          </cell>
          <cell r="Q9">
            <v>-56.067149999999998</v>
          </cell>
          <cell r="R9">
            <v>-25.043327000000001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M15">
            <v>-1.0141488000000001</v>
          </cell>
          <cell r="N15">
            <v>11.91095</v>
          </cell>
          <cell r="O15">
            <v>-21.128100000000003</v>
          </cell>
          <cell r="P15">
            <v>-15.846075000000001</v>
          </cell>
          <cell r="Q15">
            <v>-31.692150000000002</v>
          </cell>
          <cell r="R15">
            <v>-14.155827</v>
          </cell>
        </row>
        <row r="16">
          <cell r="M16">
            <v>0.8336688000000001</v>
          </cell>
          <cell r="N16">
            <v>8.6840500000000009</v>
          </cell>
          <cell r="O16">
            <v>17.368100000000002</v>
          </cell>
          <cell r="P16">
            <v>13.026075000000001</v>
          </cell>
          <cell r="Q16">
            <v>26.052150000000001</v>
          </cell>
          <cell r="R16">
            <v>11.636627000000001</v>
          </cell>
        </row>
        <row r="17">
          <cell r="M17">
            <v>0</v>
          </cell>
          <cell r="N17">
            <v>0</v>
          </cell>
          <cell r="O17">
            <v>-1.206</v>
          </cell>
          <cell r="P17">
            <v>-0.53699999999999992</v>
          </cell>
          <cell r="Q17">
            <v>-1.206</v>
          </cell>
          <cell r="R17">
            <v>-0.13500000000000001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M21">
            <v>-0.13295999999999925</v>
          </cell>
          <cell r="N21">
            <v>-1.3850000000000009</v>
          </cell>
          <cell r="O21">
            <v>-2.7700000000000018</v>
          </cell>
          <cell r="P21">
            <v>-2.0774999999999979</v>
          </cell>
          <cell r="Q21">
            <v>-4.1549999999999958</v>
          </cell>
          <cell r="R21">
            <v>-1.8558999999999928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M31">
            <v>-0.15648000000000001</v>
          </cell>
          <cell r="N31">
            <v>-1.63</v>
          </cell>
          <cell r="O31">
            <v>-3.26</v>
          </cell>
          <cell r="P31">
            <v>-2.4449999999999998</v>
          </cell>
          <cell r="Q31">
            <v>-4.8899999999999997</v>
          </cell>
          <cell r="R31">
            <v>-2.1841999999999997</v>
          </cell>
        </row>
        <row r="32">
          <cell r="M32">
            <v>0</v>
          </cell>
          <cell r="N32">
            <v>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M33">
            <v>1.6611888000000006</v>
          </cell>
          <cell r="N33">
            <v>27.304050000000011</v>
          </cell>
          <cell r="O33">
            <v>34.608100000000007</v>
          </cell>
          <cell r="P33">
            <v>25.956074999999991</v>
          </cell>
          <cell r="Q33">
            <v>51.912149999999983</v>
          </cell>
          <cell r="R33">
            <v>23.187427000000007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M39">
            <v>-4.3200000000006983E-3</v>
          </cell>
          <cell r="N39">
            <v>-4.4999999999995266E-2</v>
          </cell>
          <cell r="O39">
            <v>-8.9999999999990532E-2</v>
          </cell>
          <cell r="P39">
            <v>-6.7499999999991234E-2</v>
          </cell>
          <cell r="Q39">
            <v>-0.13499999999998247</v>
          </cell>
          <cell r="R39">
            <v>-6.0300000000008458E-2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M41">
            <v>0.60719999999999996</v>
          </cell>
          <cell r="N41">
            <v>6.3249999999999993</v>
          </cell>
          <cell r="O41">
            <v>12.649999999999999</v>
          </cell>
          <cell r="P41">
            <v>9.4874999999999989</v>
          </cell>
          <cell r="Q41">
            <v>18.974999999999998</v>
          </cell>
          <cell r="R41">
            <v>8.4755000000000003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M49">
            <v>0</v>
          </cell>
          <cell r="N49">
            <v>0</v>
          </cell>
        </row>
        <row r="51">
          <cell r="M51">
            <v>0</v>
          </cell>
          <cell r="N51">
            <v>0</v>
          </cell>
        </row>
        <row r="53">
          <cell r="M53">
            <v>0</v>
          </cell>
          <cell r="N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1_Desembarques/Crustaceos/23_Desembarque%20Crustaceos_03-07-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garcia" refreshedDate="43419.703446990738" createdVersion="3" refreshedVersion="3" minRefreshableVersion="3" recordCount="12">
  <cacheSource type="worksheet">
    <worksheetSource ref="B43:M55" sheet="PI" r:id="rId2"/>
  </cacheSource>
  <cacheFields count="12">
    <cacheField name="AÑO" numFmtId="0">
      <sharedItems containsSemiMixedTypes="0" containsString="0" containsNumber="1" containsInteger="1" minValue="2018" maxValue="2018"/>
    </cacheField>
    <cacheField name="DESCR1TABL" numFmtId="0">
      <sharedItems count="3">
        <s v="CAMARON NAILON"/>
        <s v="LANGOSTINO AMARILLO"/>
        <s v="LANGOSTINO COLORADO"/>
      </sharedItems>
    </cacheField>
    <cacheField name="Cd_Especie" numFmtId="0">
      <sharedItems containsSemiMixedTypes="0" containsString="0" containsNumber="1" containsInteger="1" minValue="612" maxValue="636"/>
    </cacheField>
    <cacheField name="Cd_Zona" numFmtId="0">
      <sharedItems containsSemiMixedTypes="0" containsString="0" containsNumber="1" containsInteger="1" minValue="110" maxValue="110"/>
    </cacheField>
    <cacheField name="Nm_Region" numFmtId="0">
      <sharedItems count="1">
        <s v="IV REGION"/>
      </sharedItems>
    </cacheField>
    <cacheField name="Cd_Nave" numFmtId="0">
      <sharedItems containsSemiMixedTypes="0" containsString="0" containsNumber="1" containsInteger="1" minValue="966378" maxValue="966378"/>
    </cacheField>
    <cacheField name="Nm_Nave" numFmtId="0">
      <sharedItems count="1">
        <s v="ISLA TABON"/>
      </sharedItems>
    </cacheField>
    <cacheField name="SumaDeNr_Toneladas" numFmtId="0">
      <sharedItems containsSemiMixedTypes="0" containsString="0" containsNumber="1" minValue="1.7999999999999999E-2" maxValue="4.3540000000000001"/>
    </cacheField>
    <cacheField name="Nr_Folio" numFmtId="0">
      <sharedItems containsSemiMixedTypes="0" containsString="0" containsNumber="1" containsInteger="1" minValue="15108073" maxValue="15110903"/>
    </cacheField>
    <cacheField name="Fc_Llegada" numFmtId="178">
      <sharedItems containsSemiMixedTypes="0" containsNonDate="0" containsDate="1" containsString="0" minDate="2018-06-14T00:00:00" maxDate="2018-06-30T00:00:00"/>
    </cacheField>
    <cacheField name="Mes" numFmtId="0">
      <sharedItems containsSemiMixedTypes="0" containsString="0" containsNumber="1" containsInteger="1" minValue="6" maxValue="6"/>
    </cacheField>
    <cacheField name="Nr_Resolucion" numFmtId="0">
      <sharedItems containsSemiMixedTypes="0" containsString="0" containsNumber="1" containsInteger="1" minValue="1760" maxValue="176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2018"/>
    <x v="0"/>
    <n v="612"/>
    <n v="110"/>
    <x v="0"/>
    <n v="966378"/>
    <x v="0"/>
    <n v="0.314"/>
    <n v="15108073"/>
    <d v="2018-06-14T00:00:00"/>
    <n v="6"/>
    <n v="1765"/>
  </r>
  <r>
    <n v="2018"/>
    <x v="1"/>
    <n v="632"/>
    <n v="110"/>
    <x v="0"/>
    <n v="966378"/>
    <x v="0"/>
    <n v="2.8660000000000001"/>
    <n v="15108073"/>
    <d v="2018-06-14T00:00:00"/>
    <n v="6"/>
    <n v="1760"/>
  </r>
  <r>
    <n v="2018"/>
    <x v="0"/>
    <n v="612"/>
    <n v="110"/>
    <x v="0"/>
    <n v="966378"/>
    <x v="0"/>
    <n v="0.52200000000000002"/>
    <n v="15108933"/>
    <d v="2018-06-18T00:00:00"/>
    <n v="6"/>
    <n v="1765"/>
  </r>
  <r>
    <n v="2018"/>
    <x v="1"/>
    <n v="632"/>
    <n v="110"/>
    <x v="0"/>
    <n v="966378"/>
    <x v="0"/>
    <n v="4.3540000000000001"/>
    <n v="15108933"/>
    <d v="2018-06-18T00:00:00"/>
    <n v="6"/>
    <n v="1760"/>
  </r>
  <r>
    <n v="2018"/>
    <x v="2"/>
    <n v="636"/>
    <n v="110"/>
    <x v="0"/>
    <n v="966378"/>
    <x v="0"/>
    <n v="4.1000000000000002E-2"/>
    <n v="15108933"/>
    <d v="2018-06-18T00:00:00"/>
    <n v="6"/>
    <n v="1761"/>
  </r>
  <r>
    <n v="2018"/>
    <x v="0"/>
    <n v="612"/>
    <n v="110"/>
    <x v="0"/>
    <n v="966378"/>
    <x v="0"/>
    <n v="0.129"/>
    <n v="15109931"/>
    <d v="2018-06-22T00:00:00"/>
    <n v="6"/>
    <n v="1765"/>
  </r>
  <r>
    <n v="2018"/>
    <x v="1"/>
    <n v="632"/>
    <n v="110"/>
    <x v="0"/>
    <n v="966378"/>
    <x v="0"/>
    <n v="0.57899999999999996"/>
    <n v="15109931"/>
    <d v="2018-06-22T00:00:00"/>
    <n v="6"/>
    <n v="1760"/>
  </r>
  <r>
    <n v="2018"/>
    <x v="0"/>
    <n v="612"/>
    <n v="110"/>
    <x v="0"/>
    <n v="966378"/>
    <x v="0"/>
    <n v="1.0940000000000001"/>
    <n v="15110623"/>
    <d v="2018-06-27T00:00:00"/>
    <n v="6"/>
    <n v="1765"/>
  </r>
  <r>
    <n v="2018"/>
    <x v="1"/>
    <n v="632"/>
    <n v="110"/>
    <x v="0"/>
    <n v="966378"/>
    <x v="0"/>
    <n v="4.1769999999999996"/>
    <n v="15110623"/>
    <d v="2018-06-27T00:00:00"/>
    <n v="6"/>
    <n v="1760"/>
  </r>
  <r>
    <n v="2018"/>
    <x v="0"/>
    <n v="612"/>
    <n v="110"/>
    <x v="0"/>
    <n v="966378"/>
    <x v="0"/>
    <n v="0.219"/>
    <n v="15110903"/>
    <d v="2018-06-29T00:00:00"/>
    <n v="6"/>
    <n v="1765"/>
  </r>
  <r>
    <n v="2018"/>
    <x v="1"/>
    <n v="632"/>
    <n v="110"/>
    <x v="0"/>
    <n v="966378"/>
    <x v="0"/>
    <n v="0.28100000000000003"/>
    <n v="15110903"/>
    <d v="2018-06-29T00:00:00"/>
    <n v="6"/>
    <n v="1760"/>
  </r>
  <r>
    <n v="2018"/>
    <x v="2"/>
    <n v="636"/>
    <n v="110"/>
    <x v="0"/>
    <n v="966378"/>
    <x v="0"/>
    <n v="1.7999999999999999E-2"/>
    <n v="15110903"/>
    <d v="2018-06-29T00:00:00"/>
    <n v="6"/>
    <n v="17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B4:D12" firstHeaderRow="1" firstDataRow="2" firstDataCol="1"/>
  <pivotFields count="12"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Col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dataField="1" showAll="0"/>
    <pivotField showAll="0"/>
    <pivotField numFmtId="178" showAll="0"/>
    <pivotField showAll="0"/>
    <pivotField showAll="0"/>
  </pivotFields>
  <rowFields count="2">
    <field x="1"/>
    <field x="6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4"/>
  </colFields>
  <colItems count="2">
    <i>
      <x/>
    </i>
    <i t="grand">
      <x/>
    </i>
  </colItems>
  <dataFields count="1">
    <dataField name="Suma de SumaDeNr_Toneladas" fld="7" baseField="0" baseItem="0"/>
  </dataFields>
  <formats count="2"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"/>
  <sheetViews>
    <sheetView showGridLines="0" workbookViewId="0">
      <selection activeCell="G18" sqref="G18"/>
    </sheetView>
  </sheetViews>
  <sheetFormatPr baseColWidth="10" defaultRowHeight="14.4"/>
  <cols>
    <col min="2" max="2" width="17.33203125" customWidth="1"/>
  </cols>
  <sheetData>
    <row r="1" spans="2:9">
      <c r="B1" s="1001" t="s">
        <v>308</v>
      </c>
    </row>
    <row r="3" spans="2:9" ht="24">
      <c r="B3" s="977" t="s">
        <v>311</v>
      </c>
      <c r="C3" s="977" t="s">
        <v>23</v>
      </c>
      <c r="D3" s="977" t="s">
        <v>5</v>
      </c>
      <c r="E3" s="977" t="s">
        <v>6</v>
      </c>
      <c r="F3" s="977" t="s">
        <v>7</v>
      </c>
      <c r="G3" s="977" t="s">
        <v>8</v>
      </c>
      <c r="H3" s="977" t="s">
        <v>30</v>
      </c>
      <c r="I3" s="977" t="s">
        <v>309</v>
      </c>
    </row>
    <row r="4" spans="2:9" ht="21.6" customHeight="1">
      <c r="B4" s="1002" t="s">
        <v>310</v>
      </c>
      <c r="C4" s="1003">
        <f>+'Resumen anual_'!D10</f>
        <v>570</v>
      </c>
      <c r="D4" s="1003">
        <f>+'Resumen anual_'!E10</f>
        <v>0</v>
      </c>
      <c r="E4" s="1003">
        <f>+'Resumen anual_'!F10</f>
        <v>570</v>
      </c>
      <c r="F4" s="1003">
        <f>+'Control Cuota Artesanal'!O21</f>
        <v>572.3839999999999</v>
      </c>
      <c r="G4" s="1004">
        <f>+'Resumen anual_'!H10</f>
        <v>-2.3839999999999009</v>
      </c>
      <c r="H4" s="1005">
        <f>+F4/E4</f>
        <v>1.0041824561403507</v>
      </c>
      <c r="I4" s="1006">
        <f>+G4/E4</f>
        <v>-4.1824561403507035E-3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3"/>
  <sheetViews>
    <sheetView topLeftCell="B8" workbookViewId="0">
      <selection activeCell="H19" sqref="H19"/>
    </sheetView>
  </sheetViews>
  <sheetFormatPr baseColWidth="10" defaultRowHeight="14.4"/>
  <cols>
    <col min="3" max="3" width="14.5546875" customWidth="1"/>
  </cols>
  <sheetData>
    <row r="2" spans="2:7">
      <c r="B2" s="320" t="s">
        <v>178</v>
      </c>
      <c r="C2" s="320" t="s">
        <v>179</v>
      </c>
      <c r="D2" s="320" t="s">
        <v>180</v>
      </c>
      <c r="E2" s="320" t="s">
        <v>181</v>
      </c>
      <c r="F2" s="320" t="s">
        <v>182</v>
      </c>
      <c r="G2" s="320" t="s">
        <v>183</v>
      </c>
    </row>
    <row r="3" spans="2:7" ht="21.6">
      <c r="B3" s="322" t="s">
        <v>184</v>
      </c>
      <c r="C3" s="322" t="s">
        <v>185</v>
      </c>
      <c r="D3" s="322" t="s">
        <v>186</v>
      </c>
      <c r="E3" s="322" t="s">
        <v>187</v>
      </c>
      <c r="F3" s="321">
        <v>101.733</v>
      </c>
      <c r="G3" s="321">
        <v>0</v>
      </c>
    </row>
    <row r="4" spans="2:7" ht="21.6">
      <c r="B4" s="322" t="s">
        <v>184</v>
      </c>
      <c r="C4" s="322" t="s">
        <v>121</v>
      </c>
      <c r="D4" s="322" t="s">
        <v>188</v>
      </c>
      <c r="E4" s="322" t="s">
        <v>189</v>
      </c>
      <c r="F4" s="321">
        <v>3.5999999999999997E-2</v>
      </c>
      <c r="G4" s="321">
        <v>0</v>
      </c>
    </row>
    <row r="5" spans="2:7" ht="21.6">
      <c r="B5" s="322" t="s">
        <v>184</v>
      </c>
      <c r="C5" s="322" t="s">
        <v>121</v>
      </c>
      <c r="D5" s="322" t="s">
        <v>188</v>
      </c>
      <c r="E5" s="322" t="s">
        <v>190</v>
      </c>
      <c r="F5" s="321">
        <v>0.121</v>
      </c>
      <c r="G5" s="321">
        <v>0</v>
      </c>
    </row>
    <row r="6" spans="2:7" ht="21.6">
      <c r="B6" s="322" t="s">
        <v>184</v>
      </c>
      <c r="C6" s="322" t="s">
        <v>185</v>
      </c>
      <c r="D6" s="322" t="s">
        <v>191</v>
      </c>
      <c r="E6" s="322" t="s">
        <v>187</v>
      </c>
      <c r="F6" s="321">
        <v>9.1460000000000008</v>
      </c>
      <c r="G6" s="321">
        <v>0</v>
      </c>
    </row>
    <row r="7" spans="2:7" ht="21.6">
      <c r="B7" s="322" t="s">
        <v>184</v>
      </c>
      <c r="C7" s="322" t="s">
        <v>185</v>
      </c>
      <c r="D7" s="322" t="s">
        <v>146</v>
      </c>
      <c r="E7" s="322" t="s">
        <v>187</v>
      </c>
      <c r="F7" s="321">
        <v>83.468000000000004</v>
      </c>
      <c r="G7" s="321">
        <v>0</v>
      </c>
    </row>
    <row r="8" spans="2:7" ht="21.6">
      <c r="B8" s="322" t="s">
        <v>184</v>
      </c>
      <c r="C8" s="322" t="s">
        <v>185</v>
      </c>
      <c r="D8" s="322" t="s">
        <v>192</v>
      </c>
      <c r="E8" s="322" t="s">
        <v>190</v>
      </c>
      <c r="F8" s="321">
        <v>175.208</v>
      </c>
      <c r="G8" s="321">
        <v>0</v>
      </c>
    </row>
    <row r="9" spans="2:7" ht="21.6">
      <c r="B9" s="322" t="s">
        <v>184</v>
      </c>
      <c r="C9" s="322" t="s">
        <v>185</v>
      </c>
      <c r="D9" s="322" t="s">
        <v>193</v>
      </c>
      <c r="E9" s="322" t="s">
        <v>190</v>
      </c>
      <c r="F9" s="321">
        <v>266.94499999999999</v>
      </c>
      <c r="G9" s="321">
        <v>0</v>
      </c>
    </row>
    <row r="10" spans="2:7" ht="21.6">
      <c r="B10" s="323" t="s">
        <v>184</v>
      </c>
      <c r="C10" s="323" t="s">
        <v>185</v>
      </c>
      <c r="D10" s="323" t="s">
        <v>162</v>
      </c>
      <c r="E10" s="323" t="s">
        <v>187</v>
      </c>
      <c r="F10" s="324">
        <v>0.83599999999999997</v>
      </c>
      <c r="G10" s="324">
        <v>1765</v>
      </c>
    </row>
    <row r="11" spans="2:7" ht="21.6">
      <c r="B11" s="322" t="s">
        <v>184</v>
      </c>
      <c r="C11" s="322" t="s">
        <v>185</v>
      </c>
      <c r="D11" s="322" t="s">
        <v>162</v>
      </c>
      <c r="E11" s="322" t="s">
        <v>187</v>
      </c>
      <c r="F11" s="321">
        <v>0.57299999999999995</v>
      </c>
      <c r="G11" s="321">
        <v>0</v>
      </c>
    </row>
    <row r="12" spans="2:7" ht="21.6">
      <c r="B12" s="322" t="s">
        <v>184</v>
      </c>
      <c r="C12" s="322" t="s">
        <v>185</v>
      </c>
      <c r="D12" s="322" t="s">
        <v>148</v>
      </c>
      <c r="E12" s="322" t="s">
        <v>187</v>
      </c>
      <c r="F12" s="321">
        <v>42.829000000000001</v>
      </c>
      <c r="G12" s="321">
        <v>0</v>
      </c>
    </row>
    <row r="13" spans="2:7">
      <c r="B13" s="321" t="s">
        <v>185</v>
      </c>
      <c r="C13" s="321" t="s">
        <v>185</v>
      </c>
      <c r="D13" s="321" t="s">
        <v>185</v>
      </c>
      <c r="E13" s="321" t="s">
        <v>185</v>
      </c>
      <c r="F13" s="321" t="s">
        <v>194</v>
      </c>
      <c r="G13" s="32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4:D12"/>
  <sheetViews>
    <sheetView workbookViewId="0">
      <selection activeCell="B15" sqref="B15"/>
    </sheetView>
  </sheetViews>
  <sheetFormatPr baseColWidth="10" defaultRowHeight="14.4"/>
  <cols>
    <col min="2" max="2" width="27.88671875" bestFit="1" customWidth="1"/>
    <col min="3" max="3" width="20" bestFit="1" customWidth="1"/>
    <col min="4" max="4" width="11.88671875" bestFit="1" customWidth="1"/>
  </cols>
  <sheetData>
    <row r="4" spans="2:4">
      <c r="B4" s="357" t="s">
        <v>198</v>
      </c>
      <c r="C4" s="357" t="s">
        <v>199</v>
      </c>
    </row>
    <row r="5" spans="2:4">
      <c r="B5" s="357" t="s">
        <v>200</v>
      </c>
      <c r="C5" t="s">
        <v>187</v>
      </c>
      <c r="D5" t="s">
        <v>201</v>
      </c>
    </row>
    <row r="6" spans="2:4">
      <c r="B6" s="352" t="s">
        <v>184</v>
      </c>
      <c r="C6" s="353">
        <v>2.278</v>
      </c>
      <c r="D6" s="353">
        <v>2.278</v>
      </c>
    </row>
    <row r="7" spans="2:4">
      <c r="B7" s="354" t="s">
        <v>162</v>
      </c>
      <c r="C7" s="355">
        <v>2.278</v>
      </c>
      <c r="D7" s="355">
        <v>2.278</v>
      </c>
    </row>
    <row r="8" spans="2:4">
      <c r="B8" s="356" t="s">
        <v>202</v>
      </c>
      <c r="C8" s="355">
        <v>12.257</v>
      </c>
      <c r="D8" s="355">
        <v>12.257</v>
      </c>
    </row>
    <row r="9" spans="2:4">
      <c r="B9" s="354" t="s">
        <v>162</v>
      </c>
      <c r="C9" s="355">
        <v>12.257</v>
      </c>
      <c r="D9" s="355">
        <v>12.257</v>
      </c>
    </row>
    <row r="10" spans="2:4">
      <c r="B10" s="356" t="s">
        <v>203</v>
      </c>
      <c r="C10" s="355">
        <v>5.8999999999999997E-2</v>
      </c>
      <c r="D10" s="355">
        <v>5.8999999999999997E-2</v>
      </c>
    </row>
    <row r="11" spans="2:4">
      <c r="B11" s="354" t="s">
        <v>162</v>
      </c>
      <c r="C11" s="355">
        <v>5.8999999999999997E-2</v>
      </c>
      <c r="D11" s="355">
        <v>5.8999999999999997E-2</v>
      </c>
    </row>
    <row r="12" spans="2:4">
      <c r="B12" s="356" t="s">
        <v>201</v>
      </c>
      <c r="C12" s="355">
        <v>14.593999999999999</v>
      </c>
      <c r="D12" s="355">
        <v>14.593999999999999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7"/>
  <sheetViews>
    <sheetView showGridLines="0" tabSelected="1" zoomScale="84" zoomScaleNormal="84" workbookViewId="0">
      <selection activeCell="Q57" sqref="A54:Q101"/>
    </sheetView>
  </sheetViews>
  <sheetFormatPr baseColWidth="10" defaultColWidth="18.44140625" defaultRowHeight="10.95" customHeight="1"/>
  <cols>
    <col min="1" max="1" width="3.33203125" style="489" customWidth="1"/>
    <col min="2" max="2" width="6.5546875" style="492" customWidth="1"/>
    <col min="3" max="3" width="25.109375" style="492" customWidth="1"/>
    <col min="4" max="4" width="10.77734375" style="492" customWidth="1"/>
    <col min="5" max="5" width="8.88671875" style="492" customWidth="1"/>
    <col min="6" max="6" width="9.33203125" style="492" customWidth="1"/>
    <col min="7" max="7" width="8.6640625" style="492" customWidth="1"/>
    <col min="8" max="8" width="8.44140625" style="492" customWidth="1"/>
    <col min="9" max="9" width="8.5546875" style="493" customWidth="1"/>
    <col min="10" max="10" width="11.6640625" style="492" customWidth="1"/>
    <col min="11" max="11" width="5.5546875" style="492" customWidth="1"/>
    <col min="12" max="12" width="18.44140625" style="492" customWidth="1"/>
    <col min="13" max="13" width="7.5546875" style="492" customWidth="1"/>
    <col min="14" max="14" width="6.21875" style="492" customWidth="1"/>
    <col min="15" max="16" width="7.109375" style="492" customWidth="1"/>
    <col min="17" max="17" width="6" style="492" customWidth="1"/>
    <col min="18" max="18" width="6.33203125" style="492" customWidth="1"/>
    <col min="19" max="19" width="18.44140625" style="489"/>
    <col min="20" max="16384" width="18.44140625" style="465"/>
  </cols>
  <sheetData>
    <row r="1" spans="2:12" ht="10.95" customHeight="1">
      <c r="B1" s="677" t="s">
        <v>237</v>
      </c>
      <c r="C1" s="677"/>
      <c r="D1" s="677"/>
      <c r="E1" s="677"/>
      <c r="F1" s="677"/>
      <c r="G1" s="677"/>
      <c r="H1" s="677"/>
      <c r="I1" s="677"/>
    </row>
    <row r="3" spans="2:12" ht="10.95" customHeight="1">
      <c r="B3" s="976" t="s">
        <v>52</v>
      </c>
      <c r="C3" s="977" t="s">
        <v>221</v>
      </c>
      <c r="D3" s="977" t="s">
        <v>23</v>
      </c>
      <c r="E3" s="977" t="s">
        <v>5</v>
      </c>
      <c r="F3" s="977" t="s">
        <v>6</v>
      </c>
      <c r="G3" s="977" t="s">
        <v>7</v>
      </c>
      <c r="H3" s="977" t="s">
        <v>8</v>
      </c>
      <c r="I3" s="977" t="s">
        <v>30</v>
      </c>
    </row>
    <row r="4" spans="2:12" ht="10.95" customHeight="1">
      <c r="B4" s="985" t="s">
        <v>70</v>
      </c>
      <c r="C4" s="978" t="s">
        <v>48</v>
      </c>
      <c r="D4" s="974">
        <f>+'Resumen anual_'!D7</f>
        <v>4</v>
      </c>
      <c r="E4" s="974">
        <f>+'Resumen anual_'!E7</f>
        <v>0</v>
      </c>
      <c r="F4" s="974">
        <f>+'Resumen anual_'!F7</f>
        <v>4</v>
      </c>
      <c r="G4" s="974">
        <f>+'Resumen anual_'!G7</f>
        <v>0</v>
      </c>
      <c r="H4" s="974">
        <f>+'Resumen anual_'!H7</f>
        <v>4</v>
      </c>
      <c r="I4" s="975">
        <f>+'Resumen anual_'!I7</f>
        <v>0</v>
      </c>
    </row>
    <row r="5" spans="2:12" ht="10.95" customHeight="1">
      <c r="B5" s="986"/>
      <c r="C5" s="978" t="s">
        <v>47</v>
      </c>
      <c r="D5" s="974">
        <f>+'Resumen anual_'!D8</f>
        <v>15</v>
      </c>
      <c r="E5" s="974">
        <f>+'Resumen anual_'!E8</f>
        <v>0</v>
      </c>
      <c r="F5" s="974">
        <f>+'Resumen anual_'!F8</f>
        <v>15</v>
      </c>
      <c r="G5" s="974">
        <f>+'Resumen anual_'!G8</f>
        <v>0</v>
      </c>
      <c r="H5" s="974">
        <f>+'Resumen anual_'!H8</f>
        <v>15</v>
      </c>
      <c r="I5" s="975">
        <f>+'Resumen anual_'!I8</f>
        <v>0</v>
      </c>
    </row>
    <row r="6" spans="2:12" ht="10.95" customHeight="1">
      <c r="B6" s="986"/>
      <c r="C6" s="978" t="s">
        <v>81</v>
      </c>
      <c r="D6" s="974">
        <f>+'Resumen anual_'!D9</f>
        <v>775</v>
      </c>
      <c r="E6" s="974">
        <f>+'Resumen anual_'!E9</f>
        <v>-92.474999999999994</v>
      </c>
      <c r="F6" s="974">
        <f>+'Resumen anual_'!F9</f>
        <v>682.52499999999998</v>
      </c>
      <c r="G6" s="974">
        <f>+'Resumen anual_'!G9</f>
        <v>448.12699999999995</v>
      </c>
      <c r="H6" s="974">
        <f>+'Resumen anual_'!H9</f>
        <v>234.39800000000002</v>
      </c>
      <c r="I6" s="997">
        <f>+'Resumen anual_'!I9</f>
        <v>0.6565722867294238</v>
      </c>
      <c r="J6" s="494"/>
    </row>
    <row r="7" spans="2:12" ht="10.95" customHeight="1">
      <c r="B7" s="986"/>
      <c r="C7" s="978" t="s">
        <v>46</v>
      </c>
      <c r="D7" s="974">
        <f>+'Resumen anual_'!D10</f>
        <v>570</v>
      </c>
      <c r="E7" s="974">
        <f>+'Resumen anual_'!E10</f>
        <v>0</v>
      </c>
      <c r="F7" s="974">
        <f>+'Resumen anual_'!F10</f>
        <v>570</v>
      </c>
      <c r="G7" s="974">
        <f>+'Resumen anual_'!G10</f>
        <v>572.3839999999999</v>
      </c>
      <c r="H7" s="974">
        <f>+'Resumen anual_'!H10</f>
        <v>-2.3839999999999009</v>
      </c>
      <c r="I7" s="997">
        <f>+'Resumen anual_'!I10</f>
        <v>1.0041824561403507</v>
      </c>
      <c r="J7" s="1000"/>
    </row>
    <row r="8" spans="2:12" ht="10.95" customHeight="1">
      <c r="B8" s="986"/>
      <c r="C8" s="978" t="s">
        <v>45</v>
      </c>
      <c r="D8" s="974">
        <f>+'Resumen anual_'!D11</f>
        <v>5</v>
      </c>
      <c r="E8" s="974">
        <f>+'Resumen anual_'!E11</f>
        <v>0</v>
      </c>
      <c r="F8" s="974">
        <f>+'Resumen anual_'!F11</f>
        <v>5</v>
      </c>
      <c r="G8" s="974">
        <f>+'Resumen anual_'!G11</f>
        <v>0</v>
      </c>
      <c r="H8" s="974">
        <f>+'Resumen anual_'!H11</f>
        <v>5</v>
      </c>
      <c r="I8" s="975">
        <f>+'Resumen anual_'!I11</f>
        <v>0</v>
      </c>
      <c r="J8" s="494"/>
      <c r="L8" s="973"/>
    </row>
    <row r="9" spans="2:12" ht="10.95" customHeight="1">
      <c r="B9" s="986"/>
      <c r="C9" s="978" t="s">
        <v>44</v>
      </c>
      <c r="D9" s="974">
        <f>+'Resumen anual_'!D12</f>
        <v>5</v>
      </c>
      <c r="E9" s="974">
        <f>+'Resumen anual_'!E12</f>
        <v>0</v>
      </c>
      <c r="F9" s="974">
        <f>+'Resumen anual_'!F12</f>
        <v>5</v>
      </c>
      <c r="G9" s="974">
        <f>+'Resumen anual_'!G12</f>
        <v>0</v>
      </c>
      <c r="H9" s="974">
        <f>+'Resumen anual_'!H12</f>
        <v>5</v>
      </c>
      <c r="I9" s="975">
        <f>+'Resumen anual_'!I12</f>
        <v>0</v>
      </c>
      <c r="J9" s="972"/>
      <c r="L9" s="973"/>
    </row>
    <row r="10" spans="2:12" ht="10.95" customHeight="1" thickBot="1">
      <c r="B10" s="986"/>
      <c r="C10" s="992" t="s">
        <v>43</v>
      </c>
      <c r="D10" s="578">
        <f>+'Resumen anual_'!D13</f>
        <v>5</v>
      </c>
      <c r="E10" s="578">
        <f>+'Resumen anual_'!E13</f>
        <v>0</v>
      </c>
      <c r="F10" s="578">
        <f>+'Resumen anual_'!F13</f>
        <v>5</v>
      </c>
      <c r="G10" s="578">
        <f>+'Resumen anual_'!G13</f>
        <v>0</v>
      </c>
      <c r="H10" s="578">
        <f>+'Resumen anual_'!H13</f>
        <v>5</v>
      </c>
      <c r="I10" s="993">
        <f>+'Resumen anual_'!I13</f>
        <v>0</v>
      </c>
      <c r="J10" s="972"/>
      <c r="L10" s="973"/>
    </row>
    <row r="11" spans="2:12" ht="10.95" customHeight="1" thickBot="1">
      <c r="B11" s="991"/>
      <c r="C11" s="996" t="s">
        <v>307</v>
      </c>
      <c r="D11" s="995">
        <f>SUM(D4:D10)</f>
        <v>1379</v>
      </c>
      <c r="E11" s="995">
        <f t="shared" ref="E11:H11" si="0">SUM(E4:E10)</f>
        <v>-92.474999999999994</v>
      </c>
      <c r="F11" s="995">
        <f>+D11+E11</f>
        <v>1286.5250000000001</v>
      </c>
      <c r="G11" s="995">
        <f>SUM(G4:G10)</f>
        <v>1020.5109999999999</v>
      </c>
      <c r="H11" s="995">
        <f>+F11-G11</f>
        <v>266.01400000000024</v>
      </c>
      <c r="I11" s="999">
        <f>+G11/F11</f>
        <v>0.79323060181496652</v>
      </c>
      <c r="J11" s="972"/>
      <c r="L11" s="973"/>
    </row>
    <row r="12" spans="2:12" ht="10.95" customHeight="1">
      <c r="B12" s="986"/>
      <c r="C12" s="994" t="s">
        <v>24</v>
      </c>
      <c r="D12" s="577">
        <f>+'Resumen anual_'!D14</f>
        <v>25</v>
      </c>
      <c r="E12" s="577">
        <f>+'Resumen anual_'!E14</f>
        <v>0</v>
      </c>
      <c r="F12" s="577">
        <f>+'Resumen anual_'!F14</f>
        <v>25</v>
      </c>
      <c r="G12" s="577">
        <f>+'Resumen anual_'!G14</f>
        <v>0</v>
      </c>
      <c r="H12" s="577">
        <f>+'Resumen anual_'!H14</f>
        <v>25</v>
      </c>
      <c r="I12" s="998">
        <f>+'Resumen anual_'!I14</f>
        <v>0</v>
      </c>
      <c r="J12" s="988"/>
      <c r="L12" s="973"/>
    </row>
    <row r="13" spans="2:12" ht="10.95" customHeight="1">
      <c r="B13" s="986"/>
      <c r="C13" s="980" t="s">
        <v>56</v>
      </c>
      <c r="D13" s="974">
        <f>+'Resumen anual_'!D15</f>
        <v>48.009885199999999</v>
      </c>
      <c r="E13" s="974">
        <f>+'Resumen anual_'!E15</f>
        <v>0</v>
      </c>
      <c r="F13" s="974">
        <f>+'Resumen anual_'!F15</f>
        <v>48.009885199999999</v>
      </c>
      <c r="G13" s="974">
        <f>+'Resumen anual_'!G15</f>
        <v>0</v>
      </c>
      <c r="H13" s="974">
        <f>+'Resumen anual_'!H15</f>
        <v>48.009885199999999</v>
      </c>
      <c r="I13" s="997">
        <f>+'Resumen anual_'!I15</f>
        <v>0</v>
      </c>
      <c r="J13" s="494"/>
      <c r="L13" s="973"/>
    </row>
    <row r="14" spans="2:12" ht="10.95" customHeight="1">
      <c r="B14" s="986"/>
      <c r="C14" s="980" t="s">
        <v>57</v>
      </c>
      <c r="D14" s="974">
        <f>+'Resumen anual_'!D16</f>
        <v>499.99985000000004</v>
      </c>
      <c r="E14" s="974">
        <f>+'Resumen anual_'!E16</f>
        <v>92.475000000000009</v>
      </c>
      <c r="F14" s="974">
        <f>+'Resumen anual_'!F16</f>
        <v>592.47485000000006</v>
      </c>
      <c r="G14" s="974">
        <f>+'Resumen anual_'!G16</f>
        <v>415.88600000000002</v>
      </c>
      <c r="H14" s="974">
        <f>+'Resumen anual_'!H16</f>
        <v>176.58885000000004</v>
      </c>
      <c r="I14" s="997">
        <f>+'Resumen anual_'!I16</f>
        <v>0.70194709530708344</v>
      </c>
      <c r="J14" s="494"/>
      <c r="L14" s="973"/>
    </row>
    <row r="15" spans="2:12" ht="10.95" customHeight="1">
      <c r="B15" s="986"/>
      <c r="C15" s="980" t="s">
        <v>58</v>
      </c>
      <c r="D15" s="974">
        <f>+'Resumen anual_'!D17</f>
        <v>999.99970000000008</v>
      </c>
      <c r="E15" s="974">
        <f>+'Resumen anual_'!E17</f>
        <v>0</v>
      </c>
      <c r="F15" s="974">
        <f>+'Resumen anual_'!F17</f>
        <v>999.99970000000008</v>
      </c>
      <c r="G15" s="974">
        <f>+'Resumen anual_'!G17</f>
        <v>816.16199999999992</v>
      </c>
      <c r="H15" s="974">
        <f>+'Resumen anual_'!H17</f>
        <v>183.83770000000015</v>
      </c>
      <c r="I15" s="997">
        <f>+'Resumen anual_'!I17</f>
        <v>0.81616224484867328</v>
      </c>
      <c r="J15" s="494"/>
      <c r="L15" s="973"/>
    </row>
    <row r="16" spans="2:12" ht="10.95" customHeight="1">
      <c r="B16" s="986"/>
      <c r="C16" s="980" t="s">
        <v>59</v>
      </c>
      <c r="D16" s="974">
        <f>+'Resumen anual_'!D18</f>
        <v>749.99977499999989</v>
      </c>
      <c r="E16" s="974">
        <f>+'Resumen anual_'!E18</f>
        <v>0</v>
      </c>
      <c r="F16" s="974">
        <f>+'Resumen anual_'!F18</f>
        <v>749.99977499999989</v>
      </c>
      <c r="G16" s="974">
        <f>+'Resumen anual_'!G18</f>
        <v>665.18899999999996</v>
      </c>
      <c r="H16" s="974">
        <f>+'Resumen anual_'!H18</f>
        <v>84.810774999999921</v>
      </c>
      <c r="I16" s="997">
        <f>+'Resumen anual_'!I18</f>
        <v>0.88691893274234657</v>
      </c>
      <c r="J16" s="494"/>
      <c r="L16" s="973"/>
    </row>
    <row r="17" spans="2:12" ht="10.95" customHeight="1">
      <c r="B17" s="986"/>
      <c r="C17" s="980" t="s">
        <v>60</v>
      </c>
      <c r="D17" s="974">
        <f>+'Resumen anual_'!D19</f>
        <v>1499.9995499999998</v>
      </c>
      <c r="E17" s="974">
        <f>+'Resumen anual_'!E19</f>
        <v>0</v>
      </c>
      <c r="F17" s="974">
        <f>+'Resumen anual_'!F19</f>
        <v>1499.9995499999998</v>
      </c>
      <c r="G17" s="974">
        <f>+'Resumen anual_'!G19</f>
        <v>1361.7229999999997</v>
      </c>
      <c r="H17" s="974">
        <f>+'Resumen anual_'!H19</f>
        <v>138.27655000000004</v>
      </c>
      <c r="I17" s="997">
        <f>+'Resumen anual_'!I19</f>
        <v>0.907815605678015</v>
      </c>
      <c r="J17" s="494"/>
      <c r="L17" s="973"/>
    </row>
    <row r="18" spans="2:12" ht="10.95" customHeight="1" thickBot="1">
      <c r="B18" s="986"/>
      <c r="C18" s="981" t="s">
        <v>222</v>
      </c>
      <c r="D18" s="974">
        <f>+'Resumen anual_'!D20</f>
        <v>669.99979899999983</v>
      </c>
      <c r="E18" s="974">
        <f>+'Resumen anual_'!E20</f>
        <v>0</v>
      </c>
      <c r="F18" s="974">
        <f>+'Resumen anual_'!F20</f>
        <v>669.99979899999983</v>
      </c>
      <c r="G18" s="974">
        <f>+'Resumen anual_'!G20</f>
        <v>607.24099999999999</v>
      </c>
      <c r="H18" s="974">
        <f>+'Resumen anual_'!H20</f>
        <v>62.75879899999984</v>
      </c>
      <c r="I18" s="997">
        <f>+'Resumen anual_'!I20</f>
        <v>0.90633012264530566</v>
      </c>
      <c r="J18" s="972"/>
      <c r="L18" s="973"/>
    </row>
    <row r="19" spans="2:12" ht="10.95" customHeight="1" thickBot="1">
      <c r="B19" s="986"/>
      <c r="C19" s="996" t="s">
        <v>307</v>
      </c>
      <c r="D19" s="995">
        <f>SUM(D13:D18)</f>
        <v>4468.0085591999996</v>
      </c>
      <c r="E19" s="995">
        <f>SUM(E13:E18)</f>
        <v>92.475000000000009</v>
      </c>
      <c r="F19" s="995">
        <f>+D19+E19</f>
        <v>4560.4835591999999</v>
      </c>
      <c r="G19" s="995">
        <f>SUM(G12:G18)</f>
        <v>3866.201</v>
      </c>
      <c r="H19" s="995">
        <f>+F19-G19</f>
        <v>694.28255919999992</v>
      </c>
      <c r="I19" s="999">
        <f>+G19/F19</f>
        <v>0.84776119677059181</v>
      </c>
      <c r="J19" s="972"/>
      <c r="L19" s="973"/>
    </row>
    <row r="20" spans="2:12" ht="10.95" customHeight="1">
      <c r="B20" s="986"/>
      <c r="C20" s="979" t="s">
        <v>216</v>
      </c>
      <c r="D20" s="974">
        <f>+'Resumen anual_'!D21</f>
        <v>120</v>
      </c>
      <c r="E20" s="974">
        <f>+'Resumen anual_'!E21</f>
        <v>0</v>
      </c>
      <c r="F20" s="974">
        <f>+'Resumen anual_'!F21</f>
        <v>120</v>
      </c>
      <c r="G20" s="974">
        <f>+'Resumen anual_'!G21</f>
        <v>96.947999999999993</v>
      </c>
      <c r="H20" s="974">
        <f>+'Resumen anual_'!H21</f>
        <v>23.052000000000007</v>
      </c>
      <c r="I20" s="997">
        <f>+'Resumen anual_'!I21</f>
        <v>0.80789999999999995</v>
      </c>
      <c r="J20" s="972"/>
      <c r="L20" s="973"/>
    </row>
    <row r="21" spans="2:12" ht="10.95" customHeight="1">
      <c r="B21" s="986"/>
      <c r="C21" s="979" t="s">
        <v>42</v>
      </c>
      <c r="D21" s="974">
        <f>+'Resumen anual_'!D22</f>
        <v>0</v>
      </c>
      <c r="E21" s="974">
        <f>+'Resumen anual_'!E22</f>
        <v>0</v>
      </c>
      <c r="F21" s="974">
        <f>+'Resumen anual_'!F22</f>
        <v>0</v>
      </c>
      <c r="G21" s="974">
        <f>+'Resumen anual_'!G22</f>
        <v>0</v>
      </c>
      <c r="H21" s="974">
        <f>+'Resumen anual_'!H22</f>
        <v>0</v>
      </c>
      <c r="I21" s="974">
        <f>+'Resumen anual_'!I22</f>
        <v>0</v>
      </c>
      <c r="J21" s="988"/>
    </row>
    <row r="22" spans="2:12" ht="10.95" customHeight="1">
      <c r="B22" s="987"/>
      <c r="C22" s="982" t="s">
        <v>82</v>
      </c>
      <c r="D22" s="983">
        <f>+'Resumen anual_'!D23</f>
        <v>5992.0085592000005</v>
      </c>
      <c r="E22" s="983">
        <f>+'Resumen anual_'!E23</f>
        <v>1.4210854715202004E-14</v>
      </c>
      <c r="F22" s="983">
        <f>+'Resumen anual_'!F23</f>
        <v>5992.0085592000005</v>
      </c>
      <c r="G22" s="983">
        <f>+'Resumen anual_'!G23</f>
        <v>4983.66</v>
      </c>
      <c r="H22" s="983">
        <f>+'Resumen anual_'!H23</f>
        <v>1008.3485592000006</v>
      </c>
      <c r="I22" s="984">
        <f>+'Resumen anual_'!I23</f>
        <v>0.83171777055428198</v>
      </c>
      <c r="J22" s="494"/>
    </row>
    <row r="23" spans="2:12" ht="10.95" customHeight="1">
      <c r="J23" s="494"/>
    </row>
    <row r="24" spans="2:12" ht="10.95" customHeight="1">
      <c r="B24" s="670" t="s">
        <v>220</v>
      </c>
      <c r="C24" s="670"/>
      <c r="D24" s="670"/>
      <c r="E24" s="670"/>
      <c r="F24" s="670"/>
      <c r="G24" s="670"/>
      <c r="H24" s="670"/>
      <c r="I24" s="670"/>
      <c r="J24" s="972"/>
    </row>
    <row r="25" spans="2:12" ht="10.95" customHeight="1" thickBot="1">
      <c r="J25" s="494"/>
    </row>
    <row r="26" spans="2:12" ht="10.95" customHeight="1" thickBot="1">
      <c r="B26" s="495" t="s">
        <v>1</v>
      </c>
      <c r="C26" s="496" t="s">
        <v>2</v>
      </c>
      <c r="D26" s="497" t="s">
        <v>4</v>
      </c>
      <c r="E26" s="495" t="s">
        <v>5</v>
      </c>
      <c r="F26" s="497" t="s">
        <v>6</v>
      </c>
      <c r="G26" s="495" t="s">
        <v>7</v>
      </c>
      <c r="H26" s="496" t="s">
        <v>8</v>
      </c>
      <c r="I26" s="496" t="s">
        <v>30</v>
      </c>
      <c r="J26" s="498"/>
    </row>
    <row r="27" spans="2:12" ht="10.95" customHeight="1">
      <c r="B27" s="661" t="s">
        <v>11</v>
      </c>
      <c r="C27" s="662" t="s">
        <v>145</v>
      </c>
      <c r="D27" s="651">
        <v>4</v>
      </c>
      <c r="E27" s="651">
        <v>0</v>
      </c>
      <c r="F27" s="651">
        <v>4</v>
      </c>
      <c r="G27" s="651">
        <v>0</v>
      </c>
      <c r="H27" s="651">
        <v>4</v>
      </c>
      <c r="I27" s="653">
        <v>0</v>
      </c>
      <c r="J27" s="498"/>
    </row>
    <row r="28" spans="2:12" ht="10.95" customHeight="1" thickBot="1">
      <c r="B28" s="656"/>
      <c r="C28" s="658"/>
      <c r="D28" s="652"/>
      <c r="E28" s="652"/>
      <c r="F28" s="652"/>
      <c r="G28" s="652"/>
      <c r="H28" s="652"/>
      <c r="I28" s="654"/>
      <c r="J28" s="498"/>
    </row>
    <row r="29" spans="2:12" ht="10.95" customHeight="1">
      <c r="B29" s="655" t="s">
        <v>14</v>
      </c>
      <c r="C29" s="657" t="s">
        <v>145</v>
      </c>
      <c r="D29" s="659">
        <v>15</v>
      </c>
      <c r="E29" s="659">
        <v>0</v>
      </c>
      <c r="F29" s="659">
        <v>15</v>
      </c>
      <c r="G29" s="659">
        <v>0</v>
      </c>
      <c r="H29" s="659">
        <v>15</v>
      </c>
      <c r="I29" s="660">
        <v>0</v>
      </c>
      <c r="J29" s="498"/>
    </row>
    <row r="30" spans="2:12" ht="10.95" customHeight="1" thickBot="1">
      <c r="B30" s="656"/>
      <c r="C30" s="658"/>
      <c r="D30" s="652"/>
      <c r="E30" s="652"/>
      <c r="F30" s="652"/>
      <c r="G30" s="652"/>
      <c r="H30" s="652"/>
      <c r="I30" s="654"/>
      <c r="J30" s="498"/>
    </row>
    <row r="31" spans="2:12" ht="10.95" customHeight="1">
      <c r="B31" s="655" t="s">
        <v>219</v>
      </c>
      <c r="C31" s="657" t="s">
        <v>146</v>
      </c>
      <c r="D31" s="659">
        <v>224.75</v>
      </c>
      <c r="E31" s="667">
        <v>-22.48</v>
      </c>
      <c r="F31" s="667">
        <v>202.28</v>
      </c>
      <c r="G31" s="667">
        <v>169.81</v>
      </c>
      <c r="H31" s="659">
        <v>32.46</v>
      </c>
      <c r="I31" s="660">
        <v>0.83950000000000002</v>
      </c>
      <c r="J31" s="498"/>
    </row>
    <row r="32" spans="2:12" ht="10.95" customHeight="1" thickBot="1">
      <c r="B32" s="669"/>
      <c r="C32" s="658"/>
      <c r="D32" s="652"/>
      <c r="E32" s="668"/>
      <c r="F32" s="668"/>
      <c r="G32" s="668"/>
      <c r="H32" s="652"/>
      <c r="I32" s="654"/>
      <c r="J32" s="498"/>
    </row>
    <row r="33" spans="2:10" ht="10.95" customHeight="1">
      <c r="B33" s="669"/>
      <c r="C33" s="657" t="s">
        <v>147</v>
      </c>
      <c r="D33" s="659">
        <v>210.8</v>
      </c>
      <c r="E33" s="659">
        <v>0</v>
      </c>
      <c r="F33" s="659">
        <v>210.8</v>
      </c>
      <c r="G33" s="659">
        <v>170.01</v>
      </c>
      <c r="H33" s="659">
        <v>40.79</v>
      </c>
      <c r="I33" s="660">
        <v>0.80649999999999999</v>
      </c>
      <c r="J33" s="498"/>
    </row>
    <row r="34" spans="2:10" ht="10.95" customHeight="1" thickBot="1">
      <c r="B34" s="669"/>
      <c r="C34" s="658"/>
      <c r="D34" s="652"/>
      <c r="E34" s="652"/>
      <c r="F34" s="652"/>
      <c r="G34" s="652"/>
      <c r="H34" s="652"/>
      <c r="I34" s="654"/>
      <c r="J34" s="498"/>
    </row>
    <row r="35" spans="2:10" ht="10.95" customHeight="1">
      <c r="B35" s="669"/>
      <c r="C35" s="657" t="s">
        <v>148</v>
      </c>
      <c r="D35" s="659">
        <v>162.75</v>
      </c>
      <c r="E35" s="659">
        <v>-10</v>
      </c>
      <c r="F35" s="659">
        <v>152.75</v>
      </c>
      <c r="G35" s="659">
        <v>46.02</v>
      </c>
      <c r="H35" s="659">
        <v>106.73</v>
      </c>
      <c r="I35" s="660">
        <v>0.30130000000000001</v>
      </c>
      <c r="J35" s="498"/>
    </row>
    <row r="36" spans="2:10" ht="10.95" customHeight="1" thickBot="1">
      <c r="B36" s="669"/>
      <c r="C36" s="658"/>
      <c r="D36" s="652"/>
      <c r="E36" s="652"/>
      <c r="F36" s="652"/>
      <c r="G36" s="652"/>
      <c r="H36" s="652"/>
      <c r="I36" s="654"/>
      <c r="J36" s="498"/>
    </row>
    <row r="37" spans="2:10" ht="10.95" customHeight="1">
      <c r="B37" s="669"/>
      <c r="C37" s="657" t="s">
        <v>162</v>
      </c>
      <c r="D37" s="659">
        <v>153.44999999999999</v>
      </c>
      <c r="E37" s="659">
        <v>-60</v>
      </c>
      <c r="F37" s="659">
        <v>93.45</v>
      </c>
      <c r="G37" s="659">
        <v>45.1</v>
      </c>
      <c r="H37" s="659">
        <v>48.35</v>
      </c>
      <c r="I37" s="660">
        <v>0.48259999999999997</v>
      </c>
      <c r="J37" s="498"/>
    </row>
    <row r="38" spans="2:10" ht="10.95" customHeight="1" thickBot="1">
      <c r="B38" s="669"/>
      <c r="C38" s="658"/>
      <c r="D38" s="652"/>
      <c r="E38" s="652"/>
      <c r="F38" s="652"/>
      <c r="G38" s="652"/>
      <c r="H38" s="652"/>
      <c r="I38" s="654"/>
      <c r="J38" s="498"/>
    </row>
    <row r="39" spans="2:10" ht="10.95" customHeight="1">
      <c r="B39" s="669"/>
      <c r="C39" s="675" t="s">
        <v>150</v>
      </c>
      <c r="D39" s="659">
        <v>23.25</v>
      </c>
      <c r="E39" s="659">
        <v>0</v>
      </c>
      <c r="F39" s="659">
        <v>23.25</v>
      </c>
      <c r="G39" s="659">
        <v>17.18</v>
      </c>
      <c r="H39" s="659">
        <v>6.07</v>
      </c>
      <c r="I39" s="660">
        <v>0.7389</v>
      </c>
      <c r="J39" s="498"/>
    </row>
    <row r="40" spans="2:10" ht="10.95" customHeight="1" thickBot="1">
      <c r="B40" s="656"/>
      <c r="C40" s="676"/>
      <c r="D40" s="652"/>
      <c r="E40" s="652"/>
      <c r="F40" s="652"/>
      <c r="G40" s="652"/>
      <c r="H40" s="652"/>
      <c r="I40" s="654"/>
      <c r="J40" s="498"/>
    </row>
    <row r="41" spans="2:10" ht="10.95" customHeight="1">
      <c r="B41" s="655" t="s">
        <v>15</v>
      </c>
      <c r="C41" s="657" t="s">
        <v>145</v>
      </c>
      <c r="D41" s="659">
        <v>570</v>
      </c>
      <c r="E41" s="659">
        <v>0</v>
      </c>
      <c r="F41" s="659">
        <v>570</v>
      </c>
      <c r="G41" s="659">
        <v>572.38</v>
      </c>
      <c r="H41" s="727">
        <v>-2.38</v>
      </c>
      <c r="I41" s="729">
        <v>1.0042</v>
      </c>
      <c r="J41" s="498"/>
    </row>
    <row r="42" spans="2:10" ht="10.95" customHeight="1" thickBot="1">
      <c r="B42" s="656"/>
      <c r="C42" s="658"/>
      <c r="D42" s="652"/>
      <c r="E42" s="652"/>
      <c r="F42" s="652"/>
      <c r="G42" s="652"/>
      <c r="H42" s="728"/>
      <c r="I42" s="730"/>
      <c r="J42" s="498"/>
    </row>
    <row r="43" spans="2:10" ht="10.95" customHeight="1">
      <c r="B43" s="655" t="s">
        <v>18</v>
      </c>
      <c r="C43" s="657" t="s">
        <v>145</v>
      </c>
      <c r="D43" s="659">
        <v>5</v>
      </c>
      <c r="E43" s="659">
        <v>0</v>
      </c>
      <c r="F43" s="659">
        <v>5</v>
      </c>
      <c r="G43" s="659">
        <v>0</v>
      </c>
      <c r="H43" s="659">
        <v>5</v>
      </c>
      <c r="I43" s="660">
        <v>0</v>
      </c>
      <c r="J43" s="498"/>
    </row>
    <row r="44" spans="2:10" ht="10.95" customHeight="1" thickBot="1">
      <c r="B44" s="656"/>
      <c r="C44" s="658"/>
      <c r="D44" s="652"/>
      <c r="E44" s="652"/>
      <c r="F44" s="652"/>
      <c r="G44" s="652"/>
      <c r="H44" s="652"/>
      <c r="I44" s="654"/>
      <c r="J44" s="498"/>
    </row>
    <row r="45" spans="2:10" ht="10.95" customHeight="1">
      <c r="B45" s="655" t="s">
        <v>19</v>
      </c>
      <c r="C45" s="657" t="s">
        <v>145</v>
      </c>
      <c r="D45" s="659">
        <v>5</v>
      </c>
      <c r="E45" s="659">
        <v>0</v>
      </c>
      <c r="F45" s="659">
        <v>5</v>
      </c>
      <c r="G45" s="659">
        <v>0</v>
      </c>
      <c r="H45" s="659">
        <v>5</v>
      </c>
      <c r="I45" s="660">
        <v>0</v>
      </c>
      <c r="J45" s="498"/>
    </row>
    <row r="46" spans="2:10" ht="10.95" customHeight="1" thickBot="1">
      <c r="B46" s="656"/>
      <c r="C46" s="658"/>
      <c r="D46" s="652"/>
      <c r="E46" s="652"/>
      <c r="F46" s="652"/>
      <c r="G46" s="652"/>
      <c r="H46" s="652"/>
      <c r="I46" s="654"/>
      <c r="J46" s="498"/>
    </row>
    <row r="47" spans="2:10" ht="10.95" customHeight="1">
      <c r="B47" s="655" t="s">
        <v>20</v>
      </c>
      <c r="C47" s="657" t="s">
        <v>145</v>
      </c>
      <c r="D47" s="659">
        <v>5</v>
      </c>
      <c r="E47" s="659">
        <v>0</v>
      </c>
      <c r="F47" s="659">
        <v>5</v>
      </c>
      <c r="G47" s="659">
        <v>0</v>
      </c>
      <c r="H47" s="659">
        <v>5</v>
      </c>
      <c r="I47" s="660">
        <v>0</v>
      </c>
      <c r="J47" s="498"/>
    </row>
    <row r="48" spans="2:10" ht="10.95" customHeight="1" thickBot="1">
      <c r="B48" s="656"/>
      <c r="C48" s="658"/>
      <c r="D48" s="652"/>
      <c r="E48" s="652"/>
      <c r="F48" s="652"/>
      <c r="G48" s="652"/>
      <c r="H48" s="652"/>
      <c r="I48" s="654"/>
      <c r="J48" s="498"/>
    </row>
    <row r="49" spans="2:10" ht="10.95" customHeight="1">
      <c r="B49" s="732" t="s">
        <v>157</v>
      </c>
      <c r="C49" s="733"/>
      <c r="D49" s="736">
        <v>1379</v>
      </c>
      <c r="E49" s="655">
        <v>-92.48</v>
      </c>
      <c r="F49" s="655">
        <v>1286.53</v>
      </c>
      <c r="G49" s="655">
        <v>1020.51</v>
      </c>
      <c r="H49" s="655">
        <v>266.01</v>
      </c>
      <c r="I49" s="738">
        <v>0.79320000000000002</v>
      </c>
      <c r="J49" s="498"/>
    </row>
    <row r="50" spans="2:10" ht="10.95" customHeight="1" thickBot="1">
      <c r="B50" s="734"/>
      <c r="C50" s="735"/>
      <c r="D50" s="737"/>
      <c r="E50" s="656"/>
      <c r="F50" s="656"/>
      <c r="G50" s="656"/>
      <c r="H50" s="656"/>
      <c r="I50" s="739"/>
      <c r="J50" s="498"/>
    </row>
    <row r="51" spans="2:10" ht="10.95" customHeight="1">
      <c r="J51" s="494"/>
    </row>
    <row r="52" spans="2:10" ht="10.95" customHeight="1">
      <c r="J52" s="494"/>
    </row>
    <row r="53" spans="2:10" ht="9.6" customHeight="1">
      <c r="B53" s="499" t="s">
        <v>90</v>
      </c>
      <c r="C53" s="499" t="s">
        <v>72</v>
      </c>
      <c r="D53" s="500" t="s">
        <v>86</v>
      </c>
      <c r="E53" s="500" t="s">
        <v>235</v>
      </c>
      <c r="F53" s="500" t="s">
        <v>6</v>
      </c>
      <c r="G53" s="500" t="s">
        <v>84</v>
      </c>
      <c r="H53" s="500" t="s">
        <v>8</v>
      </c>
      <c r="I53" s="500" t="s">
        <v>88</v>
      </c>
      <c r="J53" s="498"/>
    </row>
    <row r="54" spans="2:10" ht="4.95" customHeight="1">
      <c r="B54" s="731" t="s">
        <v>70</v>
      </c>
      <c r="C54" s="671" t="s">
        <v>103</v>
      </c>
      <c r="D54" s="672">
        <f>+'Control Cuota LTP'!AU10</f>
        <v>889.3116136000001</v>
      </c>
      <c r="E54" s="672">
        <f>+'Control Cuota LTP'!AV10</f>
        <v>-167.0053508</v>
      </c>
      <c r="F54" s="672">
        <f>+'Control Cuota LTP'!AW10</f>
        <v>722.30626280000013</v>
      </c>
      <c r="G54" s="672">
        <f>+'Control Cuota LTP'!AX10</f>
        <v>682.6819999999999</v>
      </c>
      <c r="H54" s="673">
        <f>+'Control Cuota LTP'!AY10</f>
        <v>39.624262800000224</v>
      </c>
      <c r="I54" s="674">
        <f>+'Control Cuota LTP'!AZ10</f>
        <v>0.94514201961035493</v>
      </c>
      <c r="J54" s="498"/>
    </row>
    <row r="55" spans="2:10" ht="4.95" customHeight="1">
      <c r="B55" s="731"/>
      <c r="C55" s="671"/>
      <c r="D55" s="672"/>
      <c r="E55" s="672"/>
      <c r="F55" s="672"/>
      <c r="G55" s="672"/>
      <c r="H55" s="673"/>
      <c r="I55" s="674"/>
      <c r="J55" s="498"/>
    </row>
    <row r="56" spans="2:10" ht="4.95" customHeight="1">
      <c r="B56" s="731"/>
      <c r="C56" s="671" t="s">
        <v>105</v>
      </c>
      <c r="D56" s="672">
        <f>+'Control Cuota LTP'!AU12</f>
        <v>0.13388999999999998</v>
      </c>
      <c r="E56" s="672">
        <f>+'Control Cuota LTP'!AV12</f>
        <v>0</v>
      </c>
      <c r="F56" s="672">
        <f>+'Control Cuota LTP'!AW12</f>
        <v>0.13388999999999998</v>
      </c>
      <c r="G56" s="672">
        <f>+'Control Cuota LTP'!AX12</f>
        <v>0</v>
      </c>
      <c r="H56" s="673">
        <f>+'Control Cuota LTP'!AY12</f>
        <v>0.13388999999999998</v>
      </c>
      <c r="I56" s="674">
        <f>+'Control Cuota LTP'!AZ12</f>
        <v>0</v>
      </c>
      <c r="J56" s="498"/>
    </row>
    <row r="57" spans="2:10" ht="4.95" customHeight="1">
      <c r="B57" s="731"/>
      <c r="C57" s="671"/>
      <c r="D57" s="672"/>
      <c r="E57" s="672"/>
      <c r="F57" s="672"/>
      <c r="G57" s="672"/>
      <c r="H57" s="673"/>
      <c r="I57" s="674"/>
      <c r="J57" s="498"/>
    </row>
    <row r="58" spans="2:10" ht="4.95" customHeight="1">
      <c r="B58" s="731"/>
      <c r="C58" s="671" t="s">
        <v>122</v>
      </c>
      <c r="D58" s="672">
        <f>+'Control Cuota LTP'!AU14</f>
        <v>0</v>
      </c>
      <c r="E58" s="672">
        <f>+'Control Cuota LTP'!AV14</f>
        <v>0</v>
      </c>
      <c r="F58" s="672">
        <f>+'Control Cuota LTP'!AW14</f>
        <v>0</v>
      </c>
      <c r="G58" s="672">
        <f>+'Control Cuota LTP'!AX14</f>
        <v>0</v>
      </c>
      <c r="H58" s="673">
        <f>+'Control Cuota LTP'!AY14</f>
        <v>0</v>
      </c>
      <c r="I58" s="674">
        <f>+'Control Cuota LTP'!AZ14</f>
        <v>0</v>
      </c>
      <c r="J58" s="498"/>
    </row>
    <row r="59" spans="2:10" ht="4.95" customHeight="1">
      <c r="B59" s="731"/>
      <c r="C59" s="671"/>
      <c r="D59" s="672"/>
      <c r="E59" s="672"/>
      <c r="F59" s="672"/>
      <c r="G59" s="672"/>
      <c r="H59" s="673"/>
      <c r="I59" s="674"/>
      <c r="J59" s="498"/>
    </row>
    <row r="60" spans="2:10" ht="4.95" customHeight="1">
      <c r="B60" s="731"/>
      <c r="C60" s="671" t="s">
        <v>123</v>
      </c>
      <c r="D60" s="672">
        <f>+'Control Cuota LTP'!AU16</f>
        <v>799.64466200000004</v>
      </c>
      <c r="E60" s="672">
        <f>+'Control Cuota LTP'!AV16</f>
        <v>5.6753199999999993</v>
      </c>
      <c r="F60" s="672">
        <f>+'Control Cuota LTP'!AW16</f>
        <v>805.31998199999998</v>
      </c>
      <c r="G60" s="672">
        <f>+'Control Cuota LTP'!AX16</f>
        <v>793.81499999999983</v>
      </c>
      <c r="H60" s="673">
        <f>+'Control Cuota LTP'!AY16</f>
        <v>11.504982000000155</v>
      </c>
      <c r="I60" s="674">
        <f>+'Control Cuota LTP'!AZ16</f>
        <v>0.98571377557101247</v>
      </c>
      <c r="J60" s="498"/>
    </row>
    <row r="61" spans="2:10" ht="4.95" customHeight="1">
      <c r="B61" s="731"/>
      <c r="C61" s="671"/>
      <c r="D61" s="672"/>
      <c r="E61" s="672"/>
      <c r="F61" s="672"/>
      <c r="G61" s="672"/>
      <c r="H61" s="673"/>
      <c r="I61" s="674"/>
      <c r="J61" s="498"/>
    </row>
    <row r="62" spans="2:10" ht="4.95" customHeight="1">
      <c r="B62" s="731"/>
      <c r="C62" s="671" t="s">
        <v>38</v>
      </c>
      <c r="D62" s="672">
        <f>+'Control Cuota LTP'!AU18</f>
        <v>23.487382400000001</v>
      </c>
      <c r="E62" s="672">
        <f>+'Control Cuota LTP'!AV18</f>
        <v>-3.0839999999999996</v>
      </c>
      <c r="F62" s="672">
        <f>+'Control Cuota LTP'!AW18</f>
        <v>20.403382400000002</v>
      </c>
      <c r="G62" s="672">
        <f>+'Control Cuota LTP'!AX18</f>
        <v>9.5909999999999993</v>
      </c>
      <c r="H62" s="673">
        <f>+'Control Cuota LTP'!AY18</f>
        <v>10.812382400000002</v>
      </c>
      <c r="I62" s="674">
        <f>+'Control Cuota LTP'!AZ18</f>
        <v>0.47006911952010461</v>
      </c>
      <c r="J62" s="498"/>
    </row>
    <row r="63" spans="2:10" ht="4.95" customHeight="1">
      <c r="B63" s="731"/>
      <c r="C63" s="671"/>
      <c r="D63" s="672"/>
      <c r="E63" s="672"/>
      <c r="F63" s="672"/>
      <c r="G63" s="672"/>
      <c r="H63" s="673"/>
      <c r="I63" s="674"/>
      <c r="J63" s="498"/>
    </row>
    <row r="64" spans="2:10" ht="4.95" customHeight="1">
      <c r="B64" s="731"/>
      <c r="C64" s="671" t="s">
        <v>116</v>
      </c>
      <c r="D64" s="672">
        <f>+'Control Cuota LTP'!AU20</f>
        <v>12.684652</v>
      </c>
      <c r="E64" s="672">
        <f>+'Control Cuota LTP'!AV20</f>
        <v>0</v>
      </c>
      <c r="F64" s="672">
        <f>+'Control Cuota LTP'!AW20</f>
        <v>12.684652</v>
      </c>
      <c r="G64" s="672">
        <f>+'Control Cuota LTP'!AX20</f>
        <v>0</v>
      </c>
      <c r="H64" s="673">
        <f>+'Control Cuota LTP'!AY20</f>
        <v>12.684652</v>
      </c>
      <c r="I64" s="674">
        <f>+'Control Cuota LTP'!AZ20</f>
        <v>0</v>
      </c>
      <c r="J64" s="498"/>
    </row>
    <row r="65" spans="2:10" ht="4.95" customHeight="1">
      <c r="B65" s="731"/>
      <c r="C65" s="671"/>
      <c r="D65" s="672"/>
      <c r="E65" s="672"/>
      <c r="F65" s="672"/>
      <c r="G65" s="672"/>
      <c r="H65" s="673"/>
      <c r="I65" s="674"/>
      <c r="J65" s="498"/>
    </row>
    <row r="66" spans="2:10" ht="4.95" customHeight="1">
      <c r="B66" s="731"/>
      <c r="C66" s="671" t="s">
        <v>115</v>
      </c>
      <c r="D66" s="672">
        <f>+'Control Cuota LTP'!AU22</f>
        <v>1187.792966</v>
      </c>
      <c r="E66" s="672">
        <f>+'Control Cuota LTP'!AV22</f>
        <v>-12.376359999999989</v>
      </c>
      <c r="F66" s="672">
        <f>+'Control Cuota LTP'!AW22</f>
        <v>1175.416606</v>
      </c>
      <c r="G66" s="672">
        <f>+'Control Cuota LTP'!AX22</f>
        <v>844.15900000000011</v>
      </c>
      <c r="H66" s="673">
        <f>+'Control Cuota LTP'!AY22</f>
        <v>331.2576059999999</v>
      </c>
      <c r="I66" s="674">
        <f>+'Control Cuota LTP'!AZ22</f>
        <v>0.71817855532321795</v>
      </c>
      <c r="J66" s="498"/>
    </row>
    <row r="67" spans="2:10" ht="4.95" customHeight="1">
      <c r="B67" s="731"/>
      <c r="C67" s="671"/>
      <c r="D67" s="672"/>
      <c r="E67" s="672"/>
      <c r="F67" s="672"/>
      <c r="G67" s="672"/>
      <c r="H67" s="673"/>
      <c r="I67" s="674"/>
      <c r="J67" s="498"/>
    </row>
    <row r="68" spans="2:10" ht="4.95" customHeight="1">
      <c r="B68" s="731"/>
      <c r="C68" s="671" t="s">
        <v>37</v>
      </c>
      <c r="D68" s="672">
        <f>+'Control Cuota LTP'!AU24</f>
        <v>6.9240596000000014</v>
      </c>
      <c r="E68" s="672">
        <f>+'Control Cuota LTP'!AV24</f>
        <v>0</v>
      </c>
      <c r="F68" s="672">
        <f>+'Control Cuota LTP'!AW24</f>
        <v>6.9240596000000014</v>
      </c>
      <c r="G68" s="672">
        <f>+'Control Cuota LTP'!AX24</f>
        <v>0</v>
      </c>
      <c r="H68" s="673">
        <f>+'Control Cuota LTP'!AY24</f>
        <v>6.9240596000000014</v>
      </c>
      <c r="I68" s="674">
        <f>+'Control Cuota LTP'!AZ24</f>
        <v>0</v>
      </c>
      <c r="J68" s="498"/>
    </row>
    <row r="69" spans="2:10" ht="4.95" customHeight="1">
      <c r="B69" s="731"/>
      <c r="C69" s="671"/>
      <c r="D69" s="672"/>
      <c r="E69" s="672"/>
      <c r="F69" s="672"/>
      <c r="G69" s="672"/>
      <c r="H69" s="673"/>
      <c r="I69" s="674"/>
      <c r="J69" s="498"/>
    </row>
    <row r="70" spans="2:10" ht="4.95" customHeight="1">
      <c r="B70" s="731"/>
      <c r="C70" s="671" t="s">
        <v>35</v>
      </c>
      <c r="D70" s="672">
        <f>+'Control Cuota LTP'!AU26</f>
        <v>0.13403999999999999</v>
      </c>
      <c r="E70" s="672">
        <f>+'Control Cuota LTP'!AV26</f>
        <v>0</v>
      </c>
      <c r="F70" s="672">
        <f>+'Control Cuota LTP'!AW26</f>
        <v>0.13403999999999999</v>
      </c>
      <c r="G70" s="672">
        <f>+'Control Cuota LTP'!AX26</f>
        <v>0</v>
      </c>
      <c r="H70" s="673">
        <f>+'Control Cuota LTP'!AY26</f>
        <v>0.13403999999999999</v>
      </c>
      <c r="I70" s="674">
        <f>+'Control Cuota LTP'!AZ26</f>
        <v>0</v>
      </c>
      <c r="J70" s="498"/>
    </row>
    <row r="71" spans="2:10" ht="4.95" customHeight="1">
      <c r="B71" s="731"/>
      <c r="C71" s="671"/>
      <c r="D71" s="672"/>
      <c r="E71" s="672"/>
      <c r="F71" s="672"/>
      <c r="G71" s="672"/>
      <c r="H71" s="673"/>
      <c r="I71" s="674"/>
      <c r="J71" s="498"/>
    </row>
    <row r="72" spans="2:10" ht="4.95" customHeight="1">
      <c r="B72" s="731"/>
      <c r="C72" s="671" t="s">
        <v>34</v>
      </c>
      <c r="D72" s="672">
        <f>+'Control Cuota LTP'!AU28</f>
        <v>0.13403999999999999</v>
      </c>
      <c r="E72" s="672">
        <f>+'Control Cuota LTP'!AV28</f>
        <v>0</v>
      </c>
      <c r="F72" s="672">
        <f>+'Control Cuota LTP'!AW28</f>
        <v>0.13403999999999999</v>
      </c>
      <c r="G72" s="672">
        <f>+'Control Cuota LTP'!AX28</f>
        <v>0</v>
      </c>
      <c r="H72" s="673">
        <f>+'Control Cuota LTP'!AY28</f>
        <v>0.13403999999999999</v>
      </c>
      <c r="I72" s="674">
        <f>+'Control Cuota LTP'!AZ28</f>
        <v>0</v>
      </c>
      <c r="J72" s="498"/>
    </row>
    <row r="73" spans="2:10" ht="4.95" customHeight="1">
      <c r="B73" s="731"/>
      <c r="C73" s="671"/>
      <c r="D73" s="672"/>
      <c r="E73" s="672"/>
      <c r="F73" s="672"/>
      <c r="G73" s="672"/>
      <c r="H73" s="673"/>
      <c r="I73" s="674"/>
      <c r="J73" s="498"/>
    </row>
    <row r="74" spans="2:10" ht="4.95" customHeight="1">
      <c r="B74" s="731"/>
      <c r="C74" s="671" t="s">
        <v>124</v>
      </c>
      <c r="D74" s="672">
        <f>+'Control Cuota LTP'!AU30</f>
        <v>8.9360000000000009E-2</v>
      </c>
      <c r="E74" s="672">
        <f>+'Control Cuota LTP'!AV30</f>
        <v>0</v>
      </c>
      <c r="F74" s="672">
        <f>+'Control Cuota LTP'!AW30</f>
        <v>8.9360000000000009E-2</v>
      </c>
      <c r="G74" s="672">
        <f>+'Control Cuota LTP'!AX30</f>
        <v>0</v>
      </c>
      <c r="H74" s="673">
        <f>+'Control Cuota LTP'!AY30</f>
        <v>8.9360000000000009E-2</v>
      </c>
      <c r="I74" s="674">
        <f>+'Control Cuota LTP'!AZ30</f>
        <v>0</v>
      </c>
      <c r="J74" s="498"/>
    </row>
    <row r="75" spans="2:10" ht="4.95" customHeight="1">
      <c r="B75" s="731"/>
      <c r="C75" s="671"/>
      <c r="D75" s="672"/>
      <c r="E75" s="672"/>
      <c r="F75" s="672"/>
      <c r="G75" s="672"/>
      <c r="H75" s="673"/>
      <c r="I75" s="674"/>
      <c r="J75" s="498"/>
    </row>
    <row r="76" spans="2:10" ht="4.95" customHeight="1">
      <c r="B76" s="731"/>
      <c r="C76" s="671" t="s">
        <v>125</v>
      </c>
      <c r="D76" s="672">
        <f>+'Control Cuota LTP'!AU32</f>
        <v>1521.3665103999999</v>
      </c>
      <c r="E76" s="672">
        <f>+'Control Cuota LTP'!AV32</f>
        <v>45.43432</v>
      </c>
      <c r="F76" s="672">
        <f>+'Control Cuota LTP'!AW32</f>
        <v>1566.8008304</v>
      </c>
      <c r="G76" s="672">
        <f>+'Control Cuota LTP'!AX32</f>
        <v>1519.2289999999998</v>
      </c>
      <c r="H76" s="673">
        <f>+'Control Cuota LTP'!AY32</f>
        <v>47.571830400000181</v>
      </c>
      <c r="I76" s="674">
        <f>+'Control Cuota LTP'!AZ32</f>
        <v>0.9696376019995756</v>
      </c>
      <c r="J76" s="498"/>
    </row>
    <row r="77" spans="2:10" ht="4.95" customHeight="1">
      <c r="B77" s="731"/>
      <c r="C77" s="671"/>
      <c r="D77" s="672"/>
      <c r="E77" s="672"/>
      <c r="F77" s="672"/>
      <c r="G77" s="672"/>
      <c r="H77" s="673"/>
      <c r="I77" s="674"/>
      <c r="J77" s="498"/>
    </row>
    <row r="78" spans="2:10" ht="4.95" customHeight="1">
      <c r="B78" s="731"/>
      <c r="C78" s="671" t="s">
        <v>126</v>
      </c>
      <c r="D78" s="672">
        <f>+'Control Cuota LTP'!AU34</f>
        <v>4.4680000000000004E-2</v>
      </c>
      <c r="E78" s="672">
        <f>+'Control Cuota LTP'!AV34</f>
        <v>164.6289908</v>
      </c>
      <c r="F78" s="672">
        <f>+'Control Cuota LTP'!AW34</f>
        <v>164.6736708</v>
      </c>
      <c r="G78" s="672">
        <f>+'Control Cuota LTP'!AX34</f>
        <v>0</v>
      </c>
      <c r="H78" s="673">
        <f>+'Control Cuota LTP'!AY34</f>
        <v>164.6736708</v>
      </c>
      <c r="I78" s="674">
        <f>+'Control Cuota LTP'!AZ34</f>
        <v>0</v>
      </c>
      <c r="J78" s="498"/>
    </row>
    <row r="79" spans="2:10" ht="4.95" customHeight="1">
      <c r="B79" s="731"/>
      <c r="C79" s="671"/>
      <c r="D79" s="672"/>
      <c r="E79" s="672"/>
      <c r="F79" s="672"/>
      <c r="G79" s="672"/>
      <c r="H79" s="673"/>
      <c r="I79" s="674"/>
      <c r="J79" s="498"/>
    </row>
    <row r="80" spans="2:10" ht="4.95" customHeight="1">
      <c r="B80" s="731"/>
      <c r="C80" s="671" t="s">
        <v>107</v>
      </c>
      <c r="D80" s="672">
        <f>+'Control Cuota LTP'!AU36</f>
        <v>20.968324000000003</v>
      </c>
      <c r="E80" s="672">
        <f>+'Control Cuota LTP'!AV36</f>
        <v>0</v>
      </c>
      <c r="F80" s="672">
        <f>+'Control Cuota LTP'!AW36</f>
        <v>20.968324000000003</v>
      </c>
      <c r="G80" s="672">
        <f>+'Control Cuota LTP'!AX36</f>
        <v>16.015999999999998</v>
      </c>
      <c r="H80" s="673">
        <f>+'Control Cuota LTP'!AY36</f>
        <v>4.9523240000000044</v>
      </c>
      <c r="I80" s="674">
        <f>+'Control Cuota LTP'!AZ36</f>
        <v>0.763818796390212</v>
      </c>
      <c r="J80" s="498"/>
    </row>
    <row r="81" spans="2:16" ht="4.95" customHeight="1">
      <c r="B81" s="731"/>
      <c r="C81" s="671"/>
      <c r="D81" s="672"/>
      <c r="E81" s="672"/>
      <c r="F81" s="672"/>
      <c r="G81" s="672"/>
      <c r="H81" s="673"/>
      <c r="I81" s="674"/>
      <c r="J81" s="498"/>
    </row>
    <row r="82" spans="2:16" ht="4.95" customHeight="1">
      <c r="B82" s="731"/>
      <c r="C82" s="671" t="s">
        <v>112</v>
      </c>
      <c r="D82" s="672">
        <f>+'Control Cuota LTP'!AU38</f>
        <v>1.2063599999999999</v>
      </c>
      <c r="E82" s="672">
        <f>+'Control Cuota LTP'!AV38</f>
        <v>0</v>
      </c>
      <c r="F82" s="672">
        <f>+'Control Cuota LTP'!AW38</f>
        <v>1.2063599999999999</v>
      </c>
      <c r="G82" s="672">
        <f>+'Control Cuota LTP'!AX38</f>
        <v>0</v>
      </c>
      <c r="H82" s="673">
        <f>+'Control Cuota LTP'!AY38</f>
        <v>1.2063599999999999</v>
      </c>
      <c r="I82" s="674">
        <f>+'Control Cuota LTP'!AZ38</f>
        <v>0</v>
      </c>
      <c r="J82" s="498"/>
    </row>
    <row r="83" spans="2:16" ht="4.95" customHeight="1">
      <c r="B83" s="731"/>
      <c r="C83" s="671"/>
      <c r="D83" s="672"/>
      <c r="E83" s="672"/>
      <c r="F83" s="672"/>
      <c r="G83" s="672"/>
      <c r="H83" s="673"/>
      <c r="I83" s="674"/>
      <c r="J83" s="498"/>
    </row>
    <row r="84" spans="2:16" ht="4.95" customHeight="1">
      <c r="B84" s="731"/>
      <c r="C84" s="671" t="s">
        <v>114</v>
      </c>
      <c r="D84" s="672">
        <f>+'Control Cuota LTP'!AU40</f>
        <v>0.40211999999999998</v>
      </c>
      <c r="E84" s="672">
        <f>+'Control Cuota LTP'!AV40</f>
        <v>-0.40211999999996867</v>
      </c>
      <c r="F84" s="672">
        <f>+'Control Cuota LTP'!AW40</f>
        <v>3.1308289294429414E-14</v>
      </c>
      <c r="G84" s="672">
        <f>+'Control Cuota LTP'!AX40</f>
        <v>0</v>
      </c>
      <c r="H84" s="673">
        <f>+'Control Cuota LTP'!AY40</f>
        <v>3.1308289294429414E-14</v>
      </c>
      <c r="I84" s="674">
        <f>+'Control Cuota LTP'!AZ40</f>
        <v>0</v>
      </c>
      <c r="J84" s="498"/>
    </row>
    <row r="85" spans="2:16" ht="4.95" customHeight="1">
      <c r="B85" s="731"/>
      <c r="C85" s="671"/>
      <c r="D85" s="672"/>
      <c r="E85" s="672"/>
      <c r="F85" s="672"/>
      <c r="G85" s="672"/>
      <c r="H85" s="673"/>
      <c r="I85" s="674"/>
      <c r="J85" s="498"/>
    </row>
    <row r="86" spans="2:16" ht="4.95" customHeight="1">
      <c r="B86" s="731"/>
      <c r="C86" s="671" t="s">
        <v>119</v>
      </c>
      <c r="D86" s="672">
        <f>+'Control Cuota LTP'!AU42</f>
        <v>1.2246788</v>
      </c>
      <c r="E86" s="672">
        <f>+'Control Cuota LTP'!AV42</f>
        <v>56.520199999999988</v>
      </c>
      <c r="F86" s="672">
        <f>+'Control Cuota LTP'!AW42</f>
        <v>57.744878799999988</v>
      </c>
      <c r="G86" s="672">
        <f>+'Control Cuota LTP'!AX42</f>
        <v>0</v>
      </c>
      <c r="H86" s="673">
        <f>+'Control Cuota LTP'!AY42</f>
        <v>57.744878799999988</v>
      </c>
      <c r="I86" s="674">
        <f>+'Control Cuota LTP'!AZ42</f>
        <v>0</v>
      </c>
      <c r="J86" s="498"/>
    </row>
    <row r="87" spans="2:16" ht="4.95" customHeight="1">
      <c r="B87" s="731"/>
      <c r="C87" s="671"/>
      <c r="D87" s="672"/>
      <c r="E87" s="672"/>
      <c r="F87" s="672"/>
      <c r="G87" s="672"/>
      <c r="H87" s="673"/>
      <c r="I87" s="674"/>
      <c r="J87" s="498"/>
    </row>
    <row r="88" spans="2:16" ht="4.95" customHeight="1">
      <c r="B88" s="731"/>
      <c r="C88" s="671" t="s">
        <v>120</v>
      </c>
      <c r="D88" s="672">
        <f>+'Control Cuota LTP'!AU44</f>
        <v>4.8000000000000007E-4</v>
      </c>
      <c r="E88" s="672">
        <f>+'Control Cuota LTP'!AV44</f>
        <v>0</v>
      </c>
      <c r="F88" s="672">
        <f>+'Control Cuota LTP'!AW44</f>
        <v>4.8000000000000007E-4</v>
      </c>
      <c r="G88" s="672">
        <f>+'Control Cuota LTP'!AX44</f>
        <v>0</v>
      </c>
      <c r="H88" s="673">
        <f>+'Control Cuota LTP'!AY44</f>
        <v>4.8000000000000007E-4</v>
      </c>
      <c r="I88" s="674">
        <f>+'Control Cuota LTP'!AZ44</f>
        <v>0</v>
      </c>
      <c r="J88" s="498"/>
    </row>
    <row r="89" spans="2:16" ht="4.95" customHeight="1">
      <c r="B89" s="731"/>
      <c r="C89" s="671"/>
      <c r="D89" s="672"/>
      <c r="E89" s="672"/>
      <c r="F89" s="672"/>
      <c r="G89" s="672"/>
      <c r="H89" s="673"/>
      <c r="I89" s="674"/>
      <c r="J89" s="498"/>
    </row>
    <row r="90" spans="2:16" ht="4.95" customHeight="1">
      <c r="B90" s="731"/>
      <c r="C90" s="671" t="s">
        <v>36</v>
      </c>
      <c r="D90" s="672">
        <f>+'Control Cuota LTP'!AU46</f>
        <v>4.4680000000000004E-2</v>
      </c>
      <c r="E90" s="672">
        <f>+'Control Cuota LTP'!AV46</f>
        <v>0</v>
      </c>
      <c r="F90" s="672">
        <f>+'Control Cuota LTP'!AW46</f>
        <v>4.4680000000000004E-2</v>
      </c>
      <c r="G90" s="672">
        <f>+'Control Cuota LTP'!AX46</f>
        <v>0</v>
      </c>
      <c r="H90" s="673">
        <f>+'Control Cuota LTP'!AY46</f>
        <v>4.4680000000000004E-2</v>
      </c>
      <c r="I90" s="674">
        <f>+'Control Cuota LTP'!AZ46</f>
        <v>0</v>
      </c>
      <c r="J90" s="498"/>
    </row>
    <row r="91" spans="2:16" ht="4.95" customHeight="1">
      <c r="B91" s="731"/>
      <c r="C91" s="671"/>
      <c r="D91" s="672"/>
      <c r="E91" s="672"/>
      <c r="F91" s="672"/>
      <c r="G91" s="672"/>
      <c r="H91" s="673"/>
      <c r="I91" s="674"/>
      <c r="J91" s="498"/>
    </row>
    <row r="92" spans="2:16" ht="4.95" customHeight="1">
      <c r="B92" s="731"/>
      <c r="C92" s="671" t="s">
        <v>127</v>
      </c>
      <c r="D92" s="672">
        <f>+'Control Cuota LTP'!AU48</f>
        <v>2.4140603999999999</v>
      </c>
      <c r="E92" s="672">
        <f>+'Control Cuota LTP'!AV48</f>
        <v>0</v>
      </c>
      <c r="F92" s="672">
        <f>+'Control Cuota LTP'!AW48</f>
        <v>2.4140603999999999</v>
      </c>
      <c r="G92" s="672">
        <f>+'Control Cuota LTP'!AX48</f>
        <v>0</v>
      </c>
      <c r="H92" s="673">
        <f>+'Control Cuota LTP'!AY48</f>
        <v>2.4140603999999999</v>
      </c>
      <c r="I92" s="674">
        <f>+'Control Cuota LTP'!AZ48</f>
        <v>0</v>
      </c>
      <c r="J92" s="498"/>
    </row>
    <row r="93" spans="2:16" ht="4.95" customHeight="1">
      <c r="B93" s="731"/>
      <c r="C93" s="671"/>
      <c r="D93" s="672"/>
      <c r="E93" s="672"/>
      <c r="F93" s="672"/>
      <c r="G93" s="672"/>
      <c r="H93" s="673"/>
      <c r="I93" s="674"/>
      <c r="J93" s="498"/>
    </row>
    <row r="94" spans="2:16" ht="4.95" customHeight="1" thickBot="1">
      <c r="B94" s="731"/>
      <c r="C94" s="700" t="s">
        <v>204</v>
      </c>
      <c r="D94" s="672">
        <f>+'Control Cuota LTP'!AU50</f>
        <v>0</v>
      </c>
      <c r="E94" s="672">
        <f>+'Control Cuota LTP'!AV50</f>
        <v>1.028</v>
      </c>
      <c r="F94" s="672">
        <f>+'Control Cuota LTP'!AW50</f>
        <v>1.028</v>
      </c>
      <c r="G94" s="672">
        <f>+'Control Cuota LTP'!AX50</f>
        <v>0</v>
      </c>
      <c r="H94" s="673">
        <f>+'Control Cuota LTP'!AY50</f>
        <v>1.028</v>
      </c>
      <c r="I94" s="674">
        <f>+'Control Cuota LTP'!AZ50</f>
        <v>0</v>
      </c>
      <c r="J94" s="498"/>
    </row>
    <row r="95" spans="2:16" ht="4.95" customHeight="1">
      <c r="B95" s="731"/>
      <c r="C95" s="700"/>
      <c r="D95" s="672"/>
      <c r="E95" s="672"/>
      <c r="F95" s="672"/>
      <c r="G95" s="672"/>
      <c r="H95" s="673"/>
      <c r="I95" s="674"/>
      <c r="J95" s="696"/>
      <c r="K95" s="508"/>
      <c r="L95" s="508"/>
      <c r="M95" s="509"/>
      <c r="N95" s="508"/>
      <c r="O95" s="510"/>
      <c r="P95" s="511"/>
    </row>
    <row r="96" spans="2:16" ht="4.95" customHeight="1" thickBot="1">
      <c r="B96" s="731"/>
      <c r="C96" s="671" t="s">
        <v>91</v>
      </c>
      <c r="D96" s="672">
        <f>+'Control Cuota LTP'!AU52</f>
        <v>0</v>
      </c>
      <c r="E96" s="672">
        <f>+'Control Cuota LTP'!AV52</f>
        <v>1.028</v>
      </c>
      <c r="F96" s="672">
        <f>+'Control Cuota LTP'!AW52</f>
        <v>1.028</v>
      </c>
      <c r="G96" s="672">
        <f>+'Control Cuota LTP'!AX52</f>
        <v>0.218</v>
      </c>
      <c r="H96" s="673">
        <f>+'Control Cuota LTP'!AY52</f>
        <v>0.81</v>
      </c>
      <c r="I96" s="674">
        <f>+'Control Cuota LTP'!AZ52</f>
        <v>0.21206225680933852</v>
      </c>
      <c r="J96" s="697"/>
      <c r="K96" s="512"/>
      <c r="L96" s="512"/>
      <c r="M96" s="513"/>
      <c r="N96" s="512"/>
      <c r="O96" s="514"/>
      <c r="P96" s="515"/>
    </row>
    <row r="97" spans="2:18" ht="4.95" customHeight="1">
      <c r="B97" s="731"/>
      <c r="C97" s="671"/>
      <c r="D97" s="672"/>
      <c r="E97" s="672"/>
      <c r="F97" s="672"/>
      <c r="G97" s="672"/>
      <c r="H97" s="673"/>
      <c r="I97" s="674"/>
      <c r="J97" s="498"/>
    </row>
    <row r="98" spans="2:18" ht="4.95" customHeight="1">
      <c r="B98" s="731"/>
      <c r="C98" s="691" t="s">
        <v>121</v>
      </c>
      <c r="D98" s="672">
        <f>+'Control Cuota LTP'!AU54</f>
        <v>0</v>
      </c>
      <c r="E98" s="672">
        <f>+'Control Cuota LTP'!AV54</f>
        <v>1.028</v>
      </c>
      <c r="F98" s="672">
        <f>+'Control Cuota LTP'!AW54</f>
        <v>1.028</v>
      </c>
      <c r="G98" s="672">
        <f>+'Control Cuota LTP'!AX54</f>
        <v>0.49099999999999999</v>
      </c>
      <c r="H98" s="673">
        <f>+'Control Cuota LTP'!AY54</f>
        <v>0.53700000000000003</v>
      </c>
      <c r="I98" s="672">
        <f>+'Control Cuota LTP'!AZ54</f>
        <v>0.47762645914396884</v>
      </c>
      <c r="J98" s="498"/>
    </row>
    <row r="99" spans="2:18" ht="4.95" customHeight="1">
      <c r="B99" s="731"/>
      <c r="C99" s="665"/>
      <c r="D99" s="672"/>
      <c r="E99" s="672"/>
      <c r="F99" s="672"/>
      <c r="G99" s="672"/>
      <c r="H99" s="673"/>
      <c r="I99" s="672"/>
      <c r="J99" s="498"/>
    </row>
    <row r="100" spans="2:18" ht="4.95" customHeight="1">
      <c r="B100" s="731"/>
      <c r="C100" s="688" t="s">
        <v>160</v>
      </c>
      <c r="D100" s="689">
        <f>+'Control Cuota LTP'!AU56</f>
        <v>4468.0085592000005</v>
      </c>
      <c r="E100" s="689">
        <f>+'Control Cuota LTP'!AV56</f>
        <v>92.475000000000037</v>
      </c>
      <c r="F100" s="689">
        <f>+'Control Cuota LTP'!AW56</f>
        <v>4560.4835592000009</v>
      </c>
      <c r="G100" s="689">
        <f>+'Control Cuota LTP'!AX56</f>
        <v>3866.2009999999996</v>
      </c>
      <c r="H100" s="689">
        <f>+'Control Cuota LTP'!AY56</f>
        <v>694.28255920000129</v>
      </c>
      <c r="I100" s="686">
        <f>+'Control Cuota LTP'!AZ56</f>
        <v>0.84776119677059159</v>
      </c>
      <c r="J100" s="498"/>
    </row>
    <row r="101" spans="2:18" ht="4.95" customHeight="1">
      <c r="B101" s="731"/>
      <c r="C101" s="688"/>
      <c r="D101" s="690"/>
      <c r="E101" s="690"/>
      <c r="F101" s="690"/>
      <c r="G101" s="690"/>
      <c r="H101" s="690"/>
      <c r="I101" s="687"/>
      <c r="J101" s="498"/>
    </row>
    <row r="103" spans="2:18" ht="6.6" customHeight="1" thickBot="1">
      <c r="K103" s="723" t="s">
        <v>238</v>
      </c>
      <c r="L103" s="723"/>
      <c r="M103" s="723"/>
      <c r="N103" s="723"/>
      <c r="O103" s="723"/>
      <c r="P103" s="723"/>
      <c r="Q103" s="723"/>
      <c r="R103" s="723"/>
    </row>
    <row r="104" spans="2:18" ht="6.6" customHeight="1" thickBot="1">
      <c r="B104" s="501" t="s">
        <v>90</v>
      </c>
      <c r="C104" s="502" t="s">
        <v>72</v>
      </c>
      <c r="D104" s="516" t="s">
        <v>32</v>
      </c>
      <c r="E104" s="517" t="s">
        <v>31</v>
      </c>
      <c r="F104" s="518" t="s">
        <v>6</v>
      </c>
      <c r="G104" s="519" t="s">
        <v>7</v>
      </c>
      <c r="H104" s="519" t="s">
        <v>28</v>
      </c>
      <c r="I104" s="520" t="s">
        <v>30</v>
      </c>
      <c r="K104" s="503" t="s">
        <v>236</v>
      </c>
      <c r="L104" s="504" t="s">
        <v>72</v>
      </c>
      <c r="M104" s="505" t="s">
        <v>32</v>
      </c>
      <c r="N104" s="505" t="s">
        <v>234</v>
      </c>
      <c r="O104" s="505" t="s">
        <v>6</v>
      </c>
      <c r="P104" s="506" t="s">
        <v>7</v>
      </c>
      <c r="Q104" s="505" t="s">
        <v>28</v>
      </c>
      <c r="R104" s="507" t="s">
        <v>30</v>
      </c>
    </row>
    <row r="105" spans="2:18" ht="6.6" customHeight="1">
      <c r="B105" s="678" t="str">
        <f>+'Control Cuota LTP'!E8</f>
        <v>Control Cuota II-III Región (t)</v>
      </c>
      <c r="C105" s="685" t="s">
        <v>103</v>
      </c>
      <c r="D105" s="521">
        <f>+'Control Cuota LTP'!E10</f>
        <v>8.5587286000000002</v>
      </c>
      <c r="E105" s="521">
        <f>+'Control Cuota LTP'!F10</f>
        <v>-1.7941488000000001</v>
      </c>
      <c r="F105" s="522">
        <f>D105+E105</f>
        <v>6.7645797999999999</v>
      </c>
      <c r="G105" s="523">
        <f>+'Control Cuota LTP'!H10</f>
        <v>0</v>
      </c>
      <c r="H105" s="522">
        <f>F105-G105</f>
        <v>6.7645797999999999</v>
      </c>
      <c r="I105" s="522">
        <f>+'Control Cuota LTP'!J10</f>
        <v>0</v>
      </c>
      <c r="K105" s="702" t="s">
        <v>223</v>
      </c>
      <c r="L105" s="691" t="s">
        <v>103</v>
      </c>
      <c r="M105" s="699">
        <f>+D105+D106</f>
        <v>9.5539296</v>
      </c>
      <c r="N105" s="699">
        <f>+E105+E106</f>
        <v>-1.7941488000000001</v>
      </c>
      <c r="O105" s="699">
        <f>M105+N105</f>
        <v>7.7597807999999997</v>
      </c>
      <c r="P105" s="699">
        <f>+G105+G106</f>
        <v>0</v>
      </c>
      <c r="Q105" s="699">
        <f t="shared" ref="Q105:Q150" si="1">O105-P105</f>
        <v>7.7597807999999997</v>
      </c>
      <c r="R105" s="704">
        <f t="shared" ref="R105:R149" si="2">IF(O105&gt;0,P105/O105,"0%")</f>
        <v>0</v>
      </c>
    </row>
    <row r="106" spans="2:18" ht="6.6" customHeight="1">
      <c r="B106" s="678"/>
      <c r="C106" s="681"/>
      <c r="D106" s="521">
        <f>+'Control Cuota LTP'!E11</f>
        <v>0.995201</v>
      </c>
      <c r="E106" s="521">
        <f>+'Control Cuota LTP'!F11</f>
        <v>0</v>
      </c>
      <c r="F106" s="522">
        <f>H105+D106+E106</f>
        <v>7.7597807999999997</v>
      </c>
      <c r="G106" s="523">
        <f>+'Control Cuota LTP'!H11</f>
        <v>0</v>
      </c>
      <c r="H106" s="524">
        <f t="shared" ref="H106:H150" si="3">F106-G106</f>
        <v>7.7597807999999997</v>
      </c>
      <c r="I106" s="522">
        <f>+'Control Cuota LTP'!J11</f>
        <v>0</v>
      </c>
      <c r="K106" s="702"/>
      <c r="L106" s="691"/>
      <c r="M106" s="699"/>
      <c r="N106" s="699"/>
      <c r="O106" s="699">
        <f>M106+N106+Q105</f>
        <v>7.7597807999999997</v>
      </c>
      <c r="P106" s="699"/>
      <c r="Q106" s="699">
        <f t="shared" si="1"/>
        <v>7.7597807999999997</v>
      </c>
      <c r="R106" s="704"/>
    </row>
    <row r="107" spans="2:18" ht="6.6" customHeight="1">
      <c r="B107" s="678"/>
      <c r="C107" s="680" t="s">
        <v>105</v>
      </c>
      <c r="D107" s="521">
        <f>+'Control Cuota LTP'!E12</f>
        <v>1.2900000000000001E-3</v>
      </c>
      <c r="E107" s="521">
        <f>+'Control Cuota LTP'!F12</f>
        <v>0</v>
      </c>
      <c r="F107" s="525">
        <f>D107+E107</f>
        <v>1.2900000000000001E-3</v>
      </c>
      <c r="G107" s="523">
        <f>+'Control Cuota LTP'!H12</f>
        <v>0</v>
      </c>
      <c r="H107" s="525">
        <f t="shared" si="3"/>
        <v>1.2900000000000001E-3</v>
      </c>
      <c r="I107" s="522">
        <f>+'Control Cuota LTP'!J12</f>
        <v>0</v>
      </c>
      <c r="K107" s="702"/>
      <c r="L107" s="691" t="s">
        <v>105</v>
      </c>
      <c r="M107" s="699">
        <f t="shared" ref="M107:N107" si="4">+D107+D108</f>
        <v>1.2900000000000001E-3</v>
      </c>
      <c r="N107" s="699">
        <f t="shared" si="4"/>
        <v>0</v>
      </c>
      <c r="O107" s="699">
        <f>M107+N107</f>
        <v>1.2900000000000001E-3</v>
      </c>
      <c r="P107" s="699">
        <f t="shared" ref="P107" si="5">+G107+G108</f>
        <v>0</v>
      </c>
      <c r="Q107" s="699">
        <f t="shared" si="1"/>
        <v>1.2900000000000001E-3</v>
      </c>
      <c r="R107" s="704">
        <f t="shared" si="2"/>
        <v>0</v>
      </c>
    </row>
    <row r="108" spans="2:18" ht="6.6" customHeight="1">
      <c r="B108" s="678"/>
      <c r="C108" s="681"/>
      <c r="D108" s="521">
        <f>+'Control Cuota LTP'!E13</f>
        <v>0</v>
      </c>
      <c r="E108" s="521">
        <f>+'Control Cuota LTP'!F13</f>
        <v>0</v>
      </c>
      <c r="F108" s="526">
        <f>H107+D108+E108</f>
        <v>1.2900000000000001E-3</v>
      </c>
      <c r="G108" s="523">
        <f>+'Control Cuota LTP'!H13</f>
        <v>0</v>
      </c>
      <c r="H108" s="526">
        <f t="shared" si="3"/>
        <v>1.2900000000000001E-3</v>
      </c>
      <c r="I108" s="522">
        <f>+'Control Cuota LTP'!J13</f>
        <v>0</v>
      </c>
      <c r="K108" s="702"/>
      <c r="L108" s="691"/>
      <c r="M108" s="699"/>
      <c r="N108" s="699"/>
      <c r="O108" s="699">
        <f>M108+N108+Q107</f>
        <v>1.2900000000000001E-3</v>
      </c>
      <c r="P108" s="699"/>
      <c r="Q108" s="699">
        <f t="shared" si="1"/>
        <v>1.2900000000000001E-3</v>
      </c>
      <c r="R108" s="704"/>
    </row>
    <row r="109" spans="2:18" ht="6.6" customHeight="1">
      <c r="B109" s="678"/>
      <c r="C109" s="683" t="s">
        <v>122</v>
      </c>
      <c r="D109" s="521">
        <f>+'Control Cuota LTP'!E14</f>
        <v>0</v>
      </c>
      <c r="E109" s="521">
        <f>+'Control Cuota LTP'!F14</f>
        <v>0</v>
      </c>
      <c r="F109" s="525">
        <f>D109+E109</f>
        <v>0</v>
      </c>
      <c r="G109" s="523">
        <f>+'Control Cuota LTP'!H14</f>
        <v>0</v>
      </c>
      <c r="H109" s="525">
        <f t="shared" si="3"/>
        <v>0</v>
      </c>
      <c r="I109" s="522" t="str">
        <f>+'Control Cuota LTP'!J14</f>
        <v>0%</v>
      </c>
      <c r="K109" s="702"/>
      <c r="L109" s="665" t="s">
        <v>122</v>
      </c>
      <c r="M109" s="663">
        <f t="shared" ref="M109:N109" si="6">+D109+D110</f>
        <v>0</v>
      </c>
      <c r="N109" s="663">
        <f t="shared" si="6"/>
        <v>0</v>
      </c>
      <c r="O109" s="663">
        <f>M109+N109</f>
        <v>0</v>
      </c>
      <c r="P109" s="663">
        <f t="shared" ref="P109" si="7">+G109+G110</f>
        <v>0</v>
      </c>
      <c r="Q109" s="663">
        <f t="shared" si="1"/>
        <v>0</v>
      </c>
      <c r="R109" s="705" t="str">
        <f t="shared" si="2"/>
        <v>0%</v>
      </c>
    </row>
    <row r="110" spans="2:18" ht="6.6" customHeight="1">
      <c r="B110" s="678"/>
      <c r="C110" s="684"/>
      <c r="D110" s="521">
        <f>+'Control Cuota LTP'!E15</f>
        <v>0</v>
      </c>
      <c r="E110" s="521">
        <f>+'Control Cuota LTP'!F15</f>
        <v>0</v>
      </c>
      <c r="F110" s="522">
        <f>H109+D110+E110</f>
        <v>0</v>
      </c>
      <c r="G110" s="523">
        <f>+'Control Cuota LTP'!H15</f>
        <v>0</v>
      </c>
      <c r="H110" s="522">
        <f t="shared" si="3"/>
        <v>0</v>
      </c>
      <c r="I110" s="522" t="str">
        <f>+'Control Cuota LTP'!J15</f>
        <v>0%</v>
      </c>
      <c r="K110" s="702"/>
      <c r="L110" s="666"/>
      <c r="M110" s="664"/>
      <c r="N110" s="664"/>
      <c r="O110" s="664"/>
      <c r="P110" s="664"/>
      <c r="Q110" s="664"/>
      <c r="R110" s="706"/>
    </row>
    <row r="111" spans="2:18" ht="6.6" customHeight="1">
      <c r="B111" s="678"/>
      <c r="C111" s="680" t="s">
        <v>123</v>
      </c>
      <c r="D111" s="521">
        <f>+'Control Cuota LTP'!E16</f>
        <v>7.6957745000000006</v>
      </c>
      <c r="E111" s="521">
        <f>+'Control Cuota LTP'!F16</f>
        <v>-1.0141488000000001</v>
      </c>
      <c r="F111" s="525">
        <f>D111+E111</f>
        <v>6.6816257000000006</v>
      </c>
      <c r="G111" s="523">
        <f>+'Control Cuota LTP'!H16</f>
        <v>0</v>
      </c>
      <c r="H111" s="525">
        <f t="shared" si="3"/>
        <v>6.6816257000000006</v>
      </c>
      <c r="I111" s="522">
        <f>+'Control Cuota LTP'!J16</f>
        <v>0</v>
      </c>
      <c r="K111" s="702"/>
      <c r="L111" s="691" t="s">
        <v>123</v>
      </c>
      <c r="M111" s="699">
        <f t="shared" ref="M111:N111" si="8">+D111+D112</f>
        <v>8.5906320000000012</v>
      </c>
      <c r="N111" s="699">
        <f t="shared" si="8"/>
        <v>-0.18047999999999997</v>
      </c>
      <c r="O111" s="699">
        <f>M111+N111</f>
        <v>8.4101520000000018</v>
      </c>
      <c r="P111" s="699">
        <f t="shared" ref="P111" si="9">+G111+G112</f>
        <v>0</v>
      </c>
      <c r="Q111" s="699">
        <f t="shared" si="1"/>
        <v>8.4101520000000018</v>
      </c>
      <c r="R111" s="704">
        <f t="shared" si="2"/>
        <v>0</v>
      </c>
    </row>
    <row r="112" spans="2:18" ht="6.6" customHeight="1">
      <c r="B112" s="678"/>
      <c r="C112" s="681"/>
      <c r="D112" s="521">
        <f>+'Control Cuota LTP'!E17</f>
        <v>0.89485750000000008</v>
      </c>
      <c r="E112" s="521">
        <f>+'Control Cuota LTP'!F17</f>
        <v>0.8336688000000001</v>
      </c>
      <c r="F112" s="526">
        <f>H111+D112+E112</f>
        <v>8.4101520000000001</v>
      </c>
      <c r="G112" s="523">
        <f>+'Control Cuota LTP'!H17</f>
        <v>0</v>
      </c>
      <c r="H112" s="526">
        <f t="shared" si="3"/>
        <v>8.4101520000000001</v>
      </c>
      <c r="I112" s="522">
        <f>+'Control Cuota LTP'!J17</f>
        <v>0</v>
      </c>
      <c r="K112" s="702"/>
      <c r="L112" s="691"/>
      <c r="M112" s="699"/>
      <c r="N112" s="699"/>
      <c r="O112" s="699">
        <f>M112+N112+Q111</f>
        <v>8.4101520000000018</v>
      </c>
      <c r="P112" s="699"/>
      <c r="Q112" s="699">
        <f t="shared" si="1"/>
        <v>8.4101520000000018</v>
      </c>
      <c r="R112" s="704"/>
    </row>
    <row r="113" spans="2:18" ht="6.6" customHeight="1">
      <c r="B113" s="678"/>
      <c r="C113" s="680" t="s">
        <v>38</v>
      </c>
      <c r="D113" s="521">
        <f>+'Control Cuota LTP'!E18</f>
        <v>0.2260424</v>
      </c>
      <c r="E113" s="521">
        <f>+'Control Cuota LTP'!F18</f>
        <v>0</v>
      </c>
      <c r="F113" s="525">
        <f>D113+E113</f>
        <v>0.2260424</v>
      </c>
      <c r="G113" s="523">
        <f>+'Control Cuota LTP'!H18</f>
        <v>0</v>
      </c>
      <c r="H113" s="525">
        <f t="shared" si="3"/>
        <v>0.2260424</v>
      </c>
      <c r="I113" s="522">
        <f>+'Control Cuota LTP'!J18</f>
        <v>0</v>
      </c>
      <c r="K113" s="702"/>
      <c r="L113" s="691" t="s">
        <v>38</v>
      </c>
      <c r="M113" s="699">
        <f t="shared" ref="M113:N113" si="10">+D113+D114</f>
        <v>0.25232640000000001</v>
      </c>
      <c r="N113" s="699">
        <f t="shared" si="10"/>
        <v>0</v>
      </c>
      <c r="O113" s="699">
        <f>M113+N113</f>
        <v>0.25232640000000001</v>
      </c>
      <c r="P113" s="699">
        <f t="shared" ref="P113" si="11">+G113+G114</f>
        <v>0</v>
      </c>
      <c r="Q113" s="699">
        <f t="shared" si="1"/>
        <v>0.25232640000000001</v>
      </c>
      <c r="R113" s="704">
        <f t="shared" si="2"/>
        <v>0</v>
      </c>
    </row>
    <row r="114" spans="2:18" ht="6.6" customHeight="1">
      <c r="B114" s="678"/>
      <c r="C114" s="681"/>
      <c r="D114" s="521">
        <f>+'Control Cuota LTP'!E19</f>
        <v>2.6283999999999998E-2</v>
      </c>
      <c r="E114" s="521">
        <f>+'Control Cuota LTP'!F19</f>
        <v>0</v>
      </c>
      <c r="F114" s="526">
        <f>H113+D114+E114</f>
        <v>0.25232640000000001</v>
      </c>
      <c r="G114" s="523">
        <f>+'Control Cuota LTP'!H19</f>
        <v>0</v>
      </c>
      <c r="H114" s="522">
        <f t="shared" si="3"/>
        <v>0.25232640000000001</v>
      </c>
      <c r="I114" s="522">
        <f>+'Control Cuota LTP'!J19</f>
        <v>0</v>
      </c>
      <c r="K114" s="702"/>
      <c r="L114" s="691"/>
      <c r="M114" s="699"/>
      <c r="N114" s="699"/>
      <c r="O114" s="699">
        <f>M114+N114+Q113</f>
        <v>0.25232640000000001</v>
      </c>
      <c r="P114" s="699"/>
      <c r="Q114" s="699">
        <f t="shared" si="1"/>
        <v>0.25232640000000001</v>
      </c>
      <c r="R114" s="704"/>
    </row>
    <row r="115" spans="2:18" ht="6.6" customHeight="1">
      <c r="B115" s="678"/>
      <c r="C115" s="680" t="s">
        <v>116</v>
      </c>
      <c r="D115" s="521">
        <f>+'Control Cuota LTP'!E20</f>
        <v>0.12207699999999999</v>
      </c>
      <c r="E115" s="521">
        <f>+'Control Cuota LTP'!F20</f>
        <v>0</v>
      </c>
      <c r="F115" s="525">
        <f>D115+E115</f>
        <v>0.12207699999999999</v>
      </c>
      <c r="G115" s="523">
        <f>+'Control Cuota LTP'!H20</f>
        <v>0</v>
      </c>
      <c r="H115" s="525">
        <f t="shared" si="3"/>
        <v>0.12207699999999999</v>
      </c>
      <c r="I115" s="522">
        <f>+'Control Cuota LTP'!J20</f>
        <v>0</v>
      </c>
      <c r="K115" s="702"/>
      <c r="L115" s="691" t="s">
        <v>116</v>
      </c>
      <c r="M115" s="699">
        <f t="shared" ref="M115:N115" si="12">+D115+D116</f>
        <v>0.136272</v>
      </c>
      <c r="N115" s="699">
        <f t="shared" si="12"/>
        <v>0</v>
      </c>
      <c r="O115" s="699">
        <f>M115+N115</f>
        <v>0.136272</v>
      </c>
      <c r="P115" s="699">
        <f t="shared" ref="P115" si="13">+G115+G116</f>
        <v>0</v>
      </c>
      <c r="Q115" s="699">
        <f t="shared" si="1"/>
        <v>0.136272</v>
      </c>
      <c r="R115" s="704">
        <f t="shared" si="2"/>
        <v>0</v>
      </c>
    </row>
    <row r="116" spans="2:18" ht="6.6" customHeight="1">
      <c r="B116" s="678"/>
      <c r="C116" s="681"/>
      <c r="D116" s="521">
        <f>+'Control Cuota LTP'!E21</f>
        <v>1.4194999999999999E-2</v>
      </c>
      <c r="E116" s="521">
        <f>+'Control Cuota LTP'!F21</f>
        <v>0</v>
      </c>
      <c r="F116" s="526">
        <f>H115+D116+E116</f>
        <v>0.136272</v>
      </c>
      <c r="G116" s="523">
        <f>+'Control Cuota LTP'!H21</f>
        <v>0</v>
      </c>
      <c r="H116" s="522">
        <f t="shared" si="3"/>
        <v>0.136272</v>
      </c>
      <c r="I116" s="522">
        <f>+'Control Cuota LTP'!J21</f>
        <v>0</v>
      </c>
      <c r="K116" s="702"/>
      <c r="L116" s="691"/>
      <c r="M116" s="699"/>
      <c r="N116" s="699"/>
      <c r="O116" s="699">
        <f>M116+N116+Q115</f>
        <v>0.136272</v>
      </c>
      <c r="P116" s="699"/>
      <c r="Q116" s="699">
        <f t="shared" si="1"/>
        <v>0.136272</v>
      </c>
      <c r="R116" s="704"/>
    </row>
    <row r="117" spans="2:18" ht="6.6" customHeight="1">
      <c r="B117" s="678"/>
      <c r="C117" s="680" t="s">
        <v>115</v>
      </c>
      <c r="D117" s="521">
        <f>+'Control Cuota LTP'!E22</f>
        <v>11.435</v>
      </c>
      <c r="E117" s="521">
        <f>+'Control Cuota LTP'!F22</f>
        <v>-0.13295999999999925</v>
      </c>
      <c r="F117" s="525">
        <f>D117+E117</f>
        <v>11.302040000000002</v>
      </c>
      <c r="G117" s="523">
        <f>+'Control Cuota LTP'!H22</f>
        <v>0</v>
      </c>
      <c r="H117" s="525">
        <f t="shared" si="3"/>
        <v>11.302040000000002</v>
      </c>
      <c r="I117" s="522">
        <f>+'Control Cuota LTP'!J22</f>
        <v>0</v>
      </c>
      <c r="K117" s="702"/>
      <c r="L117" s="691" t="s">
        <v>115</v>
      </c>
      <c r="M117" s="699">
        <f t="shared" ref="M117:N117" si="14">+D117+D118</f>
        <v>12.77</v>
      </c>
      <c r="N117" s="699">
        <f t="shared" si="14"/>
        <v>-0.13295999999999925</v>
      </c>
      <c r="O117" s="699">
        <f>M117+N117</f>
        <v>12.637040000000001</v>
      </c>
      <c r="P117" s="699">
        <f t="shared" ref="P117" si="15">+G117+G118</f>
        <v>0</v>
      </c>
      <c r="Q117" s="699">
        <f t="shared" si="1"/>
        <v>12.637040000000001</v>
      </c>
      <c r="R117" s="704">
        <f t="shared" si="2"/>
        <v>0</v>
      </c>
    </row>
    <row r="118" spans="2:18" ht="6.6" customHeight="1">
      <c r="B118" s="678"/>
      <c r="C118" s="681"/>
      <c r="D118" s="521">
        <f>+'Control Cuota LTP'!E23</f>
        <v>1.3349999999999991</v>
      </c>
      <c r="E118" s="521">
        <f>+'Control Cuota LTP'!F23</f>
        <v>0</v>
      </c>
      <c r="F118" s="526">
        <f>H117+D118+E118</f>
        <v>12.637040000000001</v>
      </c>
      <c r="G118" s="523">
        <f>+'Control Cuota LTP'!H23</f>
        <v>0</v>
      </c>
      <c r="H118" s="522">
        <f t="shared" si="3"/>
        <v>12.637040000000001</v>
      </c>
      <c r="I118" s="522">
        <f>+'Control Cuota LTP'!J23</f>
        <v>0</v>
      </c>
      <c r="K118" s="702"/>
      <c r="L118" s="691"/>
      <c r="M118" s="699"/>
      <c r="N118" s="699"/>
      <c r="O118" s="699">
        <f>M118+N118+Q117</f>
        <v>12.637040000000001</v>
      </c>
      <c r="P118" s="699"/>
      <c r="Q118" s="699">
        <f t="shared" si="1"/>
        <v>12.637040000000001</v>
      </c>
      <c r="R118" s="704"/>
    </row>
    <row r="119" spans="2:18" ht="6.6" customHeight="1">
      <c r="B119" s="678"/>
      <c r="C119" s="680" t="s">
        <v>37</v>
      </c>
      <c r="D119" s="521">
        <f>+'Control Cuota LTP'!E24</f>
        <v>6.6637100000000005E-2</v>
      </c>
      <c r="E119" s="521">
        <f>+'Control Cuota LTP'!F24</f>
        <v>0</v>
      </c>
      <c r="F119" s="525">
        <f>D119+E119</f>
        <v>6.6637100000000005E-2</v>
      </c>
      <c r="G119" s="523">
        <f>+'Control Cuota LTP'!H24</f>
        <v>0</v>
      </c>
      <c r="H119" s="525">
        <f t="shared" si="3"/>
        <v>6.6637100000000005E-2</v>
      </c>
      <c r="I119" s="522">
        <f>+'Control Cuota LTP'!J24</f>
        <v>0</v>
      </c>
      <c r="K119" s="702"/>
      <c r="L119" s="691" t="s">
        <v>37</v>
      </c>
      <c r="M119" s="699">
        <f t="shared" ref="M119:N119" si="16">+D119+D120</f>
        <v>7.438560000000001E-2</v>
      </c>
      <c r="N119" s="699">
        <f t="shared" si="16"/>
        <v>0</v>
      </c>
      <c r="O119" s="699">
        <f>M119+N119</f>
        <v>7.438560000000001E-2</v>
      </c>
      <c r="P119" s="699">
        <f t="shared" ref="P119" si="17">+G119+G120</f>
        <v>0</v>
      </c>
      <c r="Q119" s="699">
        <f t="shared" si="1"/>
        <v>7.438560000000001E-2</v>
      </c>
      <c r="R119" s="704">
        <f t="shared" si="2"/>
        <v>0</v>
      </c>
    </row>
    <row r="120" spans="2:18" ht="6.6" customHeight="1">
      <c r="B120" s="678"/>
      <c r="C120" s="681"/>
      <c r="D120" s="521">
        <f>+'Control Cuota LTP'!E25</f>
        <v>7.7485000000000002E-3</v>
      </c>
      <c r="E120" s="521">
        <f>+'Control Cuota LTP'!F25</f>
        <v>0</v>
      </c>
      <c r="F120" s="526">
        <f>H119+D120+E120</f>
        <v>7.438560000000001E-2</v>
      </c>
      <c r="G120" s="523">
        <f>+'Control Cuota LTP'!H25</f>
        <v>0</v>
      </c>
      <c r="H120" s="522">
        <f t="shared" si="3"/>
        <v>7.438560000000001E-2</v>
      </c>
      <c r="I120" s="522">
        <f>+'Control Cuota LTP'!J25</f>
        <v>0</v>
      </c>
      <c r="K120" s="702"/>
      <c r="L120" s="691"/>
      <c r="M120" s="699"/>
      <c r="N120" s="699"/>
      <c r="O120" s="699">
        <f>M120+N120+Q119</f>
        <v>7.438560000000001E-2</v>
      </c>
      <c r="P120" s="699"/>
      <c r="Q120" s="699">
        <f t="shared" si="1"/>
        <v>7.438560000000001E-2</v>
      </c>
      <c r="R120" s="704"/>
    </row>
    <row r="121" spans="2:18" ht="6.6" customHeight="1">
      <c r="B121" s="678"/>
      <c r="C121" s="680" t="s">
        <v>35</v>
      </c>
      <c r="D121" s="521">
        <f>+'Control Cuota LTP'!E26</f>
        <v>1.2900000000000001E-3</v>
      </c>
      <c r="E121" s="521">
        <f>+'Control Cuota LTP'!F26</f>
        <v>0</v>
      </c>
      <c r="F121" s="525">
        <f>D121+E121</f>
        <v>1.2900000000000001E-3</v>
      </c>
      <c r="G121" s="523">
        <f>+'Control Cuota LTP'!H26</f>
        <v>0</v>
      </c>
      <c r="H121" s="525">
        <f t="shared" si="3"/>
        <v>1.2900000000000001E-3</v>
      </c>
      <c r="I121" s="522">
        <f>+'Control Cuota LTP'!J26</f>
        <v>0</v>
      </c>
      <c r="K121" s="702"/>
      <c r="L121" s="691" t="s">
        <v>35</v>
      </c>
      <c r="M121" s="699">
        <f t="shared" ref="M121:N121" si="18">+D121+D122</f>
        <v>1.4400000000000001E-3</v>
      </c>
      <c r="N121" s="699">
        <f t="shared" si="18"/>
        <v>0</v>
      </c>
      <c r="O121" s="699">
        <f>M121+N121</f>
        <v>1.4400000000000001E-3</v>
      </c>
      <c r="P121" s="699">
        <f t="shared" ref="P121" si="19">+G121+G122</f>
        <v>0</v>
      </c>
      <c r="Q121" s="699">
        <f t="shared" si="1"/>
        <v>1.4400000000000001E-3</v>
      </c>
      <c r="R121" s="704">
        <f t="shared" si="2"/>
        <v>0</v>
      </c>
    </row>
    <row r="122" spans="2:18" ht="6.6" customHeight="1">
      <c r="B122" s="678"/>
      <c r="C122" s="681"/>
      <c r="D122" s="521">
        <f>+'Control Cuota LTP'!E27</f>
        <v>1.5000000000000001E-4</v>
      </c>
      <c r="E122" s="521">
        <f>+'Control Cuota LTP'!F27</f>
        <v>0</v>
      </c>
      <c r="F122" s="526">
        <f>H121+D122+E122</f>
        <v>1.4400000000000001E-3</v>
      </c>
      <c r="G122" s="523">
        <f>+'Control Cuota LTP'!H27</f>
        <v>0</v>
      </c>
      <c r="H122" s="522">
        <f t="shared" si="3"/>
        <v>1.4400000000000001E-3</v>
      </c>
      <c r="I122" s="522">
        <f>+'Control Cuota LTP'!J27</f>
        <v>0</v>
      </c>
      <c r="K122" s="702"/>
      <c r="L122" s="691"/>
      <c r="M122" s="699"/>
      <c r="N122" s="699"/>
      <c r="O122" s="699">
        <f>M122+N122+Q121</f>
        <v>1.4400000000000001E-3</v>
      </c>
      <c r="P122" s="699"/>
      <c r="Q122" s="699">
        <f t="shared" si="1"/>
        <v>1.4400000000000001E-3</v>
      </c>
      <c r="R122" s="704"/>
    </row>
    <row r="123" spans="2:18" ht="6.6" customHeight="1">
      <c r="B123" s="678"/>
      <c r="C123" s="680" t="s">
        <v>34</v>
      </c>
      <c r="D123" s="521">
        <f>+'Control Cuota LTP'!E28</f>
        <v>1.2900000000000001E-3</v>
      </c>
      <c r="E123" s="521">
        <f>+'Control Cuota LTP'!F28</f>
        <v>0</v>
      </c>
      <c r="F123" s="525">
        <f>D123+E123</f>
        <v>1.2900000000000001E-3</v>
      </c>
      <c r="G123" s="523">
        <f>+'Control Cuota LTP'!H28</f>
        <v>0</v>
      </c>
      <c r="H123" s="525">
        <f t="shared" si="3"/>
        <v>1.2900000000000001E-3</v>
      </c>
      <c r="I123" s="522">
        <f>+'Control Cuota LTP'!J28</f>
        <v>0</v>
      </c>
      <c r="K123" s="702"/>
      <c r="L123" s="691" t="s">
        <v>34</v>
      </c>
      <c r="M123" s="699">
        <f t="shared" ref="M123:N123" si="20">+D123+D124</f>
        <v>1.4400000000000001E-3</v>
      </c>
      <c r="N123" s="699">
        <f t="shared" si="20"/>
        <v>0</v>
      </c>
      <c r="O123" s="699">
        <f>M123+N123</f>
        <v>1.4400000000000001E-3</v>
      </c>
      <c r="P123" s="699">
        <f t="shared" ref="P123" si="21">+G123+G124</f>
        <v>0</v>
      </c>
      <c r="Q123" s="699">
        <f t="shared" si="1"/>
        <v>1.4400000000000001E-3</v>
      </c>
      <c r="R123" s="704">
        <f t="shared" si="2"/>
        <v>0</v>
      </c>
    </row>
    <row r="124" spans="2:18" ht="6.6" customHeight="1">
      <c r="B124" s="678"/>
      <c r="C124" s="681"/>
      <c r="D124" s="521">
        <f>+'Control Cuota LTP'!E29</f>
        <v>1.5000000000000001E-4</v>
      </c>
      <c r="E124" s="521">
        <f>+'Control Cuota LTP'!F29</f>
        <v>0</v>
      </c>
      <c r="F124" s="526">
        <f>H123+D124+E124</f>
        <v>1.4400000000000001E-3</v>
      </c>
      <c r="G124" s="523">
        <f>+'Control Cuota LTP'!H29</f>
        <v>0</v>
      </c>
      <c r="H124" s="522">
        <f t="shared" si="3"/>
        <v>1.4400000000000001E-3</v>
      </c>
      <c r="I124" s="522">
        <f>+'Control Cuota LTP'!J29</f>
        <v>0</v>
      </c>
      <c r="K124" s="702"/>
      <c r="L124" s="691"/>
      <c r="M124" s="699"/>
      <c r="N124" s="699"/>
      <c r="O124" s="699">
        <f>M124+N124+Q123</f>
        <v>1.4400000000000001E-3</v>
      </c>
      <c r="P124" s="699"/>
      <c r="Q124" s="699">
        <f t="shared" si="1"/>
        <v>1.4400000000000001E-3</v>
      </c>
      <c r="R124" s="704"/>
    </row>
    <row r="125" spans="2:18" ht="6.6" customHeight="1">
      <c r="B125" s="678"/>
      <c r="C125" s="680" t="s">
        <v>124</v>
      </c>
      <c r="D125" s="521">
        <f>+'Control Cuota LTP'!E30</f>
        <v>8.6000000000000009E-4</v>
      </c>
      <c r="E125" s="521">
        <f>+'Control Cuota LTP'!F30</f>
        <v>0</v>
      </c>
      <c r="F125" s="525">
        <f>D125+E125</f>
        <v>8.6000000000000009E-4</v>
      </c>
      <c r="G125" s="523">
        <f>+'Control Cuota LTP'!H30</f>
        <v>0</v>
      </c>
      <c r="H125" s="525">
        <f t="shared" si="3"/>
        <v>8.6000000000000009E-4</v>
      </c>
      <c r="I125" s="522">
        <f>+'Control Cuota LTP'!J30</f>
        <v>0</v>
      </c>
      <c r="K125" s="702"/>
      <c r="L125" s="691" t="s">
        <v>124</v>
      </c>
      <c r="M125" s="699">
        <f t="shared" ref="M125:N125" si="22">+D125+D126</f>
        <v>9.6000000000000013E-4</v>
      </c>
      <c r="N125" s="699">
        <f t="shared" si="22"/>
        <v>0</v>
      </c>
      <c r="O125" s="699">
        <f>M125+N125</f>
        <v>9.6000000000000013E-4</v>
      </c>
      <c r="P125" s="699">
        <f t="shared" ref="P125" si="23">+G125+G126</f>
        <v>0</v>
      </c>
      <c r="Q125" s="699">
        <f t="shared" si="1"/>
        <v>9.6000000000000013E-4</v>
      </c>
      <c r="R125" s="704">
        <f t="shared" si="2"/>
        <v>0</v>
      </c>
    </row>
    <row r="126" spans="2:18" ht="6.6" customHeight="1">
      <c r="B126" s="678"/>
      <c r="C126" s="681"/>
      <c r="D126" s="521">
        <f>+'Control Cuota LTP'!E31</f>
        <v>1E-4</v>
      </c>
      <c r="E126" s="521">
        <f>+'Control Cuota LTP'!F31</f>
        <v>0</v>
      </c>
      <c r="F126" s="522">
        <f>H125+D126+E126</f>
        <v>9.6000000000000013E-4</v>
      </c>
      <c r="G126" s="523">
        <f>+'Control Cuota LTP'!H31</f>
        <v>0</v>
      </c>
      <c r="H126" s="522">
        <f t="shared" si="3"/>
        <v>9.6000000000000013E-4</v>
      </c>
      <c r="I126" s="522">
        <f>+'Control Cuota LTP'!J31</f>
        <v>0</v>
      </c>
      <c r="K126" s="702"/>
      <c r="L126" s="691"/>
      <c r="M126" s="699"/>
      <c r="N126" s="699"/>
      <c r="O126" s="699">
        <f>M126+N126+Q125</f>
        <v>9.6000000000000013E-4</v>
      </c>
      <c r="P126" s="699"/>
      <c r="Q126" s="699">
        <f t="shared" si="1"/>
        <v>9.6000000000000013E-4</v>
      </c>
      <c r="R126" s="704"/>
    </row>
    <row r="127" spans="2:18" ht="6.6" customHeight="1">
      <c r="B127" s="678"/>
      <c r="C127" s="680" t="s">
        <v>125</v>
      </c>
      <c r="D127" s="521">
        <f>+'Control Cuota LTP'!E32</f>
        <v>14.641620399999999</v>
      </c>
      <c r="E127" s="521">
        <f>+'Control Cuota LTP'!F32</f>
        <v>-0.15648000000000001</v>
      </c>
      <c r="F127" s="525">
        <f>D127+E127</f>
        <v>14.485140399999999</v>
      </c>
      <c r="G127" s="523">
        <f>+'Control Cuota LTP'!H32</f>
        <v>0</v>
      </c>
      <c r="H127" s="527">
        <f t="shared" si="3"/>
        <v>14.485140399999999</v>
      </c>
      <c r="I127" s="522">
        <f>+'Control Cuota LTP'!J32</f>
        <v>0</v>
      </c>
      <c r="K127" s="702"/>
      <c r="L127" s="691" t="s">
        <v>125</v>
      </c>
      <c r="M127" s="699">
        <f t="shared" ref="M127:N127" si="24">+D127+D128</f>
        <v>16.344134399999998</v>
      </c>
      <c r="N127" s="699">
        <f t="shared" si="24"/>
        <v>-0.15648000000000001</v>
      </c>
      <c r="O127" s="699">
        <f>M127+N127</f>
        <v>16.1876544</v>
      </c>
      <c r="P127" s="699">
        <f t="shared" ref="P127" si="25">+G127+G128</f>
        <v>0</v>
      </c>
      <c r="Q127" s="699">
        <f t="shared" si="1"/>
        <v>16.1876544</v>
      </c>
      <c r="R127" s="704">
        <f t="shared" si="2"/>
        <v>0</v>
      </c>
    </row>
    <row r="128" spans="2:18" ht="6.6" customHeight="1">
      <c r="B128" s="678"/>
      <c r="C128" s="681"/>
      <c r="D128" s="521">
        <f>+'Control Cuota LTP'!E33</f>
        <v>1.7025139999999999</v>
      </c>
      <c r="E128" s="521">
        <f>+'Control Cuota LTP'!F33</f>
        <v>0</v>
      </c>
      <c r="F128" s="526">
        <f>H127+D128+E128</f>
        <v>16.1876544</v>
      </c>
      <c r="G128" s="523">
        <f>+'Control Cuota LTP'!H33</f>
        <v>0</v>
      </c>
      <c r="H128" s="528">
        <f t="shared" si="3"/>
        <v>16.1876544</v>
      </c>
      <c r="I128" s="522">
        <f>+'Control Cuota LTP'!J33</f>
        <v>0</v>
      </c>
      <c r="K128" s="702"/>
      <c r="L128" s="691"/>
      <c r="M128" s="699"/>
      <c r="N128" s="699"/>
      <c r="O128" s="699">
        <f>M128+N128+Q127</f>
        <v>16.1876544</v>
      </c>
      <c r="P128" s="699"/>
      <c r="Q128" s="699">
        <f t="shared" si="1"/>
        <v>16.1876544</v>
      </c>
      <c r="R128" s="704"/>
    </row>
    <row r="129" spans="2:18" ht="6.6" customHeight="1">
      <c r="B129" s="678"/>
      <c r="C129" s="680" t="s">
        <v>126</v>
      </c>
      <c r="D129" s="521">
        <f>+'Control Cuota LTP'!E34</f>
        <v>4.3000000000000004E-4</v>
      </c>
      <c r="E129" s="521">
        <f>+'Control Cuota LTP'!F34</f>
        <v>1.6611888000000006</v>
      </c>
      <c r="F129" s="525">
        <f>D129+E129</f>
        <v>1.6616188000000005</v>
      </c>
      <c r="G129" s="523">
        <f>+'Control Cuota LTP'!H34</f>
        <v>0</v>
      </c>
      <c r="H129" s="525">
        <f t="shared" si="3"/>
        <v>1.6616188000000005</v>
      </c>
      <c r="I129" s="522">
        <f>+'Control Cuota LTP'!J34</f>
        <v>0</v>
      </c>
      <c r="K129" s="702"/>
      <c r="L129" s="691" t="s">
        <v>126</v>
      </c>
      <c r="M129" s="699">
        <f t="shared" ref="M129:N129" si="26">+D129+D130</f>
        <v>4.8000000000000007E-4</v>
      </c>
      <c r="N129" s="699">
        <f t="shared" si="26"/>
        <v>1.6611888000000006</v>
      </c>
      <c r="O129" s="699">
        <f>M129+N129</f>
        <v>1.6616688000000006</v>
      </c>
      <c r="P129" s="699">
        <f t="shared" ref="P129" si="27">+G129+G130</f>
        <v>0</v>
      </c>
      <c r="Q129" s="699">
        <f t="shared" si="1"/>
        <v>1.6616688000000006</v>
      </c>
      <c r="R129" s="704">
        <f t="shared" si="2"/>
        <v>0</v>
      </c>
    </row>
    <row r="130" spans="2:18" ht="6.6" customHeight="1">
      <c r="B130" s="678"/>
      <c r="C130" s="681"/>
      <c r="D130" s="521">
        <f>+'Control Cuota LTP'!E35</f>
        <v>5.0000000000000002E-5</v>
      </c>
      <c r="E130" s="521">
        <f>+'Control Cuota LTP'!F35</f>
        <v>0</v>
      </c>
      <c r="F130" s="526">
        <f>H129+D130+E130</f>
        <v>1.6616688000000006</v>
      </c>
      <c r="G130" s="523">
        <f>+'Control Cuota LTP'!H35</f>
        <v>0</v>
      </c>
      <c r="H130" s="522">
        <f t="shared" si="3"/>
        <v>1.6616688000000006</v>
      </c>
      <c r="I130" s="522">
        <f>+'Control Cuota LTP'!J35</f>
        <v>0</v>
      </c>
      <c r="K130" s="702"/>
      <c r="L130" s="691"/>
      <c r="M130" s="699"/>
      <c r="N130" s="699"/>
      <c r="O130" s="699">
        <f>M130+N130+Q129</f>
        <v>1.6616688000000006</v>
      </c>
      <c r="P130" s="699"/>
      <c r="Q130" s="699">
        <f t="shared" si="1"/>
        <v>1.6616688000000006</v>
      </c>
      <c r="R130" s="704"/>
    </row>
    <row r="131" spans="2:18" ht="6.6" customHeight="1">
      <c r="B131" s="678"/>
      <c r="C131" s="680" t="s">
        <v>107</v>
      </c>
      <c r="D131" s="521">
        <f>+'Control Cuota LTP'!E36</f>
        <v>0.20179900000000001</v>
      </c>
      <c r="E131" s="521">
        <f>+'Control Cuota LTP'!F36</f>
        <v>0</v>
      </c>
      <c r="F131" s="525">
        <f>D131+E131</f>
        <v>0.20179900000000001</v>
      </c>
      <c r="G131" s="523">
        <f>+'Control Cuota LTP'!H36</f>
        <v>0</v>
      </c>
      <c r="H131" s="525">
        <f t="shared" si="3"/>
        <v>0.20179900000000001</v>
      </c>
      <c r="I131" s="522">
        <f>+'Control Cuota LTP'!J36</f>
        <v>0</v>
      </c>
      <c r="K131" s="702"/>
      <c r="L131" s="691" t="s">
        <v>107</v>
      </c>
      <c r="M131" s="699">
        <f t="shared" ref="M131:N131" si="28">+D131+D132</f>
        <v>0.22526400000000002</v>
      </c>
      <c r="N131" s="699">
        <f t="shared" si="28"/>
        <v>0</v>
      </c>
      <c r="O131" s="699">
        <f>M131+N131</f>
        <v>0.22526400000000002</v>
      </c>
      <c r="P131" s="699">
        <f t="shared" ref="P131" si="29">+G131+G132</f>
        <v>0</v>
      </c>
      <c r="Q131" s="699">
        <f t="shared" si="1"/>
        <v>0.22526400000000002</v>
      </c>
      <c r="R131" s="704">
        <f t="shared" si="2"/>
        <v>0</v>
      </c>
    </row>
    <row r="132" spans="2:18" ht="6.6" customHeight="1">
      <c r="B132" s="678"/>
      <c r="C132" s="681"/>
      <c r="D132" s="521">
        <f>+'Control Cuota LTP'!E37</f>
        <v>2.3465E-2</v>
      </c>
      <c r="E132" s="521">
        <f>+'Control Cuota LTP'!F37</f>
        <v>0</v>
      </c>
      <c r="F132" s="526">
        <f>H131+D132+E132</f>
        <v>0.22526400000000002</v>
      </c>
      <c r="G132" s="523">
        <f>+'Control Cuota LTP'!H37</f>
        <v>0</v>
      </c>
      <c r="H132" s="522">
        <f t="shared" si="3"/>
        <v>0.22526400000000002</v>
      </c>
      <c r="I132" s="522">
        <f>+'Control Cuota LTP'!J37</f>
        <v>0</v>
      </c>
      <c r="K132" s="702"/>
      <c r="L132" s="691"/>
      <c r="M132" s="699"/>
      <c r="N132" s="699"/>
      <c r="O132" s="699">
        <f>M132+N132+Q131</f>
        <v>0.22526400000000002</v>
      </c>
      <c r="P132" s="699"/>
      <c r="Q132" s="699">
        <f t="shared" si="1"/>
        <v>0.22526400000000002</v>
      </c>
      <c r="R132" s="704"/>
    </row>
    <row r="133" spans="2:18" ht="6.6" customHeight="1">
      <c r="B133" s="678"/>
      <c r="C133" s="680" t="s">
        <v>112</v>
      </c>
      <c r="D133" s="521">
        <f>+'Control Cuota LTP'!E38</f>
        <v>1.1610000000000001E-2</v>
      </c>
      <c r="E133" s="521">
        <f>+'Control Cuota LTP'!F38</f>
        <v>0</v>
      </c>
      <c r="F133" s="525">
        <f>D133+E133</f>
        <v>1.1610000000000001E-2</v>
      </c>
      <c r="G133" s="523">
        <f>+'Control Cuota LTP'!H38</f>
        <v>0</v>
      </c>
      <c r="H133" s="525">
        <f t="shared" si="3"/>
        <v>1.1610000000000001E-2</v>
      </c>
      <c r="I133" s="522">
        <f>+'Control Cuota LTP'!J38</f>
        <v>0</v>
      </c>
      <c r="K133" s="702"/>
      <c r="L133" s="691" t="s">
        <v>112</v>
      </c>
      <c r="M133" s="699">
        <f t="shared" ref="M133:N133" si="30">+D133+D134</f>
        <v>1.2960000000000001E-2</v>
      </c>
      <c r="N133" s="699">
        <f t="shared" si="30"/>
        <v>0</v>
      </c>
      <c r="O133" s="699">
        <f>M133+N133</f>
        <v>1.2960000000000001E-2</v>
      </c>
      <c r="P133" s="699">
        <f t="shared" ref="P133" si="31">+G133+G134</f>
        <v>0</v>
      </c>
      <c r="Q133" s="699">
        <f t="shared" si="1"/>
        <v>1.2960000000000001E-2</v>
      </c>
      <c r="R133" s="704">
        <f t="shared" si="2"/>
        <v>0</v>
      </c>
    </row>
    <row r="134" spans="2:18" ht="6.6" customHeight="1">
      <c r="B134" s="678"/>
      <c r="C134" s="681"/>
      <c r="D134" s="521">
        <f>+'Control Cuota LTP'!E39</f>
        <v>1.3500000000000001E-3</v>
      </c>
      <c r="E134" s="521">
        <f>+'Control Cuota LTP'!F39</f>
        <v>0</v>
      </c>
      <c r="F134" s="526">
        <f>H133+D134+E134</f>
        <v>1.2960000000000001E-2</v>
      </c>
      <c r="G134" s="523">
        <f>+'Control Cuota LTP'!H39</f>
        <v>0</v>
      </c>
      <c r="H134" s="522">
        <f t="shared" si="3"/>
        <v>1.2960000000000001E-2</v>
      </c>
      <c r="I134" s="522">
        <f>+'Control Cuota LTP'!J39</f>
        <v>0</v>
      </c>
      <c r="K134" s="702"/>
      <c r="L134" s="691"/>
      <c r="M134" s="699"/>
      <c r="N134" s="699"/>
      <c r="O134" s="699">
        <f>M134+N134+Q133</f>
        <v>1.2960000000000001E-2</v>
      </c>
      <c r="P134" s="699"/>
      <c r="Q134" s="699">
        <f t="shared" si="1"/>
        <v>1.2960000000000001E-2</v>
      </c>
      <c r="R134" s="704"/>
    </row>
    <row r="135" spans="2:18" ht="6.6" customHeight="1">
      <c r="B135" s="678"/>
      <c r="C135" s="682" t="s">
        <v>114</v>
      </c>
      <c r="D135" s="521">
        <f>+'Control Cuota LTP'!E40</f>
        <v>3.8700000000000002E-3</v>
      </c>
      <c r="E135" s="521">
        <f>+'Control Cuota LTP'!F40</f>
        <v>-4.3200000000006983E-3</v>
      </c>
      <c r="F135" s="525">
        <f>D135+E135</f>
        <v>-4.5000000000069811E-4</v>
      </c>
      <c r="G135" s="523">
        <f>+'Control Cuota LTP'!H40</f>
        <v>0</v>
      </c>
      <c r="H135" s="525">
        <f t="shared" si="3"/>
        <v>-4.5000000000069811E-4</v>
      </c>
      <c r="I135" s="522" t="str">
        <f>+'Control Cuota LTP'!J40</f>
        <v>0%</v>
      </c>
      <c r="K135" s="702"/>
      <c r="L135" s="691" t="s">
        <v>114</v>
      </c>
      <c r="M135" s="699">
        <f t="shared" ref="M135:N135" si="32">+D135+D136</f>
        <v>4.3200000000000001E-3</v>
      </c>
      <c r="N135" s="699">
        <f t="shared" si="32"/>
        <v>-4.3200000000006983E-3</v>
      </c>
      <c r="O135" s="699">
        <f>M135+N135</f>
        <v>-6.9822619908066486E-16</v>
      </c>
      <c r="P135" s="699">
        <f t="shared" ref="P135" si="33">+G135+G136</f>
        <v>0</v>
      </c>
      <c r="Q135" s="699">
        <f t="shared" si="1"/>
        <v>-6.9822619908066486E-16</v>
      </c>
      <c r="R135" s="704" t="str">
        <f t="shared" si="2"/>
        <v>0%</v>
      </c>
    </row>
    <row r="136" spans="2:18" ht="6.6" customHeight="1">
      <c r="B136" s="678"/>
      <c r="C136" s="703"/>
      <c r="D136" s="521">
        <f>+'Control Cuota LTP'!E41</f>
        <v>4.5000000000000004E-4</v>
      </c>
      <c r="E136" s="521">
        <f>+'Control Cuota LTP'!F41</f>
        <v>0</v>
      </c>
      <c r="F136" s="522">
        <f>H135+D136+E136</f>
        <v>-6.9806356875479203E-16</v>
      </c>
      <c r="G136" s="523">
        <f>+'Control Cuota LTP'!H41</f>
        <v>0</v>
      </c>
      <c r="H136" s="522">
        <f t="shared" si="3"/>
        <v>-6.9806356875479203E-16</v>
      </c>
      <c r="I136" s="522" t="str">
        <f>+'Control Cuota LTP'!J41</f>
        <v>0%</v>
      </c>
      <c r="K136" s="702"/>
      <c r="L136" s="691"/>
      <c r="M136" s="699"/>
      <c r="N136" s="699"/>
      <c r="O136" s="699">
        <f>M136+N136+Q135</f>
        <v>-6.9822619908066486E-16</v>
      </c>
      <c r="P136" s="699"/>
      <c r="Q136" s="699">
        <f t="shared" si="1"/>
        <v>-6.9822619908066486E-16</v>
      </c>
      <c r="R136" s="704"/>
    </row>
    <row r="137" spans="2:18" ht="6.6" customHeight="1">
      <c r="B137" s="678"/>
      <c r="C137" s="682" t="s">
        <v>119</v>
      </c>
      <c r="D137" s="521">
        <f>+'Control Cuota LTP'!E42</f>
        <v>1.17863E-2</v>
      </c>
      <c r="E137" s="521">
        <f>+'Control Cuota LTP'!F42</f>
        <v>0.60719999999999996</v>
      </c>
      <c r="F137" s="525">
        <f>D137+E137</f>
        <v>0.61898629999999999</v>
      </c>
      <c r="G137" s="523">
        <f>+'Control Cuota LTP'!H42</f>
        <v>0</v>
      </c>
      <c r="H137" s="525">
        <f t="shared" si="3"/>
        <v>0.61898629999999999</v>
      </c>
      <c r="I137" s="522">
        <f>+'Control Cuota LTP'!J42</f>
        <v>0</v>
      </c>
      <c r="K137" s="702"/>
      <c r="L137" s="691" t="s">
        <v>119</v>
      </c>
      <c r="M137" s="699">
        <f t="shared" ref="M137:N137" si="34">+D137+D138</f>
        <v>1.31568E-2</v>
      </c>
      <c r="N137" s="699">
        <f t="shared" si="34"/>
        <v>0.60719999999999996</v>
      </c>
      <c r="O137" s="699">
        <f>M137+N137</f>
        <v>0.62035679999999993</v>
      </c>
      <c r="P137" s="699">
        <f t="shared" ref="P137" si="35">+G137+G138</f>
        <v>0</v>
      </c>
      <c r="Q137" s="699">
        <f t="shared" si="1"/>
        <v>0.62035679999999993</v>
      </c>
      <c r="R137" s="704">
        <f t="shared" si="2"/>
        <v>0</v>
      </c>
    </row>
    <row r="138" spans="2:18" ht="6.6" customHeight="1">
      <c r="B138" s="678"/>
      <c r="C138" s="682"/>
      <c r="D138" s="521">
        <f>+'Control Cuota LTP'!E43</f>
        <v>1.3705E-3</v>
      </c>
      <c r="E138" s="521">
        <f>+'Control Cuota LTP'!F43</f>
        <v>0</v>
      </c>
      <c r="F138" s="526">
        <f>H137+D138+E138</f>
        <v>0.62035680000000004</v>
      </c>
      <c r="G138" s="523">
        <f>+'Control Cuota LTP'!H43</f>
        <v>0</v>
      </c>
      <c r="H138" s="529">
        <f t="shared" si="3"/>
        <v>0.62035680000000004</v>
      </c>
      <c r="I138" s="522">
        <f>+'Control Cuota LTP'!J43</f>
        <v>0</v>
      </c>
      <c r="K138" s="702"/>
      <c r="L138" s="691"/>
      <c r="M138" s="699"/>
      <c r="N138" s="699"/>
      <c r="O138" s="699">
        <f>M138+N138+Q137</f>
        <v>0.62035679999999993</v>
      </c>
      <c r="P138" s="699"/>
      <c r="Q138" s="699">
        <f t="shared" si="1"/>
        <v>0.62035679999999993</v>
      </c>
      <c r="R138" s="704"/>
    </row>
    <row r="139" spans="2:18" ht="6.6" customHeight="1">
      <c r="B139" s="678"/>
      <c r="C139" s="683" t="s">
        <v>120</v>
      </c>
      <c r="D139" s="521">
        <f>+'Control Cuota LTP'!E44</f>
        <v>4.3000000000000004E-4</v>
      </c>
      <c r="E139" s="521">
        <f>+'Control Cuota LTP'!F44</f>
        <v>0</v>
      </c>
      <c r="F139" s="525">
        <f>D139+E139</f>
        <v>4.3000000000000004E-4</v>
      </c>
      <c r="G139" s="523">
        <f>+'Control Cuota LTP'!H44</f>
        <v>0</v>
      </c>
      <c r="H139" s="525">
        <f t="shared" si="3"/>
        <v>4.3000000000000004E-4</v>
      </c>
      <c r="I139" s="522">
        <f>+'Control Cuota LTP'!J44</f>
        <v>0</v>
      </c>
      <c r="K139" s="702"/>
      <c r="L139" s="665" t="s">
        <v>120</v>
      </c>
      <c r="M139" s="663">
        <f t="shared" ref="M139:N139" si="36">+D139+D140</f>
        <v>4.8000000000000007E-4</v>
      </c>
      <c r="N139" s="663">
        <f t="shared" si="36"/>
        <v>0</v>
      </c>
      <c r="O139" s="663">
        <f>M139+N139</f>
        <v>4.8000000000000007E-4</v>
      </c>
      <c r="P139" s="663">
        <f t="shared" ref="P139" si="37">+G139+G140</f>
        <v>0</v>
      </c>
      <c r="Q139" s="663">
        <f t="shared" si="1"/>
        <v>4.8000000000000007E-4</v>
      </c>
      <c r="R139" s="705">
        <f t="shared" si="2"/>
        <v>0</v>
      </c>
    </row>
    <row r="140" spans="2:18" ht="6.6" customHeight="1">
      <c r="B140" s="678"/>
      <c r="C140" s="684"/>
      <c r="D140" s="521">
        <f>+'Control Cuota LTP'!E45</f>
        <v>5.0000000000000002E-5</v>
      </c>
      <c r="E140" s="521">
        <f>+'Control Cuota LTP'!F45</f>
        <v>0</v>
      </c>
      <c r="F140" s="522">
        <f>H139+D140+E140</f>
        <v>4.8000000000000007E-4</v>
      </c>
      <c r="G140" s="523">
        <f>+'Control Cuota LTP'!H45</f>
        <v>0</v>
      </c>
      <c r="H140" s="524">
        <f t="shared" si="3"/>
        <v>4.8000000000000007E-4</v>
      </c>
      <c r="I140" s="522">
        <f>+'Control Cuota LTP'!J45</f>
        <v>0</v>
      </c>
      <c r="K140" s="702"/>
      <c r="L140" s="666"/>
      <c r="M140" s="664"/>
      <c r="N140" s="664"/>
      <c r="O140" s="664"/>
      <c r="P140" s="664"/>
      <c r="Q140" s="664"/>
      <c r="R140" s="706"/>
    </row>
    <row r="141" spans="2:18" ht="6.6" customHeight="1">
      <c r="B141" s="678"/>
      <c r="C141" s="682" t="s">
        <v>36</v>
      </c>
      <c r="D141" s="521">
        <f>+'Control Cuota LTP'!E46</f>
        <v>4.3000000000000004E-4</v>
      </c>
      <c r="E141" s="521">
        <f>+'Control Cuota LTP'!F46</f>
        <v>0</v>
      </c>
      <c r="F141" s="525">
        <f>D141+E141</f>
        <v>4.3000000000000004E-4</v>
      </c>
      <c r="G141" s="523">
        <f>+'Control Cuota LTP'!H46</f>
        <v>0</v>
      </c>
      <c r="H141" s="525">
        <f t="shared" si="3"/>
        <v>4.3000000000000004E-4</v>
      </c>
      <c r="I141" s="522">
        <f>+'Control Cuota LTP'!J46</f>
        <v>0</v>
      </c>
      <c r="K141" s="702"/>
      <c r="L141" s="691" t="s">
        <v>36</v>
      </c>
      <c r="M141" s="699">
        <f t="shared" ref="M141:N141" si="38">+D141+D142</f>
        <v>4.8000000000000007E-4</v>
      </c>
      <c r="N141" s="699">
        <f t="shared" si="38"/>
        <v>0</v>
      </c>
      <c r="O141" s="699">
        <f>M141+N141</f>
        <v>4.8000000000000007E-4</v>
      </c>
      <c r="P141" s="699">
        <f t="shared" ref="P141" si="39">+G141+G142</f>
        <v>0</v>
      </c>
      <c r="Q141" s="699">
        <f t="shared" si="1"/>
        <v>4.8000000000000007E-4</v>
      </c>
      <c r="R141" s="704">
        <f t="shared" si="2"/>
        <v>0</v>
      </c>
    </row>
    <row r="142" spans="2:18" ht="6.6" customHeight="1">
      <c r="B142" s="678"/>
      <c r="C142" s="682"/>
      <c r="D142" s="521">
        <f>+'Control Cuota LTP'!E47</f>
        <v>5.0000000000000002E-5</v>
      </c>
      <c r="E142" s="521">
        <f>+'Control Cuota LTP'!F47</f>
        <v>0</v>
      </c>
      <c r="F142" s="522">
        <f>H141+D142+E142</f>
        <v>4.8000000000000007E-4</v>
      </c>
      <c r="G142" s="523">
        <f>+'Control Cuota LTP'!H47</f>
        <v>0</v>
      </c>
      <c r="H142" s="529">
        <f t="shared" si="3"/>
        <v>4.8000000000000007E-4</v>
      </c>
      <c r="I142" s="522">
        <f>+'Control Cuota LTP'!J47</f>
        <v>0</v>
      </c>
      <c r="K142" s="702"/>
      <c r="L142" s="691"/>
      <c r="M142" s="699"/>
      <c r="N142" s="699"/>
      <c r="O142" s="699">
        <f>M142+N142+Q141</f>
        <v>4.8000000000000007E-4</v>
      </c>
      <c r="P142" s="699"/>
      <c r="Q142" s="699">
        <f t="shared" si="1"/>
        <v>4.8000000000000007E-4</v>
      </c>
      <c r="R142" s="704"/>
    </row>
    <row r="143" spans="2:18" ht="6.6" customHeight="1">
      <c r="B143" s="678"/>
      <c r="C143" s="682" t="s">
        <v>127</v>
      </c>
      <c r="D143" s="521">
        <f>+'Control Cuota LTP'!E48</f>
        <v>2.3232899999999997E-2</v>
      </c>
      <c r="E143" s="521">
        <f>+'Control Cuota LTP'!F48</f>
        <v>0</v>
      </c>
      <c r="F143" s="525">
        <f>D143+E143</f>
        <v>2.3232899999999997E-2</v>
      </c>
      <c r="G143" s="523">
        <f>+'Control Cuota LTP'!H48</f>
        <v>0</v>
      </c>
      <c r="H143" s="525">
        <f t="shared" si="3"/>
        <v>2.3232899999999997E-2</v>
      </c>
      <c r="I143" s="522">
        <f>+'Control Cuota LTP'!J48</f>
        <v>0</v>
      </c>
      <c r="K143" s="702"/>
      <c r="L143" s="691" t="s">
        <v>127</v>
      </c>
      <c r="M143" s="699">
        <f t="shared" ref="M143:N143" si="40">+D143+D144</f>
        <v>2.5934399999999996E-2</v>
      </c>
      <c r="N143" s="699">
        <f t="shared" si="40"/>
        <v>0</v>
      </c>
      <c r="O143" s="699">
        <f>M143+N143</f>
        <v>2.5934399999999996E-2</v>
      </c>
      <c r="P143" s="699">
        <f t="shared" ref="P143" si="41">+G143+G144</f>
        <v>0</v>
      </c>
      <c r="Q143" s="699">
        <f t="shared" si="1"/>
        <v>2.5934399999999996E-2</v>
      </c>
      <c r="R143" s="704">
        <f t="shared" si="2"/>
        <v>0</v>
      </c>
    </row>
    <row r="144" spans="2:18" ht="6.6" customHeight="1">
      <c r="B144" s="678"/>
      <c r="C144" s="682"/>
      <c r="D144" s="521">
        <f>+'Control Cuota LTP'!E49</f>
        <v>2.7014999999999999E-3</v>
      </c>
      <c r="E144" s="521">
        <f>+'Control Cuota LTP'!F49</f>
        <v>0</v>
      </c>
      <c r="F144" s="526">
        <f>H143+D144+E144</f>
        <v>2.5934399999999996E-2</v>
      </c>
      <c r="G144" s="523">
        <f>+'Control Cuota LTP'!H49</f>
        <v>0</v>
      </c>
      <c r="H144" s="522">
        <f t="shared" si="3"/>
        <v>2.5934399999999996E-2</v>
      </c>
      <c r="I144" s="522">
        <f>+'Control Cuota LTP'!J49</f>
        <v>0</v>
      </c>
      <c r="K144" s="702"/>
      <c r="L144" s="691"/>
      <c r="M144" s="699"/>
      <c r="N144" s="699"/>
      <c r="O144" s="699">
        <f>M144+N144+Q143</f>
        <v>2.5934399999999996E-2</v>
      </c>
      <c r="P144" s="699"/>
      <c r="Q144" s="699">
        <f t="shared" si="1"/>
        <v>2.5934399999999996E-2</v>
      </c>
      <c r="R144" s="704"/>
    </row>
    <row r="145" spans="2:18" ht="6.6" customHeight="1">
      <c r="B145" s="678"/>
      <c r="C145" s="692" t="s">
        <v>204</v>
      </c>
      <c r="D145" s="521">
        <f>+'Control Cuota LTP'!E50</f>
        <v>0</v>
      </c>
      <c r="E145" s="521">
        <f>+'Control Cuota LTP'!F50</f>
        <v>0</v>
      </c>
      <c r="F145" s="525">
        <f>D145+E145</f>
        <v>0</v>
      </c>
      <c r="G145" s="523">
        <f>+'Control Cuota LTP'!H50</f>
        <v>0</v>
      </c>
      <c r="H145" s="525">
        <f t="shared" si="3"/>
        <v>0</v>
      </c>
      <c r="I145" s="522" t="str">
        <f>+'Control Cuota LTP'!J50</f>
        <v>0%</v>
      </c>
      <c r="K145" s="702"/>
      <c r="L145" s="671" t="s">
        <v>204</v>
      </c>
      <c r="M145" s="699">
        <f t="shared" ref="M145:N145" si="42">+D145+D146</f>
        <v>0</v>
      </c>
      <c r="N145" s="699">
        <f t="shared" si="42"/>
        <v>0</v>
      </c>
      <c r="O145" s="699">
        <f>M145+N145</f>
        <v>0</v>
      </c>
      <c r="P145" s="699">
        <f t="shared" ref="P145" si="43">+G145+G146</f>
        <v>0</v>
      </c>
      <c r="Q145" s="699">
        <f t="shared" si="1"/>
        <v>0</v>
      </c>
      <c r="R145" s="704" t="str">
        <f t="shared" si="2"/>
        <v>0%</v>
      </c>
    </row>
    <row r="146" spans="2:18" ht="6.6" customHeight="1">
      <c r="B146" s="678"/>
      <c r="C146" s="693"/>
      <c r="D146" s="521">
        <f>+'Control Cuota LTP'!E51</f>
        <v>0</v>
      </c>
      <c r="E146" s="521">
        <f>+'Control Cuota LTP'!F51</f>
        <v>0</v>
      </c>
      <c r="F146" s="522">
        <f>H145+D146+E146</f>
        <v>0</v>
      </c>
      <c r="G146" s="523">
        <f>+'Control Cuota LTP'!H51</f>
        <v>0</v>
      </c>
      <c r="H146" s="522">
        <f t="shared" si="3"/>
        <v>0</v>
      </c>
      <c r="I146" s="522" t="str">
        <f>+'Control Cuota LTP'!J51</f>
        <v>0%</v>
      </c>
      <c r="K146" s="702"/>
      <c r="L146" s="671"/>
      <c r="M146" s="699"/>
      <c r="N146" s="699"/>
      <c r="O146" s="699">
        <f>M146+N146+Q145</f>
        <v>0</v>
      </c>
      <c r="P146" s="699"/>
      <c r="Q146" s="699">
        <f t="shared" si="1"/>
        <v>0</v>
      </c>
      <c r="R146" s="704"/>
    </row>
    <row r="147" spans="2:18" ht="6.6" customHeight="1">
      <c r="B147" s="678"/>
      <c r="C147" s="682" t="s">
        <v>91</v>
      </c>
      <c r="D147" s="521">
        <f>+'Control Cuota LTP'!E52</f>
        <v>0</v>
      </c>
      <c r="E147" s="521">
        <f>+'Control Cuota LTP'!F52</f>
        <v>0</v>
      </c>
      <c r="F147" s="525">
        <f>D147+E147</f>
        <v>0</v>
      </c>
      <c r="G147" s="523">
        <f>+'Control Cuota LTP'!H52</f>
        <v>0</v>
      </c>
      <c r="H147" s="525">
        <f t="shared" si="3"/>
        <v>0</v>
      </c>
      <c r="I147" s="522" t="str">
        <f>+'Control Cuota LTP'!J52</f>
        <v>0%</v>
      </c>
      <c r="K147" s="702"/>
      <c r="L147" s="691" t="s">
        <v>91</v>
      </c>
      <c r="M147" s="699">
        <f t="shared" ref="M147:N147" si="44">+D147+D148</f>
        <v>0</v>
      </c>
      <c r="N147" s="699">
        <f t="shared" si="44"/>
        <v>0</v>
      </c>
      <c r="O147" s="699">
        <f>M147+N147</f>
        <v>0</v>
      </c>
      <c r="P147" s="699">
        <f t="shared" ref="P147" si="45">+G147+G148</f>
        <v>0</v>
      </c>
      <c r="Q147" s="699">
        <f t="shared" si="1"/>
        <v>0</v>
      </c>
      <c r="R147" s="704" t="str">
        <f t="shared" si="2"/>
        <v>0%</v>
      </c>
    </row>
    <row r="148" spans="2:18" ht="6.6" customHeight="1">
      <c r="B148" s="678"/>
      <c r="C148" s="703"/>
      <c r="D148" s="521">
        <f>+'Control Cuota LTP'!E53</f>
        <v>0</v>
      </c>
      <c r="E148" s="521">
        <f>+'Control Cuota LTP'!F53</f>
        <v>0</v>
      </c>
      <c r="F148" s="522">
        <f>H147+D148+E148</f>
        <v>0</v>
      </c>
      <c r="G148" s="523">
        <f>+'Control Cuota LTP'!H53</f>
        <v>0</v>
      </c>
      <c r="H148" s="522">
        <f t="shared" si="3"/>
        <v>0</v>
      </c>
      <c r="I148" s="522" t="str">
        <f>+'Control Cuota LTP'!J53</f>
        <v>0%</v>
      </c>
      <c r="K148" s="702"/>
      <c r="L148" s="691"/>
      <c r="M148" s="699"/>
      <c r="N148" s="699"/>
      <c r="O148" s="699">
        <f>M148+N148+Q147</f>
        <v>0</v>
      </c>
      <c r="P148" s="699"/>
      <c r="Q148" s="699">
        <f t="shared" si="1"/>
        <v>0</v>
      </c>
      <c r="R148" s="704"/>
    </row>
    <row r="149" spans="2:18" ht="6.6" customHeight="1">
      <c r="B149" s="678"/>
      <c r="C149" s="694" t="s">
        <v>121</v>
      </c>
      <c r="D149" s="521">
        <f>+'Control Cuota LTP'!E54</f>
        <v>0</v>
      </c>
      <c r="E149" s="521">
        <f>+'Control Cuota LTP'!F54</f>
        <v>0</v>
      </c>
      <c r="F149" s="525">
        <f>D149+E149</f>
        <v>0</v>
      </c>
      <c r="G149" s="523">
        <f>+'Control Cuota LTP'!H54</f>
        <v>0</v>
      </c>
      <c r="H149" s="525">
        <f t="shared" si="3"/>
        <v>0</v>
      </c>
      <c r="I149" s="522" t="str">
        <f>+'Control Cuota LTP'!J54</f>
        <v>0%</v>
      </c>
      <c r="K149" s="702"/>
      <c r="L149" s="691" t="s">
        <v>121</v>
      </c>
      <c r="M149" s="699">
        <f t="shared" ref="M149:N149" si="46">+D149+D150</f>
        <v>0</v>
      </c>
      <c r="N149" s="699">
        <f t="shared" si="46"/>
        <v>0</v>
      </c>
      <c r="O149" s="699">
        <f>M149+N149</f>
        <v>0</v>
      </c>
      <c r="P149" s="699">
        <f t="shared" ref="P149" si="47">+G149+G150</f>
        <v>0</v>
      </c>
      <c r="Q149" s="699">
        <f t="shared" si="1"/>
        <v>0</v>
      </c>
      <c r="R149" s="704" t="str">
        <f t="shared" si="2"/>
        <v>0%</v>
      </c>
    </row>
    <row r="150" spans="2:18" ht="6.6" customHeight="1" thickBot="1">
      <c r="B150" s="678"/>
      <c r="C150" s="695"/>
      <c r="D150" s="521">
        <f>+'Control Cuota LTP'!E55</f>
        <v>0</v>
      </c>
      <c r="E150" s="521">
        <f>+'Control Cuota LTP'!F55</f>
        <v>0</v>
      </c>
      <c r="F150" s="522">
        <f>H149+D150+E150</f>
        <v>0</v>
      </c>
      <c r="G150" s="523">
        <f>+'Control Cuota LTP'!H55</f>
        <v>0</v>
      </c>
      <c r="H150" s="522">
        <f t="shared" si="3"/>
        <v>0</v>
      </c>
      <c r="I150" s="522" t="str">
        <f>+'Control Cuota LTP'!J55</f>
        <v>0%</v>
      </c>
      <c r="K150" s="702"/>
      <c r="L150" s="691"/>
      <c r="M150" s="699"/>
      <c r="N150" s="699"/>
      <c r="O150" s="699">
        <f>M150+N150+Q149</f>
        <v>0</v>
      </c>
      <c r="P150" s="699"/>
      <c r="Q150" s="699">
        <f t="shared" si="1"/>
        <v>0</v>
      </c>
      <c r="R150" s="704"/>
    </row>
    <row r="151" spans="2:18" ht="6.6" customHeight="1">
      <c r="B151" s="678"/>
      <c r="C151" s="696" t="s">
        <v>160</v>
      </c>
      <c r="D151" s="508">
        <f>+D105+D107+D109+D111+D113+D115+D117+D119+D121+D123+D125+D127+D129+D131+D133+D135+D137+D139+D141+D143+D145+D147+D149</f>
        <v>43.004198199999998</v>
      </c>
      <c r="E151" s="508">
        <f>+E105+E107+E109+E111+E113+E115+E117+E119+E121+E123+E125+E127+E129+E131+E133+E135+E137+E139+E141+E143+E145+E147+E149</f>
        <v>-0.8336688000000001</v>
      </c>
      <c r="F151" s="509">
        <f>+D151+E151</f>
        <v>42.170529399999999</v>
      </c>
      <c r="G151" s="508">
        <f>+G105+G107+G109+G111+G113+G115+G117+G119+G121+G123+G125+G127+G129+G131+G133+G135+G137+G139+G141+G143+G145+G147+G149</f>
        <v>0</v>
      </c>
      <c r="H151" s="510">
        <f>F151-G151</f>
        <v>42.170529399999999</v>
      </c>
      <c r="I151" s="511">
        <f>G151/F151</f>
        <v>0</v>
      </c>
      <c r="K151" s="702"/>
      <c r="L151" s="698" t="s">
        <v>226</v>
      </c>
      <c r="M151" s="701">
        <f>+M105+M107+M109+M111+M113+M115+M117+M119+M121+M123+M125+M127+M129+M131+M133+M135+M137+M139+M141+M143+M145+M147+M149</f>
        <v>48.009885200000006</v>
      </c>
      <c r="N151" s="701">
        <f>+N105+N107+N109+N111+N113+N115+N117+N119+N121+N123+N125+N127+N129+N131+N133+N135+N137+N139+N141+N143+N145+N147+N149</f>
        <v>3.3306690738754696E-16</v>
      </c>
      <c r="O151" s="701">
        <f>+M151+N151</f>
        <v>48.009885200000006</v>
      </c>
      <c r="P151" s="701">
        <f>+P105+P107+P109+P111+P113+P115+P117+P119+P121+P123+P125+P127+P129+P131+P133+P135+P137+P139+P141+P143+P145+P147+P149</f>
        <v>0</v>
      </c>
      <c r="Q151" s="701">
        <f>O151-P151</f>
        <v>48.009885200000006</v>
      </c>
      <c r="R151" s="707">
        <f>P151/O151</f>
        <v>0</v>
      </c>
    </row>
    <row r="152" spans="2:18" ht="6.6" customHeight="1" thickBot="1">
      <c r="B152" s="679"/>
      <c r="C152" s="697"/>
      <c r="D152" s="512">
        <f>+D106+D108+D110+D112+D114+D116+D118+D120+D122+D124+D126+D128+D130+D132+D134+D136+D138+D140+D142+D144+D146+D148+D150</f>
        <v>5.0056869999999982</v>
      </c>
      <c r="E152" s="512">
        <f>+E106+E108+E110+E112+E114+E116+E118+E120+E122+E124+E126+E128+E130+E132+E134+E136+E138+E140+E142+E144+E146+E148+E150</f>
        <v>0.8336688000000001</v>
      </c>
      <c r="F152" s="513">
        <f>+D152+E152</f>
        <v>5.8393557999999981</v>
      </c>
      <c r="G152" s="512">
        <f>+G106+G108+G110+G112+G114+G116+G118+G120+G122+G124+G126+G128+G130+G132+G134+G136+G138+G140+G142+G144+G146+G148+G150</f>
        <v>0</v>
      </c>
      <c r="H152" s="514">
        <f>F152-G152</f>
        <v>5.8393557999999981</v>
      </c>
      <c r="I152" s="515">
        <f>G152/F152</f>
        <v>0</v>
      </c>
      <c r="K152" s="702"/>
      <c r="L152" s="698"/>
      <c r="M152" s="701"/>
      <c r="N152" s="701"/>
      <c r="O152" s="701">
        <f>+M152+N152</f>
        <v>0</v>
      </c>
      <c r="P152" s="701">
        <f>+P106+P108+P110+P112+P114+P116+P118+P120+P122+P124+P126+P128+P130+P132+P134+P136+P138+P140+P142+P144+P146+P148+P150</f>
        <v>0</v>
      </c>
      <c r="Q152" s="701">
        <f>O152-P152</f>
        <v>0</v>
      </c>
      <c r="R152" s="707" t="e">
        <f>P152/O152</f>
        <v>#DIV/0!</v>
      </c>
    </row>
    <row r="154" spans="2:18" ht="18.600000000000001" customHeight="1" thickBot="1">
      <c r="K154" s="723" t="s">
        <v>239</v>
      </c>
      <c r="L154" s="723"/>
      <c r="M154" s="723"/>
      <c r="N154" s="723"/>
      <c r="O154" s="723"/>
      <c r="P154" s="723"/>
      <c r="Q154" s="723"/>
      <c r="R154" s="723"/>
    </row>
    <row r="155" spans="2:18" ht="7.05" customHeight="1" thickBot="1">
      <c r="B155" s="501" t="s">
        <v>90</v>
      </c>
      <c r="C155" s="502" t="s">
        <v>72</v>
      </c>
      <c r="D155" s="516" t="s">
        <v>32</v>
      </c>
      <c r="E155" s="517" t="s">
        <v>31</v>
      </c>
      <c r="F155" s="518" t="s">
        <v>6</v>
      </c>
      <c r="G155" s="519" t="s">
        <v>7</v>
      </c>
      <c r="H155" s="519" t="s">
        <v>28</v>
      </c>
      <c r="I155" s="520" t="s">
        <v>30</v>
      </c>
      <c r="K155" s="963" t="s">
        <v>90</v>
      </c>
      <c r="L155" s="964" t="s">
        <v>72</v>
      </c>
      <c r="M155" s="965" t="s">
        <v>32</v>
      </c>
      <c r="N155" s="965" t="s">
        <v>234</v>
      </c>
      <c r="O155" s="965" t="s">
        <v>6</v>
      </c>
      <c r="P155" s="966" t="s">
        <v>7</v>
      </c>
      <c r="Q155" s="965" t="s">
        <v>28</v>
      </c>
      <c r="R155" s="967" t="s">
        <v>30</v>
      </c>
    </row>
    <row r="156" spans="2:18" ht="7.05" customHeight="1">
      <c r="B156" s="678" t="s">
        <v>224</v>
      </c>
      <c r="C156" s="685" t="s">
        <v>103</v>
      </c>
      <c r="D156" s="521">
        <f>+'Control Cuota LTP'!K10</f>
        <v>89.568089999999998</v>
      </c>
      <c r="E156" s="521">
        <f>+'Control Cuota LTP'!L10</f>
        <v>-18.689050000000002</v>
      </c>
      <c r="F156" s="521">
        <f>+'Control Cuota LTP'!M10</f>
        <v>70.879040000000003</v>
      </c>
      <c r="G156" s="521">
        <f>+'Control Cuota LTP'!N10</f>
        <v>47.643999999999998</v>
      </c>
      <c r="H156" s="521">
        <f>+'Control Cuota LTP'!O10</f>
        <v>23.235040000000005</v>
      </c>
      <c r="I156" s="962">
        <f>+'Control Cuota LTP'!P10</f>
        <v>0.67218743368984679</v>
      </c>
      <c r="K156" s="968" t="s">
        <v>224</v>
      </c>
      <c r="L156" s="691" t="s">
        <v>103</v>
      </c>
      <c r="M156" s="699">
        <f>+D156+D157</f>
        <v>99.520099999999999</v>
      </c>
      <c r="N156" s="699">
        <f>+E156+E157</f>
        <v>-18.689050000000002</v>
      </c>
      <c r="O156" s="699">
        <f>M156+N156</f>
        <v>80.831050000000005</v>
      </c>
      <c r="P156" s="699">
        <f>+G156+G157</f>
        <v>67.850999999999999</v>
      </c>
      <c r="Q156" s="699">
        <f t="shared" ref="Q156:Q201" si="48">O156-P156</f>
        <v>12.980050000000006</v>
      </c>
      <c r="R156" s="708">
        <f t="shared" ref="R156" si="49">IF(O156&gt;0,P156/O156,"0%")</f>
        <v>0.83941752581464668</v>
      </c>
    </row>
    <row r="157" spans="2:18" ht="7.05" customHeight="1">
      <c r="B157" s="678"/>
      <c r="C157" s="681"/>
      <c r="D157" s="521">
        <f>+'Control Cuota LTP'!K11</f>
        <v>9.9520099999999996</v>
      </c>
      <c r="E157" s="521">
        <f>+'Control Cuota LTP'!L11</f>
        <v>0</v>
      </c>
      <c r="F157" s="521">
        <f>+'Control Cuota LTP'!M11</f>
        <v>33.187050000000006</v>
      </c>
      <c r="G157" s="521">
        <f>+'Control Cuota LTP'!N11</f>
        <v>20.207000000000001</v>
      </c>
      <c r="H157" s="521">
        <f>+'Control Cuota LTP'!O11</f>
        <v>12.980050000000006</v>
      </c>
      <c r="I157" s="962">
        <f>+'Control Cuota LTP'!P11</f>
        <v>0.60888207900370772</v>
      </c>
      <c r="K157" s="968"/>
      <c r="L157" s="691"/>
      <c r="M157" s="699"/>
      <c r="N157" s="699"/>
      <c r="O157" s="699">
        <f>M157+N157+Q156</f>
        <v>12.980050000000006</v>
      </c>
      <c r="P157" s="699"/>
      <c r="Q157" s="699">
        <f t="shared" si="48"/>
        <v>12.980050000000006</v>
      </c>
      <c r="R157" s="708"/>
    </row>
    <row r="158" spans="2:18" ht="7.05" customHeight="1">
      <c r="B158" s="678"/>
      <c r="C158" s="680" t="s">
        <v>105</v>
      </c>
      <c r="D158" s="521">
        <f>+'Control Cuota LTP'!K12</f>
        <v>1.35E-2</v>
      </c>
      <c r="E158" s="521">
        <f>+'Control Cuota LTP'!L12</f>
        <v>0</v>
      </c>
      <c r="F158" s="521">
        <f>+'Control Cuota LTP'!M12</f>
        <v>1.35E-2</v>
      </c>
      <c r="G158" s="521">
        <f>+'Control Cuota LTP'!N12</f>
        <v>0</v>
      </c>
      <c r="H158" s="521">
        <f>+'Control Cuota LTP'!O12</f>
        <v>1.35E-2</v>
      </c>
      <c r="I158" s="962">
        <f>+'Control Cuota LTP'!P12</f>
        <v>0</v>
      </c>
      <c r="K158" s="968"/>
      <c r="L158" s="691" t="s">
        <v>105</v>
      </c>
      <c r="M158" s="699">
        <f t="shared" ref="M158" si="50">+D158+D159</f>
        <v>1.4999999999999999E-2</v>
      </c>
      <c r="N158" s="699">
        <f t="shared" ref="N158" si="51">+E158+E159</f>
        <v>0</v>
      </c>
      <c r="O158" s="699">
        <f>M158+N158</f>
        <v>1.4999999999999999E-2</v>
      </c>
      <c r="P158" s="699">
        <f t="shared" ref="P158" si="52">+G158+G159</f>
        <v>0</v>
      </c>
      <c r="Q158" s="699">
        <f t="shared" si="48"/>
        <v>1.4999999999999999E-2</v>
      </c>
      <c r="R158" s="708">
        <f t="shared" ref="R158" si="53">IF(O158&gt;0,P158/O158,"0%")</f>
        <v>0</v>
      </c>
    </row>
    <row r="159" spans="2:18" ht="7.05" customHeight="1">
      <c r="B159" s="678"/>
      <c r="C159" s="681"/>
      <c r="D159" s="521">
        <f>+'Control Cuota LTP'!K13</f>
        <v>1.5E-3</v>
      </c>
      <c r="E159" s="521">
        <f>+'Control Cuota LTP'!L13</f>
        <v>0</v>
      </c>
      <c r="F159" s="521">
        <f>+'Control Cuota LTP'!M13</f>
        <v>1.4999999999999999E-2</v>
      </c>
      <c r="G159" s="521">
        <f>+'Control Cuota LTP'!N13</f>
        <v>0</v>
      </c>
      <c r="H159" s="521">
        <f>+'Control Cuota LTP'!O13</f>
        <v>1.4999999999999999E-2</v>
      </c>
      <c r="I159" s="962">
        <f>+'Control Cuota LTP'!P13</f>
        <v>0</v>
      </c>
      <c r="K159" s="968"/>
      <c r="L159" s="691"/>
      <c r="M159" s="699"/>
      <c r="N159" s="699"/>
      <c r="O159" s="699">
        <f>M159+N159+Q158</f>
        <v>1.4999999999999999E-2</v>
      </c>
      <c r="P159" s="699"/>
      <c r="Q159" s="699">
        <f t="shared" si="48"/>
        <v>1.4999999999999999E-2</v>
      </c>
      <c r="R159" s="708"/>
    </row>
    <row r="160" spans="2:18" ht="7.05" customHeight="1">
      <c r="B160" s="678"/>
      <c r="C160" s="683" t="s">
        <v>122</v>
      </c>
      <c r="D160" s="521">
        <f>+'Control Cuota LTP'!K14</f>
        <v>0</v>
      </c>
      <c r="E160" s="521">
        <f>+'Control Cuota LTP'!L14</f>
        <v>0</v>
      </c>
      <c r="F160" s="521">
        <f>+'Control Cuota LTP'!M14</f>
        <v>0</v>
      </c>
      <c r="G160" s="521">
        <f>+'Control Cuota LTP'!N14</f>
        <v>0</v>
      </c>
      <c r="H160" s="521">
        <f>+'Control Cuota LTP'!O14</f>
        <v>0</v>
      </c>
      <c r="I160" s="962" t="str">
        <f>+'Control Cuota LTP'!P14</f>
        <v>0%</v>
      </c>
      <c r="K160" s="968"/>
      <c r="L160" s="691" t="s">
        <v>122</v>
      </c>
      <c r="M160" s="699">
        <f t="shared" ref="M160" si="54">+D160+D161</f>
        <v>0</v>
      </c>
      <c r="N160" s="699">
        <f t="shared" ref="N160" si="55">+E160+E161</f>
        <v>0</v>
      </c>
      <c r="O160" s="699">
        <f>M160+N160</f>
        <v>0</v>
      </c>
      <c r="P160" s="699">
        <f t="shared" ref="P160" si="56">+G160+G161</f>
        <v>0</v>
      </c>
      <c r="Q160" s="699">
        <f t="shared" si="48"/>
        <v>0</v>
      </c>
      <c r="R160" s="708" t="str">
        <f t="shared" ref="R160" si="57">IF(O160&gt;0,P160/O160,"0%")</f>
        <v>0%</v>
      </c>
    </row>
    <row r="161" spans="2:18" ht="7.05" customHeight="1">
      <c r="B161" s="678"/>
      <c r="C161" s="684"/>
      <c r="D161" s="521">
        <f>+'Control Cuota LTP'!K15</f>
        <v>0</v>
      </c>
      <c r="E161" s="521">
        <f>+'Control Cuota LTP'!L15</f>
        <v>0</v>
      </c>
      <c r="F161" s="521">
        <f>+'Control Cuota LTP'!M15</f>
        <v>0</v>
      </c>
      <c r="G161" s="521">
        <f>+'Control Cuota LTP'!N15</f>
        <v>0</v>
      </c>
      <c r="H161" s="521">
        <f>+'Control Cuota LTP'!O15</f>
        <v>0</v>
      </c>
      <c r="I161" s="962" t="str">
        <f>+'Control Cuota LTP'!P15</f>
        <v>0%</v>
      </c>
      <c r="K161" s="968"/>
      <c r="L161" s="691"/>
      <c r="M161" s="699"/>
      <c r="N161" s="699"/>
      <c r="O161" s="699"/>
      <c r="P161" s="699"/>
      <c r="Q161" s="699"/>
      <c r="R161" s="708"/>
    </row>
    <row r="162" spans="2:18" ht="7.05" customHeight="1">
      <c r="B162" s="678"/>
      <c r="C162" s="680" t="s">
        <v>123</v>
      </c>
      <c r="D162" s="521">
        <f>+'Control Cuota LTP'!K16</f>
        <v>80.537175000000005</v>
      </c>
      <c r="E162" s="521">
        <f>+'Control Cuota LTP'!L16</f>
        <v>11.91095</v>
      </c>
      <c r="F162" s="521">
        <f>+'Control Cuota LTP'!M16</f>
        <v>92.448125000000005</v>
      </c>
      <c r="G162" s="521">
        <f>+'Control Cuota LTP'!N16</f>
        <v>53.406999999999996</v>
      </c>
      <c r="H162" s="521">
        <f>+'Control Cuota LTP'!O16</f>
        <v>39.041125000000008</v>
      </c>
      <c r="I162" s="962">
        <f>+'Control Cuota LTP'!P16</f>
        <v>0.57769695166884127</v>
      </c>
      <c r="K162" s="968"/>
      <c r="L162" s="691" t="s">
        <v>123</v>
      </c>
      <c r="M162" s="699">
        <f t="shared" ref="M162" si="58">+D162+D163</f>
        <v>89.48575000000001</v>
      </c>
      <c r="N162" s="699">
        <f t="shared" ref="N162" si="59">+E162+E163</f>
        <v>20.594999999999999</v>
      </c>
      <c r="O162" s="699">
        <f>M162+N162</f>
        <v>110.08075000000001</v>
      </c>
      <c r="P162" s="699">
        <f t="shared" ref="P162" si="60">+G162+G163</f>
        <v>109.87</v>
      </c>
      <c r="Q162" s="699">
        <f t="shared" si="48"/>
        <v>0.21075000000000443</v>
      </c>
      <c r="R162" s="708">
        <f t="shared" ref="R162" si="61">IF(O162&gt;0,P162/O162,"0%")</f>
        <v>0.99808549632883126</v>
      </c>
    </row>
    <row r="163" spans="2:18" ht="7.05" customHeight="1">
      <c r="B163" s="678"/>
      <c r="C163" s="681"/>
      <c r="D163" s="521">
        <f>+'Control Cuota LTP'!K17</f>
        <v>8.9485749999999999</v>
      </c>
      <c r="E163" s="521">
        <f>+'Control Cuota LTP'!L17</f>
        <v>8.6840500000000009</v>
      </c>
      <c r="F163" s="521">
        <f>+'Control Cuota LTP'!M17</f>
        <v>56.673750000000005</v>
      </c>
      <c r="G163" s="521">
        <f>+'Control Cuota LTP'!N17</f>
        <v>56.463000000000008</v>
      </c>
      <c r="H163" s="521">
        <f>+'Control Cuota LTP'!O17</f>
        <v>0.21074999999999733</v>
      </c>
      <c r="I163" s="962">
        <f>+'Control Cuota LTP'!P17</f>
        <v>0.9962813471845432</v>
      </c>
      <c r="K163" s="968"/>
      <c r="L163" s="691"/>
      <c r="M163" s="699"/>
      <c r="N163" s="699"/>
      <c r="O163" s="699">
        <f>M163+N163+Q162</f>
        <v>0.21075000000000443</v>
      </c>
      <c r="P163" s="699"/>
      <c r="Q163" s="699">
        <f t="shared" si="48"/>
        <v>0.21075000000000443</v>
      </c>
      <c r="R163" s="708"/>
    </row>
    <row r="164" spans="2:18" ht="7.05" customHeight="1">
      <c r="B164" s="678"/>
      <c r="C164" s="680" t="s">
        <v>38</v>
      </c>
      <c r="D164" s="521">
        <f>+'Control Cuota LTP'!K18</f>
        <v>2.3655599999999999</v>
      </c>
      <c r="E164" s="521">
        <f>+'Control Cuota LTP'!L18</f>
        <v>0</v>
      </c>
      <c r="F164" s="521">
        <f>+'Control Cuota LTP'!M18</f>
        <v>2.3655599999999999</v>
      </c>
      <c r="G164" s="521">
        <f>+'Control Cuota LTP'!N18</f>
        <v>0</v>
      </c>
      <c r="H164" s="521">
        <f>+'Control Cuota LTP'!O18</f>
        <v>2.3655599999999999</v>
      </c>
      <c r="I164" s="962">
        <f>+'Control Cuota LTP'!P18</f>
        <v>0</v>
      </c>
      <c r="K164" s="968"/>
      <c r="L164" s="691" t="s">
        <v>38</v>
      </c>
      <c r="M164" s="699">
        <f t="shared" ref="M164" si="62">+D164+D165</f>
        <v>2.6284000000000001</v>
      </c>
      <c r="N164" s="699">
        <f t="shared" ref="N164" si="63">+E164+E165</f>
        <v>0</v>
      </c>
      <c r="O164" s="699">
        <f>M164+N164</f>
        <v>2.6284000000000001</v>
      </c>
      <c r="P164" s="699">
        <f t="shared" ref="P164" si="64">+G164+G165</f>
        <v>0</v>
      </c>
      <c r="Q164" s="699">
        <f t="shared" si="48"/>
        <v>2.6284000000000001</v>
      </c>
      <c r="R164" s="708">
        <f t="shared" ref="R164" si="65">IF(O164&gt;0,P164/O164,"0%")</f>
        <v>0</v>
      </c>
    </row>
    <row r="165" spans="2:18" ht="7.05" customHeight="1">
      <c r="B165" s="678"/>
      <c r="C165" s="681"/>
      <c r="D165" s="521">
        <f>+'Control Cuota LTP'!K19</f>
        <v>0.26284000000000002</v>
      </c>
      <c r="E165" s="521">
        <f>+'Control Cuota LTP'!L19</f>
        <v>0</v>
      </c>
      <c r="F165" s="521">
        <f>+'Control Cuota LTP'!M19</f>
        <v>2.6284000000000001</v>
      </c>
      <c r="G165" s="521">
        <f>+'Control Cuota LTP'!N19</f>
        <v>0</v>
      </c>
      <c r="H165" s="521">
        <f>+'Control Cuota LTP'!O19</f>
        <v>2.6284000000000001</v>
      </c>
      <c r="I165" s="962">
        <f>+'Control Cuota LTP'!P19</f>
        <v>0</v>
      </c>
      <c r="K165" s="968"/>
      <c r="L165" s="691"/>
      <c r="M165" s="699"/>
      <c r="N165" s="699"/>
      <c r="O165" s="699">
        <f>M165+N165+Q164</f>
        <v>2.6284000000000001</v>
      </c>
      <c r="P165" s="699"/>
      <c r="Q165" s="699">
        <f t="shared" si="48"/>
        <v>2.6284000000000001</v>
      </c>
      <c r="R165" s="708"/>
    </row>
    <row r="166" spans="2:18" ht="7.05" customHeight="1">
      <c r="B166" s="678"/>
      <c r="C166" s="680" t="s">
        <v>116</v>
      </c>
      <c r="D166" s="521">
        <f>+'Control Cuota LTP'!K20</f>
        <v>1.27755</v>
      </c>
      <c r="E166" s="521">
        <f>+'Control Cuota LTP'!L20</f>
        <v>0</v>
      </c>
      <c r="F166" s="521">
        <f>+'Control Cuota LTP'!M20</f>
        <v>1.27755</v>
      </c>
      <c r="G166" s="521">
        <f>+'Control Cuota LTP'!N20</f>
        <v>0</v>
      </c>
      <c r="H166" s="521">
        <f>+'Control Cuota LTP'!O20</f>
        <v>1.27755</v>
      </c>
      <c r="I166" s="962">
        <f>+'Control Cuota LTP'!P20</f>
        <v>0</v>
      </c>
      <c r="K166" s="968"/>
      <c r="L166" s="691" t="s">
        <v>116</v>
      </c>
      <c r="M166" s="699">
        <f t="shared" ref="M166" si="66">+D166+D167</f>
        <v>1.4195</v>
      </c>
      <c r="N166" s="699">
        <f t="shared" ref="N166" si="67">+E166+E167</f>
        <v>0</v>
      </c>
      <c r="O166" s="699">
        <f>M166+N166</f>
        <v>1.4195</v>
      </c>
      <c r="P166" s="699">
        <f t="shared" ref="P166" si="68">+G166+G167</f>
        <v>0</v>
      </c>
      <c r="Q166" s="699">
        <f t="shared" si="48"/>
        <v>1.4195</v>
      </c>
      <c r="R166" s="708">
        <f t="shared" ref="R166" si="69">IF(O166&gt;0,P166/O166,"0%")</f>
        <v>0</v>
      </c>
    </row>
    <row r="167" spans="2:18" ht="7.05" customHeight="1">
      <c r="B167" s="678"/>
      <c r="C167" s="681"/>
      <c r="D167" s="521">
        <f>+'Control Cuota LTP'!K21</f>
        <v>0.14194999999999999</v>
      </c>
      <c r="E167" s="521">
        <f>+'Control Cuota LTP'!L21</f>
        <v>0</v>
      </c>
      <c r="F167" s="521">
        <f>+'Control Cuota LTP'!M21</f>
        <v>1.4195</v>
      </c>
      <c r="G167" s="521">
        <f>+'Control Cuota LTP'!N21</f>
        <v>0</v>
      </c>
      <c r="H167" s="521">
        <f>+'Control Cuota LTP'!O21</f>
        <v>1.4195</v>
      </c>
      <c r="I167" s="962">
        <f>+'Control Cuota LTP'!P21</f>
        <v>0</v>
      </c>
      <c r="K167" s="968"/>
      <c r="L167" s="691"/>
      <c r="M167" s="699"/>
      <c r="N167" s="699"/>
      <c r="O167" s="699">
        <f>M167+N167+Q166</f>
        <v>1.4195</v>
      </c>
      <c r="P167" s="699"/>
      <c r="Q167" s="699">
        <f t="shared" si="48"/>
        <v>1.4195</v>
      </c>
      <c r="R167" s="708"/>
    </row>
    <row r="168" spans="2:18" ht="7.05" customHeight="1">
      <c r="B168" s="678"/>
      <c r="C168" s="680" t="s">
        <v>115</v>
      </c>
      <c r="D168" s="521">
        <f>+'Control Cuota LTP'!K22</f>
        <v>119.62903500000002</v>
      </c>
      <c r="E168" s="521">
        <f>+'Control Cuota LTP'!L22</f>
        <v>-1.3850000000000009</v>
      </c>
      <c r="F168" s="521">
        <f>+'Control Cuota LTP'!M22</f>
        <v>118.24403500000001</v>
      </c>
      <c r="G168" s="521">
        <f>+'Control Cuota LTP'!N22</f>
        <v>28.532999999999998</v>
      </c>
      <c r="H168" s="521">
        <f>+'Control Cuota LTP'!O22</f>
        <v>89.71103500000001</v>
      </c>
      <c r="I168" s="962">
        <f>+'Control Cuota LTP'!P22</f>
        <v>0.24130604135760417</v>
      </c>
      <c r="K168" s="968"/>
      <c r="L168" s="691" t="s">
        <v>115</v>
      </c>
      <c r="M168" s="699">
        <f t="shared" ref="M168" si="70">+D168+D169</f>
        <v>132.92115000000001</v>
      </c>
      <c r="N168" s="699">
        <f t="shared" ref="N168" si="71">+E168+E169</f>
        <v>-1.3850000000000009</v>
      </c>
      <c r="O168" s="699">
        <f>M168+N168</f>
        <v>131.53615000000002</v>
      </c>
      <c r="P168" s="699">
        <f t="shared" ref="P168" si="72">+G168+G169</f>
        <v>36.426000000000002</v>
      </c>
      <c r="Q168" s="699">
        <f t="shared" si="48"/>
        <v>95.110150000000019</v>
      </c>
      <c r="R168" s="708">
        <f t="shared" ref="R168" si="73">IF(O168&gt;0,P168/O168,"0%")</f>
        <v>0.27692767349508096</v>
      </c>
    </row>
    <row r="169" spans="2:18" ht="7.05" customHeight="1">
      <c r="B169" s="678"/>
      <c r="C169" s="681"/>
      <c r="D169" s="521">
        <f>+'Control Cuota LTP'!K23</f>
        <v>13.292115000000001</v>
      </c>
      <c r="E169" s="521">
        <f>+'Control Cuota LTP'!L23</f>
        <v>0</v>
      </c>
      <c r="F169" s="521">
        <f>+'Control Cuota LTP'!M23</f>
        <v>103.00315000000001</v>
      </c>
      <c r="G169" s="521">
        <f>+'Control Cuota LTP'!N23</f>
        <v>7.8930000000000007</v>
      </c>
      <c r="H169" s="521">
        <f>+'Control Cuota LTP'!O23</f>
        <v>95.110150000000004</v>
      </c>
      <c r="I169" s="962">
        <f>+'Control Cuota LTP'!P23</f>
        <v>7.6628724461339295E-2</v>
      </c>
      <c r="K169" s="968"/>
      <c r="L169" s="691"/>
      <c r="M169" s="699"/>
      <c r="N169" s="699"/>
      <c r="O169" s="699">
        <f>M169+N169+Q168</f>
        <v>95.110150000000019</v>
      </c>
      <c r="P169" s="699"/>
      <c r="Q169" s="699">
        <f t="shared" si="48"/>
        <v>95.110150000000019</v>
      </c>
      <c r="R169" s="708"/>
    </row>
    <row r="170" spans="2:18" ht="7.05" customHeight="1">
      <c r="B170" s="678"/>
      <c r="C170" s="680" t="s">
        <v>37</v>
      </c>
      <c r="D170" s="521">
        <f>+'Control Cuota LTP'!K24</f>
        <v>0.69736500000000001</v>
      </c>
      <c r="E170" s="521">
        <f>+'Control Cuota LTP'!L24</f>
        <v>0</v>
      </c>
      <c r="F170" s="521">
        <f>+'Control Cuota LTP'!M24</f>
        <v>0.69736500000000001</v>
      </c>
      <c r="G170" s="521">
        <f>+'Control Cuota LTP'!N24</f>
        <v>0</v>
      </c>
      <c r="H170" s="521">
        <f>+'Control Cuota LTP'!O24</f>
        <v>0.69736500000000001</v>
      </c>
      <c r="I170" s="962">
        <f>+'Control Cuota LTP'!P24</f>
        <v>0</v>
      </c>
      <c r="K170" s="968"/>
      <c r="L170" s="691" t="s">
        <v>37</v>
      </c>
      <c r="M170" s="699">
        <f t="shared" ref="M170" si="74">+D170+D171</f>
        <v>0.77485000000000004</v>
      </c>
      <c r="N170" s="699">
        <f t="shared" ref="N170" si="75">+E170+E171</f>
        <v>0</v>
      </c>
      <c r="O170" s="699">
        <f>M170+N170</f>
        <v>0.77485000000000004</v>
      </c>
      <c r="P170" s="699">
        <f t="shared" ref="P170" si="76">+G170+G171</f>
        <v>0</v>
      </c>
      <c r="Q170" s="699">
        <f t="shared" si="48"/>
        <v>0.77485000000000004</v>
      </c>
      <c r="R170" s="708">
        <f t="shared" ref="R170" si="77">IF(O170&gt;0,P170/O170,"0%")</f>
        <v>0</v>
      </c>
    </row>
    <row r="171" spans="2:18" ht="7.05" customHeight="1">
      <c r="B171" s="678"/>
      <c r="C171" s="681"/>
      <c r="D171" s="521">
        <f>+'Control Cuota LTP'!K25</f>
        <v>7.7484999999999998E-2</v>
      </c>
      <c r="E171" s="521">
        <f>+'Control Cuota LTP'!L25</f>
        <v>0</v>
      </c>
      <c r="F171" s="521">
        <f>+'Control Cuota LTP'!M25</f>
        <v>0.77485000000000004</v>
      </c>
      <c r="G171" s="521">
        <f>+'Control Cuota LTP'!N25</f>
        <v>0</v>
      </c>
      <c r="H171" s="521">
        <f>+'Control Cuota LTP'!O25</f>
        <v>0.77485000000000004</v>
      </c>
      <c r="I171" s="962">
        <f>+'Control Cuota LTP'!P25</f>
        <v>0</v>
      </c>
      <c r="K171" s="968"/>
      <c r="L171" s="691"/>
      <c r="M171" s="699"/>
      <c r="N171" s="699"/>
      <c r="O171" s="699">
        <f>M171+N171+Q170</f>
        <v>0.77485000000000004</v>
      </c>
      <c r="P171" s="699"/>
      <c r="Q171" s="699">
        <f t="shared" si="48"/>
        <v>0.77485000000000004</v>
      </c>
      <c r="R171" s="708"/>
    </row>
    <row r="172" spans="2:18" ht="7.05" customHeight="1">
      <c r="B172" s="678"/>
      <c r="C172" s="680" t="s">
        <v>35</v>
      </c>
      <c r="D172" s="521">
        <f>+'Control Cuota LTP'!K26</f>
        <v>1.35E-2</v>
      </c>
      <c r="E172" s="521">
        <f>+'Control Cuota LTP'!L26</f>
        <v>0</v>
      </c>
      <c r="F172" s="521">
        <f>+'Control Cuota LTP'!M26</f>
        <v>1.35E-2</v>
      </c>
      <c r="G172" s="521">
        <f>+'Control Cuota LTP'!N26</f>
        <v>0</v>
      </c>
      <c r="H172" s="521">
        <f>+'Control Cuota LTP'!O26</f>
        <v>1.35E-2</v>
      </c>
      <c r="I172" s="962">
        <f>+'Control Cuota LTP'!P26</f>
        <v>0</v>
      </c>
      <c r="K172" s="968"/>
      <c r="L172" s="691" t="s">
        <v>35</v>
      </c>
      <c r="M172" s="699">
        <f t="shared" ref="M172" si="78">+D172+D173</f>
        <v>1.4999999999999999E-2</v>
      </c>
      <c r="N172" s="699">
        <f t="shared" ref="N172" si="79">+E172+E173</f>
        <v>0</v>
      </c>
      <c r="O172" s="699">
        <f>M172+N172</f>
        <v>1.4999999999999999E-2</v>
      </c>
      <c r="P172" s="699">
        <f t="shared" ref="P172" si="80">+G172+G173</f>
        <v>0</v>
      </c>
      <c r="Q172" s="699">
        <f t="shared" si="48"/>
        <v>1.4999999999999999E-2</v>
      </c>
      <c r="R172" s="708">
        <f t="shared" ref="R172" si="81">IF(O172&gt;0,P172/O172,"0%")</f>
        <v>0</v>
      </c>
    </row>
    <row r="173" spans="2:18" ht="7.05" customHeight="1">
      <c r="B173" s="678"/>
      <c r="C173" s="681"/>
      <c r="D173" s="521">
        <f>+'Control Cuota LTP'!K27</f>
        <v>1.5E-3</v>
      </c>
      <c r="E173" s="521">
        <f>+'Control Cuota LTP'!L27</f>
        <v>0</v>
      </c>
      <c r="F173" s="521">
        <f>+'Control Cuota LTP'!M27</f>
        <v>1.4999999999999999E-2</v>
      </c>
      <c r="G173" s="521">
        <f>+'Control Cuota LTP'!N27</f>
        <v>0</v>
      </c>
      <c r="H173" s="521">
        <f>+'Control Cuota LTP'!O27</f>
        <v>1.4999999999999999E-2</v>
      </c>
      <c r="I173" s="962">
        <f>+'Control Cuota LTP'!P27</f>
        <v>0</v>
      </c>
      <c r="K173" s="968"/>
      <c r="L173" s="691"/>
      <c r="M173" s="699"/>
      <c r="N173" s="699"/>
      <c r="O173" s="699">
        <f>M173+N173+Q172</f>
        <v>1.4999999999999999E-2</v>
      </c>
      <c r="P173" s="699"/>
      <c r="Q173" s="699">
        <f t="shared" si="48"/>
        <v>1.4999999999999999E-2</v>
      </c>
      <c r="R173" s="708"/>
    </row>
    <row r="174" spans="2:18" ht="7.05" customHeight="1">
      <c r="B174" s="678"/>
      <c r="C174" s="680" t="s">
        <v>34</v>
      </c>
      <c r="D174" s="521">
        <f>+'Control Cuota LTP'!K28</f>
        <v>1.35E-2</v>
      </c>
      <c r="E174" s="521">
        <f>+'Control Cuota LTP'!L28</f>
        <v>0</v>
      </c>
      <c r="F174" s="521">
        <f>+'Control Cuota LTP'!M28</f>
        <v>1.35E-2</v>
      </c>
      <c r="G174" s="521">
        <f>+'Control Cuota LTP'!N28</f>
        <v>0</v>
      </c>
      <c r="H174" s="521">
        <f>+'Control Cuota LTP'!O28</f>
        <v>1.35E-2</v>
      </c>
      <c r="I174" s="962">
        <f>+'Control Cuota LTP'!P28</f>
        <v>0</v>
      </c>
      <c r="K174" s="968"/>
      <c r="L174" s="691" t="s">
        <v>34</v>
      </c>
      <c r="M174" s="699">
        <f t="shared" ref="M174" si="82">+D174+D175</f>
        <v>1.4999999999999999E-2</v>
      </c>
      <c r="N174" s="699">
        <f t="shared" ref="N174" si="83">+E174+E175</f>
        <v>0</v>
      </c>
      <c r="O174" s="699">
        <f>M174+N174</f>
        <v>1.4999999999999999E-2</v>
      </c>
      <c r="P174" s="699">
        <f t="shared" ref="P174" si="84">+G174+G175</f>
        <v>0</v>
      </c>
      <c r="Q174" s="699">
        <f t="shared" si="48"/>
        <v>1.4999999999999999E-2</v>
      </c>
      <c r="R174" s="708">
        <f t="shared" ref="R174" si="85">IF(O174&gt;0,P174/O174,"0%")</f>
        <v>0</v>
      </c>
    </row>
    <row r="175" spans="2:18" ht="7.05" customHeight="1">
      <c r="B175" s="678"/>
      <c r="C175" s="681"/>
      <c r="D175" s="521">
        <f>+'Control Cuota LTP'!K29</f>
        <v>1.5E-3</v>
      </c>
      <c r="E175" s="521">
        <f>+'Control Cuota LTP'!L29</f>
        <v>0</v>
      </c>
      <c r="F175" s="521">
        <f>+'Control Cuota LTP'!M29</f>
        <v>1.4999999999999999E-2</v>
      </c>
      <c r="G175" s="521">
        <f>+'Control Cuota LTP'!N29</f>
        <v>0</v>
      </c>
      <c r="H175" s="521">
        <f>+'Control Cuota LTP'!O29</f>
        <v>1.4999999999999999E-2</v>
      </c>
      <c r="I175" s="962">
        <f>+'Control Cuota LTP'!P29</f>
        <v>0</v>
      </c>
      <c r="K175" s="968"/>
      <c r="L175" s="691"/>
      <c r="M175" s="699"/>
      <c r="N175" s="699"/>
      <c r="O175" s="699">
        <f>M175+N175+Q174</f>
        <v>1.4999999999999999E-2</v>
      </c>
      <c r="P175" s="699"/>
      <c r="Q175" s="699">
        <f t="shared" si="48"/>
        <v>1.4999999999999999E-2</v>
      </c>
      <c r="R175" s="708"/>
    </row>
    <row r="176" spans="2:18" ht="7.05" customHeight="1">
      <c r="B176" s="678"/>
      <c r="C176" s="680" t="s">
        <v>124</v>
      </c>
      <c r="D176" s="521">
        <f>+'Control Cuota LTP'!K30</f>
        <v>9.0000000000000011E-3</v>
      </c>
      <c r="E176" s="521">
        <f>+'Control Cuota LTP'!L30</f>
        <v>0</v>
      </c>
      <c r="F176" s="521">
        <f>+'Control Cuota LTP'!M30</f>
        <v>9.0000000000000011E-3</v>
      </c>
      <c r="G176" s="521">
        <f>+'Control Cuota LTP'!N30</f>
        <v>0</v>
      </c>
      <c r="H176" s="521">
        <f>+'Control Cuota LTP'!O30</f>
        <v>9.0000000000000011E-3</v>
      </c>
      <c r="I176" s="962">
        <f>+'Control Cuota LTP'!P30</f>
        <v>0</v>
      </c>
      <c r="K176" s="968"/>
      <c r="L176" s="691" t="s">
        <v>124</v>
      </c>
      <c r="M176" s="699">
        <f t="shared" ref="M176" si="86">+D176+D177</f>
        <v>1.0000000000000002E-2</v>
      </c>
      <c r="N176" s="699">
        <f t="shared" ref="N176" si="87">+E176+E177</f>
        <v>0</v>
      </c>
      <c r="O176" s="699">
        <f>M176+N176</f>
        <v>1.0000000000000002E-2</v>
      </c>
      <c r="P176" s="699">
        <f t="shared" ref="P176" si="88">+G176+G177</f>
        <v>0</v>
      </c>
      <c r="Q176" s="699">
        <f t="shared" si="48"/>
        <v>1.0000000000000002E-2</v>
      </c>
      <c r="R176" s="708">
        <f t="shared" ref="R176" si="89">IF(O176&gt;0,P176/O176,"0%")</f>
        <v>0</v>
      </c>
    </row>
    <row r="177" spans="2:18" ht="7.05" customHeight="1">
      <c r="B177" s="678"/>
      <c r="C177" s="681"/>
      <c r="D177" s="521">
        <f>+'Control Cuota LTP'!K31</f>
        <v>1E-3</v>
      </c>
      <c r="E177" s="521">
        <f>+'Control Cuota LTP'!L31</f>
        <v>0</v>
      </c>
      <c r="F177" s="521">
        <f>+'Control Cuota LTP'!M31</f>
        <v>1.0000000000000002E-2</v>
      </c>
      <c r="G177" s="521">
        <f>+'Control Cuota LTP'!N31</f>
        <v>0</v>
      </c>
      <c r="H177" s="521">
        <f>+'Control Cuota LTP'!O31</f>
        <v>1.0000000000000002E-2</v>
      </c>
      <c r="I177" s="962">
        <f>+'Control Cuota LTP'!P31</f>
        <v>0</v>
      </c>
      <c r="K177" s="968"/>
      <c r="L177" s="691"/>
      <c r="M177" s="699"/>
      <c r="N177" s="699"/>
      <c r="O177" s="699">
        <f>M177+N177+Q176</f>
        <v>1.0000000000000002E-2</v>
      </c>
      <c r="P177" s="699"/>
      <c r="Q177" s="699">
        <f t="shared" si="48"/>
        <v>1.0000000000000002E-2</v>
      </c>
      <c r="R177" s="708"/>
    </row>
    <row r="178" spans="2:18" ht="7.05" customHeight="1">
      <c r="B178" s="678"/>
      <c r="C178" s="680" t="s">
        <v>125</v>
      </c>
      <c r="D178" s="521">
        <f>+'Control Cuota LTP'!K32</f>
        <v>153.22626</v>
      </c>
      <c r="E178" s="521">
        <f>+'Control Cuota LTP'!L32</f>
        <v>-1.63</v>
      </c>
      <c r="F178" s="521">
        <f>+'Control Cuota LTP'!M32</f>
        <v>151.59626</v>
      </c>
      <c r="G178" s="521">
        <f>+'Control Cuota LTP'!N32</f>
        <v>123.01200000000001</v>
      </c>
      <c r="H178" s="521">
        <f>+'Control Cuota LTP'!O32</f>
        <v>28.584259999999986</v>
      </c>
      <c r="I178" s="962">
        <f>+'Control Cuota LTP'!P32</f>
        <v>0.81144482060441347</v>
      </c>
      <c r="K178" s="968"/>
      <c r="L178" s="691" t="s">
        <v>125</v>
      </c>
      <c r="M178" s="699">
        <f t="shared" ref="M178" si="90">+D178+D179</f>
        <v>170.25139999999999</v>
      </c>
      <c r="N178" s="699">
        <f t="shared" ref="N178" si="91">+E178+E179</f>
        <v>58.37</v>
      </c>
      <c r="O178" s="699">
        <f>M178+N178</f>
        <v>228.62139999999999</v>
      </c>
      <c r="P178" s="699">
        <f t="shared" ref="P178" si="92">+G178+G179</f>
        <v>201.73900000000003</v>
      </c>
      <c r="Q178" s="699">
        <f t="shared" si="48"/>
        <v>26.882399999999961</v>
      </c>
      <c r="R178" s="708">
        <f t="shared" ref="R178" si="93">IF(O178&gt;0,P178/O178,"0%")</f>
        <v>0.88241520697537512</v>
      </c>
    </row>
    <row r="179" spans="2:18" ht="7.05" customHeight="1">
      <c r="B179" s="678"/>
      <c r="C179" s="681"/>
      <c r="D179" s="521">
        <f>+'Control Cuota LTP'!K33</f>
        <v>17.02514</v>
      </c>
      <c r="E179" s="521">
        <f>+'Control Cuota LTP'!L33</f>
        <v>60</v>
      </c>
      <c r="F179" s="521">
        <f>+'Control Cuota LTP'!M33</f>
        <v>105.60939999999999</v>
      </c>
      <c r="G179" s="521">
        <f>+'Control Cuota LTP'!N33</f>
        <v>78.727000000000018</v>
      </c>
      <c r="H179" s="521">
        <f>+'Control Cuota LTP'!O33</f>
        <v>26.882399999999976</v>
      </c>
      <c r="I179" s="962">
        <f>+'Control Cuota LTP'!P33</f>
        <v>0.74545447659015218</v>
      </c>
      <c r="K179" s="968"/>
      <c r="L179" s="691"/>
      <c r="M179" s="699"/>
      <c r="N179" s="699"/>
      <c r="O179" s="699">
        <f>M179+N179+Q178</f>
        <v>26.882399999999961</v>
      </c>
      <c r="P179" s="699"/>
      <c r="Q179" s="699">
        <f t="shared" si="48"/>
        <v>26.882399999999961</v>
      </c>
      <c r="R179" s="708"/>
    </row>
    <row r="180" spans="2:18" ht="7.05" customHeight="1">
      <c r="B180" s="678"/>
      <c r="C180" s="680" t="s">
        <v>126</v>
      </c>
      <c r="D180" s="521">
        <f>+'Control Cuota LTP'!K34</f>
        <v>4.5000000000000005E-3</v>
      </c>
      <c r="E180" s="521">
        <f>+'Control Cuota LTP'!L34</f>
        <v>27.304050000000011</v>
      </c>
      <c r="F180" s="521">
        <f>+'Control Cuota LTP'!M34</f>
        <v>27.308550000000011</v>
      </c>
      <c r="G180" s="521">
        <f>+'Control Cuota LTP'!N34</f>
        <v>0</v>
      </c>
      <c r="H180" s="521">
        <f>+'Control Cuota LTP'!O34</f>
        <v>27.308550000000011</v>
      </c>
      <c r="I180" s="962">
        <f>+'Control Cuota LTP'!P34</f>
        <v>0</v>
      </c>
      <c r="K180" s="968"/>
      <c r="L180" s="691" t="s">
        <v>126</v>
      </c>
      <c r="M180" s="699">
        <f t="shared" ref="M180" si="94">+D180+D181</f>
        <v>5.000000000000001E-3</v>
      </c>
      <c r="N180" s="699">
        <f t="shared" ref="N180" si="95">+E180+E181</f>
        <v>27.304050000000011</v>
      </c>
      <c r="O180" s="699">
        <f>M180+N180</f>
        <v>27.30905000000001</v>
      </c>
      <c r="P180" s="699">
        <f t="shared" ref="P180" si="96">+G180+G181</f>
        <v>0</v>
      </c>
      <c r="Q180" s="699">
        <f t="shared" si="48"/>
        <v>27.30905000000001</v>
      </c>
      <c r="R180" s="708">
        <f t="shared" ref="R180" si="97">IF(O180&gt;0,P180/O180,"0%")</f>
        <v>0</v>
      </c>
    </row>
    <row r="181" spans="2:18" ht="7.05" customHeight="1">
      <c r="B181" s="678"/>
      <c r="C181" s="681"/>
      <c r="D181" s="521">
        <f>+'Control Cuota LTP'!K35</f>
        <v>5.0000000000000001E-4</v>
      </c>
      <c r="E181" s="521">
        <f>+'Control Cuota LTP'!L35</f>
        <v>0</v>
      </c>
      <c r="F181" s="521">
        <f>+'Control Cuota LTP'!M35</f>
        <v>27.30905000000001</v>
      </c>
      <c r="G181" s="521">
        <f>+'Control Cuota LTP'!N35</f>
        <v>0</v>
      </c>
      <c r="H181" s="521">
        <f>+'Control Cuota LTP'!O35</f>
        <v>27.30905000000001</v>
      </c>
      <c r="I181" s="962">
        <f>+'Control Cuota LTP'!P35</f>
        <v>0</v>
      </c>
      <c r="K181" s="968"/>
      <c r="L181" s="691"/>
      <c r="M181" s="699"/>
      <c r="N181" s="699"/>
      <c r="O181" s="699">
        <f>M181+N181+Q180</f>
        <v>27.30905000000001</v>
      </c>
      <c r="P181" s="699"/>
      <c r="Q181" s="699">
        <f t="shared" si="48"/>
        <v>27.30905000000001</v>
      </c>
      <c r="R181" s="708"/>
    </row>
    <row r="182" spans="2:18" ht="7.05" customHeight="1">
      <c r="B182" s="678"/>
      <c r="C182" s="680" t="s">
        <v>107</v>
      </c>
      <c r="D182" s="521">
        <f>+'Control Cuota LTP'!K36</f>
        <v>2.11185</v>
      </c>
      <c r="E182" s="521">
        <f>+'Control Cuota LTP'!L36</f>
        <v>0</v>
      </c>
      <c r="F182" s="521">
        <f>+'Control Cuota LTP'!M36</f>
        <v>2.11185</v>
      </c>
      <c r="G182" s="521">
        <f>+'Control Cuota LTP'!N36</f>
        <v>0</v>
      </c>
      <c r="H182" s="521">
        <f>+'Control Cuota LTP'!O36</f>
        <v>2.11185</v>
      </c>
      <c r="I182" s="962">
        <f>+'Control Cuota LTP'!P36</f>
        <v>0</v>
      </c>
      <c r="K182" s="968"/>
      <c r="L182" s="691" t="s">
        <v>107</v>
      </c>
      <c r="M182" s="699">
        <f t="shared" ref="M182" si="98">+D182+D183</f>
        <v>2.3464999999999998</v>
      </c>
      <c r="N182" s="699">
        <f t="shared" ref="N182" si="99">+E182+E183</f>
        <v>0</v>
      </c>
      <c r="O182" s="699">
        <f>M182+N182</f>
        <v>2.3464999999999998</v>
      </c>
      <c r="P182" s="699">
        <f t="shared" ref="P182" si="100">+G182+G183</f>
        <v>0</v>
      </c>
      <c r="Q182" s="699">
        <f t="shared" si="48"/>
        <v>2.3464999999999998</v>
      </c>
      <c r="R182" s="708">
        <f t="shared" ref="R182" si="101">IF(O182&gt;0,P182/O182,"0%")</f>
        <v>0</v>
      </c>
    </row>
    <row r="183" spans="2:18" ht="7.05" customHeight="1">
      <c r="B183" s="678"/>
      <c r="C183" s="681"/>
      <c r="D183" s="521">
        <f>+'Control Cuota LTP'!K37</f>
        <v>0.23465</v>
      </c>
      <c r="E183" s="521">
        <f>+'Control Cuota LTP'!L37</f>
        <v>0</v>
      </c>
      <c r="F183" s="521">
        <f>+'Control Cuota LTP'!M37</f>
        <v>2.3464999999999998</v>
      </c>
      <c r="G183" s="521">
        <f>+'Control Cuota LTP'!N37</f>
        <v>0</v>
      </c>
      <c r="H183" s="521">
        <f>+'Control Cuota LTP'!O37</f>
        <v>2.3464999999999998</v>
      </c>
      <c r="I183" s="962">
        <f>+'Control Cuota LTP'!P37</f>
        <v>0</v>
      </c>
      <c r="K183" s="968"/>
      <c r="L183" s="691"/>
      <c r="M183" s="699"/>
      <c r="N183" s="699"/>
      <c r="O183" s="699">
        <f>M183+N183+Q182</f>
        <v>2.3464999999999998</v>
      </c>
      <c r="P183" s="699"/>
      <c r="Q183" s="699">
        <f t="shared" si="48"/>
        <v>2.3464999999999998</v>
      </c>
      <c r="R183" s="708"/>
    </row>
    <row r="184" spans="2:18" ht="7.05" customHeight="1">
      <c r="B184" s="678"/>
      <c r="C184" s="680" t="s">
        <v>112</v>
      </c>
      <c r="D184" s="521">
        <f>+'Control Cuota LTP'!K38</f>
        <v>0.1215</v>
      </c>
      <c r="E184" s="521">
        <f>+'Control Cuota LTP'!L38</f>
        <v>0</v>
      </c>
      <c r="F184" s="521">
        <f>+'Control Cuota LTP'!M38</f>
        <v>0.1215</v>
      </c>
      <c r="G184" s="521">
        <f>+'Control Cuota LTP'!N38</f>
        <v>0</v>
      </c>
      <c r="H184" s="521">
        <f>+'Control Cuota LTP'!O38</f>
        <v>0.1215</v>
      </c>
      <c r="I184" s="962">
        <f>+'Control Cuota LTP'!P38</f>
        <v>0</v>
      </c>
      <c r="K184" s="968"/>
      <c r="L184" s="691" t="s">
        <v>112</v>
      </c>
      <c r="M184" s="699">
        <f t="shared" ref="M184" si="102">+D184+D185</f>
        <v>0.13500000000000001</v>
      </c>
      <c r="N184" s="699">
        <f t="shared" ref="N184" si="103">+E184+E185</f>
        <v>0</v>
      </c>
      <c r="O184" s="699">
        <f>M184+N184</f>
        <v>0.13500000000000001</v>
      </c>
      <c r="P184" s="699">
        <f t="shared" ref="P184" si="104">+G184+G185</f>
        <v>0</v>
      </c>
      <c r="Q184" s="699">
        <f t="shared" si="48"/>
        <v>0.13500000000000001</v>
      </c>
      <c r="R184" s="708">
        <f t="shared" ref="R184" si="105">IF(O184&gt;0,P184/O184,"0%")</f>
        <v>0</v>
      </c>
    </row>
    <row r="185" spans="2:18" ht="7.05" customHeight="1">
      <c r="B185" s="678"/>
      <c r="C185" s="681"/>
      <c r="D185" s="521">
        <f>+'Control Cuota LTP'!K39</f>
        <v>1.35E-2</v>
      </c>
      <c r="E185" s="521">
        <f>+'Control Cuota LTP'!L39</f>
        <v>0</v>
      </c>
      <c r="F185" s="521">
        <f>+'Control Cuota LTP'!M39</f>
        <v>0.13500000000000001</v>
      </c>
      <c r="G185" s="521">
        <f>+'Control Cuota LTP'!N39</f>
        <v>0</v>
      </c>
      <c r="H185" s="521">
        <f>+'Control Cuota LTP'!O39</f>
        <v>0.13500000000000001</v>
      </c>
      <c r="I185" s="962">
        <f>+'Control Cuota LTP'!P39</f>
        <v>0</v>
      </c>
      <c r="K185" s="968"/>
      <c r="L185" s="691"/>
      <c r="M185" s="699"/>
      <c r="N185" s="699"/>
      <c r="O185" s="699">
        <f>M185+N185+Q184</f>
        <v>0.13500000000000001</v>
      </c>
      <c r="P185" s="699"/>
      <c r="Q185" s="699">
        <f t="shared" si="48"/>
        <v>0.13500000000000001</v>
      </c>
      <c r="R185" s="708"/>
    </row>
    <row r="186" spans="2:18" ht="7.05" customHeight="1">
      <c r="B186" s="678"/>
      <c r="C186" s="682" t="s">
        <v>114</v>
      </c>
      <c r="D186" s="521">
        <f>+'Control Cuota LTP'!K40</f>
        <v>4.0500000000000001E-2</v>
      </c>
      <c r="E186" s="521">
        <f>+'Control Cuota LTP'!L40</f>
        <v>-4.4999999999995266E-2</v>
      </c>
      <c r="F186" s="521">
        <f>+'Control Cuota LTP'!M40</f>
        <v>-4.4999999999952647E-3</v>
      </c>
      <c r="G186" s="521">
        <f>+'Control Cuota LTP'!N40</f>
        <v>0</v>
      </c>
      <c r="H186" s="521">
        <f>+'Control Cuota LTP'!O40</f>
        <v>-4.4999999999952647E-3</v>
      </c>
      <c r="I186" s="962" t="str">
        <f>+'Control Cuota LTP'!P40</f>
        <v>0%</v>
      </c>
      <c r="K186" s="968"/>
      <c r="L186" s="691" t="s">
        <v>114</v>
      </c>
      <c r="M186" s="699">
        <f t="shared" ref="M186" si="106">+D186+D187</f>
        <v>4.4999999999999998E-2</v>
      </c>
      <c r="N186" s="699">
        <f t="shared" ref="N186" si="107">+E186+E187</f>
        <v>-4.4999999999995266E-2</v>
      </c>
      <c r="O186" s="699">
        <f>M186+N186</f>
        <v>4.7323256424647298E-15</v>
      </c>
      <c r="P186" s="699">
        <f t="shared" ref="P186" si="108">+G186+G187</f>
        <v>0</v>
      </c>
      <c r="Q186" s="699">
        <f t="shared" si="48"/>
        <v>4.7323256424647298E-15</v>
      </c>
      <c r="R186" s="708">
        <f t="shared" ref="R186" si="109">IF(O186&gt;0,P186/O186,"0%")</f>
        <v>0</v>
      </c>
    </row>
    <row r="187" spans="2:18" ht="7.05" customHeight="1">
      <c r="B187" s="678"/>
      <c r="C187" s="703"/>
      <c r="D187" s="521">
        <f>+'Control Cuota LTP'!K41</f>
        <v>4.5000000000000005E-3</v>
      </c>
      <c r="E187" s="521">
        <f>+'Control Cuota LTP'!L41</f>
        <v>0</v>
      </c>
      <c r="F187" s="521">
        <f>+'Control Cuota LTP'!M41</f>
        <v>4.7357950894166834E-15</v>
      </c>
      <c r="G187" s="521">
        <f>+'Control Cuota LTP'!N41</f>
        <v>0</v>
      </c>
      <c r="H187" s="521">
        <f>+'Control Cuota LTP'!O41</f>
        <v>4.7357950894166834E-15</v>
      </c>
      <c r="I187" s="962">
        <f>+'Control Cuota LTP'!P41</f>
        <v>0</v>
      </c>
      <c r="K187" s="968"/>
      <c r="L187" s="691"/>
      <c r="M187" s="699"/>
      <c r="N187" s="699"/>
      <c r="O187" s="699">
        <f>M187+N187+Q186</f>
        <v>4.7323256424647298E-15</v>
      </c>
      <c r="P187" s="699"/>
      <c r="Q187" s="699">
        <f t="shared" si="48"/>
        <v>4.7323256424647298E-15</v>
      </c>
      <c r="R187" s="708"/>
    </row>
    <row r="188" spans="2:18" ht="7.05" customHeight="1">
      <c r="B188" s="678"/>
      <c r="C188" s="682" t="s">
        <v>119</v>
      </c>
      <c r="D188" s="521">
        <f>+'Control Cuota LTP'!K42</f>
        <v>0.123345</v>
      </c>
      <c r="E188" s="521">
        <f>+'Control Cuota LTP'!L42</f>
        <v>6.3249999999999993</v>
      </c>
      <c r="F188" s="521">
        <f>+'Control Cuota LTP'!M42</f>
        <v>6.4483449999999989</v>
      </c>
      <c r="G188" s="521">
        <f>+'Control Cuota LTP'!N42</f>
        <v>0</v>
      </c>
      <c r="H188" s="521">
        <f>+'Control Cuota LTP'!O42</f>
        <v>6.4483449999999989</v>
      </c>
      <c r="I188" s="962">
        <f>+'Control Cuota LTP'!P42</f>
        <v>0</v>
      </c>
      <c r="K188" s="968"/>
      <c r="L188" s="691" t="s">
        <v>119</v>
      </c>
      <c r="M188" s="699">
        <f t="shared" ref="M188" si="110">+D188+D189</f>
        <v>0.13705000000000001</v>
      </c>
      <c r="N188" s="699">
        <f t="shared" ref="N188" si="111">+E188+E189</f>
        <v>6.3249999999999993</v>
      </c>
      <c r="O188" s="699">
        <f>M188+N188</f>
        <v>6.4620499999999996</v>
      </c>
      <c r="P188" s="699">
        <f t="shared" ref="P188" si="112">+G188+G189</f>
        <v>0</v>
      </c>
      <c r="Q188" s="699">
        <f t="shared" si="48"/>
        <v>6.4620499999999996</v>
      </c>
      <c r="R188" s="708">
        <f t="shared" ref="R188" si="113">IF(O188&gt;0,P188/O188,"0%")</f>
        <v>0</v>
      </c>
    </row>
    <row r="189" spans="2:18" ht="7.05" customHeight="1">
      <c r="B189" s="678"/>
      <c r="C189" s="682"/>
      <c r="D189" s="521">
        <f>+'Control Cuota LTP'!K43</f>
        <v>1.3705E-2</v>
      </c>
      <c r="E189" s="521">
        <f>+'Control Cuota LTP'!L43</f>
        <v>0</v>
      </c>
      <c r="F189" s="521">
        <f>+'Control Cuota LTP'!M43</f>
        <v>6.4620499999999987</v>
      </c>
      <c r="G189" s="521">
        <f>+'Control Cuota LTP'!N43</f>
        <v>0</v>
      </c>
      <c r="H189" s="521">
        <f>+'Control Cuota LTP'!O43</f>
        <v>6.4620499999999987</v>
      </c>
      <c r="I189" s="962">
        <f>+'Control Cuota LTP'!P43</f>
        <v>0</v>
      </c>
      <c r="K189" s="968"/>
      <c r="L189" s="691"/>
      <c r="M189" s="699"/>
      <c r="N189" s="699"/>
      <c r="O189" s="699">
        <f>M189+N189+Q188</f>
        <v>6.4620499999999996</v>
      </c>
      <c r="P189" s="699"/>
      <c r="Q189" s="699">
        <f t="shared" si="48"/>
        <v>6.4620499999999996</v>
      </c>
      <c r="R189" s="708"/>
    </row>
    <row r="190" spans="2:18" ht="7.05" customHeight="1">
      <c r="B190" s="678"/>
      <c r="C190" s="683" t="s">
        <v>120</v>
      </c>
      <c r="D190" s="521">
        <f>+'Control Cuota LTP'!K44</f>
        <v>0</v>
      </c>
      <c r="E190" s="521">
        <f>+'Control Cuota LTP'!L44</f>
        <v>0</v>
      </c>
      <c r="F190" s="521">
        <f>+'Control Cuota LTP'!M44</f>
        <v>0</v>
      </c>
      <c r="G190" s="521">
        <f>+'Control Cuota LTP'!N44</f>
        <v>0</v>
      </c>
      <c r="H190" s="521">
        <f>+'Control Cuota LTP'!O44</f>
        <v>0</v>
      </c>
      <c r="I190" s="962" t="str">
        <f>+'Control Cuota LTP'!P44</f>
        <v>0%</v>
      </c>
      <c r="K190" s="968"/>
      <c r="L190" s="691" t="s">
        <v>120</v>
      </c>
      <c r="M190" s="699">
        <f t="shared" ref="M190" si="114">+D190+D191</f>
        <v>0</v>
      </c>
      <c r="N190" s="699">
        <f t="shared" ref="N190" si="115">+E190+E191</f>
        <v>0</v>
      </c>
      <c r="O190" s="699">
        <f>M190+N190</f>
        <v>0</v>
      </c>
      <c r="P190" s="699">
        <f t="shared" ref="P190" si="116">+G190+G191</f>
        <v>0</v>
      </c>
      <c r="Q190" s="699">
        <f t="shared" si="48"/>
        <v>0</v>
      </c>
      <c r="R190" s="708" t="str">
        <f t="shared" ref="R190" si="117">IF(O190&gt;0,P190/O190,"0%")</f>
        <v>0%</v>
      </c>
    </row>
    <row r="191" spans="2:18" ht="7.05" customHeight="1">
      <c r="B191" s="678"/>
      <c r="C191" s="684"/>
      <c r="D191" s="521">
        <f>+'Control Cuota LTP'!K45</f>
        <v>0</v>
      </c>
      <c r="E191" s="521">
        <f>+'Control Cuota LTP'!L45</f>
        <v>0</v>
      </c>
      <c r="F191" s="521">
        <f>+'Control Cuota LTP'!M45</f>
        <v>0</v>
      </c>
      <c r="G191" s="521">
        <f>+'Control Cuota LTP'!N45</f>
        <v>0</v>
      </c>
      <c r="H191" s="521">
        <f>+'Control Cuota LTP'!O45</f>
        <v>0</v>
      </c>
      <c r="I191" s="962" t="str">
        <f>+'Control Cuota LTP'!P45</f>
        <v>0%</v>
      </c>
      <c r="K191" s="968"/>
      <c r="L191" s="691"/>
      <c r="M191" s="699"/>
      <c r="N191" s="699"/>
      <c r="O191" s="699"/>
      <c r="P191" s="699"/>
      <c r="Q191" s="699"/>
      <c r="R191" s="708"/>
    </row>
    <row r="192" spans="2:18" ht="7.05" customHeight="1">
      <c r="B192" s="678"/>
      <c r="C192" s="682" t="s">
        <v>36</v>
      </c>
      <c r="D192" s="521">
        <f>+'Control Cuota LTP'!K46</f>
        <v>4.5000000000000005E-3</v>
      </c>
      <c r="E192" s="521">
        <f>+'Control Cuota LTP'!L46</f>
        <v>0</v>
      </c>
      <c r="F192" s="521">
        <f>+'Control Cuota LTP'!M46</f>
        <v>4.5000000000000005E-3</v>
      </c>
      <c r="G192" s="521">
        <f>+'Control Cuota LTP'!N46</f>
        <v>0</v>
      </c>
      <c r="H192" s="521">
        <f>+'Control Cuota LTP'!O46</f>
        <v>4.5000000000000005E-3</v>
      </c>
      <c r="I192" s="962">
        <f>+'Control Cuota LTP'!P46</f>
        <v>0</v>
      </c>
      <c r="K192" s="968"/>
      <c r="L192" s="691" t="s">
        <v>36</v>
      </c>
      <c r="M192" s="699">
        <f t="shared" ref="M192" si="118">+D192+D193</f>
        <v>5.000000000000001E-3</v>
      </c>
      <c r="N192" s="699">
        <f t="shared" ref="N192" si="119">+E192+E193</f>
        <v>0</v>
      </c>
      <c r="O192" s="699">
        <f>M192+N192</f>
        <v>5.000000000000001E-3</v>
      </c>
      <c r="P192" s="699">
        <f t="shared" ref="P192" si="120">+G192+G193</f>
        <v>0</v>
      </c>
      <c r="Q192" s="699">
        <f t="shared" si="48"/>
        <v>5.000000000000001E-3</v>
      </c>
      <c r="R192" s="708">
        <f t="shared" ref="R192" si="121">IF(O192&gt;0,P192/O192,"0%")</f>
        <v>0</v>
      </c>
    </row>
    <row r="193" spans="1:19" ht="7.05" customHeight="1">
      <c r="B193" s="678"/>
      <c r="C193" s="682"/>
      <c r="D193" s="521">
        <f>+'Control Cuota LTP'!K47</f>
        <v>5.0000000000000001E-4</v>
      </c>
      <c r="E193" s="521">
        <f>+'Control Cuota LTP'!L47</f>
        <v>0</v>
      </c>
      <c r="F193" s="521">
        <f>+'Control Cuota LTP'!M47</f>
        <v>5.000000000000001E-3</v>
      </c>
      <c r="G193" s="521">
        <f>+'Control Cuota LTP'!N47</f>
        <v>0</v>
      </c>
      <c r="H193" s="521">
        <f>+'Control Cuota LTP'!O47</f>
        <v>5.000000000000001E-3</v>
      </c>
      <c r="I193" s="962">
        <f>+'Control Cuota LTP'!P47</f>
        <v>0</v>
      </c>
      <c r="K193" s="968"/>
      <c r="L193" s="691"/>
      <c r="M193" s="699"/>
      <c r="N193" s="699"/>
      <c r="O193" s="699">
        <f>M193+N193+Q192</f>
        <v>5.000000000000001E-3</v>
      </c>
      <c r="P193" s="699"/>
      <c r="Q193" s="699">
        <f t="shared" si="48"/>
        <v>5.000000000000001E-3</v>
      </c>
      <c r="R193" s="708"/>
    </row>
    <row r="194" spans="1:19" ht="7.05" customHeight="1">
      <c r="B194" s="678"/>
      <c r="C194" s="682" t="s">
        <v>127</v>
      </c>
      <c r="D194" s="521">
        <f>+'Control Cuota LTP'!K48</f>
        <v>0.24313499999999999</v>
      </c>
      <c r="E194" s="521">
        <f>+'Control Cuota LTP'!L48</f>
        <v>0</v>
      </c>
      <c r="F194" s="521">
        <f>+'Control Cuota LTP'!M48</f>
        <v>0.24313499999999999</v>
      </c>
      <c r="G194" s="521">
        <f>+'Control Cuota LTP'!N48</f>
        <v>0</v>
      </c>
      <c r="H194" s="521">
        <f>+'Control Cuota LTP'!O48</f>
        <v>0.24313499999999999</v>
      </c>
      <c r="I194" s="962">
        <f>+'Control Cuota LTP'!P48</f>
        <v>0</v>
      </c>
      <c r="K194" s="968"/>
      <c r="L194" s="691" t="s">
        <v>127</v>
      </c>
      <c r="M194" s="699">
        <f t="shared" ref="M194" si="122">+D194+D195</f>
        <v>0.27015</v>
      </c>
      <c r="N194" s="699">
        <f t="shared" ref="N194" si="123">+E194+E195</f>
        <v>0</v>
      </c>
      <c r="O194" s="699">
        <f>M194+N194</f>
        <v>0.27015</v>
      </c>
      <c r="P194" s="699">
        <f t="shared" ref="P194" si="124">+G194+G195</f>
        <v>0</v>
      </c>
      <c r="Q194" s="699">
        <f t="shared" si="48"/>
        <v>0.27015</v>
      </c>
      <c r="R194" s="708">
        <f t="shared" ref="R194" si="125">IF(O194&gt;0,P194/O194,"0%")</f>
        <v>0</v>
      </c>
    </row>
    <row r="195" spans="1:19" ht="7.05" customHeight="1">
      <c r="B195" s="678"/>
      <c r="C195" s="682"/>
      <c r="D195" s="521">
        <f>+'Control Cuota LTP'!K49</f>
        <v>2.7014999999999997E-2</v>
      </c>
      <c r="E195" s="521">
        <f>+'Control Cuota LTP'!L49</f>
        <v>0</v>
      </c>
      <c r="F195" s="521">
        <f>+'Control Cuota LTP'!M49</f>
        <v>0.27015</v>
      </c>
      <c r="G195" s="521">
        <f>+'Control Cuota LTP'!N49</f>
        <v>0</v>
      </c>
      <c r="H195" s="521">
        <f>+'Control Cuota LTP'!O49</f>
        <v>0.27015</v>
      </c>
      <c r="I195" s="962">
        <f>+'Control Cuota LTP'!P49</f>
        <v>0</v>
      </c>
      <c r="K195" s="968"/>
      <c r="L195" s="691"/>
      <c r="M195" s="699"/>
      <c r="N195" s="699"/>
      <c r="O195" s="699">
        <f>M195+N195+Q194</f>
        <v>0.27015</v>
      </c>
      <c r="P195" s="699"/>
      <c r="Q195" s="699">
        <f t="shared" si="48"/>
        <v>0.27015</v>
      </c>
      <c r="R195" s="708"/>
    </row>
    <row r="196" spans="1:19" ht="7.05" customHeight="1">
      <c r="B196" s="678"/>
      <c r="C196" s="692" t="s">
        <v>204</v>
      </c>
      <c r="D196" s="521">
        <f>+'Control Cuota LTP'!K50</f>
        <v>0</v>
      </c>
      <c r="E196" s="521">
        <f>+'Control Cuota LTP'!L50</f>
        <v>0</v>
      </c>
      <c r="F196" s="521">
        <f>+'Control Cuota LTP'!M50</f>
        <v>0</v>
      </c>
      <c r="G196" s="521">
        <f>+'Control Cuota LTP'!N50</f>
        <v>0</v>
      </c>
      <c r="H196" s="521">
        <f>+'Control Cuota LTP'!O50</f>
        <v>0</v>
      </c>
      <c r="I196" s="962" t="str">
        <f>+'Control Cuota LTP'!P50</f>
        <v>0%</v>
      </c>
      <c r="K196" s="968"/>
      <c r="L196" s="671" t="s">
        <v>204</v>
      </c>
      <c r="M196" s="699">
        <f t="shared" ref="M196" si="126">+D196+D197</f>
        <v>0</v>
      </c>
      <c r="N196" s="699">
        <f t="shared" ref="N196" si="127">+E196+E197</f>
        <v>0</v>
      </c>
      <c r="O196" s="699">
        <f>M196+N196</f>
        <v>0</v>
      </c>
      <c r="P196" s="699">
        <f t="shared" ref="P196" si="128">+G196+G197</f>
        <v>0</v>
      </c>
      <c r="Q196" s="699">
        <f t="shared" si="48"/>
        <v>0</v>
      </c>
      <c r="R196" s="708" t="str">
        <f t="shared" ref="R196" si="129">IF(O196&gt;0,P196/O196,"0%")</f>
        <v>0%</v>
      </c>
    </row>
    <row r="197" spans="1:19" ht="7.05" customHeight="1">
      <c r="B197" s="678"/>
      <c r="C197" s="693"/>
      <c r="D197" s="521">
        <f>+'Control Cuota LTP'!K51</f>
        <v>0</v>
      </c>
      <c r="E197" s="521">
        <f>+'Control Cuota LTP'!L51</f>
        <v>0</v>
      </c>
      <c r="F197" s="521">
        <f>+'Control Cuota LTP'!M51</f>
        <v>0</v>
      </c>
      <c r="G197" s="521">
        <f>+'Control Cuota LTP'!N51</f>
        <v>0</v>
      </c>
      <c r="H197" s="521">
        <f>+'Control Cuota LTP'!O51</f>
        <v>0</v>
      </c>
      <c r="I197" s="962" t="str">
        <f>+'Control Cuota LTP'!P51</f>
        <v>0%</v>
      </c>
      <c r="K197" s="968"/>
      <c r="L197" s="671"/>
      <c r="M197" s="699"/>
      <c r="N197" s="699"/>
      <c r="O197" s="699">
        <f>M197+N197+Q196</f>
        <v>0</v>
      </c>
      <c r="P197" s="699"/>
      <c r="Q197" s="699">
        <f t="shared" si="48"/>
        <v>0</v>
      </c>
      <c r="R197" s="708"/>
    </row>
    <row r="198" spans="1:19" ht="7.05" customHeight="1">
      <c r="B198" s="678"/>
      <c r="C198" s="682" t="s">
        <v>91</v>
      </c>
      <c r="D198" s="521">
        <f>+'Control Cuota LTP'!K52</f>
        <v>0</v>
      </c>
      <c r="E198" s="521">
        <f>+'Control Cuota LTP'!L52</f>
        <v>0</v>
      </c>
      <c r="F198" s="521">
        <f>+'Control Cuota LTP'!M52</f>
        <v>0</v>
      </c>
      <c r="G198" s="521">
        <f>+'Control Cuota LTP'!N52</f>
        <v>0</v>
      </c>
      <c r="H198" s="521">
        <f>+'Control Cuota LTP'!O52</f>
        <v>0</v>
      </c>
      <c r="I198" s="962" t="str">
        <f>+'Control Cuota LTP'!P52</f>
        <v>0%</v>
      </c>
      <c r="K198" s="968"/>
      <c r="L198" s="691" t="s">
        <v>91</v>
      </c>
      <c r="M198" s="699">
        <f t="shared" ref="M198" si="130">+D198+D199</f>
        <v>0</v>
      </c>
      <c r="N198" s="699">
        <f t="shared" ref="N198" si="131">+E198+E199</f>
        <v>0</v>
      </c>
      <c r="O198" s="699">
        <f>M198+N198</f>
        <v>0</v>
      </c>
      <c r="P198" s="699">
        <f t="shared" ref="P198" si="132">+G198+G199</f>
        <v>0</v>
      </c>
      <c r="Q198" s="699">
        <f t="shared" si="48"/>
        <v>0</v>
      </c>
      <c r="R198" s="708" t="str">
        <f t="shared" ref="R198" si="133">IF(O198&gt;0,P198/O198,"0%")</f>
        <v>0%</v>
      </c>
    </row>
    <row r="199" spans="1:19" ht="7.05" customHeight="1">
      <c r="B199" s="678"/>
      <c r="C199" s="703"/>
      <c r="D199" s="521">
        <f>+'Control Cuota LTP'!K53</f>
        <v>0</v>
      </c>
      <c r="E199" s="521">
        <f>+'Control Cuota LTP'!L53</f>
        <v>0</v>
      </c>
      <c r="F199" s="521">
        <f>+'Control Cuota LTP'!M53</f>
        <v>0</v>
      </c>
      <c r="G199" s="521">
        <f>+'Control Cuota LTP'!N53</f>
        <v>0</v>
      </c>
      <c r="H199" s="521">
        <f>+'Control Cuota LTP'!O53</f>
        <v>0</v>
      </c>
      <c r="I199" s="962" t="str">
        <f>+'Control Cuota LTP'!P53</f>
        <v>0%</v>
      </c>
      <c r="K199" s="968"/>
      <c r="L199" s="691"/>
      <c r="M199" s="699"/>
      <c r="N199" s="699"/>
      <c r="O199" s="699">
        <f>M199+N199+Q198</f>
        <v>0</v>
      </c>
      <c r="P199" s="699"/>
      <c r="Q199" s="699">
        <f t="shared" si="48"/>
        <v>0</v>
      </c>
      <c r="R199" s="708"/>
    </row>
    <row r="200" spans="1:19" ht="7.05" customHeight="1">
      <c r="B200" s="678"/>
      <c r="C200" s="694" t="s">
        <v>121</v>
      </c>
      <c r="D200" s="521">
        <f>+'Control Cuota LTP'!K54</f>
        <v>0</v>
      </c>
      <c r="E200" s="521">
        <f>+'Control Cuota LTP'!L54</f>
        <v>0</v>
      </c>
      <c r="F200" s="521">
        <f>+'Control Cuota LTP'!M54</f>
        <v>0</v>
      </c>
      <c r="G200" s="521">
        <f>+'Control Cuota LTP'!N54</f>
        <v>0</v>
      </c>
      <c r="H200" s="521">
        <f>+'Control Cuota LTP'!O54</f>
        <v>0</v>
      </c>
      <c r="I200" s="962" t="str">
        <f>+'Control Cuota LTP'!P54</f>
        <v>0%</v>
      </c>
      <c r="K200" s="968"/>
      <c r="L200" s="691" t="s">
        <v>121</v>
      </c>
      <c r="M200" s="699">
        <f t="shared" ref="M200" si="134">+D200+D201</f>
        <v>0</v>
      </c>
      <c r="N200" s="699">
        <f t="shared" ref="N200" si="135">+E200+E201</f>
        <v>0</v>
      </c>
      <c r="O200" s="699">
        <f>M200+N200</f>
        <v>0</v>
      </c>
      <c r="P200" s="699">
        <f t="shared" ref="P200" si="136">+G200+G201</f>
        <v>0</v>
      </c>
      <c r="Q200" s="699">
        <f t="shared" si="48"/>
        <v>0</v>
      </c>
      <c r="R200" s="708" t="str">
        <f t="shared" ref="R200" si="137">IF(O200&gt;0,P200/O200,"0%")</f>
        <v>0%</v>
      </c>
    </row>
    <row r="201" spans="1:19" ht="7.05" customHeight="1" thickBot="1">
      <c r="B201" s="678"/>
      <c r="C201" s="695"/>
      <c r="D201" s="521">
        <f>+'Control Cuota LTP'!K55</f>
        <v>0</v>
      </c>
      <c r="E201" s="521">
        <f>+'Control Cuota LTP'!L55</f>
        <v>0</v>
      </c>
      <c r="F201" s="521">
        <f>+'Control Cuota LTP'!M55</f>
        <v>0</v>
      </c>
      <c r="G201" s="521">
        <f>+'Control Cuota LTP'!N55</f>
        <v>0</v>
      </c>
      <c r="H201" s="521">
        <f>+'Control Cuota LTP'!O55</f>
        <v>0</v>
      </c>
      <c r="I201" s="962" t="str">
        <f>+'Control Cuota LTP'!P55</f>
        <v>0%</v>
      </c>
      <c r="K201" s="968"/>
      <c r="L201" s="691"/>
      <c r="M201" s="699"/>
      <c r="N201" s="699"/>
      <c r="O201" s="699">
        <f>M201+N201+Q200</f>
        <v>0</v>
      </c>
      <c r="P201" s="699"/>
      <c r="Q201" s="699">
        <f t="shared" si="48"/>
        <v>0</v>
      </c>
      <c r="R201" s="708"/>
    </row>
    <row r="202" spans="1:19" ht="7.05" customHeight="1">
      <c r="B202" s="678"/>
      <c r="C202" s="696" t="s">
        <v>160</v>
      </c>
      <c r="D202" s="521">
        <f>+'Control Cuota LTP'!K56</f>
        <v>449.99986500000006</v>
      </c>
      <c r="E202" s="521">
        <f>+'Control Cuota LTP'!L56</f>
        <v>23.790950000000013</v>
      </c>
      <c r="F202" s="521">
        <f>+'Control Cuota LTP'!M56</f>
        <v>473.79081500000007</v>
      </c>
      <c r="G202" s="521">
        <f>+'Control Cuota LTP'!N56</f>
        <v>252.596</v>
      </c>
      <c r="H202" s="521">
        <f>+'Control Cuota LTP'!O56</f>
        <v>221.19481500000006</v>
      </c>
      <c r="I202" s="962">
        <f>+'Control Cuota LTP'!P56</f>
        <v>0.53313823738858246</v>
      </c>
      <c r="K202" s="968"/>
      <c r="L202" s="969" t="s">
        <v>225</v>
      </c>
      <c r="M202" s="970">
        <f>+M156+M158+M160+M162+M164+M166+M168+M170+M172+M174+M176+M178+M180+M182+M184+M186+M188+M190+M192+M194+M196+M198+M200</f>
        <v>499.99984999999998</v>
      </c>
      <c r="N202" s="970">
        <f>+N156+N158+N160+N162+N164+N166+N168+N170+N172+N174+N176+N178+N180+N182+N184+N186+N188+N190+N192+N194+N196+N198+N200</f>
        <v>92.475000000000009</v>
      </c>
      <c r="O202" s="970">
        <f>+M202+N202</f>
        <v>592.47484999999995</v>
      </c>
      <c r="P202" s="970">
        <f>+P156+P158+P160+P162+P164+P166+P168+P170+P172+P174+P176+P178+P180+P182+P184+P186+P188+P190+P192+P194+P196+P198+P200</f>
        <v>415.88600000000002</v>
      </c>
      <c r="Q202" s="970">
        <f>O202-P202</f>
        <v>176.58884999999992</v>
      </c>
      <c r="R202" s="704">
        <f>P202/O202</f>
        <v>0.70194709530708366</v>
      </c>
    </row>
    <row r="203" spans="1:19" ht="7.05" customHeight="1" thickBot="1">
      <c r="B203" s="679"/>
      <c r="C203" s="697"/>
      <c r="D203" s="521">
        <f>+'Control Cuota LTP'!K57</f>
        <v>49.999985000000009</v>
      </c>
      <c r="E203" s="521">
        <f>+'Control Cuota LTP'!L57</f>
        <v>68.684049999999999</v>
      </c>
      <c r="F203" s="521">
        <f>+'Control Cuota LTP'!M57</f>
        <v>118.68403500000001</v>
      </c>
      <c r="G203" s="521">
        <f>+'Control Cuota LTP'!N57</f>
        <v>163.29000000000002</v>
      </c>
      <c r="H203" s="521">
        <f>+'Control Cuota LTP'!O57</f>
        <v>-44.605965000000012</v>
      </c>
      <c r="I203" s="962">
        <f>+'Control Cuota LTP'!P57</f>
        <v>1.3758379549532505</v>
      </c>
      <c r="K203" s="968"/>
      <c r="L203" s="969"/>
      <c r="M203" s="970"/>
      <c r="N203" s="970"/>
      <c r="O203" s="970">
        <f>+M203+N203</f>
        <v>0</v>
      </c>
      <c r="P203" s="970">
        <f>+P157+P159+P161+P163+P165+P167+P169+P171+P173+P175+P177+P179+P181+P183+P185+P187+P189+P191+P193+P195+P197+P199+P201</f>
        <v>0</v>
      </c>
      <c r="Q203" s="970">
        <f>O203-P203</f>
        <v>0</v>
      </c>
      <c r="R203" s="704" t="e">
        <f>P203/O203</f>
        <v>#DIV/0!</v>
      </c>
    </row>
    <row r="204" spans="1:19" s="490" customFormat="1" ht="10.95" customHeight="1">
      <c r="A204" s="491"/>
      <c r="B204" s="530"/>
      <c r="C204" s="531"/>
      <c r="D204" s="532"/>
      <c r="E204" s="532"/>
      <c r="F204" s="533"/>
      <c r="G204" s="532"/>
      <c r="H204" s="534"/>
      <c r="I204" s="535"/>
      <c r="J204" s="536"/>
      <c r="K204" s="530"/>
      <c r="L204" s="537"/>
      <c r="M204" s="538"/>
      <c r="N204" s="538"/>
      <c r="O204" s="538"/>
      <c r="P204" s="538"/>
      <c r="Q204" s="538"/>
      <c r="R204" s="538"/>
      <c r="S204" s="491"/>
    </row>
    <row r="205" spans="1:19" ht="19.8" customHeight="1" thickBot="1">
      <c r="K205" s="723" t="s">
        <v>240</v>
      </c>
      <c r="L205" s="723"/>
      <c r="M205" s="723"/>
      <c r="N205" s="723"/>
      <c r="O205" s="723"/>
      <c r="P205" s="723"/>
      <c r="Q205" s="723"/>
      <c r="R205" s="723"/>
    </row>
    <row r="206" spans="1:19" ht="7.05" customHeight="1" thickBot="1">
      <c r="B206" s="501" t="s">
        <v>90</v>
      </c>
      <c r="C206" s="584" t="s">
        <v>72</v>
      </c>
      <c r="D206" s="585" t="s">
        <v>32</v>
      </c>
      <c r="E206" s="585" t="s">
        <v>31</v>
      </c>
      <c r="F206" s="585" t="s">
        <v>6</v>
      </c>
      <c r="G206" s="586" t="s">
        <v>7</v>
      </c>
      <c r="H206" s="586" t="s">
        <v>28</v>
      </c>
      <c r="I206" s="587" t="s">
        <v>41</v>
      </c>
      <c r="K206" s="963" t="s">
        <v>90</v>
      </c>
      <c r="L206" s="964" t="s">
        <v>72</v>
      </c>
      <c r="M206" s="965" t="s">
        <v>32</v>
      </c>
      <c r="N206" s="965" t="s">
        <v>234</v>
      </c>
      <c r="O206" s="965" t="s">
        <v>6</v>
      </c>
      <c r="P206" s="966" t="s">
        <v>7</v>
      </c>
      <c r="Q206" s="965" t="s">
        <v>28</v>
      </c>
      <c r="R206" s="967" t="s">
        <v>30</v>
      </c>
    </row>
    <row r="207" spans="1:19" ht="7.05" customHeight="1">
      <c r="B207" s="678" t="s">
        <v>227</v>
      </c>
      <c r="C207" s="709" t="s">
        <v>103</v>
      </c>
      <c r="D207" s="588">
        <f>+'Control Cuota LTP'!Q10</f>
        <v>179.13618</v>
      </c>
      <c r="E207" s="539">
        <f>+'Control Cuota LTP'!R10</f>
        <v>-37.378100000000003</v>
      </c>
      <c r="F207" s="539">
        <f>+'Control Cuota LTP'!S10</f>
        <v>141.75808000000001</v>
      </c>
      <c r="G207" s="539">
        <f>+'Control Cuota LTP'!T10</f>
        <v>140.62899999999996</v>
      </c>
      <c r="H207" s="539">
        <f>+'Control Cuota LTP'!U10</f>
        <v>1.1290800000000445</v>
      </c>
      <c r="I207" s="589">
        <f>+'Control Cuota LTP'!V10</f>
        <v>0.9920351630044647</v>
      </c>
      <c r="K207" s="968" t="s">
        <v>227</v>
      </c>
      <c r="L207" s="691" t="s">
        <v>103</v>
      </c>
      <c r="M207" s="699">
        <f>+D207+D208</f>
        <v>199.0402</v>
      </c>
      <c r="N207" s="699">
        <f>+E207+E208</f>
        <v>-37.378100000000003</v>
      </c>
      <c r="O207" s="699">
        <f>M207+N207</f>
        <v>161.66210000000001</v>
      </c>
      <c r="P207" s="699">
        <f>+G207+G208</f>
        <v>158.17599999999996</v>
      </c>
      <c r="Q207" s="699">
        <f t="shared" ref="Q207:Q252" si="138">O207-P207</f>
        <v>3.4861000000000502</v>
      </c>
      <c r="R207" s="708">
        <f t="shared" ref="R207" si="139">IF(O207&gt;0,P207/O207,"0%")</f>
        <v>0.97843588571470952</v>
      </c>
    </row>
    <row r="208" spans="1:19" ht="7.05" customHeight="1">
      <c r="B208" s="678"/>
      <c r="C208" s="710"/>
      <c r="D208" s="588">
        <f>+'Control Cuota LTP'!Q11</f>
        <v>19.904019999999999</v>
      </c>
      <c r="E208" s="539">
        <f>+'Control Cuota LTP'!R11</f>
        <v>0</v>
      </c>
      <c r="F208" s="539">
        <f>+'Control Cuota LTP'!S11</f>
        <v>21.033100000000044</v>
      </c>
      <c r="G208" s="539">
        <f>+'Control Cuota LTP'!T11</f>
        <v>17.547000000000001</v>
      </c>
      <c r="H208" s="539">
        <f>+'Control Cuota LTP'!U11</f>
        <v>3.4861000000000431</v>
      </c>
      <c r="I208" s="589">
        <f>+'Control Cuota LTP'!V11</f>
        <v>0.83425648145066411</v>
      </c>
      <c r="K208" s="968"/>
      <c r="L208" s="691"/>
      <c r="M208" s="699"/>
      <c r="N208" s="699"/>
      <c r="O208" s="699">
        <f>M208+N208+Q207</f>
        <v>3.4861000000000502</v>
      </c>
      <c r="P208" s="699"/>
      <c r="Q208" s="699">
        <f t="shared" si="138"/>
        <v>3.4861000000000502</v>
      </c>
      <c r="R208" s="708"/>
    </row>
    <row r="209" spans="2:18" ht="7.05" customHeight="1">
      <c r="B209" s="678"/>
      <c r="C209" s="711" t="s">
        <v>105</v>
      </c>
      <c r="D209" s="588">
        <f>+'Control Cuota LTP'!Q12</f>
        <v>2.7E-2</v>
      </c>
      <c r="E209" s="539">
        <f>+'Control Cuota LTP'!R12</f>
        <v>0</v>
      </c>
      <c r="F209" s="539">
        <f>+'Control Cuota LTP'!S12</f>
        <v>2.7E-2</v>
      </c>
      <c r="G209" s="539">
        <f>+'Control Cuota LTP'!T12</f>
        <v>0</v>
      </c>
      <c r="H209" s="539">
        <f>+'Control Cuota LTP'!U12</f>
        <v>2.7E-2</v>
      </c>
      <c r="I209" s="589">
        <f>+'Control Cuota LTP'!V12</f>
        <v>0</v>
      </c>
      <c r="K209" s="968"/>
      <c r="L209" s="691" t="s">
        <v>105</v>
      </c>
      <c r="M209" s="699">
        <f t="shared" ref="M209" si="140">+D209+D210</f>
        <v>0.03</v>
      </c>
      <c r="N209" s="699">
        <f t="shared" ref="N209" si="141">+E209+E210</f>
        <v>0</v>
      </c>
      <c r="O209" s="699">
        <f>M209+N209</f>
        <v>0.03</v>
      </c>
      <c r="P209" s="699">
        <f t="shared" ref="P209" si="142">+G209+G210</f>
        <v>0</v>
      </c>
      <c r="Q209" s="699">
        <f t="shared" si="138"/>
        <v>0.03</v>
      </c>
      <c r="R209" s="708">
        <f t="shared" ref="R209" si="143">IF(O209&gt;0,P209/O209,"0%")</f>
        <v>0</v>
      </c>
    </row>
    <row r="210" spans="2:18" ht="7.05" customHeight="1">
      <c r="B210" s="678"/>
      <c r="C210" s="710"/>
      <c r="D210" s="588">
        <f>+'Control Cuota LTP'!Q13</f>
        <v>3.0000000000000001E-3</v>
      </c>
      <c r="E210" s="539">
        <f>+'Control Cuota LTP'!R13</f>
        <v>0</v>
      </c>
      <c r="F210" s="539">
        <f>+'Control Cuota LTP'!S13</f>
        <v>0.03</v>
      </c>
      <c r="G210" s="539">
        <f>+'Control Cuota LTP'!T13</f>
        <v>0</v>
      </c>
      <c r="H210" s="539">
        <f>+'Control Cuota LTP'!U13</f>
        <v>0.03</v>
      </c>
      <c r="I210" s="589">
        <f>+'Control Cuota LTP'!V13</f>
        <v>0</v>
      </c>
      <c r="K210" s="968"/>
      <c r="L210" s="691"/>
      <c r="M210" s="699"/>
      <c r="N210" s="699"/>
      <c r="O210" s="699">
        <f>M210+N210+Q209</f>
        <v>0.03</v>
      </c>
      <c r="P210" s="699"/>
      <c r="Q210" s="699">
        <f t="shared" si="138"/>
        <v>0.03</v>
      </c>
      <c r="R210" s="708"/>
    </row>
    <row r="211" spans="2:18" ht="7.05" customHeight="1">
      <c r="B211" s="678"/>
      <c r="C211" s="711" t="s">
        <v>122</v>
      </c>
      <c r="D211" s="588">
        <f>+'Control Cuota LTP'!Q14</f>
        <v>0</v>
      </c>
      <c r="E211" s="539">
        <f>+'Control Cuota LTP'!R14</f>
        <v>0</v>
      </c>
      <c r="F211" s="539">
        <f>+'Control Cuota LTP'!S14</f>
        <v>0</v>
      </c>
      <c r="G211" s="539">
        <f>+'Control Cuota LTP'!T14</f>
        <v>0</v>
      </c>
      <c r="H211" s="539">
        <f>+'Control Cuota LTP'!U14</f>
        <v>0</v>
      </c>
      <c r="I211" s="589" t="str">
        <f>+'Control Cuota LTP'!V14</f>
        <v>0%</v>
      </c>
      <c r="K211" s="968"/>
      <c r="L211" s="691" t="s">
        <v>122</v>
      </c>
      <c r="M211" s="699">
        <f t="shared" ref="M211" si="144">+D211+D212</f>
        <v>0</v>
      </c>
      <c r="N211" s="699">
        <f t="shared" ref="N211" si="145">+E211+E212</f>
        <v>0</v>
      </c>
      <c r="O211" s="699">
        <f>M211+N211</f>
        <v>0</v>
      </c>
      <c r="P211" s="699">
        <f t="shared" ref="P211" si="146">+G211+G212</f>
        <v>0</v>
      </c>
      <c r="Q211" s="699">
        <f t="shared" si="138"/>
        <v>0</v>
      </c>
      <c r="R211" s="708" t="str">
        <f t="shared" ref="R211" si="147">IF(O211&gt;0,P211/O211,"0%")</f>
        <v>0%</v>
      </c>
    </row>
    <row r="212" spans="2:18" ht="7.05" customHeight="1">
      <c r="B212" s="678"/>
      <c r="C212" s="710"/>
      <c r="D212" s="588">
        <f>+'Control Cuota LTP'!Q15</f>
        <v>0</v>
      </c>
      <c r="E212" s="539">
        <f>+'Control Cuota LTP'!R15</f>
        <v>0</v>
      </c>
      <c r="F212" s="539">
        <f>+'Control Cuota LTP'!S15</f>
        <v>0</v>
      </c>
      <c r="G212" s="539">
        <f>+'Control Cuota LTP'!T15</f>
        <v>0</v>
      </c>
      <c r="H212" s="539">
        <f>+'Control Cuota LTP'!U15</f>
        <v>0</v>
      </c>
      <c r="I212" s="589" t="str">
        <f>+'Control Cuota LTP'!V15</f>
        <v>0%</v>
      </c>
      <c r="K212" s="968"/>
      <c r="L212" s="691"/>
      <c r="M212" s="699"/>
      <c r="N212" s="699"/>
      <c r="O212" s="699">
        <f>M212+N212+Q211</f>
        <v>0</v>
      </c>
      <c r="P212" s="699"/>
      <c r="Q212" s="699">
        <f t="shared" si="138"/>
        <v>0</v>
      </c>
      <c r="R212" s="708"/>
    </row>
    <row r="213" spans="2:18" ht="7.05" customHeight="1">
      <c r="B213" s="678"/>
      <c r="C213" s="711" t="s">
        <v>123</v>
      </c>
      <c r="D213" s="588">
        <f>+'Control Cuota LTP'!Q16</f>
        <v>161.07435000000001</v>
      </c>
      <c r="E213" s="539">
        <f>+'Control Cuota LTP'!R16</f>
        <v>-21.128100000000003</v>
      </c>
      <c r="F213" s="539">
        <f>+'Control Cuota LTP'!S16</f>
        <v>139.94625000000002</v>
      </c>
      <c r="G213" s="539">
        <f>+'Control Cuota LTP'!T16</f>
        <v>133.46199999999999</v>
      </c>
      <c r="H213" s="539">
        <f>+'Control Cuota LTP'!U16</f>
        <v>6.4842500000000314</v>
      </c>
      <c r="I213" s="589">
        <f>+'Control Cuota LTP'!V16</f>
        <v>0.95366613967862635</v>
      </c>
      <c r="K213" s="968"/>
      <c r="L213" s="691" t="s">
        <v>123</v>
      </c>
      <c r="M213" s="699">
        <f t="shared" ref="M213" si="148">+D213+D214</f>
        <v>178.97150000000002</v>
      </c>
      <c r="N213" s="699">
        <f t="shared" ref="N213" si="149">+E213+E214</f>
        <v>-3.7600000000000016</v>
      </c>
      <c r="O213" s="699">
        <f>M213+N213</f>
        <v>175.21150000000003</v>
      </c>
      <c r="P213" s="699">
        <f t="shared" ref="P213" si="150">+G213+G214</f>
        <v>175.02699999999999</v>
      </c>
      <c r="Q213" s="699">
        <f t="shared" si="138"/>
        <v>0.18450000000004252</v>
      </c>
      <c r="R213" s="708">
        <f t="shared" ref="R213" si="151">IF(O213&gt;0,P213/O213,"0%")</f>
        <v>0.99894698692722772</v>
      </c>
    </row>
    <row r="214" spans="2:18" ht="7.05" customHeight="1">
      <c r="B214" s="678"/>
      <c r="C214" s="710"/>
      <c r="D214" s="588">
        <f>+'Control Cuota LTP'!Q17</f>
        <v>17.89715</v>
      </c>
      <c r="E214" s="539">
        <f>+'Control Cuota LTP'!R17</f>
        <v>17.368100000000002</v>
      </c>
      <c r="F214" s="539">
        <f>+'Control Cuota LTP'!S17</f>
        <v>41.749500000000033</v>
      </c>
      <c r="G214" s="539">
        <f>+'Control Cuota LTP'!T17</f>
        <v>41.564999999999998</v>
      </c>
      <c r="H214" s="539">
        <f>+'Control Cuota LTP'!U17</f>
        <v>0.18450000000003541</v>
      </c>
      <c r="I214" s="589">
        <f>+'Control Cuota LTP'!V17</f>
        <v>0.99558078539862671</v>
      </c>
      <c r="K214" s="968"/>
      <c r="L214" s="691"/>
      <c r="M214" s="699"/>
      <c r="N214" s="699"/>
      <c r="O214" s="699">
        <f>M214+N214+Q213</f>
        <v>0.18450000000004252</v>
      </c>
      <c r="P214" s="699"/>
      <c r="Q214" s="699">
        <f t="shared" si="138"/>
        <v>0.18450000000004252</v>
      </c>
      <c r="R214" s="708"/>
    </row>
    <row r="215" spans="2:18" ht="7.05" customHeight="1">
      <c r="B215" s="678"/>
      <c r="C215" s="711" t="s">
        <v>38</v>
      </c>
      <c r="D215" s="588">
        <f>+'Control Cuota LTP'!Q18</f>
        <v>4.7311199999999998</v>
      </c>
      <c r="E215" s="539">
        <f>+'Control Cuota LTP'!R18</f>
        <v>-1.206</v>
      </c>
      <c r="F215" s="539">
        <f>+'Control Cuota LTP'!S18</f>
        <v>3.5251199999999998</v>
      </c>
      <c r="G215" s="539">
        <f>+'Control Cuota LTP'!T18</f>
        <v>6.2E-2</v>
      </c>
      <c r="H215" s="539">
        <f>+'Control Cuota LTP'!U18</f>
        <v>3.46312</v>
      </c>
      <c r="I215" s="589">
        <f>+'Control Cuota LTP'!V18</f>
        <v>1.7588053740014525E-2</v>
      </c>
      <c r="K215" s="968"/>
      <c r="L215" s="691" t="s">
        <v>38</v>
      </c>
      <c r="M215" s="699">
        <f t="shared" ref="M215" si="152">+D215+D216</f>
        <v>5.2568000000000001</v>
      </c>
      <c r="N215" s="699">
        <f t="shared" ref="N215" si="153">+E215+E216</f>
        <v>-1.206</v>
      </c>
      <c r="O215" s="699">
        <f>M215+N215</f>
        <v>4.0508000000000006</v>
      </c>
      <c r="P215" s="699">
        <f t="shared" ref="P215" si="154">+G215+G216</f>
        <v>7.9000000000000001E-2</v>
      </c>
      <c r="Q215" s="699">
        <f t="shared" si="138"/>
        <v>3.9718000000000004</v>
      </c>
      <c r="R215" s="708">
        <f t="shared" ref="R215" si="155">IF(O215&gt;0,P215/O215,"0%")</f>
        <v>1.9502320529278163E-2</v>
      </c>
    </row>
    <row r="216" spans="2:18" ht="7.05" customHeight="1">
      <c r="B216" s="678"/>
      <c r="C216" s="710"/>
      <c r="D216" s="588">
        <f>+'Control Cuota LTP'!Q19</f>
        <v>0.52568000000000004</v>
      </c>
      <c r="E216" s="539">
        <f>+'Control Cuota LTP'!R19</f>
        <v>0</v>
      </c>
      <c r="F216" s="539">
        <f>+'Control Cuota LTP'!S19</f>
        <v>3.9887999999999999</v>
      </c>
      <c r="G216" s="539">
        <f>+'Control Cuota LTP'!T19</f>
        <v>1.7000000000000001E-2</v>
      </c>
      <c r="H216" s="539">
        <f>+'Control Cuota LTP'!U19</f>
        <v>3.9718</v>
      </c>
      <c r="I216" s="589">
        <f>+'Control Cuota LTP'!V19</f>
        <v>4.2619334135579629E-3</v>
      </c>
      <c r="K216" s="968"/>
      <c r="L216" s="691"/>
      <c r="M216" s="699"/>
      <c r="N216" s="699"/>
      <c r="O216" s="699">
        <f>M216+N216+Q215</f>
        <v>3.9718000000000004</v>
      </c>
      <c r="P216" s="699"/>
      <c r="Q216" s="699">
        <f t="shared" si="138"/>
        <v>3.9718000000000004</v>
      </c>
      <c r="R216" s="708"/>
    </row>
    <row r="217" spans="2:18" ht="7.05" customHeight="1">
      <c r="B217" s="678"/>
      <c r="C217" s="711" t="s">
        <v>116</v>
      </c>
      <c r="D217" s="588">
        <f>+'Control Cuota LTP'!Q20</f>
        <v>2.5550999999999999</v>
      </c>
      <c r="E217" s="539">
        <f>+'Control Cuota LTP'!R20</f>
        <v>0</v>
      </c>
      <c r="F217" s="539">
        <f>+'Control Cuota LTP'!S20</f>
        <v>2.5550999999999999</v>
      </c>
      <c r="G217" s="539">
        <f>+'Control Cuota LTP'!T20</f>
        <v>0</v>
      </c>
      <c r="H217" s="539">
        <f>+'Control Cuota LTP'!U20</f>
        <v>2.5550999999999999</v>
      </c>
      <c r="I217" s="589">
        <f>+'Control Cuota LTP'!V20</f>
        <v>0</v>
      </c>
      <c r="K217" s="968"/>
      <c r="L217" s="691" t="s">
        <v>116</v>
      </c>
      <c r="M217" s="699">
        <f t="shared" ref="M217" si="156">+D217+D218</f>
        <v>2.839</v>
      </c>
      <c r="N217" s="699">
        <f t="shared" ref="N217" si="157">+E217+E218</f>
        <v>0</v>
      </c>
      <c r="O217" s="699">
        <f>M217+N217</f>
        <v>2.839</v>
      </c>
      <c r="P217" s="699">
        <f t="shared" ref="P217" si="158">+G217+G218</f>
        <v>0</v>
      </c>
      <c r="Q217" s="699">
        <f t="shared" si="138"/>
        <v>2.839</v>
      </c>
      <c r="R217" s="708">
        <f t="shared" ref="R217" si="159">IF(O217&gt;0,P217/O217,"0%")</f>
        <v>0</v>
      </c>
    </row>
    <row r="218" spans="2:18" ht="7.05" customHeight="1">
      <c r="B218" s="678"/>
      <c r="C218" s="710"/>
      <c r="D218" s="588">
        <f>+'Control Cuota LTP'!Q21</f>
        <v>0.28389999999999999</v>
      </c>
      <c r="E218" s="539">
        <f>+'Control Cuota LTP'!R21</f>
        <v>0</v>
      </c>
      <c r="F218" s="539">
        <f>+'Control Cuota LTP'!S21</f>
        <v>2.839</v>
      </c>
      <c r="G218" s="539">
        <f>+'Control Cuota LTP'!T21</f>
        <v>0</v>
      </c>
      <c r="H218" s="539">
        <f>+'Control Cuota LTP'!U21</f>
        <v>2.839</v>
      </c>
      <c r="I218" s="589">
        <f>+'Control Cuota LTP'!V21</f>
        <v>0</v>
      </c>
      <c r="K218" s="968"/>
      <c r="L218" s="691"/>
      <c r="M218" s="699"/>
      <c r="N218" s="699"/>
      <c r="O218" s="699">
        <f>M218+N218+Q217</f>
        <v>2.839</v>
      </c>
      <c r="P218" s="699"/>
      <c r="Q218" s="699">
        <f t="shared" si="138"/>
        <v>2.839</v>
      </c>
      <c r="R218" s="708"/>
    </row>
    <row r="219" spans="2:18" ht="7.05" customHeight="1">
      <c r="B219" s="678"/>
      <c r="C219" s="711" t="s">
        <v>115</v>
      </c>
      <c r="D219" s="588">
        <f>+'Control Cuota LTP'!Q22</f>
        <v>239.25807000000003</v>
      </c>
      <c r="E219" s="539">
        <f>+'Control Cuota LTP'!R22</f>
        <v>-2.7700000000000018</v>
      </c>
      <c r="F219" s="539">
        <f>+'Control Cuota LTP'!S22</f>
        <v>236.48807000000002</v>
      </c>
      <c r="G219" s="539">
        <f>+'Control Cuota LTP'!T22</f>
        <v>83.242000000000019</v>
      </c>
      <c r="H219" s="539">
        <f>+'Control Cuota LTP'!U22</f>
        <v>153.24607</v>
      </c>
      <c r="I219" s="589">
        <f>+'Control Cuota LTP'!V22</f>
        <v>0.3519923859161268</v>
      </c>
      <c r="K219" s="968"/>
      <c r="L219" s="691" t="s">
        <v>115</v>
      </c>
      <c r="M219" s="699">
        <f t="shared" ref="M219" si="160">+D219+D220</f>
        <v>265.84230000000002</v>
      </c>
      <c r="N219" s="699">
        <f t="shared" ref="N219" si="161">+E219+E220</f>
        <v>-2.7700000000000018</v>
      </c>
      <c r="O219" s="699">
        <f>M219+N219</f>
        <v>263.07230000000004</v>
      </c>
      <c r="P219" s="699">
        <f t="shared" ref="P219" si="162">+G219+G220</f>
        <v>144.69400000000002</v>
      </c>
      <c r="Q219" s="699">
        <f t="shared" si="138"/>
        <v>118.37830000000002</v>
      </c>
      <c r="R219" s="708">
        <f t="shared" ref="R219" si="163">IF(O219&gt;0,P219/O219,"0%")</f>
        <v>0.55001609823611231</v>
      </c>
    </row>
    <row r="220" spans="2:18" ht="7.05" customHeight="1">
      <c r="B220" s="678"/>
      <c r="C220" s="710"/>
      <c r="D220" s="588">
        <f>+'Control Cuota LTP'!Q23</f>
        <v>26.584230000000002</v>
      </c>
      <c r="E220" s="539">
        <f>+'Control Cuota LTP'!R23</f>
        <v>0</v>
      </c>
      <c r="F220" s="539">
        <f>+'Control Cuota LTP'!S23</f>
        <v>179.83029999999999</v>
      </c>
      <c r="G220" s="539">
        <f>+'Control Cuota LTP'!T23</f>
        <v>61.451999999999998</v>
      </c>
      <c r="H220" s="539">
        <f>+'Control Cuota LTP'!U23</f>
        <v>118.3783</v>
      </c>
      <c r="I220" s="589">
        <f>+'Control Cuota LTP'!V23</f>
        <v>0.34172216806622691</v>
      </c>
      <c r="K220" s="968"/>
      <c r="L220" s="691"/>
      <c r="M220" s="699"/>
      <c r="N220" s="699"/>
      <c r="O220" s="699">
        <f>M220+N220+Q219</f>
        <v>118.37830000000002</v>
      </c>
      <c r="P220" s="699"/>
      <c r="Q220" s="699">
        <f t="shared" si="138"/>
        <v>118.37830000000002</v>
      </c>
      <c r="R220" s="708"/>
    </row>
    <row r="221" spans="2:18" ht="7.05" customHeight="1">
      <c r="B221" s="678"/>
      <c r="C221" s="711" t="s">
        <v>37</v>
      </c>
      <c r="D221" s="588">
        <f>+'Control Cuota LTP'!Q24</f>
        <v>1.39473</v>
      </c>
      <c r="E221" s="539">
        <f>+'Control Cuota LTP'!R24</f>
        <v>0</v>
      </c>
      <c r="F221" s="539">
        <f>+'Control Cuota LTP'!S24</f>
        <v>1.39473</v>
      </c>
      <c r="G221" s="539">
        <f>+'Control Cuota LTP'!T24</f>
        <v>0</v>
      </c>
      <c r="H221" s="539">
        <f>+'Control Cuota LTP'!U24</f>
        <v>1.39473</v>
      </c>
      <c r="I221" s="589">
        <f>+'Control Cuota LTP'!V24</f>
        <v>0</v>
      </c>
      <c r="K221" s="968"/>
      <c r="L221" s="691" t="s">
        <v>37</v>
      </c>
      <c r="M221" s="699">
        <f t="shared" ref="M221" si="164">+D221+D222</f>
        <v>1.5497000000000001</v>
      </c>
      <c r="N221" s="699">
        <f t="shared" ref="N221" si="165">+E221+E222</f>
        <v>0</v>
      </c>
      <c r="O221" s="699">
        <f>M221+N221</f>
        <v>1.5497000000000001</v>
      </c>
      <c r="P221" s="699">
        <f t="shared" ref="P221" si="166">+G221+G222</f>
        <v>0</v>
      </c>
      <c r="Q221" s="699">
        <f t="shared" si="138"/>
        <v>1.5497000000000001</v>
      </c>
      <c r="R221" s="708">
        <f t="shared" ref="R221" si="167">IF(O221&gt;0,P221/O221,"0%")</f>
        <v>0</v>
      </c>
    </row>
    <row r="222" spans="2:18" ht="7.05" customHeight="1">
      <c r="B222" s="678"/>
      <c r="C222" s="710"/>
      <c r="D222" s="588">
        <f>+'Control Cuota LTP'!Q25</f>
        <v>0.15497</v>
      </c>
      <c r="E222" s="539">
        <f>+'Control Cuota LTP'!R25</f>
        <v>0</v>
      </c>
      <c r="F222" s="539">
        <f>+'Control Cuota LTP'!S25</f>
        <v>1.5497000000000001</v>
      </c>
      <c r="G222" s="539">
        <f>+'Control Cuota LTP'!T25</f>
        <v>0</v>
      </c>
      <c r="H222" s="539">
        <f>+'Control Cuota LTP'!U25</f>
        <v>1.5497000000000001</v>
      </c>
      <c r="I222" s="589">
        <f>+'Control Cuota LTP'!V25</f>
        <v>0</v>
      </c>
      <c r="K222" s="968"/>
      <c r="L222" s="691"/>
      <c r="M222" s="699"/>
      <c r="N222" s="699"/>
      <c r="O222" s="699">
        <f>M222+N222+Q221</f>
        <v>1.5497000000000001</v>
      </c>
      <c r="P222" s="699"/>
      <c r="Q222" s="699">
        <f t="shared" si="138"/>
        <v>1.5497000000000001</v>
      </c>
      <c r="R222" s="708"/>
    </row>
    <row r="223" spans="2:18" ht="7.05" customHeight="1">
      <c r="B223" s="678"/>
      <c r="C223" s="711" t="s">
        <v>35</v>
      </c>
      <c r="D223" s="588">
        <f>+'Control Cuota LTP'!Q26</f>
        <v>2.7E-2</v>
      </c>
      <c r="E223" s="539">
        <f>+'Control Cuota LTP'!R26</f>
        <v>0</v>
      </c>
      <c r="F223" s="539">
        <f>+'Control Cuota LTP'!S26</f>
        <v>2.7E-2</v>
      </c>
      <c r="G223" s="539">
        <f>+'Control Cuota LTP'!T26</f>
        <v>0</v>
      </c>
      <c r="H223" s="539">
        <f>+'Control Cuota LTP'!U26</f>
        <v>2.7E-2</v>
      </c>
      <c r="I223" s="589">
        <f>+'Control Cuota LTP'!V26</f>
        <v>0</v>
      </c>
      <c r="K223" s="968"/>
      <c r="L223" s="691" t="s">
        <v>35</v>
      </c>
      <c r="M223" s="699">
        <f t="shared" ref="M223" si="168">+D223+D224</f>
        <v>0.03</v>
      </c>
      <c r="N223" s="699">
        <f t="shared" ref="N223" si="169">+E223+E224</f>
        <v>0</v>
      </c>
      <c r="O223" s="699">
        <f>M223+N223</f>
        <v>0.03</v>
      </c>
      <c r="P223" s="699">
        <f t="shared" ref="P223" si="170">+G223+G224</f>
        <v>0</v>
      </c>
      <c r="Q223" s="699">
        <f t="shared" si="138"/>
        <v>0.03</v>
      </c>
      <c r="R223" s="708">
        <f t="shared" ref="R223" si="171">IF(O223&gt;0,P223/O223,"0%")</f>
        <v>0</v>
      </c>
    </row>
    <row r="224" spans="2:18" ht="7.05" customHeight="1">
      <c r="B224" s="678"/>
      <c r="C224" s="710"/>
      <c r="D224" s="588">
        <f>+'Control Cuota LTP'!Q27</f>
        <v>3.0000000000000001E-3</v>
      </c>
      <c r="E224" s="539">
        <f>+'Control Cuota LTP'!R27</f>
        <v>0</v>
      </c>
      <c r="F224" s="539">
        <f>+'Control Cuota LTP'!S27</f>
        <v>0.03</v>
      </c>
      <c r="G224" s="539">
        <f>+'Control Cuota LTP'!T27</f>
        <v>0</v>
      </c>
      <c r="H224" s="539">
        <f>+'Control Cuota LTP'!U27</f>
        <v>0.03</v>
      </c>
      <c r="I224" s="589">
        <f>+'Control Cuota LTP'!V27</f>
        <v>0</v>
      </c>
      <c r="K224" s="968"/>
      <c r="L224" s="691"/>
      <c r="M224" s="699"/>
      <c r="N224" s="699"/>
      <c r="O224" s="699">
        <f>M224+N224+Q223</f>
        <v>0.03</v>
      </c>
      <c r="P224" s="699"/>
      <c r="Q224" s="699">
        <f t="shared" si="138"/>
        <v>0.03</v>
      </c>
      <c r="R224" s="708"/>
    </row>
    <row r="225" spans="2:18" ht="7.05" customHeight="1">
      <c r="B225" s="678"/>
      <c r="C225" s="711" t="s">
        <v>34</v>
      </c>
      <c r="D225" s="588">
        <f>+'Control Cuota LTP'!Q28</f>
        <v>2.7E-2</v>
      </c>
      <c r="E225" s="539">
        <f>+'Control Cuota LTP'!R28</f>
        <v>0</v>
      </c>
      <c r="F225" s="539">
        <f>+'Control Cuota LTP'!S28</f>
        <v>2.7E-2</v>
      </c>
      <c r="G225" s="539">
        <f>+'Control Cuota LTP'!T28</f>
        <v>0</v>
      </c>
      <c r="H225" s="539">
        <f>+'Control Cuota LTP'!U28</f>
        <v>2.7E-2</v>
      </c>
      <c r="I225" s="589">
        <f>+'Control Cuota LTP'!V28</f>
        <v>0</v>
      </c>
      <c r="K225" s="968"/>
      <c r="L225" s="691" t="s">
        <v>34</v>
      </c>
      <c r="M225" s="699">
        <f t="shared" ref="M225" si="172">+D225+D226</f>
        <v>0.03</v>
      </c>
      <c r="N225" s="699">
        <f t="shared" ref="N225" si="173">+E225+E226</f>
        <v>0</v>
      </c>
      <c r="O225" s="699">
        <f>M225+N225</f>
        <v>0.03</v>
      </c>
      <c r="P225" s="699">
        <f t="shared" ref="P225" si="174">+G225+G226</f>
        <v>0</v>
      </c>
      <c r="Q225" s="699">
        <f t="shared" si="138"/>
        <v>0.03</v>
      </c>
      <c r="R225" s="708">
        <f t="shared" ref="R225" si="175">IF(O225&gt;0,P225/O225,"0%")</f>
        <v>0</v>
      </c>
    </row>
    <row r="226" spans="2:18" ht="7.05" customHeight="1">
      <c r="B226" s="678"/>
      <c r="C226" s="710"/>
      <c r="D226" s="588">
        <f>+'Control Cuota LTP'!Q29</f>
        <v>3.0000000000000001E-3</v>
      </c>
      <c r="E226" s="539">
        <f>+'Control Cuota LTP'!R29</f>
        <v>0</v>
      </c>
      <c r="F226" s="539">
        <f>+'Control Cuota LTP'!S29</f>
        <v>0.03</v>
      </c>
      <c r="G226" s="539">
        <f>+'Control Cuota LTP'!T29</f>
        <v>0</v>
      </c>
      <c r="H226" s="539">
        <f>+'Control Cuota LTP'!U29</f>
        <v>0.03</v>
      </c>
      <c r="I226" s="589">
        <f>+'Control Cuota LTP'!V29</f>
        <v>0</v>
      </c>
      <c r="K226" s="968"/>
      <c r="L226" s="691"/>
      <c r="M226" s="699"/>
      <c r="N226" s="699"/>
      <c r="O226" s="699">
        <f>M226+N226+Q225</f>
        <v>0.03</v>
      </c>
      <c r="P226" s="699"/>
      <c r="Q226" s="699">
        <f t="shared" si="138"/>
        <v>0.03</v>
      </c>
      <c r="R226" s="708"/>
    </row>
    <row r="227" spans="2:18" ht="7.05" customHeight="1">
      <c r="B227" s="678"/>
      <c r="C227" s="711" t="s">
        <v>124</v>
      </c>
      <c r="D227" s="588">
        <f>+'Control Cuota LTP'!Q30</f>
        <v>1.8000000000000002E-2</v>
      </c>
      <c r="E227" s="539">
        <f>+'Control Cuota LTP'!R30</f>
        <v>0</v>
      </c>
      <c r="F227" s="539">
        <f>+'Control Cuota LTP'!S30</f>
        <v>1.8000000000000002E-2</v>
      </c>
      <c r="G227" s="539">
        <f>+'Control Cuota LTP'!T30</f>
        <v>0</v>
      </c>
      <c r="H227" s="539">
        <f>+'Control Cuota LTP'!U30</f>
        <v>1.8000000000000002E-2</v>
      </c>
      <c r="I227" s="589">
        <f>+'Control Cuota LTP'!V30</f>
        <v>0</v>
      </c>
      <c r="K227" s="968"/>
      <c r="L227" s="691" t="s">
        <v>124</v>
      </c>
      <c r="M227" s="699">
        <f t="shared" ref="M227" si="176">+D227+D228</f>
        <v>2.0000000000000004E-2</v>
      </c>
      <c r="N227" s="699">
        <f t="shared" ref="N227" si="177">+E227+E228</f>
        <v>0</v>
      </c>
      <c r="O227" s="699">
        <f>M227+N227</f>
        <v>2.0000000000000004E-2</v>
      </c>
      <c r="P227" s="699">
        <f t="shared" ref="P227" si="178">+G227+G228</f>
        <v>0</v>
      </c>
      <c r="Q227" s="699">
        <f t="shared" si="138"/>
        <v>2.0000000000000004E-2</v>
      </c>
      <c r="R227" s="708">
        <f t="shared" ref="R227" si="179">IF(O227&gt;0,P227/O227,"0%")</f>
        <v>0</v>
      </c>
    </row>
    <row r="228" spans="2:18" ht="7.05" customHeight="1">
      <c r="B228" s="678"/>
      <c r="C228" s="710"/>
      <c r="D228" s="588">
        <f>+'Control Cuota LTP'!Q31</f>
        <v>2E-3</v>
      </c>
      <c r="E228" s="539">
        <f>+'Control Cuota LTP'!R31</f>
        <v>0</v>
      </c>
      <c r="F228" s="539">
        <f>+'Control Cuota LTP'!S31</f>
        <v>2.0000000000000004E-2</v>
      </c>
      <c r="G228" s="539">
        <f>+'Control Cuota LTP'!T31</f>
        <v>0</v>
      </c>
      <c r="H228" s="539">
        <f>+'Control Cuota LTP'!U31</f>
        <v>2.0000000000000004E-2</v>
      </c>
      <c r="I228" s="589">
        <f>+'Control Cuota LTP'!V31</f>
        <v>0</v>
      </c>
      <c r="K228" s="968"/>
      <c r="L228" s="691"/>
      <c r="M228" s="699"/>
      <c r="N228" s="699"/>
      <c r="O228" s="699">
        <f>M228+N228+Q227</f>
        <v>2.0000000000000004E-2</v>
      </c>
      <c r="P228" s="699"/>
      <c r="Q228" s="699">
        <f t="shared" si="138"/>
        <v>2.0000000000000004E-2</v>
      </c>
      <c r="R228" s="708"/>
    </row>
    <row r="229" spans="2:18" ht="7.05" customHeight="1">
      <c r="B229" s="678"/>
      <c r="C229" s="711" t="s">
        <v>125</v>
      </c>
      <c r="D229" s="588">
        <f>+'Control Cuota LTP'!Q32</f>
        <v>306.45251999999999</v>
      </c>
      <c r="E229" s="539">
        <f>+'Control Cuota LTP'!R32</f>
        <v>-3.26</v>
      </c>
      <c r="F229" s="539">
        <f>+'Control Cuota LTP'!S32</f>
        <v>303.19252</v>
      </c>
      <c r="G229" s="539">
        <f>+'Control Cuota LTP'!T32</f>
        <v>261.14400000000001</v>
      </c>
      <c r="H229" s="539">
        <f>+'Control Cuota LTP'!U32</f>
        <v>42.048519999999996</v>
      </c>
      <c r="I229" s="589">
        <f>+'Control Cuota LTP'!V32</f>
        <v>0.86131412476798574</v>
      </c>
      <c r="K229" s="968"/>
      <c r="L229" s="691" t="s">
        <v>125</v>
      </c>
      <c r="M229" s="699">
        <f t="shared" ref="M229" si="180">+D229+D230</f>
        <v>340.50279999999998</v>
      </c>
      <c r="N229" s="699">
        <f t="shared" ref="N229" si="181">+E229+E230</f>
        <v>-3.26</v>
      </c>
      <c r="O229" s="699">
        <f>M229+N229</f>
        <v>337.24279999999999</v>
      </c>
      <c r="P229" s="699">
        <f t="shared" ref="P229" si="182">+G229+G230</f>
        <v>335.55700000000002</v>
      </c>
      <c r="Q229" s="699">
        <f t="shared" si="138"/>
        <v>1.685799999999972</v>
      </c>
      <c r="R229" s="708">
        <f t="shared" ref="R229" si="183">IF(O229&gt;0,P229/O229,"0%")</f>
        <v>0.99500122760219056</v>
      </c>
    </row>
    <row r="230" spans="2:18" ht="7.05" customHeight="1">
      <c r="B230" s="678"/>
      <c r="C230" s="710"/>
      <c r="D230" s="588">
        <f>+'Control Cuota LTP'!Q33</f>
        <v>34.050280000000001</v>
      </c>
      <c r="E230" s="539">
        <f>+'Control Cuota LTP'!R33</f>
        <v>0</v>
      </c>
      <c r="F230" s="539">
        <f>+'Control Cuota LTP'!S33</f>
        <v>76.098799999999997</v>
      </c>
      <c r="G230" s="539">
        <f>+'Control Cuota LTP'!T33</f>
        <v>74.412999999999997</v>
      </c>
      <c r="H230" s="539">
        <f>+'Control Cuota LTP'!U33</f>
        <v>1.6858000000000004</v>
      </c>
      <c r="I230" s="589">
        <f>+'Control Cuota LTP'!V33</f>
        <v>0.97784721966706434</v>
      </c>
      <c r="K230" s="968"/>
      <c r="L230" s="691"/>
      <c r="M230" s="699"/>
      <c r="N230" s="699"/>
      <c r="O230" s="699">
        <f>M230+N230+Q229</f>
        <v>1.685799999999972</v>
      </c>
      <c r="P230" s="699"/>
      <c r="Q230" s="699">
        <f t="shared" si="138"/>
        <v>1.685799999999972</v>
      </c>
      <c r="R230" s="708"/>
    </row>
    <row r="231" spans="2:18" ht="7.05" customHeight="1">
      <c r="B231" s="678"/>
      <c r="C231" s="711" t="s">
        <v>126</v>
      </c>
      <c r="D231" s="588">
        <f>+'Control Cuota LTP'!Q34</f>
        <v>9.0000000000000011E-3</v>
      </c>
      <c r="E231" s="539">
        <f>+'Control Cuota LTP'!R34</f>
        <v>34.608100000000007</v>
      </c>
      <c r="F231" s="539">
        <f>+'Control Cuota LTP'!S34</f>
        <v>34.617100000000008</v>
      </c>
      <c r="G231" s="539">
        <f>+'Control Cuota LTP'!T34</f>
        <v>0</v>
      </c>
      <c r="H231" s="539">
        <f>+'Control Cuota LTP'!U34</f>
        <v>34.617100000000008</v>
      </c>
      <c r="I231" s="589">
        <f>+'Control Cuota LTP'!V34</f>
        <v>0</v>
      </c>
      <c r="K231" s="968"/>
      <c r="L231" s="691" t="s">
        <v>126</v>
      </c>
      <c r="M231" s="699">
        <f t="shared" ref="M231" si="184">+D231+D232</f>
        <v>1.0000000000000002E-2</v>
      </c>
      <c r="N231" s="699">
        <f t="shared" ref="N231" si="185">+E231+E232</f>
        <v>34.608100000000007</v>
      </c>
      <c r="O231" s="699">
        <f>M231+N231</f>
        <v>34.618100000000005</v>
      </c>
      <c r="P231" s="699">
        <f t="shared" ref="P231" si="186">+G231+G232</f>
        <v>0</v>
      </c>
      <c r="Q231" s="699">
        <f t="shared" si="138"/>
        <v>34.618100000000005</v>
      </c>
      <c r="R231" s="708">
        <f t="shared" ref="R231" si="187">IF(O231&gt;0,P231/O231,"0%")</f>
        <v>0</v>
      </c>
    </row>
    <row r="232" spans="2:18" ht="7.05" customHeight="1">
      <c r="B232" s="678"/>
      <c r="C232" s="710"/>
      <c r="D232" s="588">
        <f>+'Control Cuota LTP'!Q35</f>
        <v>1E-3</v>
      </c>
      <c r="E232" s="539">
        <f>+'Control Cuota LTP'!R35</f>
        <v>0</v>
      </c>
      <c r="F232" s="539">
        <f>+'Control Cuota LTP'!S35</f>
        <v>34.618100000000005</v>
      </c>
      <c r="G232" s="539">
        <f>+'Control Cuota LTP'!T35</f>
        <v>0</v>
      </c>
      <c r="H232" s="539">
        <f>+'Control Cuota LTP'!U35</f>
        <v>34.618100000000005</v>
      </c>
      <c r="I232" s="589">
        <f>+'Control Cuota LTP'!V35</f>
        <v>0</v>
      </c>
      <c r="K232" s="968"/>
      <c r="L232" s="691"/>
      <c r="M232" s="699"/>
      <c r="N232" s="699"/>
      <c r="O232" s="699">
        <f>M232+N232+Q231</f>
        <v>34.618100000000005</v>
      </c>
      <c r="P232" s="699"/>
      <c r="Q232" s="699">
        <f t="shared" si="138"/>
        <v>34.618100000000005</v>
      </c>
      <c r="R232" s="708"/>
    </row>
    <row r="233" spans="2:18" ht="7.05" customHeight="1">
      <c r="B233" s="678"/>
      <c r="C233" s="711" t="s">
        <v>107</v>
      </c>
      <c r="D233" s="588">
        <f>+'Control Cuota LTP'!Q36</f>
        <v>4.2237</v>
      </c>
      <c r="E233" s="539">
        <f>+'Control Cuota LTP'!R36</f>
        <v>0</v>
      </c>
      <c r="F233" s="539">
        <f>+'Control Cuota LTP'!S36</f>
        <v>4.2237</v>
      </c>
      <c r="G233" s="539">
        <f>+'Control Cuota LTP'!T36</f>
        <v>0</v>
      </c>
      <c r="H233" s="539">
        <f>+'Control Cuota LTP'!U36</f>
        <v>4.2237</v>
      </c>
      <c r="I233" s="589">
        <f>+'Control Cuota LTP'!V36</f>
        <v>0</v>
      </c>
      <c r="K233" s="968"/>
      <c r="L233" s="691" t="s">
        <v>107</v>
      </c>
      <c r="M233" s="699">
        <f t="shared" ref="M233" si="188">+D233+D234</f>
        <v>4.6929999999999996</v>
      </c>
      <c r="N233" s="699">
        <f t="shared" ref="N233" si="189">+E233+E234</f>
        <v>0</v>
      </c>
      <c r="O233" s="699">
        <f>M233+N233</f>
        <v>4.6929999999999996</v>
      </c>
      <c r="P233" s="699">
        <f t="shared" ref="P233" si="190">+G233+G234</f>
        <v>2.4649999999999999</v>
      </c>
      <c r="Q233" s="699">
        <f t="shared" si="138"/>
        <v>2.2279999999999998</v>
      </c>
      <c r="R233" s="708">
        <f t="shared" ref="R233" si="191">IF(O233&gt;0,P233/O233,"0%")</f>
        <v>0.52525037289580223</v>
      </c>
    </row>
    <row r="234" spans="2:18" ht="7.05" customHeight="1">
      <c r="B234" s="678"/>
      <c r="C234" s="710"/>
      <c r="D234" s="588">
        <f>+'Control Cuota LTP'!Q37</f>
        <v>0.46929999999999999</v>
      </c>
      <c r="E234" s="539">
        <f>+'Control Cuota LTP'!R37</f>
        <v>0</v>
      </c>
      <c r="F234" s="539">
        <f>+'Control Cuota LTP'!S37</f>
        <v>4.6929999999999996</v>
      </c>
      <c r="G234" s="539">
        <f>+'Control Cuota LTP'!T37</f>
        <v>2.4649999999999999</v>
      </c>
      <c r="H234" s="539">
        <f>+'Control Cuota LTP'!U37</f>
        <v>2.2279999999999998</v>
      </c>
      <c r="I234" s="589">
        <f>+'Control Cuota LTP'!V37</f>
        <v>0.52525037289580223</v>
      </c>
      <c r="K234" s="968"/>
      <c r="L234" s="691"/>
      <c r="M234" s="699"/>
      <c r="N234" s="699"/>
      <c r="O234" s="699">
        <f>M234+N234+Q233</f>
        <v>2.2279999999999998</v>
      </c>
      <c r="P234" s="699"/>
      <c r="Q234" s="699">
        <f t="shared" si="138"/>
        <v>2.2279999999999998</v>
      </c>
      <c r="R234" s="708"/>
    </row>
    <row r="235" spans="2:18" ht="7.05" customHeight="1">
      <c r="B235" s="678"/>
      <c r="C235" s="711" t="s">
        <v>112</v>
      </c>
      <c r="D235" s="588">
        <f>+'Control Cuota LTP'!Q38</f>
        <v>0.24299999999999999</v>
      </c>
      <c r="E235" s="539">
        <f>+'Control Cuota LTP'!R38</f>
        <v>0</v>
      </c>
      <c r="F235" s="539">
        <f>+'Control Cuota LTP'!S38</f>
        <v>0.24299999999999999</v>
      </c>
      <c r="G235" s="539">
        <f>+'Control Cuota LTP'!T38</f>
        <v>0</v>
      </c>
      <c r="H235" s="539">
        <f>+'Control Cuota LTP'!U38</f>
        <v>0.24299999999999999</v>
      </c>
      <c r="I235" s="589">
        <f>+'Control Cuota LTP'!V38</f>
        <v>0</v>
      </c>
      <c r="K235" s="968"/>
      <c r="L235" s="691" t="s">
        <v>112</v>
      </c>
      <c r="M235" s="699">
        <f t="shared" ref="M235" si="192">+D235+D236</f>
        <v>0.27</v>
      </c>
      <c r="N235" s="699">
        <f t="shared" ref="N235" si="193">+E235+E236</f>
        <v>0</v>
      </c>
      <c r="O235" s="699">
        <f>M235+N235</f>
        <v>0.27</v>
      </c>
      <c r="P235" s="699">
        <f t="shared" ref="P235" si="194">+G235+G236</f>
        <v>0</v>
      </c>
      <c r="Q235" s="699">
        <f t="shared" si="138"/>
        <v>0.27</v>
      </c>
      <c r="R235" s="708">
        <f t="shared" ref="R235" si="195">IF(O235&gt;0,P235/O235,"0%")</f>
        <v>0</v>
      </c>
    </row>
    <row r="236" spans="2:18" ht="7.05" customHeight="1">
      <c r="B236" s="678"/>
      <c r="C236" s="710"/>
      <c r="D236" s="588">
        <f>+'Control Cuota LTP'!Q39</f>
        <v>2.7E-2</v>
      </c>
      <c r="E236" s="539">
        <f>+'Control Cuota LTP'!R39</f>
        <v>0</v>
      </c>
      <c r="F236" s="539">
        <f>+'Control Cuota LTP'!S39</f>
        <v>0.27</v>
      </c>
      <c r="G236" s="539">
        <f>+'Control Cuota LTP'!T39</f>
        <v>0</v>
      </c>
      <c r="H236" s="539">
        <f>+'Control Cuota LTP'!U39</f>
        <v>0.27</v>
      </c>
      <c r="I236" s="589">
        <f>+'Control Cuota LTP'!V39</f>
        <v>0</v>
      </c>
      <c r="K236" s="968"/>
      <c r="L236" s="691"/>
      <c r="M236" s="699"/>
      <c r="N236" s="699"/>
      <c r="O236" s="699">
        <f>M236+N236+Q235</f>
        <v>0.27</v>
      </c>
      <c r="P236" s="699"/>
      <c r="Q236" s="699">
        <f t="shared" si="138"/>
        <v>0.27</v>
      </c>
      <c r="R236" s="708"/>
    </row>
    <row r="237" spans="2:18" ht="7.05" customHeight="1">
      <c r="B237" s="678"/>
      <c r="C237" s="712" t="s">
        <v>114</v>
      </c>
      <c r="D237" s="588">
        <f>+'Control Cuota LTP'!Q40</f>
        <v>8.1000000000000003E-2</v>
      </c>
      <c r="E237" s="539">
        <f>+'Control Cuota LTP'!R40</f>
        <v>-8.9999999999990532E-2</v>
      </c>
      <c r="F237" s="539">
        <f>+'Control Cuota LTP'!S40</f>
        <v>-8.9999999999905295E-3</v>
      </c>
      <c r="G237" s="539">
        <f>+'Control Cuota LTP'!T40</f>
        <v>0</v>
      </c>
      <c r="H237" s="539">
        <f>+'Control Cuota LTP'!U40</f>
        <v>-8.9999999999905295E-3</v>
      </c>
      <c r="I237" s="589" t="str">
        <f>+'Control Cuota LTP'!V40</f>
        <v>0%</v>
      </c>
      <c r="K237" s="968"/>
      <c r="L237" s="691" t="s">
        <v>114</v>
      </c>
      <c r="M237" s="699">
        <f t="shared" ref="M237" si="196">+D237+D238</f>
        <v>0.09</v>
      </c>
      <c r="N237" s="699">
        <f t="shared" ref="N237" si="197">+E237+E238</f>
        <v>-8.9999999999990532E-2</v>
      </c>
      <c r="O237" s="699">
        <f>M237+N237</f>
        <v>9.4646512849294595E-15</v>
      </c>
      <c r="P237" s="699">
        <f t="shared" ref="P237" si="198">+G237+G238</f>
        <v>0</v>
      </c>
      <c r="Q237" s="699">
        <f t="shared" si="138"/>
        <v>9.4646512849294595E-15</v>
      </c>
      <c r="R237" s="708">
        <f t="shared" ref="R237" si="199">IF(O237&gt;0,P237/O237,"0%")</f>
        <v>0</v>
      </c>
    </row>
    <row r="238" spans="2:18" ht="7.05" customHeight="1">
      <c r="B238" s="678"/>
      <c r="C238" s="711"/>
      <c r="D238" s="588">
        <f>+'Control Cuota LTP'!Q41</f>
        <v>9.0000000000000011E-3</v>
      </c>
      <c r="E238" s="539">
        <f>+'Control Cuota LTP'!R41</f>
        <v>0</v>
      </c>
      <c r="F238" s="539">
        <f>+'Control Cuota LTP'!S41</f>
        <v>9.4715901788333667E-15</v>
      </c>
      <c r="G238" s="539">
        <f>+'Control Cuota LTP'!T41</f>
        <v>0</v>
      </c>
      <c r="H238" s="539">
        <f>+'Control Cuota LTP'!U41</f>
        <v>9.4715901788333667E-15</v>
      </c>
      <c r="I238" s="589">
        <f>+'Control Cuota LTP'!V41</f>
        <v>0</v>
      </c>
      <c r="K238" s="968"/>
      <c r="L238" s="691"/>
      <c r="M238" s="699"/>
      <c r="N238" s="699"/>
      <c r="O238" s="699">
        <f>M238+N238+Q237</f>
        <v>9.4646512849294595E-15</v>
      </c>
      <c r="P238" s="699"/>
      <c r="Q238" s="699">
        <f t="shared" si="138"/>
        <v>9.4646512849294595E-15</v>
      </c>
      <c r="R238" s="708"/>
    </row>
    <row r="239" spans="2:18" ht="7.05" customHeight="1">
      <c r="B239" s="678"/>
      <c r="C239" s="712" t="s">
        <v>119</v>
      </c>
      <c r="D239" s="588">
        <f>+'Control Cuota LTP'!Q42</f>
        <v>0.24668999999999999</v>
      </c>
      <c r="E239" s="539">
        <f>+'Control Cuota LTP'!R42</f>
        <v>12.649999999999999</v>
      </c>
      <c r="F239" s="539">
        <f>+'Control Cuota LTP'!S42</f>
        <v>12.896689999999998</v>
      </c>
      <c r="G239" s="539">
        <f>+'Control Cuota LTP'!T42</f>
        <v>0</v>
      </c>
      <c r="H239" s="539">
        <f>+'Control Cuota LTP'!U42</f>
        <v>12.896689999999998</v>
      </c>
      <c r="I239" s="589">
        <f>+'Control Cuota LTP'!V42</f>
        <v>0</v>
      </c>
      <c r="K239" s="968"/>
      <c r="L239" s="691" t="s">
        <v>119</v>
      </c>
      <c r="M239" s="699">
        <f t="shared" ref="M239" si="200">+D239+D240</f>
        <v>0.27410000000000001</v>
      </c>
      <c r="N239" s="699">
        <f t="shared" ref="N239" si="201">+E239+E240</f>
        <v>12.649999999999999</v>
      </c>
      <c r="O239" s="699">
        <f>M239+N239</f>
        <v>12.924099999999999</v>
      </c>
      <c r="P239" s="699">
        <f t="shared" ref="P239" si="202">+G239+G240</f>
        <v>0</v>
      </c>
      <c r="Q239" s="699">
        <f t="shared" si="138"/>
        <v>12.924099999999999</v>
      </c>
      <c r="R239" s="708">
        <f t="shared" ref="R239" si="203">IF(O239&gt;0,P239/O239,"0%")</f>
        <v>0</v>
      </c>
    </row>
    <row r="240" spans="2:18" ht="7.05" customHeight="1">
      <c r="B240" s="678"/>
      <c r="C240" s="712"/>
      <c r="D240" s="588">
        <f>+'Control Cuota LTP'!Q43</f>
        <v>2.741E-2</v>
      </c>
      <c r="E240" s="539">
        <f>+'Control Cuota LTP'!R43</f>
        <v>0</v>
      </c>
      <c r="F240" s="539">
        <f>+'Control Cuota LTP'!S43</f>
        <v>12.924099999999997</v>
      </c>
      <c r="G240" s="539">
        <f>+'Control Cuota LTP'!T43</f>
        <v>0</v>
      </c>
      <c r="H240" s="539">
        <f>+'Control Cuota LTP'!U43</f>
        <v>12.924099999999997</v>
      </c>
      <c r="I240" s="589">
        <f>+'Control Cuota LTP'!V43</f>
        <v>0</v>
      </c>
      <c r="K240" s="968"/>
      <c r="L240" s="691"/>
      <c r="M240" s="699"/>
      <c r="N240" s="699"/>
      <c r="O240" s="699">
        <f>M240+N240+Q239</f>
        <v>12.924099999999999</v>
      </c>
      <c r="P240" s="699"/>
      <c r="Q240" s="699">
        <f t="shared" si="138"/>
        <v>12.924099999999999</v>
      </c>
      <c r="R240" s="708"/>
    </row>
    <row r="241" spans="2:18" ht="7.05" customHeight="1">
      <c r="B241" s="678"/>
      <c r="C241" s="712" t="s">
        <v>120</v>
      </c>
      <c r="D241" s="588">
        <f>+'Control Cuota LTP'!Q44</f>
        <v>0</v>
      </c>
      <c r="E241" s="539">
        <f>+'Control Cuota LTP'!R44</f>
        <v>0</v>
      </c>
      <c r="F241" s="539">
        <f>+'Control Cuota LTP'!S44</f>
        <v>0</v>
      </c>
      <c r="G241" s="539">
        <f>+'Control Cuota LTP'!T44</f>
        <v>0</v>
      </c>
      <c r="H241" s="539">
        <f>+'Control Cuota LTP'!U44</f>
        <v>0</v>
      </c>
      <c r="I241" s="589" t="str">
        <f>+'Control Cuota LTP'!V44</f>
        <v>0%</v>
      </c>
      <c r="K241" s="968"/>
      <c r="L241" s="691" t="s">
        <v>120</v>
      </c>
      <c r="M241" s="699">
        <f t="shared" ref="M241" si="204">+D241+D242</f>
        <v>0</v>
      </c>
      <c r="N241" s="699">
        <f t="shared" ref="N241" si="205">+E241+E242</f>
        <v>0</v>
      </c>
      <c r="O241" s="699">
        <f>M241+N241</f>
        <v>0</v>
      </c>
      <c r="P241" s="699">
        <f t="shared" ref="P241" si="206">+G241+G242</f>
        <v>0</v>
      </c>
      <c r="Q241" s="699">
        <f t="shared" si="138"/>
        <v>0</v>
      </c>
      <c r="R241" s="708" t="str">
        <f t="shared" ref="R241" si="207">IF(O241&gt;0,P241/O241,"0%")</f>
        <v>0%</v>
      </c>
    </row>
    <row r="242" spans="2:18" ht="7.05" customHeight="1">
      <c r="B242" s="678"/>
      <c r="C242" s="711"/>
      <c r="D242" s="588">
        <f>+'Control Cuota LTP'!Q45</f>
        <v>0</v>
      </c>
      <c r="E242" s="539">
        <f>+'Control Cuota LTP'!R45</f>
        <v>0</v>
      </c>
      <c r="F242" s="539">
        <f>+'Control Cuota LTP'!S45</f>
        <v>0</v>
      </c>
      <c r="G242" s="539">
        <f>+'Control Cuota LTP'!T45</f>
        <v>0</v>
      </c>
      <c r="H242" s="539">
        <f>+'Control Cuota LTP'!U45</f>
        <v>0</v>
      </c>
      <c r="I242" s="589" t="str">
        <f>+'Control Cuota LTP'!V45</f>
        <v>0%</v>
      </c>
      <c r="K242" s="968"/>
      <c r="L242" s="691"/>
      <c r="M242" s="699"/>
      <c r="N242" s="699"/>
      <c r="O242" s="699">
        <f>M242+N242+Q241</f>
        <v>0</v>
      </c>
      <c r="P242" s="699"/>
      <c r="Q242" s="699">
        <f t="shared" si="138"/>
        <v>0</v>
      </c>
      <c r="R242" s="708"/>
    </row>
    <row r="243" spans="2:18" ht="7.05" customHeight="1">
      <c r="B243" s="678"/>
      <c r="C243" s="712" t="s">
        <v>36</v>
      </c>
      <c r="D243" s="588">
        <f>+'Control Cuota LTP'!Q46</f>
        <v>9.0000000000000011E-3</v>
      </c>
      <c r="E243" s="539">
        <f>+'Control Cuota LTP'!R46</f>
        <v>0</v>
      </c>
      <c r="F243" s="539">
        <f>+'Control Cuota LTP'!S46</f>
        <v>9.0000000000000011E-3</v>
      </c>
      <c r="G243" s="539">
        <f>+'Control Cuota LTP'!T46</f>
        <v>0</v>
      </c>
      <c r="H243" s="539">
        <f>+'Control Cuota LTP'!U46</f>
        <v>9.0000000000000011E-3</v>
      </c>
      <c r="I243" s="589">
        <f>+'Control Cuota LTP'!V46</f>
        <v>0</v>
      </c>
      <c r="K243" s="968"/>
      <c r="L243" s="691" t="s">
        <v>36</v>
      </c>
      <c r="M243" s="699">
        <f t="shared" ref="M243" si="208">+D243+D244</f>
        <v>1.0000000000000002E-2</v>
      </c>
      <c r="N243" s="699">
        <f t="shared" ref="N243" si="209">+E243+E244</f>
        <v>0</v>
      </c>
      <c r="O243" s="699">
        <f>M243+N243</f>
        <v>1.0000000000000002E-2</v>
      </c>
      <c r="P243" s="699">
        <f t="shared" ref="P243" si="210">+G243+G244</f>
        <v>0</v>
      </c>
      <c r="Q243" s="699">
        <f t="shared" si="138"/>
        <v>1.0000000000000002E-2</v>
      </c>
      <c r="R243" s="708">
        <f t="shared" ref="R243" si="211">IF(O243&gt;0,P243/O243,"0%")</f>
        <v>0</v>
      </c>
    </row>
    <row r="244" spans="2:18" ht="7.05" customHeight="1">
      <c r="B244" s="678"/>
      <c r="C244" s="712"/>
      <c r="D244" s="588">
        <f>+'Control Cuota LTP'!Q47</f>
        <v>1E-3</v>
      </c>
      <c r="E244" s="539">
        <f>+'Control Cuota LTP'!R47</f>
        <v>0</v>
      </c>
      <c r="F244" s="539">
        <f>+'Control Cuota LTP'!S47</f>
        <v>1.0000000000000002E-2</v>
      </c>
      <c r="G244" s="539">
        <f>+'Control Cuota LTP'!T47</f>
        <v>0</v>
      </c>
      <c r="H244" s="539">
        <f>+'Control Cuota LTP'!U47</f>
        <v>1.0000000000000002E-2</v>
      </c>
      <c r="I244" s="589">
        <f>+'Control Cuota LTP'!V47</f>
        <v>0</v>
      </c>
      <c r="K244" s="968"/>
      <c r="L244" s="691"/>
      <c r="M244" s="699"/>
      <c r="N244" s="699"/>
      <c r="O244" s="699">
        <f>M244+N244+Q243</f>
        <v>1.0000000000000002E-2</v>
      </c>
      <c r="P244" s="699"/>
      <c r="Q244" s="699">
        <f t="shared" si="138"/>
        <v>1.0000000000000002E-2</v>
      </c>
      <c r="R244" s="708"/>
    </row>
    <row r="245" spans="2:18" ht="7.05" customHeight="1">
      <c r="B245" s="678"/>
      <c r="C245" s="712" t="s">
        <v>127</v>
      </c>
      <c r="D245" s="588">
        <f>+'Control Cuota LTP'!Q48</f>
        <v>0.48626999999999998</v>
      </c>
      <c r="E245" s="539">
        <f>+'Control Cuota LTP'!R48</f>
        <v>0</v>
      </c>
      <c r="F245" s="539">
        <f>+'Control Cuota LTP'!S48</f>
        <v>0.48626999999999998</v>
      </c>
      <c r="G245" s="539">
        <f>+'Control Cuota LTP'!T48</f>
        <v>0</v>
      </c>
      <c r="H245" s="539">
        <f>+'Control Cuota LTP'!U48</f>
        <v>0.48626999999999998</v>
      </c>
      <c r="I245" s="589">
        <f>+'Control Cuota LTP'!V48</f>
        <v>0</v>
      </c>
      <c r="K245" s="968"/>
      <c r="L245" s="691" t="s">
        <v>127</v>
      </c>
      <c r="M245" s="699">
        <f t="shared" ref="M245" si="212">+D245+D246</f>
        <v>0.5403</v>
      </c>
      <c r="N245" s="699">
        <f t="shared" ref="N245" si="213">+E245+E246</f>
        <v>0</v>
      </c>
      <c r="O245" s="699">
        <f>M245+N245</f>
        <v>0.5403</v>
      </c>
      <c r="P245" s="699">
        <f t="shared" ref="P245" si="214">+G245+G246</f>
        <v>0</v>
      </c>
      <c r="Q245" s="699">
        <f t="shared" si="138"/>
        <v>0.5403</v>
      </c>
      <c r="R245" s="708">
        <f t="shared" ref="R245" si="215">IF(O245&gt;0,P245/O245,"0%")</f>
        <v>0</v>
      </c>
    </row>
    <row r="246" spans="2:18" ht="7.05" customHeight="1">
      <c r="B246" s="678"/>
      <c r="C246" s="712"/>
      <c r="D246" s="588">
        <f>+'Control Cuota LTP'!Q49</f>
        <v>5.4029999999999995E-2</v>
      </c>
      <c r="E246" s="539">
        <f>+'Control Cuota LTP'!R49</f>
        <v>0</v>
      </c>
      <c r="F246" s="539">
        <f>+'Control Cuota LTP'!S49</f>
        <v>0.5403</v>
      </c>
      <c r="G246" s="539">
        <f>+'Control Cuota LTP'!T49</f>
        <v>0</v>
      </c>
      <c r="H246" s="539">
        <f>+'Control Cuota LTP'!U49</f>
        <v>0.5403</v>
      </c>
      <c r="I246" s="589">
        <f>+'Control Cuota LTP'!V49</f>
        <v>0</v>
      </c>
      <c r="K246" s="968"/>
      <c r="L246" s="691"/>
      <c r="M246" s="699"/>
      <c r="N246" s="699"/>
      <c r="O246" s="699">
        <f>M246+N246+Q245</f>
        <v>0.5403</v>
      </c>
      <c r="P246" s="699"/>
      <c r="Q246" s="699">
        <f t="shared" si="138"/>
        <v>0.5403</v>
      </c>
      <c r="R246" s="708"/>
    </row>
    <row r="247" spans="2:18" ht="7.05" customHeight="1">
      <c r="B247" s="678"/>
      <c r="C247" s="713" t="s">
        <v>204</v>
      </c>
      <c r="D247" s="588">
        <f>+'Control Cuota LTP'!Q50</f>
        <v>0</v>
      </c>
      <c r="E247" s="539">
        <f>+'Control Cuota LTP'!R50</f>
        <v>0.40200000000000002</v>
      </c>
      <c r="F247" s="539">
        <f>+'Control Cuota LTP'!S50</f>
        <v>0.40200000000000002</v>
      </c>
      <c r="G247" s="539">
        <f>+'Control Cuota LTP'!T50</f>
        <v>0</v>
      </c>
      <c r="H247" s="539">
        <f>+'Control Cuota LTP'!U50</f>
        <v>0.40200000000000002</v>
      </c>
      <c r="I247" s="589">
        <f>+'Control Cuota LTP'!V50</f>
        <v>0</v>
      </c>
      <c r="K247" s="968"/>
      <c r="L247" s="671" t="s">
        <v>204</v>
      </c>
      <c r="M247" s="699">
        <f t="shared" ref="M247" si="216">+D247+D248</f>
        <v>0</v>
      </c>
      <c r="N247" s="699">
        <f t="shared" ref="N247" si="217">+E247+E248</f>
        <v>0.40200000000000002</v>
      </c>
      <c r="O247" s="699">
        <f>M247+N247</f>
        <v>0.40200000000000002</v>
      </c>
      <c r="P247" s="699">
        <f t="shared" ref="P247" si="218">+G247+G248</f>
        <v>0</v>
      </c>
      <c r="Q247" s="699">
        <f t="shared" si="138"/>
        <v>0.40200000000000002</v>
      </c>
      <c r="R247" s="708">
        <f t="shared" ref="R247" si="219">IF(O247&gt;0,P247/O247,"0%")</f>
        <v>0</v>
      </c>
    </row>
    <row r="248" spans="2:18" ht="7.05" customHeight="1">
      <c r="B248" s="678"/>
      <c r="C248" s="714"/>
      <c r="D248" s="588">
        <f>+'Control Cuota LTP'!Q51</f>
        <v>0</v>
      </c>
      <c r="E248" s="539">
        <f>+'Control Cuota LTP'!R51</f>
        <v>0</v>
      </c>
      <c r="F248" s="539">
        <f>+'Control Cuota LTP'!S51</f>
        <v>0.40200000000000002</v>
      </c>
      <c r="G248" s="539">
        <f>+'Control Cuota LTP'!T51</f>
        <v>0</v>
      </c>
      <c r="H248" s="539">
        <f>+'Control Cuota LTP'!U51</f>
        <v>0.40200000000000002</v>
      </c>
      <c r="I248" s="589">
        <f>+'Control Cuota LTP'!V51</f>
        <v>0</v>
      </c>
      <c r="K248" s="968"/>
      <c r="L248" s="671"/>
      <c r="M248" s="699"/>
      <c r="N248" s="699"/>
      <c r="O248" s="699">
        <f>M248+N248+Q247</f>
        <v>0.40200000000000002</v>
      </c>
      <c r="P248" s="699"/>
      <c r="Q248" s="699">
        <f t="shared" si="138"/>
        <v>0.40200000000000002</v>
      </c>
      <c r="R248" s="708"/>
    </row>
    <row r="249" spans="2:18" ht="7.05" customHeight="1">
      <c r="B249" s="678"/>
      <c r="C249" s="712" t="s">
        <v>91</v>
      </c>
      <c r="D249" s="588">
        <f>+'Control Cuota LTP'!Q52</f>
        <v>0</v>
      </c>
      <c r="E249" s="539">
        <f>+'Control Cuota LTP'!R52</f>
        <v>0.40200000000000002</v>
      </c>
      <c r="F249" s="539">
        <f>+'Control Cuota LTP'!S52</f>
        <v>0.40200000000000002</v>
      </c>
      <c r="G249" s="539">
        <f>+'Control Cuota LTP'!T52</f>
        <v>0</v>
      </c>
      <c r="H249" s="539">
        <f>+'Control Cuota LTP'!U52</f>
        <v>0.40200000000000002</v>
      </c>
      <c r="I249" s="589">
        <f>+'Control Cuota LTP'!V52</f>
        <v>0</v>
      </c>
      <c r="K249" s="968"/>
      <c r="L249" s="691" t="s">
        <v>91</v>
      </c>
      <c r="M249" s="699">
        <f t="shared" ref="M249" si="220">+D249+D250</f>
        <v>0</v>
      </c>
      <c r="N249" s="699">
        <f t="shared" ref="N249" si="221">+E249+E250</f>
        <v>0.40200000000000002</v>
      </c>
      <c r="O249" s="699">
        <f>M249+N249</f>
        <v>0.40200000000000002</v>
      </c>
      <c r="P249" s="699">
        <f t="shared" ref="P249" si="222">+G249+G250</f>
        <v>4.2999999999999997E-2</v>
      </c>
      <c r="Q249" s="699">
        <f t="shared" si="138"/>
        <v>0.35900000000000004</v>
      </c>
      <c r="R249" s="708">
        <f t="shared" ref="R249" si="223">IF(O249&gt;0,P249/O249,"0%")</f>
        <v>0.10696517412935322</v>
      </c>
    </row>
    <row r="250" spans="2:18" ht="7.05" customHeight="1">
      <c r="B250" s="678"/>
      <c r="C250" s="711"/>
      <c r="D250" s="588">
        <f>+'Control Cuota LTP'!Q53</f>
        <v>0</v>
      </c>
      <c r="E250" s="539">
        <f>+'Control Cuota LTP'!R53</f>
        <v>0</v>
      </c>
      <c r="F250" s="539">
        <f>+'Control Cuota LTP'!S53</f>
        <v>0.40200000000000002</v>
      </c>
      <c r="G250" s="539">
        <f>+'Control Cuota LTP'!T53</f>
        <v>4.2999999999999997E-2</v>
      </c>
      <c r="H250" s="539">
        <f>+'Control Cuota LTP'!U53</f>
        <v>0.35900000000000004</v>
      </c>
      <c r="I250" s="589">
        <f>+'Control Cuota LTP'!V53</f>
        <v>0.10696517412935322</v>
      </c>
      <c r="K250" s="968"/>
      <c r="L250" s="691"/>
      <c r="M250" s="699"/>
      <c r="N250" s="699"/>
      <c r="O250" s="699">
        <f>M250+N250+Q249</f>
        <v>0.35900000000000004</v>
      </c>
      <c r="P250" s="699"/>
      <c r="Q250" s="699">
        <f t="shared" si="138"/>
        <v>0.35900000000000004</v>
      </c>
      <c r="R250" s="708"/>
    </row>
    <row r="251" spans="2:18" ht="7.05" customHeight="1">
      <c r="B251" s="678"/>
      <c r="C251" s="719" t="s">
        <v>121</v>
      </c>
      <c r="D251" s="588">
        <f>+'Control Cuota LTP'!Q54</f>
        <v>0</v>
      </c>
      <c r="E251" s="539">
        <f>+'Control Cuota LTP'!R54</f>
        <v>0.40200000000000002</v>
      </c>
      <c r="F251" s="539">
        <f>+'Control Cuota LTP'!S54</f>
        <v>0.40200000000000002</v>
      </c>
      <c r="G251" s="539">
        <f>+'Control Cuota LTP'!T54</f>
        <v>0.121</v>
      </c>
      <c r="H251" s="539">
        <f>+'Control Cuota LTP'!U54</f>
        <v>0.28100000000000003</v>
      </c>
      <c r="I251" s="589">
        <f>+'Control Cuota LTP'!V54</f>
        <v>0.30099502487562185</v>
      </c>
      <c r="K251" s="968"/>
      <c r="L251" s="971" t="s">
        <v>121</v>
      </c>
      <c r="M251" s="699">
        <f t="shared" ref="M251" si="224">+D251+D252</f>
        <v>0</v>
      </c>
      <c r="N251" s="699">
        <f t="shared" ref="N251" si="225">+E251+E252</f>
        <v>0.40200000000000002</v>
      </c>
      <c r="O251" s="699">
        <f>M251+N251</f>
        <v>0.40200000000000002</v>
      </c>
      <c r="P251" s="699">
        <f t="shared" ref="P251" si="226">+G251+G252</f>
        <v>0.121</v>
      </c>
      <c r="Q251" s="699">
        <f t="shared" si="138"/>
        <v>0.28100000000000003</v>
      </c>
      <c r="R251" s="708">
        <f t="shared" ref="R251" si="227">IF(O251&gt;0,P251/O251,"0%")</f>
        <v>0.30099502487562185</v>
      </c>
    </row>
    <row r="252" spans="2:18" ht="7.05" customHeight="1" thickBot="1">
      <c r="B252" s="678"/>
      <c r="C252" s="720"/>
      <c r="D252" s="588">
        <f>+'Control Cuota LTP'!Q55</f>
        <v>0</v>
      </c>
      <c r="E252" s="539">
        <f>+'Control Cuota LTP'!R55</f>
        <v>0</v>
      </c>
      <c r="F252" s="539">
        <f>+'Control Cuota LTP'!S55</f>
        <v>0.28100000000000003</v>
      </c>
      <c r="G252" s="539">
        <f>+'Control Cuota LTP'!T55</f>
        <v>0</v>
      </c>
      <c r="H252" s="539">
        <f>+'Control Cuota LTP'!U55</f>
        <v>0.28100000000000003</v>
      </c>
      <c r="I252" s="589">
        <f>+'Control Cuota LTP'!V55</f>
        <v>0</v>
      </c>
      <c r="K252" s="968"/>
      <c r="L252" s="971"/>
      <c r="M252" s="699"/>
      <c r="N252" s="699"/>
      <c r="O252" s="699">
        <f>M252+N252+Q251</f>
        <v>0.28100000000000003</v>
      </c>
      <c r="P252" s="699"/>
      <c r="Q252" s="699">
        <f t="shared" si="138"/>
        <v>0.28100000000000003</v>
      </c>
      <c r="R252" s="708"/>
    </row>
    <row r="253" spans="2:18" ht="7.05" customHeight="1">
      <c r="B253" s="678"/>
      <c r="C253" s="717" t="s">
        <v>160</v>
      </c>
      <c r="D253" s="579">
        <f>+'Control Cuota LTP'!Q56</f>
        <v>899.99973000000011</v>
      </c>
      <c r="E253" s="580">
        <f>+'Control Cuota LTP'!R56</f>
        <v>-17.368099999999991</v>
      </c>
      <c r="F253" s="580">
        <f>+'Control Cuota LTP'!S56</f>
        <v>882.63163000000009</v>
      </c>
      <c r="G253" s="580">
        <f>+'Control Cuota LTP'!T56</f>
        <v>618.66</v>
      </c>
      <c r="H253" s="580">
        <f>+'Control Cuota LTP'!U56</f>
        <v>263.97163000000012</v>
      </c>
      <c r="I253" s="581">
        <f>+'Control Cuota LTP'!V56</f>
        <v>0.70092661419804303</v>
      </c>
      <c r="K253" s="968"/>
      <c r="L253" s="969" t="s">
        <v>225</v>
      </c>
      <c r="M253" s="970">
        <f>+M207+M209+M211+M213+M215+M217+M219+M221+M223+M225+M227+M229+M231+M233+M235+M237+M239+M241+M243+M245+M247+M249+M251</f>
        <v>999.99969999999996</v>
      </c>
      <c r="N253" s="970">
        <f>+N207+N209+N211+N213+N215+N217+N219+N221+N223+N225+N227+N229+N231+N233+N235+N237+N239+N241+N243+N245+N247+N249+N251</f>
        <v>2.3314683517128287E-15</v>
      </c>
      <c r="O253" s="970">
        <f>+M253+N253</f>
        <v>999.99969999999996</v>
      </c>
      <c r="P253" s="970">
        <f>+P207+P209+P211+P213+P215+P217+P219+P221+P223+P225+P227+P229+P231+P233+P235+P237+P239+P241+P243+P245+P247+P249+P251</f>
        <v>816.16200000000003</v>
      </c>
      <c r="Q253" s="970">
        <f>O253-P253</f>
        <v>183.83769999999993</v>
      </c>
      <c r="R253" s="704">
        <f>P253/O253</f>
        <v>0.8161622448486735</v>
      </c>
    </row>
    <row r="254" spans="2:18" ht="7.05" customHeight="1" thickBot="1">
      <c r="B254" s="679"/>
      <c r="C254" s="718"/>
      <c r="D254" s="582">
        <f>+'Control Cuota LTP'!Q57</f>
        <v>99.999970000000019</v>
      </c>
      <c r="E254" s="540">
        <f>+'Control Cuota LTP'!R57</f>
        <v>17.368100000000002</v>
      </c>
      <c r="F254" s="540">
        <f>+'Control Cuota LTP'!S57</f>
        <v>117.36807000000002</v>
      </c>
      <c r="G254" s="540">
        <f>+'Control Cuota LTP'!T57</f>
        <v>197.50199999999998</v>
      </c>
      <c r="H254" s="540">
        <f>+'Control Cuota LTP'!U57</f>
        <v>-80.133929999999964</v>
      </c>
      <c r="I254" s="583">
        <f>+'Control Cuota LTP'!V57</f>
        <v>1.6827574995482157</v>
      </c>
      <c r="K254" s="968"/>
      <c r="L254" s="969"/>
      <c r="M254" s="970"/>
      <c r="N254" s="970"/>
      <c r="O254" s="970">
        <f>+M254+N254</f>
        <v>0</v>
      </c>
      <c r="P254" s="970"/>
      <c r="Q254" s="970">
        <f>O254-P254</f>
        <v>0</v>
      </c>
      <c r="R254" s="704" t="e">
        <f>P254/O254</f>
        <v>#DIV/0!</v>
      </c>
    </row>
    <row r="256" spans="2:18" ht="18.600000000000001" customHeight="1" thickBot="1">
      <c r="K256" s="723" t="s">
        <v>241</v>
      </c>
      <c r="L256" s="723"/>
      <c r="M256" s="723"/>
      <c r="N256" s="723"/>
      <c r="O256" s="723"/>
      <c r="P256" s="723"/>
      <c r="Q256" s="723"/>
      <c r="R256" s="723"/>
    </row>
    <row r="257" spans="2:18" ht="7.05" customHeight="1" thickBot="1">
      <c r="B257" s="501" t="s">
        <v>90</v>
      </c>
      <c r="C257" s="502" t="s">
        <v>72</v>
      </c>
      <c r="D257" s="541" t="s">
        <v>32</v>
      </c>
      <c r="E257" s="542" t="s">
        <v>31</v>
      </c>
      <c r="F257" s="542" t="s">
        <v>6</v>
      </c>
      <c r="G257" s="543" t="s">
        <v>7</v>
      </c>
      <c r="H257" s="543" t="s">
        <v>40</v>
      </c>
      <c r="I257" s="544" t="s">
        <v>30</v>
      </c>
      <c r="K257" s="963" t="s">
        <v>90</v>
      </c>
      <c r="L257" s="964" t="s">
        <v>72</v>
      </c>
      <c r="M257" s="965" t="s">
        <v>32</v>
      </c>
      <c r="N257" s="965" t="s">
        <v>234</v>
      </c>
      <c r="O257" s="965" t="s">
        <v>6</v>
      </c>
      <c r="P257" s="966" t="s">
        <v>7</v>
      </c>
      <c r="Q257" s="965" t="s">
        <v>28</v>
      </c>
      <c r="R257" s="967" t="s">
        <v>30</v>
      </c>
    </row>
    <row r="258" spans="2:18" ht="7.05" customHeight="1">
      <c r="B258" s="678" t="s">
        <v>228</v>
      </c>
      <c r="C258" s="685" t="s">
        <v>103</v>
      </c>
      <c r="D258" s="545">
        <f>+'Control Cuota LTP'!W10</f>
        <v>134.352135</v>
      </c>
      <c r="E258" s="545">
        <f>+'Control Cuota LTP'!X10</f>
        <v>-28.033574999999999</v>
      </c>
      <c r="F258" s="545">
        <f>+'Control Cuota LTP'!Y10</f>
        <v>106.31856000000001</v>
      </c>
      <c r="G258" s="545">
        <f>+'Control Cuota LTP'!Z10</f>
        <v>100.11599999999999</v>
      </c>
      <c r="H258" s="545">
        <f>+'Control Cuota LTP'!AA10</f>
        <v>6.2025600000000196</v>
      </c>
      <c r="I258" s="590">
        <f>+'Control Cuota LTP'!AB10</f>
        <v>0.94166060939877272</v>
      </c>
      <c r="K258" s="968" t="s">
        <v>230</v>
      </c>
      <c r="L258" s="691" t="s">
        <v>103</v>
      </c>
      <c r="M258" s="699">
        <f>+D258+D259</f>
        <v>149.28014999999999</v>
      </c>
      <c r="N258" s="699">
        <f>+E258+E259</f>
        <v>-28.033574999999999</v>
      </c>
      <c r="O258" s="699">
        <f>M258+N258</f>
        <v>121.24657499999999</v>
      </c>
      <c r="P258" s="699">
        <f>+G258+G259</f>
        <v>114.77099999999999</v>
      </c>
      <c r="Q258" s="699">
        <f t="shared" ref="Q258:Q303" si="228">O258-P258</f>
        <v>6.4755750000000063</v>
      </c>
      <c r="R258" s="708">
        <f t="shared" ref="R258" si="229">IF(O258&gt;0,P258/O258,"0%")</f>
        <v>0.94659168722910314</v>
      </c>
    </row>
    <row r="259" spans="2:18" ht="7.05" customHeight="1">
      <c r="B259" s="678"/>
      <c r="C259" s="681"/>
      <c r="D259" s="545">
        <f>+'Control Cuota LTP'!W11</f>
        <v>14.928015</v>
      </c>
      <c r="E259" s="545">
        <f>+'Control Cuota LTP'!X11</f>
        <v>0</v>
      </c>
      <c r="F259" s="545">
        <f>+'Control Cuota LTP'!Y11</f>
        <v>21.130575000000022</v>
      </c>
      <c r="G259" s="545">
        <f>+'Control Cuota LTP'!Z11</f>
        <v>14.654999999999999</v>
      </c>
      <c r="H259" s="545">
        <f>+'Control Cuota LTP'!AA11</f>
        <v>6.4755750000000223</v>
      </c>
      <c r="I259" s="590">
        <f>+'Control Cuota LTP'!AB11</f>
        <v>0.69354478048988177</v>
      </c>
      <c r="K259" s="968"/>
      <c r="L259" s="691"/>
      <c r="M259" s="699"/>
      <c r="N259" s="699"/>
      <c r="O259" s="699">
        <f>M259+N259+Q258</f>
        <v>6.4755750000000063</v>
      </c>
      <c r="P259" s="699"/>
      <c r="Q259" s="699">
        <f t="shared" si="228"/>
        <v>6.4755750000000063</v>
      </c>
      <c r="R259" s="708"/>
    </row>
    <row r="260" spans="2:18" ht="7.05" customHeight="1">
      <c r="B260" s="678"/>
      <c r="C260" s="680" t="s">
        <v>105</v>
      </c>
      <c r="D260" s="545">
        <f>+'Control Cuota LTP'!W12</f>
        <v>2.0250000000000001E-2</v>
      </c>
      <c r="E260" s="545">
        <f>+'Control Cuota LTP'!X12</f>
        <v>0</v>
      </c>
      <c r="F260" s="545">
        <f>+'Control Cuota LTP'!Y12</f>
        <v>2.0250000000000001E-2</v>
      </c>
      <c r="G260" s="545">
        <f>+'Control Cuota LTP'!Z12</f>
        <v>0</v>
      </c>
      <c r="H260" s="545">
        <f>+'Control Cuota LTP'!AA12</f>
        <v>2.0250000000000001E-2</v>
      </c>
      <c r="I260" s="590">
        <f>+'Control Cuota LTP'!AB12</f>
        <v>0</v>
      </c>
      <c r="K260" s="968"/>
      <c r="L260" s="691" t="s">
        <v>105</v>
      </c>
      <c r="M260" s="699">
        <f t="shared" ref="M260" si="230">+D260+D261</f>
        <v>2.2499999999999999E-2</v>
      </c>
      <c r="N260" s="699">
        <f t="shared" ref="N260" si="231">+E260+E261</f>
        <v>0</v>
      </c>
      <c r="O260" s="699">
        <f>M260+N260</f>
        <v>2.2499999999999999E-2</v>
      </c>
      <c r="P260" s="699">
        <f t="shared" ref="P260" si="232">+G260+G261</f>
        <v>0</v>
      </c>
      <c r="Q260" s="699">
        <f t="shared" si="228"/>
        <v>2.2499999999999999E-2</v>
      </c>
      <c r="R260" s="708">
        <f t="shared" ref="R260" si="233">IF(O260&gt;0,P260/O260,"0%")</f>
        <v>0</v>
      </c>
    </row>
    <row r="261" spans="2:18" ht="7.05" customHeight="1">
      <c r="B261" s="678"/>
      <c r="C261" s="681"/>
      <c r="D261" s="545">
        <f>+'Control Cuota LTP'!W13</f>
        <v>2.2500000000000003E-3</v>
      </c>
      <c r="E261" s="545">
        <f>+'Control Cuota LTP'!X13</f>
        <v>0</v>
      </c>
      <c r="F261" s="545">
        <f>+'Control Cuota LTP'!Y13</f>
        <v>2.2499999999999999E-2</v>
      </c>
      <c r="G261" s="545">
        <f>+'Control Cuota LTP'!Z13</f>
        <v>0</v>
      </c>
      <c r="H261" s="545">
        <f>+'Control Cuota LTP'!AA13</f>
        <v>2.2499999999999999E-2</v>
      </c>
      <c r="I261" s="590">
        <f>+'Control Cuota LTP'!AB13</f>
        <v>0</v>
      </c>
      <c r="K261" s="968"/>
      <c r="L261" s="691"/>
      <c r="M261" s="699"/>
      <c r="N261" s="699"/>
      <c r="O261" s="699">
        <f>M261+N261+Q260</f>
        <v>2.2499999999999999E-2</v>
      </c>
      <c r="P261" s="699"/>
      <c r="Q261" s="699">
        <f t="shared" si="228"/>
        <v>2.2499999999999999E-2</v>
      </c>
      <c r="R261" s="708"/>
    </row>
    <row r="262" spans="2:18" ht="7.05" customHeight="1">
      <c r="B262" s="678"/>
      <c r="C262" s="680" t="s">
        <v>122</v>
      </c>
      <c r="D262" s="545">
        <f>+'Control Cuota LTP'!W14</f>
        <v>0</v>
      </c>
      <c r="E262" s="545">
        <f>+'Control Cuota LTP'!X14</f>
        <v>0</v>
      </c>
      <c r="F262" s="545">
        <f>+'Control Cuota LTP'!Y14</f>
        <v>0</v>
      </c>
      <c r="G262" s="545">
        <f>+'Control Cuota LTP'!Z14</f>
        <v>0</v>
      </c>
      <c r="H262" s="545">
        <f>+'Control Cuota LTP'!AA14</f>
        <v>0</v>
      </c>
      <c r="I262" s="590" t="str">
        <f>+'Control Cuota LTP'!AB14</f>
        <v>0%</v>
      </c>
      <c r="K262" s="968"/>
      <c r="L262" s="691" t="s">
        <v>122</v>
      </c>
      <c r="M262" s="699">
        <f t="shared" ref="M262" si="234">+D262+D263</f>
        <v>0</v>
      </c>
      <c r="N262" s="699">
        <f t="shared" ref="N262" si="235">+E262+E263</f>
        <v>0</v>
      </c>
      <c r="O262" s="699">
        <f>M262+N262</f>
        <v>0</v>
      </c>
      <c r="P262" s="699">
        <f t="shared" ref="P262" si="236">+G262+G263</f>
        <v>0</v>
      </c>
      <c r="Q262" s="699">
        <f t="shared" si="228"/>
        <v>0</v>
      </c>
      <c r="R262" s="708" t="str">
        <f t="shared" ref="R262" si="237">IF(O262&gt;0,P262/O262,"0%")</f>
        <v>0%</v>
      </c>
    </row>
    <row r="263" spans="2:18" ht="7.05" customHeight="1">
      <c r="B263" s="678"/>
      <c r="C263" s="681"/>
      <c r="D263" s="545">
        <f>+'Control Cuota LTP'!W15</f>
        <v>0</v>
      </c>
      <c r="E263" s="545">
        <f>+'Control Cuota LTP'!X15</f>
        <v>0</v>
      </c>
      <c r="F263" s="545">
        <f>+'Control Cuota LTP'!Y15</f>
        <v>0</v>
      </c>
      <c r="G263" s="545">
        <f>+'Control Cuota LTP'!Z15</f>
        <v>0</v>
      </c>
      <c r="H263" s="545">
        <f>+'Control Cuota LTP'!AA15</f>
        <v>0</v>
      </c>
      <c r="I263" s="590" t="str">
        <f>+'Control Cuota LTP'!AB15</f>
        <v>0%</v>
      </c>
      <c r="K263" s="968"/>
      <c r="L263" s="691"/>
      <c r="M263" s="699"/>
      <c r="N263" s="699"/>
      <c r="O263" s="699">
        <f>M263+N263+Q262</f>
        <v>0</v>
      </c>
      <c r="P263" s="699"/>
      <c r="Q263" s="699">
        <f t="shared" si="228"/>
        <v>0</v>
      </c>
      <c r="R263" s="708"/>
    </row>
    <row r="264" spans="2:18" ht="7.05" customHeight="1">
      <c r="B264" s="678"/>
      <c r="C264" s="680" t="s">
        <v>123</v>
      </c>
      <c r="D264" s="545">
        <f>+'Control Cuota LTP'!W16</f>
        <v>120.8057625</v>
      </c>
      <c r="E264" s="545">
        <f>+'Control Cuota LTP'!X16</f>
        <v>-15.846075000000001</v>
      </c>
      <c r="F264" s="545">
        <f>+'Control Cuota LTP'!Y16</f>
        <v>104.9596875</v>
      </c>
      <c r="G264" s="545">
        <f>+'Control Cuota LTP'!Z16</f>
        <v>103.131</v>
      </c>
      <c r="H264" s="545">
        <f>+'Control Cuota LTP'!AA16</f>
        <v>1.8286875000000009</v>
      </c>
      <c r="I264" s="590">
        <f>+'Control Cuota LTP'!AB16</f>
        <v>0.98257723947587017</v>
      </c>
      <c r="K264" s="968"/>
      <c r="L264" s="691" t="s">
        <v>123</v>
      </c>
      <c r="M264" s="699">
        <f t="shared" ref="M264" si="238">+D264+D265</f>
        <v>134.22862499999999</v>
      </c>
      <c r="N264" s="699">
        <f t="shared" ref="N264" si="239">+E264+E265</f>
        <v>-2.8200000000000003</v>
      </c>
      <c r="O264" s="699">
        <f>M264+N264</f>
        <v>131.408625</v>
      </c>
      <c r="P264" s="699">
        <f t="shared" ref="P264" si="240">+G264+G265</f>
        <v>131.17000000000002</v>
      </c>
      <c r="Q264" s="699">
        <f t="shared" si="228"/>
        <v>0.23862499999998477</v>
      </c>
      <c r="R264" s="708">
        <f t="shared" ref="R264" si="241">IF(O264&gt;0,P264/O264,"0%")</f>
        <v>0.9981840994074781</v>
      </c>
    </row>
    <row r="265" spans="2:18" ht="7.05" customHeight="1">
      <c r="B265" s="678"/>
      <c r="C265" s="681"/>
      <c r="D265" s="545">
        <f>+'Control Cuota LTP'!W17</f>
        <v>13.422862500000001</v>
      </c>
      <c r="E265" s="545">
        <f>+'Control Cuota LTP'!X17</f>
        <v>13.026075000000001</v>
      </c>
      <c r="F265" s="545">
        <f>+'Control Cuota LTP'!Y17</f>
        <v>28.277625</v>
      </c>
      <c r="G265" s="545">
        <f>+'Control Cuota LTP'!Z17</f>
        <v>28.039000000000001</v>
      </c>
      <c r="H265" s="545">
        <f>+'Control Cuota LTP'!AA17</f>
        <v>0.23862499999999898</v>
      </c>
      <c r="I265" s="590">
        <f>+'Control Cuota LTP'!AB17</f>
        <v>0.99156134930002082</v>
      </c>
      <c r="K265" s="968"/>
      <c r="L265" s="691"/>
      <c r="M265" s="699"/>
      <c r="N265" s="699"/>
      <c r="O265" s="699">
        <f>M265+N265+Q264</f>
        <v>0.23862499999998477</v>
      </c>
      <c r="P265" s="699"/>
      <c r="Q265" s="699">
        <f t="shared" si="228"/>
        <v>0.23862499999998477</v>
      </c>
      <c r="R265" s="708"/>
    </row>
    <row r="266" spans="2:18" ht="7.05" customHeight="1">
      <c r="B266" s="678"/>
      <c r="C266" s="680" t="s">
        <v>38</v>
      </c>
      <c r="D266" s="545">
        <f>+'Control Cuota LTP'!W18</f>
        <v>3.54834</v>
      </c>
      <c r="E266" s="545">
        <f>+'Control Cuota LTP'!X18</f>
        <v>-0.53699999999999992</v>
      </c>
      <c r="F266" s="545">
        <f>+'Control Cuota LTP'!Y18</f>
        <v>3.0113400000000001</v>
      </c>
      <c r="G266" s="545">
        <f>+'Control Cuota LTP'!Z18</f>
        <v>0.44</v>
      </c>
      <c r="H266" s="545">
        <f>+'Control Cuota LTP'!AA18</f>
        <v>2.5713400000000002</v>
      </c>
      <c r="I266" s="590">
        <f>+'Control Cuota LTP'!AB18</f>
        <v>0.14611435440700818</v>
      </c>
      <c r="K266" s="968"/>
      <c r="L266" s="691" t="s">
        <v>38</v>
      </c>
      <c r="M266" s="699">
        <f t="shared" ref="M266" si="242">+D266+D267</f>
        <v>3.9426000000000001</v>
      </c>
      <c r="N266" s="699">
        <f t="shared" ref="N266" si="243">+E266+E267</f>
        <v>-0.53699999999999992</v>
      </c>
      <c r="O266" s="699">
        <f>M266+N266</f>
        <v>3.4056000000000002</v>
      </c>
      <c r="P266" s="699">
        <f t="shared" ref="P266" si="244">+G266+G267</f>
        <v>0.44</v>
      </c>
      <c r="Q266" s="699">
        <f t="shared" si="228"/>
        <v>2.9656000000000002</v>
      </c>
      <c r="R266" s="708">
        <f t="shared" ref="R266" si="245">IF(O266&gt;0,P266/O266,"0%")</f>
        <v>0.12919896640826872</v>
      </c>
    </row>
    <row r="267" spans="2:18" ht="7.05" customHeight="1">
      <c r="B267" s="678"/>
      <c r="C267" s="681"/>
      <c r="D267" s="545">
        <f>+'Control Cuota LTP'!W19</f>
        <v>0.39426</v>
      </c>
      <c r="E267" s="545">
        <f>+'Control Cuota LTP'!X19</f>
        <v>0</v>
      </c>
      <c r="F267" s="545">
        <f>+'Control Cuota LTP'!Y19</f>
        <v>2.9656000000000002</v>
      </c>
      <c r="G267" s="545">
        <f>+'Control Cuota LTP'!Z19</f>
        <v>0</v>
      </c>
      <c r="H267" s="545">
        <f>+'Control Cuota LTP'!AA19</f>
        <v>2.9656000000000002</v>
      </c>
      <c r="I267" s="590">
        <f>+'Control Cuota LTP'!AB19</f>
        <v>0</v>
      </c>
      <c r="K267" s="968"/>
      <c r="L267" s="691"/>
      <c r="M267" s="699"/>
      <c r="N267" s="699"/>
      <c r="O267" s="699">
        <f>M267+N267+Q266</f>
        <v>2.9656000000000002</v>
      </c>
      <c r="P267" s="699"/>
      <c r="Q267" s="699">
        <f t="shared" si="228"/>
        <v>2.9656000000000002</v>
      </c>
      <c r="R267" s="708"/>
    </row>
    <row r="268" spans="2:18" ht="7.05" customHeight="1">
      <c r="B268" s="678"/>
      <c r="C268" s="680" t="s">
        <v>116</v>
      </c>
      <c r="D268" s="545">
        <f>+'Control Cuota LTP'!W20</f>
        <v>1.9163250000000001</v>
      </c>
      <c r="E268" s="545">
        <f>+'Control Cuota LTP'!X20</f>
        <v>0</v>
      </c>
      <c r="F268" s="545">
        <f>+'Control Cuota LTP'!Y20</f>
        <v>1.9163250000000001</v>
      </c>
      <c r="G268" s="545">
        <f>+'Control Cuota LTP'!Z20</f>
        <v>0</v>
      </c>
      <c r="H268" s="545">
        <f>+'Control Cuota LTP'!AA20</f>
        <v>1.9163250000000001</v>
      </c>
      <c r="I268" s="590">
        <f>+'Control Cuota LTP'!AB20</f>
        <v>0</v>
      </c>
      <c r="K268" s="968"/>
      <c r="L268" s="691" t="s">
        <v>116</v>
      </c>
      <c r="M268" s="699">
        <f t="shared" ref="M268" si="246">+D268+D269</f>
        <v>2.1292499999999999</v>
      </c>
      <c r="N268" s="699">
        <f t="shared" ref="N268" si="247">+E268+E269</f>
        <v>0</v>
      </c>
      <c r="O268" s="699">
        <f>M268+N268</f>
        <v>2.1292499999999999</v>
      </c>
      <c r="P268" s="699">
        <f t="shared" ref="P268" si="248">+G268+G269</f>
        <v>0</v>
      </c>
      <c r="Q268" s="699">
        <f t="shared" si="228"/>
        <v>2.1292499999999999</v>
      </c>
      <c r="R268" s="708">
        <f t="shared" ref="R268" si="249">IF(O268&gt;0,P268/O268,"0%")</f>
        <v>0</v>
      </c>
    </row>
    <row r="269" spans="2:18" ht="7.05" customHeight="1">
      <c r="B269" s="678"/>
      <c r="C269" s="681"/>
      <c r="D269" s="545">
        <f>+'Control Cuota LTP'!W21</f>
        <v>0.212925</v>
      </c>
      <c r="E269" s="545">
        <f>+'Control Cuota LTP'!X21</f>
        <v>0</v>
      </c>
      <c r="F269" s="545">
        <f>+'Control Cuota LTP'!Y21</f>
        <v>2.1292499999999999</v>
      </c>
      <c r="G269" s="545">
        <f>+'Control Cuota LTP'!Z21</f>
        <v>0</v>
      </c>
      <c r="H269" s="545">
        <f>+'Control Cuota LTP'!AA21</f>
        <v>2.1292499999999999</v>
      </c>
      <c r="I269" s="590">
        <f>+'Control Cuota LTP'!AB21</f>
        <v>0</v>
      </c>
      <c r="K269" s="968"/>
      <c r="L269" s="691"/>
      <c r="M269" s="699"/>
      <c r="N269" s="699"/>
      <c r="O269" s="699">
        <f>M269+N269+Q268</f>
        <v>2.1292499999999999</v>
      </c>
      <c r="P269" s="699"/>
      <c r="Q269" s="699">
        <f t="shared" si="228"/>
        <v>2.1292499999999999</v>
      </c>
      <c r="R269" s="708"/>
    </row>
    <row r="270" spans="2:18" ht="7.05" customHeight="1">
      <c r="B270" s="678"/>
      <c r="C270" s="680" t="s">
        <v>115</v>
      </c>
      <c r="D270" s="545">
        <f>+'Control Cuota LTP'!W22</f>
        <v>179.44355250000001</v>
      </c>
      <c r="E270" s="545">
        <f>+'Control Cuota LTP'!X22</f>
        <v>-2.0774999999999979</v>
      </c>
      <c r="F270" s="545">
        <f>+'Control Cuota LTP'!Y22</f>
        <v>177.36605250000002</v>
      </c>
      <c r="G270" s="545">
        <f>+'Control Cuota LTP'!Z22</f>
        <v>149.21099999999998</v>
      </c>
      <c r="H270" s="545">
        <f>+'Control Cuota LTP'!AA22</f>
        <v>28.155052500000039</v>
      </c>
      <c r="I270" s="590">
        <f>+'Control Cuota LTP'!AB22</f>
        <v>0.84126019549315934</v>
      </c>
      <c r="K270" s="968"/>
      <c r="L270" s="691" t="s">
        <v>115</v>
      </c>
      <c r="M270" s="699">
        <f t="shared" ref="M270" si="250">+D270+D271</f>
        <v>199.38172500000002</v>
      </c>
      <c r="N270" s="699">
        <f t="shared" ref="N270" si="251">+E270+E271</f>
        <v>-2.0774999999999979</v>
      </c>
      <c r="O270" s="699">
        <f>M270+N270</f>
        <v>197.30422500000003</v>
      </c>
      <c r="P270" s="699">
        <f t="shared" ref="P270" si="252">+G270+G271</f>
        <v>162.64099999999999</v>
      </c>
      <c r="Q270" s="699">
        <f t="shared" si="228"/>
        <v>34.66322500000004</v>
      </c>
      <c r="R270" s="708">
        <f t="shared" ref="R270" si="253">IF(O270&gt;0,P270/O270,"0%")</f>
        <v>0.82431585030680399</v>
      </c>
    </row>
    <row r="271" spans="2:18" ht="7.05" customHeight="1">
      <c r="B271" s="678"/>
      <c r="C271" s="681"/>
      <c r="D271" s="545">
        <f>+'Control Cuota LTP'!W23</f>
        <v>19.938172500000004</v>
      </c>
      <c r="E271" s="545">
        <f>+'Control Cuota LTP'!X23</f>
        <v>0</v>
      </c>
      <c r="F271" s="545">
        <f>+'Control Cuota LTP'!Y23</f>
        <v>48.093225000000047</v>
      </c>
      <c r="G271" s="545">
        <f>+'Control Cuota LTP'!Z23</f>
        <v>13.43</v>
      </c>
      <c r="H271" s="545">
        <f>+'Control Cuota LTP'!AA23</f>
        <v>34.663225000000047</v>
      </c>
      <c r="I271" s="590">
        <f>+'Control Cuota LTP'!AB23</f>
        <v>0.27924931214323817</v>
      </c>
      <c r="K271" s="968"/>
      <c r="L271" s="691"/>
      <c r="M271" s="699"/>
      <c r="N271" s="699"/>
      <c r="O271" s="699">
        <f>M271+N271+Q270</f>
        <v>34.66322500000004</v>
      </c>
      <c r="P271" s="699"/>
      <c r="Q271" s="699">
        <f t="shared" si="228"/>
        <v>34.66322500000004</v>
      </c>
      <c r="R271" s="708"/>
    </row>
    <row r="272" spans="2:18" ht="7.05" customHeight="1">
      <c r="B272" s="678"/>
      <c r="C272" s="680" t="s">
        <v>37</v>
      </c>
      <c r="D272" s="545">
        <f>+'Control Cuota LTP'!W24</f>
        <v>1.0460475</v>
      </c>
      <c r="E272" s="545">
        <f>+'Control Cuota LTP'!X24</f>
        <v>0</v>
      </c>
      <c r="F272" s="545">
        <f>+'Control Cuota LTP'!Y24</f>
        <v>1.0460475</v>
      </c>
      <c r="G272" s="545">
        <f>+'Control Cuota LTP'!Z24</f>
        <v>0</v>
      </c>
      <c r="H272" s="545">
        <f>+'Control Cuota LTP'!AA24</f>
        <v>1.0460475</v>
      </c>
      <c r="I272" s="590">
        <f>+'Control Cuota LTP'!AB24</f>
        <v>0</v>
      </c>
      <c r="K272" s="968"/>
      <c r="L272" s="691" t="s">
        <v>37</v>
      </c>
      <c r="M272" s="699">
        <f t="shared" ref="M272" si="254">+D272+D273</f>
        <v>1.1622749999999999</v>
      </c>
      <c r="N272" s="699">
        <f t="shared" ref="N272" si="255">+E272+E273</f>
        <v>0</v>
      </c>
      <c r="O272" s="699">
        <f>M272+N272</f>
        <v>1.1622749999999999</v>
      </c>
      <c r="P272" s="699">
        <f t="shared" ref="P272" si="256">+G272+G273</f>
        <v>0</v>
      </c>
      <c r="Q272" s="699">
        <f t="shared" si="228"/>
        <v>1.1622749999999999</v>
      </c>
      <c r="R272" s="708">
        <f t="shared" ref="R272" si="257">IF(O272&gt;0,P272/O272,"0%")</f>
        <v>0</v>
      </c>
    </row>
    <row r="273" spans="2:18" ht="7.05" customHeight="1">
      <c r="B273" s="678"/>
      <c r="C273" s="681"/>
      <c r="D273" s="545">
        <f>+'Control Cuota LTP'!W25</f>
        <v>0.1162275</v>
      </c>
      <c r="E273" s="545">
        <f>+'Control Cuota LTP'!X25</f>
        <v>0</v>
      </c>
      <c r="F273" s="545">
        <f>+'Control Cuota LTP'!Y25</f>
        <v>1.1622749999999999</v>
      </c>
      <c r="G273" s="545">
        <f>+'Control Cuota LTP'!Z25</f>
        <v>0</v>
      </c>
      <c r="H273" s="545">
        <f>+'Control Cuota LTP'!AA25</f>
        <v>1.1622749999999999</v>
      </c>
      <c r="I273" s="590">
        <f>+'Control Cuota LTP'!AB25</f>
        <v>0</v>
      </c>
      <c r="K273" s="968"/>
      <c r="L273" s="691"/>
      <c r="M273" s="699"/>
      <c r="N273" s="699"/>
      <c r="O273" s="699">
        <f>M273+N273+Q272</f>
        <v>1.1622749999999999</v>
      </c>
      <c r="P273" s="699"/>
      <c r="Q273" s="699">
        <f t="shared" si="228"/>
        <v>1.1622749999999999</v>
      </c>
      <c r="R273" s="708"/>
    </row>
    <row r="274" spans="2:18" ht="7.05" customHeight="1">
      <c r="B274" s="678"/>
      <c r="C274" s="680" t="s">
        <v>35</v>
      </c>
      <c r="D274" s="545">
        <f>+'Control Cuota LTP'!W26</f>
        <v>2.0250000000000001E-2</v>
      </c>
      <c r="E274" s="545">
        <f>+'Control Cuota LTP'!X26</f>
        <v>0</v>
      </c>
      <c r="F274" s="545">
        <f>+'Control Cuota LTP'!Y26</f>
        <v>2.0250000000000001E-2</v>
      </c>
      <c r="G274" s="545">
        <f>+'Control Cuota LTP'!Z26</f>
        <v>0</v>
      </c>
      <c r="H274" s="545">
        <f>+'Control Cuota LTP'!AA26</f>
        <v>2.0250000000000001E-2</v>
      </c>
      <c r="I274" s="590">
        <f>+'Control Cuota LTP'!AB26</f>
        <v>0</v>
      </c>
      <c r="K274" s="968"/>
      <c r="L274" s="691" t="s">
        <v>35</v>
      </c>
      <c r="M274" s="699">
        <f t="shared" ref="M274" si="258">+D274+D275</f>
        <v>2.2499999999999999E-2</v>
      </c>
      <c r="N274" s="699">
        <f t="shared" ref="N274" si="259">+E274+E275</f>
        <v>0</v>
      </c>
      <c r="O274" s="699">
        <f>M274+N274</f>
        <v>2.2499999999999999E-2</v>
      </c>
      <c r="P274" s="699">
        <f t="shared" ref="P274" si="260">+G274+G275</f>
        <v>0</v>
      </c>
      <c r="Q274" s="699">
        <f t="shared" si="228"/>
        <v>2.2499999999999999E-2</v>
      </c>
      <c r="R274" s="708">
        <f t="shared" ref="R274" si="261">IF(O274&gt;0,P274/O274,"0%")</f>
        <v>0</v>
      </c>
    </row>
    <row r="275" spans="2:18" ht="7.05" customHeight="1">
      <c r="B275" s="678"/>
      <c r="C275" s="681"/>
      <c r="D275" s="545">
        <f>+'Control Cuota LTP'!W27</f>
        <v>2.2500000000000003E-3</v>
      </c>
      <c r="E275" s="545">
        <f>+'Control Cuota LTP'!X27</f>
        <v>0</v>
      </c>
      <c r="F275" s="545">
        <f>+'Control Cuota LTP'!Y27</f>
        <v>2.2499999999999999E-2</v>
      </c>
      <c r="G275" s="545">
        <f>+'Control Cuota LTP'!Z27</f>
        <v>0</v>
      </c>
      <c r="H275" s="545">
        <f>+'Control Cuota LTP'!AA27</f>
        <v>2.2499999999999999E-2</v>
      </c>
      <c r="I275" s="590">
        <f>+'Control Cuota LTP'!AB27</f>
        <v>0</v>
      </c>
      <c r="K275" s="968"/>
      <c r="L275" s="691"/>
      <c r="M275" s="699"/>
      <c r="N275" s="699"/>
      <c r="O275" s="699">
        <f>M275+N275+Q274</f>
        <v>2.2499999999999999E-2</v>
      </c>
      <c r="P275" s="699"/>
      <c r="Q275" s="699">
        <f t="shared" si="228"/>
        <v>2.2499999999999999E-2</v>
      </c>
      <c r="R275" s="708"/>
    </row>
    <row r="276" spans="2:18" ht="7.05" customHeight="1">
      <c r="B276" s="678"/>
      <c r="C276" s="680" t="s">
        <v>34</v>
      </c>
      <c r="D276" s="545">
        <f>+'Control Cuota LTP'!W28</f>
        <v>2.0250000000000001E-2</v>
      </c>
      <c r="E276" s="545">
        <f>+'Control Cuota LTP'!X28</f>
        <v>0</v>
      </c>
      <c r="F276" s="545">
        <f>+'Control Cuota LTP'!Y28</f>
        <v>2.0250000000000001E-2</v>
      </c>
      <c r="G276" s="545">
        <f>+'Control Cuota LTP'!Z28</f>
        <v>0</v>
      </c>
      <c r="H276" s="545">
        <f>+'Control Cuota LTP'!AA28</f>
        <v>2.0250000000000001E-2</v>
      </c>
      <c r="I276" s="590">
        <f>+'Control Cuota LTP'!AB28</f>
        <v>0</v>
      </c>
      <c r="K276" s="968"/>
      <c r="L276" s="691" t="s">
        <v>34</v>
      </c>
      <c r="M276" s="699">
        <f t="shared" ref="M276" si="262">+D276+D277</f>
        <v>2.2499999999999999E-2</v>
      </c>
      <c r="N276" s="699">
        <f t="shared" ref="N276" si="263">+E276+E277</f>
        <v>0</v>
      </c>
      <c r="O276" s="699">
        <f>M276+N276</f>
        <v>2.2499999999999999E-2</v>
      </c>
      <c r="P276" s="699">
        <f t="shared" ref="P276" si="264">+G276+G277</f>
        <v>0</v>
      </c>
      <c r="Q276" s="699">
        <f t="shared" si="228"/>
        <v>2.2499999999999999E-2</v>
      </c>
      <c r="R276" s="708">
        <f t="shared" ref="R276" si="265">IF(O276&gt;0,P276/O276,"0%")</f>
        <v>0</v>
      </c>
    </row>
    <row r="277" spans="2:18" ht="7.05" customHeight="1">
      <c r="B277" s="678"/>
      <c r="C277" s="681"/>
      <c r="D277" s="545">
        <f>+'Control Cuota LTP'!W29</f>
        <v>2.2500000000000003E-3</v>
      </c>
      <c r="E277" s="545">
        <f>+'Control Cuota LTP'!X29</f>
        <v>0</v>
      </c>
      <c r="F277" s="545">
        <f>+'Control Cuota LTP'!Y29</f>
        <v>2.2499999999999999E-2</v>
      </c>
      <c r="G277" s="545">
        <f>+'Control Cuota LTP'!Z29</f>
        <v>0</v>
      </c>
      <c r="H277" s="545">
        <f>+'Control Cuota LTP'!AA29</f>
        <v>2.2499999999999999E-2</v>
      </c>
      <c r="I277" s="590">
        <f>+'Control Cuota LTP'!AB29</f>
        <v>0</v>
      </c>
      <c r="K277" s="968"/>
      <c r="L277" s="691"/>
      <c r="M277" s="699"/>
      <c r="N277" s="699"/>
      <c r="O277" s="699">
        <f>M277+N277+Q276</f>
        <v>2.2499999999999999E-2</v>
      </c>
      <c r="P277" s="699"/>
      <c r="Q277" s="699">
        <f t="shared" si="228"/>
        <v>2.2499999999999999E-2</v>
      </c>
      <c r="R277" s="708"/>
    </row>
    <row r="278" spans="2:18" ht="7.05" customHeight="1">
      <c r="B278" s="678"/>
      <c r="C278" s="680" t="s">
        <v>124</v>
      </c>
      <c r="D278" s="545">
        <f>+'Control Cuota LTP'!W30</f>
        <v>1.3500000000000002E-2</v>
      </c>
      <c r="E278" s="545">
        <f>+'Control Cuota LTP'!X30</f>
        <v>0</v>
      </c>
      <c r="F278" s="545">
        <f>+'Control Cuota LTP'!Y30</f>
        <v>1.3500000000000002E-2</v>
      </c>
      <c r="G278" s="545">
        <f>+'Control Cuota LTP'!Z30</f>
        <v>0</v>
      </c>
      <c r="H278" s="545">
        <f>+'Control Cuota LTP'!AA30</f>
        <v>1.3500000000000002E-2</v>
      </c>
      <c r="I278" s="590">
        <f>+'Control Cuota LTP'!AB30</f>
        <v>0</v>
      </c>
      <c r="K278" s="968"/>
      <c r="L278" s="691" t="s">
        <v>124</v>
      </c>
      <c r="M278" s="699">
        <f t="shared" ref="M278" si="266">+D278+D279</f>
        <v>1.5000000000000001E-2</v>
      </c>
      <c r="N278" s="699">
        <f t="shared" ref="N278" si="267">+E278+E279</f>
        <v>0</v>
      </c>
      <c r="O278" s="699">
        <f>M278+N278</f>
        <v>1.5000000000000001E-2</v>
      </c>
      <c r="P278" s="699">
        <f t="shared" ref="P278" si="268">+G278+G279</f>
        <v>0</v>
      </c>
      <c r="Q278" s="699">
        <f t="shared" si="228"/>
        <v>1.5000000000000001E-2</v>
      </c>
      <c r="R278" s="708">
        <f t="shared" ref="R278" si="269">IF(O278&gt;0,P278/O278,"0%")</f>
        <v>0</v>
      </c>
    </row>
    <row r="279" spans="2:18" ht="7.05" customHeight="1">
      <c r="B279" s="678"/>
      <c r="C279" s="681"/>
      <c r="D279" s="545">
        <f>+'Control Cuota LTP'!W31</f>
        <v>1.5E-3</v>
      </c>
      <c r="E279" s="545">
        <f>+'Control Cuota LTP'!X31</f>
        <v>0</v>
      </c>
      <c r="F279" s="545">
        <f>+'Control Cuota LTP'!Y31</f>
        <v>1.5000000000000001E-2</v>
      </c>
      <c r="G279" s="545">
        <f>+'Control Cuota LTP'!Z31</f>
        <v>0</v>
      </c>
      <c r="H279" s="545">
        <f>+'Control Cuota LTP'!AA31</f>
        <v>1.5000000000000001E-2</v>
      </c>
      <c r="I279" s="590">
        <f>+'Control Cuota LTP'!AB31</f>
        <v>0</v>
      </c>
      <c r="K279" s="968"/>
      <c r="L279" s="691"/>
      <c r="M279" s="699"/>
      <c r="N279" s="699"/>
      <c r="O279" s="699">
        <f>M279+N279+Q278</f>
        <v>1.5000000000000001E-2</v>
      </c>
      <c r="P279" s="699"/>
      <c r="Q279" s="699">
        <f t="shared" si="228"/>
        <v>1.5000000000000001E-2</v>
      </c>
      <c r="R279" s="708"/>
    </row>
    <row r="280" spans="2:18" ht="7.05" customHeight="1">
      <c r="B280" s="678"/>
      <c r="C280" s="680" t="s">
        <v>125</v>
      </c>
      <c r="D280" s="545">
        <f>+'Control Cuota LTP'!W32</f>
        <v>229.83939000000001</v>
      </c>
      <c r="E280" s="545">
        <f>+'Control Cuota LTP'!X32</f>
        <v>-2.4449999999999998</v>
      </c>
      <c r="F280" s="545">
        <f>+'Control Cuota LTP'!Y32</f>
        <v>227.39439000000002</v>
      </c>
      <c r="G280" s="545">
        <f>+'Control Cuota LTP'!Z32</f>
        <v>196.10499999999999</v>
      </c>
      <c r="H280" s="545">
        <f>+'Control Cuota LTP'!AA32</f>
        <v>31.289390000000026</v>
      </c>
      <c r="I280" s="590">
        <f>+'Control Cuota LTP'!AB32</f>
        <v>0.86240034329782711</v>
      </c>
      <c r="K280" s="968"/>
      <c r="L280" s="691" t="s">
        <v>125</v>
      </c>
      <c r="M280" s="699">
        <f t="shared" ref="M280" si="270">+D280+D281</f>
        <v>255.37710000000001</v>
      </c>
      <c r="N280" s="699">
        <f t="shared" ref="N280" si="271">+E280+E281</f>
        <v>-2.4449999999999998</v>
      </c>
      <c r="O280" s="699">
        <f>M280+N280</f>
        <v>252.93210000000002</v>
      </c>
      <c r="P280" s="699">
        <f t="shared" ref="P280" si="272">+G280+G281</f>
        <v>252.452</v>
      </c>
      <c r="Q280" s="699">
        <f t="shared" si="228"/>
        <v>0.48010000000002151</v>
      </c>
      <c r="R280" s="708">
        <f t="shared" ref="R280" si="273">IF(O280&gt;0,P280/O280,"0%")</f>
        <v>0.99810186212030805</v>
      </c>
    </row>
    <row r="281" spans="2:18" ht="7.05" customHeight="1">
      <c r="B281" s="678"/>
      <c r="C281" s="681"/>
      <c r="D281" s="545">
        <f>+'Control Cuota LTP'!W33</f>
        <v>25.537710000000001</v>
      </c>
      <c r="E281" s="545">
        <f>+'Control Cuota LTP'!X33</f>
        <v>0</v>
      </c>
      <c r="F281" s="545">
        <f>+'Control Cuota LTP'!Y33</f>
        <v>56.82710000000003</v>
      </c>
      <c r="G281" s="545">
        <f>+'Control Cuota LTP'!Z33</f>
        <v>56.347000000000008</v>
      </c>
      <c r="H281" s="545">
        <f>+'Control Cuota LTP'!AA33</f>
        <v>0.48010000000002151</v>
      </c>
      <c r="I281" s="590">
        <f>+'Control Cuota LTP'!AB33</f>
        <v>0.99155156606618988</v>
      </c>
      <c r="K281" s="968"/>
      <c r="L281" s="691"/>
      <c r="M281" s="699"/>
      <c r="N281" s="699"/>
      <c r="O281" s="699">
        <f>M281+N281+Q280</f>
        <v>0.48010000000002151</v>
      </c>
      <c r="P281" s="699"/>
      <c r="Q281" s="699">
        <f t="shared" si="228"/>
        <v>0.48010000000002151</v>
      </c>
      <c r="R281" s="708"/>
    </row>
    <row r="282" spans="2:18" ht="7.05" customHeight="1">
      <c r="B282" s="678"/>
      <c r="C282" s="680" t="s">
        <v>126</v>
      </c>
      <c r="D282" s="545">
        <f>+'Control Cuota LTP'!W34</f>
        <v>6.7500000000000008E-3</v>
      </c>
      <c r="E282" s="545">
        <f>+'Control Cuota LTP'!X34</f>
        <v>25.956074999999991</v>
      </c>
      <c r="F282" s="545">
        <f>+'Control Cuota LTP'!Y34</f>
        <v>25.962824999999992</v>
      </c>
      <c r="G282" s="545">
        <f>+'Control Cuota LTP'!Z34</f>
        <v>0</v>
      </c>
      <c r="H282" s="545">
        <f>+'Control Cuota LTP'!AA34</f>
        <v>25.962824999999992</v>
      </c>
      <c r="I282" s="590">
        <f>+'Control Cuota LTP'!AB34</f>
        <v>0</v>
      </c>
      <c r="K282" s="968"/>
      <c r="L282" s="691" t="s">
        <v>126</v>
      </c>
      <c r="M282" s="699">
        <f t="shared" ref="M282" si="274">+D282+D283</f>
        <v>7.5000000000000006E-3</v>
      </c>
      <c r="N282" s="699">
        <f t="shared" ref="N282" si="275">+E282+E283</f>
        <v>25.956074999999991</v>
      </c>
      <c r="O282" s="699">
        <f>M282+N282</f>
        <v>25.963574999999992</v>
      </c>
      <c r="P282" s="699">
        <f t="shared" ref="P282" si="276">+G282+G283</f>
        <v>0</v>
      </c>
      <c r="Q282" s="699">
        <f t="shared" si="228"/>
        <v>25.963574999999992</v>
      </c>
      <c r="R282" s="708">
        <f t="shared" ref="R282" si="277">IF(O282&gt;0,P282/O282,"0%")</f>
        <v>0</v>
      </c>
    </row>
    <row r="283" spans="2:18" ht="7.05" customHeight="1">
      <c r="B283" s="678"/>
      <c r="C283" s="681"/>
      <c r="D283" s="545">
        <f>+'Control Cuota LTP'!W35</f>
        <v>7.5000000000000002E-4</v>
      </c>
      <c r="E283" s="545">
        <f>+'Control Cuota LTP'!X35</f>
        <v>0</v>
      </c>
      <c r="F283" s="545">
        <f>+'Control Cuota LTP'!Y35</f>
        <v>25.963574999999992</v>
      </c>
      <c r="G283" s="545">
        <f>+'Control Cuota LTP'!Z35</f>
        <v>0</v>
      </c>
      <c r="H283" s="545">
        <f>+'Control Cuota LTP'!AA35</f>
        <v>25.963574999999992</v>
      </c>
      <c r="I283" s="590">
        <f>+'Control Cuota LTP'!AB35</f>
        <v>0</v>
      </c>
      <c r="K283" s="968"/>
      <c r="L283" s="691"/>
      <c r="M283" s="699"/>
      <c r="N283" s="699"/>
      <c r="O283" s="699">
        <f>M283+N283+Q282</f>
        <v>25.963574999999992</v>
      </c>
      <c r="P283" s="699"/>
      <c r="Q283" s="699">
        <f t="shared" si="228"/>
        <v>25.963574999999992</v>
      </c>
      <c r="R283" s="708"/>
    </row>
    <row r="284" spans="2:18" ht="7.05" customHeight="1">
      <c r="B284" s="678"/>
      <c r="C284" s="680" t="s">
        <v>107</v>
      </c>
      <c r="D284" s="545">
        <f>+'Control Cuota LTP'!W36</f>
        <v>3.1677750000000002</v>
      </c>
      <c r="E284" s="545">
        <f>+'Control Cuota LTP'!X36</f>
        <v>0</v>
      </c>
      <c r="F284" s="545">
        <f>+'Control Cuota LTP'!Y36</f>
        <v>3.1677750000000002</v>
      </c>
      <c r="G284" s="545">
        <f>+'Control Cuota LTP'!Z36</f>
        <v>0</v>
      </c>
      <c r="H284" s="545">
        <f>+'Control Cuota LTP'!AA36</f>
        <v>3.1677750000000002</v>
      </c>
      <c r="I284" s="590">
        <f>+'Control Cuota LTP'!AB36</f>
        <v>0</v>
      </c>
      <c r="K284" s="968"/>
      <c r="L284" s="691" t="s">
        <v>107</v>
      </c>
      <c r="M284" s="699">
        <f t="shared" ref="M284" si="278">+D284+D285</f>
        <v>3.5197500000000002</v>
      </c>
      <c r="N284" s="699">
        <f t="shared" ref="N284" si="279">+E284+E285</f>
        <v>0</v>
      </c>
      <c r="O284" s="699">
        <f>M284+N284</f>
        <v>3.5197500000000002</v>
      </c>
      <c r="P284" s="699">
        <f t="shared" ref="P284" si="280">+G284+G285</f>
        <v>3.7149999999999999</v>
      </c>
      <c r="Q284" s="699">
        <f t="shared" si="228"/>
        <v>-0.1952499999999997</v>
      </c>
      <c r="R284" s="708">
        <f t="shared" ref="R284" si="281">IF(O284&gt;0,P284/O284,"0%")</f>
        <v>1.0554726898217202</v>
      </c>
    </row>
    <row r="285" spans="2:18" ht="7.05" customHeight="1">
      <c r="B285" s="678"/>
      <c r="C285" s="681"/>
      <c r="D285" s="545">
        <f>+'Control Cuota LTP'!W37</f>
        <v>0.35197499999999998</v>
      </c>
      <c r="E285" s="545">
        <f>+'Control Cuota LTP'!X37</f>
        <v>0</v>
      </c>
      <c r="F285" s="545">
        <f>+'Control Cuota LTP'!Y37</f>
        <v>3.5197500000000002</v>
      </c>
      <c r="G285" s="545">
        <f>+'Control Cuota LTP'!Z37</f>
        <v>3.7149999999999999</v>
      </c>
      <c r="H285" s="545">
        <f>+'Control Cuota LTP'!AA37</f>
        <v>-0.1952499999999997</v>
      </c>
      <c r="I285" s="590">
        <f>+'Control Cuota LTP'!AB37</f>
        <v>1.0554726898217202</v>
      </c>
      <c r="K285" s="968"/>
      <c r="L285" s="691"/>
      <c r="M285" s="699"/>
      <c r="N285" s="699"/>
      <c r="O285" s="699">
        <f>M285+N285+Q284</f>
        <v>-0.1952499999999997</v>
      </c>
      <c r="P285" s="699"/>
      <c r="Q285" s="699">
        <f t="shared" si="228"/>
        <v>-0.1952499999999997</v>
      </c>
      <c r="R285" s="708"/>
    </row>
    <row r="286" spans="2:18" ht="7.05" customHeight="1">
      <c r="B286" s="678"/>
      <c r="C286" s="680" t="s">
        <v>112</v>
      </c>
      <c r="D286" s="545">
        <f>+'Control Cuota LTP'!W38</f>
        <v>0.18225</v>
      </c>
      <c r="E286" s="545">
        <f>+'Control Cuota LTP'!X38</f>
        <v>0</v>
      </c>
      <c r="F286" s="545">
        <f>+'Control Cuota LTP'!Y38</f>
        <v>0.18225</v>
      </c>
      <c r="G286" s="545">
        <f>+'Control Cuota LTP'!Z38</f>
        <v>0</v>
      </c>
      <c r="H286" s="545">
        <f>+'Control Cuota LTP'!AA38</f>
        <v>0.18225</v>
      </c>
      <c r="I286" s="590">
        <f>+'Control Cuota LTP'!AB38</f>
        <v>0</v>
      </c>
      <c r="K286" s="968"/>
      <c r="L286" s="691" t="s">
        <v>112</v>
      </c>
      <c r="M286" s="699">
        <f t="shared" ref="M286" si="282">+D286+D287</f>
        <v>0.20249999999999999</v>
      </c>
      <c r="N286" s="699">
        <f t="shared" ref="N286" si="283">+E286+E287</f>
        <v>0</v>
      </c>
      <c r="O286" s="699">
        <f>M286+N286</f>
        <v>0.20249999999999999</v>
      </c>
      <c r="P286" s="699">
        <f t="shared" ref="P286" si="284">+G286+G287</f>
        <v>0</v>
      </c>
      <c r="Q286" s="699">
        <f t="shared" si="228"/>
        <v>0.20249999999999999</v>
      </c>
      <c r="R286" s="708">
        <f t="shared" ref="R286" si="285">IF(O286&gt;0,P286/O286,"0%")</f>
        <v>0</v>
      </c>
    </row>
    <row r="287" spans="2:18" ht="7.05" customHeight="1">
      <c r="B287" s="678"/>
      <c r="C287" s="681"/>
      <c r="D287" s="545">
        <f>+'Control Cuota LTP'!W39</f>
        <v>2.0250000000000001E-2</v>
      </c>
      <c r="E287" s="545">
        <f>+'Control Cuota LTP'!X39</f>
        <v>0</v>
      </c>
      <c r="F287" s="545">
        <f>+'Control Cuota LTP'!Y39</f>
        <v>0.20249999999999999</v>
      </c>
      <c r="G287" s="545">
        <f>+'Control Cuota LTP'!Z39</f>
        <v>0</v>
      </c>
      <c r="H287" s="545">
        <f>+'Control Cuota LTP'!AA39</f>
        <v>0.20249999999999999</v>
      </c>
      <c r="I287" s="590">
        <f>+'Control Cuota LTP'!AB39</f>
        <v>0</v>
      </c>
      <c r="K287" s="968"/>
      <c r="L287" s="691"/>
      <c r="M287" s="699"/>
      <c r="N287" s="699"/>
      <c r="O287" s="699">
        <f>M287+N287+Q286</f>
        <v>0.20249999999999999</v>
      </c>
      <c r="P287" s="699"/>
      <c r="Q287" s="699">
        <f t="shared" si="228"/>
        <v>0.20249999999999999</v>
      </c>
      <c r="R287" s="708"/>
    </row>
    <row r="288" spans="2:18" ht="7.05" customHeight="1">
      <c r="B288" s="678"/>
      <c r="C288" s="682" t="s">
        <v>114</v>
      </c>
      <c r="D288" s="545">
        <f>+'Control Cuota LTP'!W40</f>
        <v>6.0750000000000005E-2</v>
      </c>
      <c r="E288" s="545">
        <f>+'Control Cuota LTP'!X40</f>
        <v>-6.7499999999991234E-2</v>
      </c>
      <c r="F288" s="545">
        <f>+'Control Cuota LTP'!Y40</f>
        <v>-6.7499999999912283E-3</v>
      </c>
      <c r="G288" s="545">
        <f>+'Control Cuota LTP'!Z40</f>
        <v>0</v>
      </c>
      <c r="H288" s="545">
        <f>+'Control Cuota LTP'!AA40</f>
        <v>-6.7499999999912283E-3</v>
      </c>
      <c r="I288" s="590" t="str">
        <f>+'Control Cuota LTP'!AB40</f>
        <v>0%</v>
      </c>
      <c r="K288" s="968"/>
      <c r="L288" s="691" t="s">
        <v>114</v>
      </c>
      <c r="M288" s="699">
        <f t="shared" ref="M288" si="286">+D288+D289</f>
        <v>6.7500000000000004E-2</v>
      </c>
      <c r="N288" s="699">
        <f t="shared" ref="N288" si="287">+E288+E289</f>
        <v>-6.7499999999991234E-2</v>
      </c>
      <c r="O288" s="699">
        <f>M288+N288</f>
        <v>8.7707618945387367E-15</v>
      </c>
      <c r="P288" s="699">
        <f t="shared" ref="P288" si="288">+G288+G289</f>
        <v>0</v>
      </c>
      <c r="Q288" s="699">
        <f t="shared" si="228"/>
        <v>8.7707618945387367E-15</v>
      </c>
      <c r="R288" s="708">
        <f t="shared" ref="R288" si="289">IF(O288&gt;0,P288/O288,"0%")</f>
        <v>0</v>
      </c>
    </row>
    <row r="289" spans="2:18" ht="7.05" customHeight="1">
      <c r="B289" s="678"/>
      <c r="C289" s="703"/>
      <c r="D289" s="545">
        <f>+'Control Cuota LTP'!W41</f>
        <v>6.7500000000000008E-3</v>
      </c>
      <c r="E289" s="545">
        <f>+'Control Cuota LTP'!X41</f>
        <v>0</v>
      </c>
      <c r="F289" s="545">
        <f>+'Control Cuota LTP'!Y41</f>
        <v>8.7724966180147135E-15</v>
      </c>
      <c r="G289" s="545">
        <f>+'Control Cuota LTP'!Z41</f>
        <v>0</v>
      </c>
      <c r="H289" s="545">
        <f>+'Control Cuota LTP'!AA41</f>
        <v>8.7724966180147135E-15</v>
      </c>
      <c r="I289" s="590">
        <f>+'Control Cuota LTP'!AB41</f>
        <v>0</v>
      </c>
      <c r="K289" s="968"/>
      <c r="L289" s="691"/>
      <c r="M289" s="699"/>
      <c r="N289" s="699"/>
      <c r="O289" s="699">
        <f>M289+N289+Q288</f>
        <v>8.7707618945387367E-15</v>
      </c>
      <c r="P289" s="699"/>
      <c r="Q289" s="699">
        <f t="shared" si="228"/>
        <v>8.7707618945387367E-15</v>
      </c>
      <c r="R289" s="708"/>
    </row>
    <row r="290" spans="2:18" ht="7.05" customHeight="1">
      <c r="B290" s="678"/>
      <c r="C290" s="682" t="s">
        <v>119</v>
      </c>
      <c r="D290" s="545">
        <f>+'Control Cuota LTP'!W42</f>
        <v>0.1850175</v>
      </c>
      <c r="E290" s="545">
        <f>+'Control Cuota LTP'!X42</f>
        <v>9.4874999999999989</v>
      </c>
      <c r="F290" s="545">
        <f>+'Control Cuota LTP'!Y42</f>
        <v>9.6725174999999997</v>
      </c>
      <c r="G290" s="545">
        <f>+'Control Cuota LTP'!Z42</f>
        <v>0</v>
      </c>
      <c r="H290" s="545">
        <f>+'Control Cuota LTP'!AA42</f>
        <v>9.6725174999999997</v>
      </c>
      <c r="I290" s="590">
        <f>+'Control Cuota LTP'!AB42</f>
        <v>0</v>
      </c>
      <c r="K290" s="968"/>
      <c r="L290" s="691" t="s">
        <v>119</v>
      </c>
      <c r="M290" s="699">
        <f t="shared" ref="M290" si="290">+D290+D291</f>
        <v>0.20557500000000001</v>
      </c>
      <c r="N290" s="699">
        <f t="shared" ref="N290" si="291">+E290+E291</f>
        <v>9.4874999999999989</v>
      </c>
      <c r="O290" s="699">
        <f>M290+N290</f>
        <v>9.6930749999999986</v>
      </c>
      <c r="P290" s="699">
        <f t="shared" ref="P290" si="292">+G290+G291</f>
        <v>0</v>
      </c>
      <c r="Q290" s="699">
        <f t="shared" si="228"/>
        <v>9.6930749999999986</v>
      </c>
      <c r="R290" s="708">
        <f t="shared" ref="R290" si="293">IF(O290&gt;0,P290/O290,"0%")</f>
        <v>0</v>
      </c>
    </row>
    <row r="291" spans="2:18" ht="7.05" customHeight="1">
      <c r="B291" s="678"/>
      <c r="C291" s="682"/>
      <c r="D291" s="545">
        <f>+'Control Cuota LTP'!W43</f>
        <v>2.0557499999999999E-2</v>
      </c>
      <c r="E291" s="545">
        <f>+'Control Cuota LTP'!X43</f>
        <v>0</v>
      </c>
      <c r="F291" s="545">
        <f>+'Control Cuota LTP'!Y43</f>
        <v>9.6930750000000003</v>
      </c>
      <c r="G291" s="545">
        <f>+'Control Cuota LTP'!Z43</f>
        <v>0</v>
      </c>
      <c r="H291" s="545">
        <f>+'Control Cuota LTP'!AA43</f>
        <v>9.6930750000000003</v>
      </c>
      <c r="I291" s="590">
        <f>+'Control Cuota LTP'!AB43</f>
        <v>0</v>
      </c>
      <c r="K291" s="968"/>
      <c r="L291" s="691"/>
      <c r="M291" s="699"/>
      <c r="N291" s="699"/>
      <c r="O291" s="699">
        <f>M291+N291+Q290</f>
        <v>9.6930749999999986</v>
      </c>
      <c r="P291" s="699"/>
      <c r="Q291" s="699">
        <f t="shared" si="228"/>
        <v>9.6930749999999986</v>
      </c>
      <c r="R291" s="708"/>
    </row>
    <row r="292" spans="2:18" ht="7.05" customHeight="1">
      <c r="B292" s="678"/>
      <c r="C292" s="682" t="s">
        <v>120</v>
      </c>
      <c r="D292" s="545">
        <f>+'Control Cuota LTP'!W44</f>
        <v>0</v>
      </c>
      <c r="E292" s="545">
        <f>+'Control Cuota LTP'!X44</f>
        <v>0</v>
      </c>
      <c r="F292" s="545">
        <f>+'Control Cuota LTP'!Y44</f>
        <v>0</v>
      </c>
      <c r="G292" s="545">
        <f>+'Control Cuota LTP'!Z44</f>
        <v>0</v>
      </c>
      <c r="H292" s="545">
        <f>+'Control Cuota LTP'!AA44</f>
        <v>0</v>
      </c>
      <c r="I292" s="590" t="str">
        <f>+'Control Cuota LTP'!AB44</f>
        <v>0%</v>
      </c>
      <c r="K292" s="968"/>
      <c r="L292" s="691" t="s">
        <v>120</v>
      </c>
      <c r="M292" s="699">
        <f t="shared" ref="M292" si="294">+D292+D293</f>
        <v>0</v>
      </c>
      <c r="N292" s="699">
        <f t="shared" ref="N292" si="295">+E292+E293</f>
        <v>0</v>
      </c>
      <c r="O292" s="699">
        <f>M292+N292</f>
        <v>0</v>
      </c>
      <c r="P292" s="699">
        <f t="shared" ref="P292" si="296">+G292+G293</f>
        <v>0</v>
      </c>
      <c r="Q292" s="699">
        <f t="shared" si="228"/>
        <v>0</v>
      </c>
      <c r="R292" s="708" t="str">
        <f t="shared" ref="R292" si="297">IF(O292&gt;0,P292/O292,"0%")</f>
        <v>0%</v>
      </c>
    </row>
    <row r="293" spans="2:18" ht="7.05" customHeight="1">
      <c r="B293" s="678"/>
      <c r="C293" s="703"/>
      <c r="D293" s="545">
        <f>+'Control Cuota LTP'!W45</f>
        <v>0</v>
      </c>
      <c r="E293" s="545">
        <f>+'Control Cuota LTP'!X45</f>
        <v>0</v>
      </c>
      <c r="F293" s="545">
        <f>+'Control Cuota LTP'!Y45</f>
        <v>0</v>
      </c>
      <c r="G293" s="545">
        <f>+'Control Cuota LTP'!Z45</f>
        <v>0</v>
      </c>
      <c r="H293" s="545">
        <f>+'Control Cuota LTP'!AA45</f>
        <v>0</v>
      </c>
      <c r="I293" s="590" t="str">
        <f>+'Control Cuota LTP'!AB45</f>
        <v>0%</v>
      </c>
      <c r="K293" s="968"/>
      <c r="L293" s="691"/>
      <c r="M293" s="699"/>
      <c r="N293" s="699"/>
      <c r="O293" s="699">
        <f>M293+N293+Q292</f>
        <v>0</v>
      </c>
      <c r="P293" s="699"/>
      <c r="Q293" s="699">
        <f t="shared" si="228"/>
        <v>0</v>
      </c>
      <c r="R293" s="708"/>
    </row>
    <row r="294" spans="2:18" ht="7.05" customHeight="1">
      <c r="B294" s="678"/>
      <c r="C294" s="682" t="s">
        <v>36</v>
      </c>
      <c r="D294" s="545">
        <f>+'Control Cuota LTP'!W46</f>
        <v>6.7500000000000008E-3</v>
      </c>
      <c r="E294" s="545">
        <f>+'Control Cuota LTP'!X46</f>
        <v>0</v>
      </c>
      <c r="F294" s="545">
        <f>+'Control Cuota LTP'!Y46</f>
        <v>6.7500000000000008E-3</v>
      </c>
      <c r="G294" s="545">
        <f>+'Control Cuota LTP'!Z46</f>
        <v>0</v>
      </c>
      <c r="H294" s="545">
        <f>+'Control Cuota LTP'!AA46</f>
        <v>6.7500000000000008E-3</v>
      </c>
      <c r="I294" s="590">
        <f>+'Control Cuota LTP'!AB46</f>
        <v>0</v>
      </c>
      <c r="K294" s="968"/>
      <c r="L294" s="691" t="s">
        <v>36</v>
      </c>
      <c r="M294" s="699">
        <f t="shared" ref="M294" si="298">+D294+D295</f>
        <v>7.5000000000000006E-3</v>
      </c>
      <c r="N294" s="699">
        <f t="shared" ref="N294" si="299">+E294+E295</f>
        <v>0</v>
      </c>
      <c r="O294" s="699">
        <f>M294+N294</f>
        <v>7.5000000000000006E-3</v>
      </c>
      <c r="P294" s="699">
        <f t="shared" ref="P294" si="300">+G294+G295</f>
        <v>0</v>
      </c>
      <c r="Q294" s="699">
        <f t="shared" si="228"/>
        <v>7.5000000000000006E-3</v>
      </c>
      <c r="R294" s="708">
        <f t="shared" ref="R294" si="301">IF(O294&gt;0,P294/O294,"0%")</f>
        <v>0</v>
      </c>
    </row>
    <row r="295" spans="2:18" ht="7.05" customHeight="1">
      <c r="B295" s="678"/>
      <c r="C295" s="682"/>
      <c r="D295" s="545">
        <f>+'Control Cuota LTP'!W47</f>
        <v>7.5000000000000002E-4</v>
      </c>
      <c r="E295" s="545">
        <f>+'Control Cuota LTP'!X47</f>
        <v>0</v>
      </c>
      <c r="F295" s="545">
        <f>+'Control Cuota LTP'!Y47</f>
        <v>7.5000000000000006E-3</v>
      </c>
      <c r="G295" s="545">
        <f>+'Control Cuota LTP'!Z47</f>
        <v>0</v>
      </c>
      <c r="H295" s="545">
        <f>+'Control Cuota LTP'!AA47</f>
        <v>7.5000000000000006E-3</v>
      </c>
      <c r="I295" s="590">
        <f>+'Control Cuota LTP'!AB47</f>
        <v>0</v>
      </c>
      <c r="K295" s="968"/>
      <c r="L295" s="691"/>
      <c r="M295" s="699"/>
      <c r="N295" s="699"/>
      <c r="O295" s="699">
        <f>M295+N295+Q294</f>
        <v>7.5000000000000006E-3</v>
      </c>
      <c r="P295" s="699"/>
      <c r="Q295" s="699">
        <f t="shared" si="228"/>
        <v>7.5000000000000006E-3</v>
      </c>
      <c r="R295" s="708"/>
    </row>
    <row r="296" spans="2:18" ht="7.05" customHeight="1">
      <c r="B296" s="678"/>
      <c r="C296" s="682" t="s">
        <v>127</v>
      </c>
      <c r="D296" s="545">
        <f>+'Control Cuota LTP'!W48</f>
        <v>0.36470249999999999</v>
      </c>
      <c r="E296" s="545">
        <f>+'Control Cuota LTP'!X48</f>
        <v>0</v>
      </c>
      <c r="F296" s="545">
        <f>+'Control Cuota LTP'!Y48</f>
        <v>0.36470249999999999</v>
      </c>
      <c r="G296" s="545">
        <f>+'Control Cuota LTP'!Z48</f>
        <v>0</v>
      </c>
      <c r="H296" s="545">
        <f>+'Control Cuota LTP'!AA48</f>
        <v>0.36470249999999999</v>
      </c>
      <c r="I296" s="590">
        <f>+'Control Cuota LTP'!AB48</f>
        <v>0</v>
      </c>
      <c r="K296" s="968"/>
      <c r="L296" s="691" t="s">
        <v>127</v>
      </c>
      <c r="M296" s="699">
        <f t="shared" ref="M296" si="302">+D296+D297</f>
        <v>0.405225</v>
      </c>
      <c r="N296" s="699">
        <f t="shared" ref="N296" si="303">+E296+E297</f>
        <v>0</v>
      </c>
      <c r="O296" s="699">
        <f>M296+N296</f>
        <v>0.405225</v>
      </c>
      <c r="P296" s="699">
        <f t="shared" ref="P296" si="304">+G296+G297</f>
        <v>0</v>
      </c>
      <c r="Q296" s="699">
        <f t="shared" si="228"/>
        <v>0.405225</v>
      </c>
      <c r="R296" s="708">
        <f t="shared" ref="R296" si="305">IF(O296&gt;0,P296/O296,"0%")</f>
        <v>0</v>
      </c>
    </row>
    <row r="297" spans="2:18" ht="7.05" customHeight="1">
      <c r="B297" s="678"/>
      <c r="C297" s="682"/>
      <c r="D297" s="545">
        <f>+'Control Cuota LTP'!W49</f>
        <v>4.0522499999999996E-2</v>
      </c>
      <c r="E297" s="545">
        <f>+'Control Cuota LTP'!X49</f>
        <v>0</v>
      </c>
      <c r="F297" s="545">
        <f>+'Control Cuota LTP'!Y49</f>
        <v>0.405225</v>
      </c>
      <c r="G297" s="545">
        <f>+'Control Cuota LTP'!Z49</f>
        <v>0</v>
      </c>
      <c r="H297" s="545">
        <f>+'Control Cuota LTP'!AA49</f>
        <v>0.405225</v>
      </c>
      <c r="I297" s="590">
        <f>+'Control Cuota LTP'!AB49</f>
        <v>0</v>
      </c>
      <c r="K297" s="968"/>
      <c r="L297" s="691"/>
      <c r="M297" s="699"/>
      <c r="N297" s="699"/>
      <c r="O297" s="699">
        <f>M297+N297+Q296</f>
        <v>0.405225</v>
      </c>
      <c r="P297" s="699"/>
      <c r="Q297" s="699">
        <f t="shared" si="228"/>
        <v>0.405225</v>
      </c>
      <c r="R297" s="708"/>
    </row>
    <row r="298" spans="2:18" ht="7.05" customHeight="1">
      <c r="B298" s="678"/>
      <c r="C298" s="692" t="s">
        <v>204</v>
      </c>
      <c r="D298" s="545">
        <f>+'Control Cuota LTP'!W50</f>
        <v>0</v>
      </c>
      <c r="E298" s="545">
        <f>+'Control Cuota LTP'!X50</f>
        <v>0.17899999999999999</v>
      </c>
      <c r="F298" s="545">
        <f>+'Control Cuota LTP'!Y50</f>
        <v>0.17899999999999999</v>
      </c>
      <c r="G298" s="545">
        <f>+'Control Cuota LTP'!Z50</f>
        <v>0</v>
      </c>
      <c r="H298" s="545">
        <f>+'Control Cuota LTP'!AA50</f>
        <v>0.17899999999999999</v>
      </c>
      <c r="I298" s="590">
        <f>+'Control Cuota LTP'!AB50</f>
        <v>0</v>
      </c>
      <c r="K298" s="968"/>
      <c r="L298" s="671" t="s">
        <v>204</v>
      </c>
      <c r="M298" s="699">
        <f t="shared" ref="M298" si="306">+D298+D299</f>
        <v>0</v>
      </c>
      <c r="N298" s="699">
        <f t="shared" ref="N298" si="307">+E298+E299</f>
        <v>0.17899999999999999</v>
      </c>
      <c r="O298" s="699">
        <f>M298+N298</f>
        <v>0.17899999999999999</v>
      </c>
      <c r="P298" s="699">
        <f t="shared" ref="P298" si="308">+G298+G299</f>
        <v>0</v>
      </c>
      <c r="Q298" s="699">
        <f t="shared" si="228"/>
        <v>0.17899999999999999</v>
      </c>
      <c r="R298" s="708">
        <f t="shared" ref="R298" si="309">IF(O298&gt;0,P298/O298,"0%")</f>
        <v>0</v>
      </c>
    </row>
    <row r="299" spans="2:18" ht="7.05" customHeight="1">
      <c r="B299" s="678"/>
      <c r="C299" s="693"/>
      <c r="D299" s="545">
        <f>+'Control Cuota LTP'!W51</f>
        <v>0</v>
      </c>
      <c r="E299" s="545">
        <f>+'Control Cuota LTP'!X51</f>
        <v>0</v>
      </c>
      <c r="F299" s="545">
        <f>+'Control Cuota LTP'!Y51</f>
        <v>0.17899999999999999</v>
      </c>
      <c r="G299" s="545">
        <f>+'Control Cuota LTP'!Z51</f>
        <v>0</v>
      </c>
      <c r="H299" s="545">
        <f>+'Control Cuota LTP'!AA51</f>
        <v>0.17899999999999999</v>
      </c>
      <c r="I299" s="590">
        <f>+'Control Cuota LTP'!AB51</f>
        <v>0</v>
      </c>
      <c r="K299" s="968"/>
      <c r="L299" s="671"/>
      <c r="M299" s="699"/>
      <c r="N299" s="699"/>
      <c r="O299" s="699">
        <f>M299+N299+Q298</f>
        <v>0.17899999999999999</v>
      </c>
      <c r="P299" s="699"/>
      <c r="Q299" s="699">
        <f t="shared" si="228"/>
        <v>0.17899999999999999</v>
      </c>
      <c r="R299" s="708"/>
    </row>
    <row r="300" spans="2:18" ht="7.05" customHeight="1">
      <c r="B300" s="678"/>
      <c r="C300" s="682" t="s">
        <v>91</v>
      </c>
      <c r="D300" s="545">
        <f>+'Control Cuota LTP'!W52</f>
        <v>0</v>
      </c>
      <c r="E300" s="545">
        <f>+'Control Cuota LTP'!X52</f>
        <v>0.17899999999999999</v>
      </c>
      <c r="F300" s="545">
        <f>+'Control Cuota LTP'!Y52</f>
        <v>0.17899999999999999</v>
      </c>
      <c r="G300" s="545">
        <f>+'Control Cuota LTP'!Z52</f>
        <v>0</v>
      </c>
      <c r="H300" s="545">
        <f>+'Control Cuota LTP'!AA52</f>
        <v>0.17899999999999999</v>
      </c>
      <c r="I300" s="590">
        <f>+'Control Cuota LTP'!AB52</f>
        <v>0</v>
      </c>
      <c r="K300" s="968"/>
      <c r="L300" s="691" t="s">
        <v>91</v>
      </c>
      <c r="M300" s="699">
        <f t="shared" ref="M300" si="310">+D300+D301</f>
        <v>0</v>
      </c>
      <c r="N300" s="699">
        <f t="shared" ref="N300" si="311">+E300+E301</f>
        <v>0.17899999999999999</v>
      </c>
      <c r="O300" s="699">
        <f>M300+N300</f>
        <v>0.17899999999999999</v>
      </c>
      <c r="P300" s="699">
        <f t="shared" ref="P300" si="312">+G300+G301</f>
        <v>0</v>
      </c>
      <c r="Q300" s="699">
        <f t="shared" si="228"/>
        <v>0.17899999999999999</v>
      </c>
      <c r="R300" s="708">
        <f t="shared" ref="R300" si="313">IF(O300&gt;0,P300/O300,"0%")</f>
        <v>0</v>
      </c>
    </row>
    <row r="301" spans="2:18" ht="7.05" customHeight="1">
      <c r="B301" s="678"/>
      <c r="C301" s="703"/>
      <c r="D301" s="545">
        <f>+'Control Cuota LTP'!W53</f>
        <v>0</v>
      </c>
      <c r="E301" s="545">
        <f>+'Control Cuota LTP'!X53</f>
        <v>0</v>
      </c>
      <c r="F301" s="545">
        <f>+'Control Cuota LTP'!Y53</f>
        <v>0.17899999999999999</v>
      </c>
      <c r="G301" s="545">
        <f>+'Control Cuota LTP'!Z53</f>
        <v>0</v>
      </c>
      <c r="H301" s="545">
        <f>+'Control Cuota LTP'!AA53</f>
        <v>0.17899999999999999</v>
      </c>
      <c r="I301" s="590">
        <f>+'Control Cuota LTP'!AB53</f>
        <v>0</v>
      </c>
      <c r="K301" s="968"/>
      <c r="L301" s="691"/>
      <c r="M301" s="699"/>
      <c r="N301" s="699"/>
      <c r="O301" s="699">
        <f>M301+N301+Q300</f>
        <v>0.17899999999999999</v>
      </c>
      <c r="P301" s="699"/>
      <c r="Q301" s="699">
        <f t="shared" si="228"/>
        <v>0.17899999999999999</v>
      </c>
      <c r="R301" s="708"/>
    </row>
    <row r="302" spans="2:18" ht="7.05" customHeight="1">
      <c r="B302" s="678"/>
      <c r="C302" s="694" t="s">
        <v>121</v>
      </c>
      <c r="D302" s="545">
        <f>+'Control Cuota LTP'!W54</f>
        <v>0</v>
      </c>
      <c r="E302" s="545">
        <f>+'Control Cuota LTP'!X54</f>
        <v>0.17899999999999999</v>
      </c>
      <c r="F302" s="545">
        <f>+'Control Cuota LTP'!Y54</f>
        <v>0.17899999999999999</v>
      </c>
      <c r="G302" s="545">
        <f>+'Control Cuota LTP'!Z54</f>
        <v>0</v>
      </c>
      <c r="H302" s="545">
        <f>+'Control Cuota LTP'!AA54</f>
        <v>0.17899999999999999</v>
      </c>
      <c r="I302" s="590">
        <f>+'Control Cuota LTP'!AB54</f>
        <v>0</v>
      </c>
      <c r="K302" s="968"/>
      <c r="L302" s="971" t="s">
        <v>121</v>
      </c>
      <c r="M302" s="699">
        <f t="shared" ref="M302" si="314">+D302+D303</f>
        <v>0</v>
      </c>
      <c r="N302" s="699">
        <f t="shared" ref="N302" si="315">+E302+E303</f>
        <v>0.17899999999999999</v>
      </c>
      <c r="O302" s="699">
        <f>M302+N302</f>
        <v>0.17899999999999999</v>
      </c>
      <c r="P302" s="699">
        <f t="shared" ref="P302" si="316">+G302+G303</f>
        <v>0</v>
      </c>
      <c r="Q302" s="699">
        <f t="shared" si="228"/>
        <v>0.17899999999999999</v>
      </c>
      <c r="R302" s="708">
        <f t="shared" ref="R302" si="317">IF(O302&gt;0,P302/O302,"0%")</f>
        <v>0</v>
      </c>
    </row>
    <row r="303" spans="2:18" ht="7.05" customHeight="1">
      <c r="B303" s="678"/>
      <c r="C303" s="695"/>
      <c r="D303" s="545">
        <f>+'Control Cuota LTP'!W55</f>
        <v>0</v>
      </c>
      <c r="E303" s="545">
        <f>+'Control Cuota LTP'!X55</f>
        <v>0</v>
      </c>
      <c r="F303" s="545">
        <f>+'Control Cuota LTP'!Y55</f>
        <v>0.17899999999999999</v>
      </c>
      <c r="G303" s="545">
        <f>+'Control Cuota LTP'!Z55</f>
        <v>0</v>
      </c>
      <c r="H303" s="545">
        <f>+'Control Cuota LTP'!AA55</f>
        <v>0.17899999999999999</v>
      </c>
      <c r="I303" s="590">
        <f>+'Control Cuota LTP'!AB55</f>
        <v>0</v>
      </c>
      <c r="K303" s="968"/>
      <c r="L303" s="971"/>
      <c r="M303" s="699"/>
      <c r="N303" s="699"/>
      <c r="O303" s="699">
        <f>M303+N303+Q302</f>
        <v>0.17899999999999999</v>
      </c>
      <c r="P303" s="699"/>
      <c r="Q303" s="699">
        <f t="shared" si="228"/>
        <v>0.17899999999999999</v>
      </c>
      <c r="R303" s="708"/>
    </row>
    <row r="304" spans="2:18" ht="7.05" customHeight="1">
      <c r="B304" s="715"/>
      <c r="C304" s="721" t="s">
        <v>160</v>
      </c>
      <c r="D304" s="591">
        <f>+'Control Cuota LTP'!W56</f>
        <v>674.99979749999989</v>
      </c>
      <c r="E304" s="591">
        <f>+'Control Cuota LTP'!X56</f>
        <v>-13.026074999999999</v>
      </c>
      <c r="F304" s="591">
        <f>+'Control Cuota LTP'!Y56</f>
        <v>661.97372249999989</v>
      </c>
      <c r="G304" s="591">
        <f>+'Control Cuota LTP'!Z56</f>
        <v>549.00299999999993</v>
      </c>
      <c r="H304" s="591">
        <f>+'Control Cuota LTP'!AA56</f>
        <v>112.97072249999997</v>
      </c>
      <c r="I304" s="592">
        <f>+'Control Cuota LTP'!AB56</f>
        <v>0.82934258768859215</v>
      </c>
      <c r="K304" s="968"/>
      <c r="L304" s="969" t="s">
        <v>229</v>
      </c>
      <c r="M304" s="970">
        <f>+M258+M260+M262+M264+M266+M268+M270+M272+M274+M276+M278+M280+M282+M284+M286+M288+M290+M292+M294+M296+M298+M300+M302</f>
        <v>749.99977500000011</v>
      </c>
      <c r="N304" s="970">
        <f>+N258+N260+N262+N264+N266+N268+N270+N272+N274+N276+N278+N280+N282+N284+N286+N288+N290+N292+N294+N296+N298+N300+N302</f>
        <v>-8.3266726846886741E-16</v>
      </c>
      <c r="O304" s="970">
        <f>+M304+N304</f>
        <v>749.99977500000011</v>
      </c>
      <c r="P304" s="970">
        <f>+P258+P260+P262+P264+P266+P268+P270+P272+P274+P276+P278+P280+P282+P284+P286+P288+P290+P292+P294+P296+P298+P300+P302</f>
        <v>665.18899999999996</v>
      </c>
      <c r="Q304" s="970">
        <f>O304-P304</f>
        <v>84.810775000000149</v>
      </c>
      <c r="R304" s="704">
        <f>P304/O304</f>
        <v>0.88691893274234634</v>
      </c>
    </row>
    <row r="305" spans="2:18" ht="7.05" customHeight="1" thickBot="1">
      <c r="B305" s="716"/>
      <c r="C305" s="722"/>
      <c r="D305" s="546">
        <f>+'Control Cuota LTP'!W57</f>
        <v>74.999977499999972</v>
      </c>
      <c r="E305" s="546">
        <f>+'Control Cuota LTP'!X57</f>
        <v>13.026075000000001</v>
      </c>
      <c r="F305" s="546">
        <f>+'Control Cuota LTP'!Y57</f>
        <v>88.026052499999977</v>
      </c>
      <c r="G305" s="546">
        <f>+'Control Cuota LTP'!Z57</f>
        <v>116.18600000000001</v>
      </c>
      <c r="H305" s="546">
        <f>+'Control Cuota LTP'!AA57</f>
        <v>-28.15994750000003</v>
      </c>
      <c r="I305" s="593">
        <f>+'Control Cuota LTP'!AB57</f>
        <v>1.3199046952605313</v>
      </c>
      <c r="K305" s="968"/>
      <c r="L305" s="969"/>
      <c r="M305" s="970"/>
      <c r="N305" s="970"/>
      <c r="O305" s="970">
        <f>+M305+N305</f>
        <v>0</v>
      </c>
      <c r="P305" s="970">
        <f>+P259+P261+P263+P265+P267+P269+P271+P273+P275+P277+P279+P281+P283+P285+P287+P289+P291+P293+P295+P297+P299+P301+P303</f>
        <v>0</v>
      </c>
      <c r="Q305" s="970">
        <f>O305-P305</f>
        <v>0</v>
      </c>
      <c r="R305" s="704" t="e">
        <f>P305/O305</f>
        <v>#DIV/0!</v>
      </c>
    </row>
    <row r="307" spans="2:18" ht="13.2" customHeight="1" thickBot="1">
      <c r="K307" s="723" t="s">
        <v>242</v>
      </c>
      <c r="L307" s="723"/>
      <c r="M307" s="723"/>
      <c r="N307" s="723"/>
      <c r="O307" s="723"/>
      <c r="P307" s="723"/>
      <c r="Q307" s="723"/>
      <c r="R307" s="723"/>
    </row>
    <row r="308" spans="2:18" ht="7.05" customHeight="1" thickBot="1">
      <c r="B308" s="501" t="s">
        <v>90</v>
      </c>
      <c r="C308" s="502" t="s">
        <v>72</v>
      </c>
      <c r="D308" s="547" t="s">
        <v>32</v>
      </c>
      <c r="E308" s="548" t="s">
        <v>31</v>
      </c>
      <c r="F308" s="548" t="s">
        <v>6</v>
      </c>
      <c r="G308" s="549" t="s">
        <v>7</v>
      </c>
      <c r="H308" s="550" t="s">
        <v>28</v>
      </c>
      <c r="I308" s="551" t="s">
        <v>30</v>
      </c>
      <c r="K308" s="963" t="s">
        <v>90</v>
      </c>
      <c r="L308" s="964" t="s">
        <v>72</v>
      </c>
      <c r="M308" s="965" t="s">
        <v>32</v>
      </c>
      <c r="N308" s="965" t="s">
        <v>234</v>
      </c>
      <c r="O308" s="965" t="s">
        <v>6</v>
      </c>
      <c r="P308" s="966" t="s">
        <v>7</v>
      </c>
      <c r="Q308" s="965" t="s">
        <v>28</v>
      </c>
      <c r="R308" s="967" t="s">
        <v>30</v>
      </c>
    </row>
    <row r="309" spans="2:18" ht="7.05" customHeight="1">
      <c r="B309" s="678" t="s">
        <v>231</v>
      </c>
      <c r="C309" s="685" t="s">
        <v>103</v>
      </c>
      <c r="D309" s="552">
        <f>+'Control Cuota LTP'!AC10</f>
        <v>268.70427000000001</v>
      </c>
      <c r="E309" s="552">
        <f>+'Control Cuota LTP'!AD10</f>
        <v>-56.067149999999998</v>
      </c>
      <c r="F309" s="552">
        <f>+'Control Cuota LTP'!AE10</f>
        <v>212.63712000000001</v>
      </c>
      <c r="G309" s="552">
        <f>+'Control Cuota LTP'!AF10</f>
        <v>57.88</v>
      </c>
      <c r="H309" s="552">
        <f>+'Control Cuota LTP'!AG10</f>
        <v>154.75712000000001</v>
      </c>
      <c r="I309" s="594">
        <f>+'Control Cuota LTP'!AH10</f>
        <v>0.27220082740022061</v>
      </c>
      <c r="K309" s="968" t="str">
        <f>+B309</f>
        <v>Camarón nailon VII</v>
      </c>
      <c r="L309" s="691" t="s">
        <v>103</v>
      </c>
      <c r="M309" s="699">
        <f>+D309+D310</f>
        <v>298.56029999999998</v>
      </c>
      <c r="N309" s="699">
        <f>+E309+E310</f>
        <v>-56.067149999999998</v>
      </c>
      <c r="O309" s="699">
        <f>M309+N309</f>
        <v>242.49314999999999</v>
      </c>
      <c r="P309" s="699">
        <f>+G309+G310</f>
        <v>238.40199999999999</v>
      </c>
      <c r="Q309" s="699">
        <f t="shared" ref="Q309:Q354" si="318">O309-P309</f>
        <v>4.091149999999999</v>
      </c>
      <c r="R309" s="708">
        <f t="shared" ref="R309" si="319">IF(O309&gt;0,P309/O309,"0%")</f>
        <v>0.98312880178264828</v>
      </c>
    </row>
    <row r="310" spans="2:18" ht="7.05" customHeight="1">
      <c r="B310" s="678"/>
      <c r="C310" s="681"/>
      <c r="D310" s="552">
        <f>+'Control Cuota LTP'!AC11</f>
        <v>29.856030000000001</v>
      </c>
      <c r="E310" s="552">
        <f>+'Control Cuota LTP'!AD11</f>
        <v>0</v>
      </c>
      <c r="F310" s="552">
        <f>+'Control Cuota LTP'!AE11</f>
        <v>184.61315000000002</v>
      </c>
      <c r="G310" s="552">
        <f>+'Control Cuota LTP'!AF11</f>
        <v>180.52199999999999</v>
      </c>
      <c r="H310" s="552">
        <f>+'Control Cuota LTP'!AG11</f>
        <v>4.0911500000000274</v>
      </c>
      <c r="I310" s="594">
        <f>+'Control Cuota LTP'!AH11</f>
        <v>0.97783933593029515</v>
      </c>
      <c r="K310" s="968"/>
      <c r="L310" s="691"/>
      <c r="M310" s="699"/>
      <c r="N310" s="699"/>
      <c r="O310" s="699">
        <f>M310+N310+Q309</f>
        <v>4.091149999999999</v>
      </c>
      <c r="P310" s="699"/>
      <c r="Q310" s="699">
        <f t="shared" si="318"/>
        <v>4.091149999999999</v>
      </c>
      <c r="R310" s="708"/>
    </row>
    <row r="311" spans="2:18" ht="7.05" customHeight="1">
      <c r="B311" s="678"/>
      <c r="C311" s="680" t="s">
        <v>105</v>
      </c>
      <c r="D311" s="552">
        <f>+'Control Cuota LTP'!AC12</f>
        <v>4.0500000000000001E-2</v>
      </c>
      <c r="E311" s="552">
        <f>+'Control Cuota LTP'!AD12</f>
        <v>0</v>
      </c>
      <c r="F311" s="552">
        <f>+'Control Cuota LTP'!AE12</f>
        <v>4.0500000000000001E-2</v>
      </c>
      <c r="G311" s="552">
        <f>+'Control Cuota LTP'!AF12</f>
        <v>0</v>
      </c>
      <c r="H311" s="552">
        <f>+'Control Cuota LTP'!AG12</f>
        <v>4.0500000000000001E-2</v>
      </c>
      <c r="I311" s="594">
        <f>+'Control Cuota LTP'!AH12</f>
        <v>0</v>
      </c>
      <c r="K311" s="968"/>
      <c r="L311" s="691" t="s">
        <v>105</v>
      </c>
      <c r="M311" s="699">
        <f t="shared" ref="M311" si="320">+D311+D312</f>
        <v>4.4999999999999998E-2</v>
      </c>
      <c r="N311" s="699">
        <f t="shared" ref="N311" si="321">+E311+E312</f>
        <v>0</v>
      </c>
      <c r="O311" s="699">
        <f>M311+N311</f>
        <v>4.4999999999999998E-2</v>
      </c>
      <c r="P311" s="699">
        <f t="shared" ref="P311" si="322">+G311+G312</f>
        <v>0</v>
      </c>
      <c r="Q311" s="699">
        <f t="shared" si="318"/>
        <v>4.4999999999999998E-2</v>
      </c>
      <c r="R311" s="708">
        <f t="shared" ref="R311" si="323">IF(O311&gt;0,P311/O311,"0%")</f>
        <v>0</v>
      </c>
    </row>
    <row r="312" spans="2:18" ht="7.05" customHeight="1">
      <c r="B312" s="678"/>
      <c r="C312" s="681"/>
      <c r="D312" s="552">
        <f>+'Control Cuota LTP'!AC13</f>
        <v>4.5000000000000005E-3</v>
      </c>
      <c r="E312" s="552">
        <f>+'Control Cuota LTP'!AD13</f>
        <v>0</v>
      </c>
      <c r="F312" s="552">
        <f>+'Control Cuota LTP'!AE13</f>
        <v>4.4999999999999998E-2</v>
      </c>
      <c r="G312" s="552">
        <f>+'Control Cuota LTP'!AF13</f>
        <v>0</v>
      </c>
      <c r="H312" s="552">
        <f>+'Control Cuota LTP'!AG13</f>
        <v>4.4999999999999998E-2</v>
      </c>
      <c r="I312" s="594">
        <f>+'Control Cuota LTP'!AH13</f>
        <v>0</v>
      </c>
      <c r="K312" s="968"/>
      <c r="L312" s="691"/>
      <c r="M312" s="699"/>
      <c r="N312" s="699"/>
      <c r="O312" s="699">
        <f>M312+N312+Q311</f>
        <v>4.4999999999999998E-2</v>
      </c>
      <c r="P312" s="699"/>
      <c r="Q312" s="699">
        <f t="shared" si="318"/>
        <v>4.4999999999999998E-2</v>
      </c>
      <c r="R312" s="708"/>
    </row>
    <row r="313" spans="2:18" ht="7.05" customHeight="1">
      <c r="B313" s="678"/>
      <c r="C313" s="680" t="s">
        <v>122</v>
      </c>
      <c r="D313" s="552">
        <f>+'Control Cuota LTP'!AC14</f>
        <v>0</v>
      </c>
      <c r="E313" s="552">
        <f>+'Control Cuota LTP'!AD14</f>
        <v>0</v>
      </c>
      <c r="F313" s="552">
        <f>+'Control Cuota LTP'!AE14</f>
        <v>0</v>
      </c>
      <c r="G313" s="552">
        <f>+'Control Cuota LTP'!AF14</f>
        <v>0</v>
      </c>
      <c r="H313" s="552">
        <f>+'Control Cuota LTP'!AG14</f>
        <v>0</v>
      </c>
      <c r="I313" s="594" t="str">
        <f>+'Control Cuota LTP'!AH14</f>
        <v>0%</v>
      </c>
      <c r="K313" s="968"/>
      <c r="L313" s="691" t="s">
        <v>122</v>
      </c>
      <c r="M313" s="699">
        <f t="shared" ref="M313" si="324">+D313+D314</f>
        <v>0</v>
      </c>
      <c r="N313" s="699">
        <f t="shared" ref="N313" si="325">+E313+E314</f>
        <v>0</v>
      </c>
      <c r="O313" s="699">
        <f>M313+N313</f>
        <v>0</v>
      </c>
      <c r="P313" s="699">
        <f t="shared" ref="P313" si="326">+G313+G314</f>
        <v>0</v>
      </c>
      <c r="Q313" s="699">
        <f t="shared" si="318"/>
        <v>0</v>
      </c>
      <c r="R313" s="708" t="str">
        <f t="shared" ref="R313" si="327">IF(O313&gt;0,P313/O313,"0%")</f>
        <v>0%</v>
      </c>
    </row>
    <row r="314" spans="2:18" ht="7.05" customHeight="1">
      <c r="B314" s="678"/>
      <c r="C314" s="681"/>
      <c r="D314" s="552">
        <f>+'Control Cuota LTP'!AC15</f>
        <v>0</v>
      </c>
      <c r="E314" s="552">
        <f>+'Control Cuota LTP'!AD15</f>
        <v>0</v>
      </c>
      <c r="F314" s="552">
        <f>+'Control Cuota LTP'!AE15</f>
        <v>0</v>
      </c>
      <c r="G314" s="552">
        <f>+'Control Cuota LTP'!AF15</f>
        <v>0</v>
      </c>
      <c r="H314" s="552">
        <f>+'Control Cuota LTP'!AG15</f>
        <v>0</v>
      </c>
      <c r="I314" s="594" t="str">
        <f>+'Control Cuota LTP'!AH15</f>
        <v>0%</v>
      </c>
      <c r="K314" s="968"/>
      <c r="L314" s="691"/>
      <c r="M314" s="699"/>
      <c r="N314" s="699"/>
      <c r="O314" s="699">
        <f>M314+N314+Q313</f>
        <v>0</v>
      </c>
      <c r="P314" s="699"/>
      <c r="Q314" s="699">
        <f t="shared" si="318"/>
        <v>0</v>
      </c>
      <c r="R314" s="708"/>
    </row>
    <row r="315" spans="2:18" ht="7.05" customHeight="1">
      <c r="B315" s="678"/>
      <c r="C315" s="680" t="s">
        <v>123</v>
      </c>
      <c r="D315" s="552">
        <f>+'Control Cuota LTP'!AC16</f>
        <v>241.611525</v>
      </c>
      <c r="E315" s="552">
        <f>+'Control Cuota LTP'!AD16</f>
        <v>-31.692150000000002</v>
      </c>
      <c r="F315" s="552">
        <f>+'Control Cuota LTP'!AE16</f>
        <v>209.919375</v>
      </c>
      <c r="G315" s="552">
        <f>+'Control Cuota LTP'!AF16</f>
        <v>215.7469999999999</v>
      </c>
      <c r="H315" s="552">
        <f>+'Control Cuota LTP'!AG16</f>
        <v>-5.8276249999998981</v>
      </c>
      <c r="I315" s="594">
        <f>+'Control Cuota LTP'!AH16</f>
        <v>1.0277612535765215</v>
      </c>
      <c r="K315" s="968"/>
      <c r="L315" s="691" t="s">
        <v>123</v>
      </c>
      <c r="M315" s="699">
        <f t="shared" ref="M315" si="328">+D315+D316</f>
        <v>268.45724999999999</v>
      </c>
      <c r="N315" s="699">
        <f t="shared" ref="N315" si="329">+E315+E316</f>
        <v>-5.6400000000000006</v>
      </c>
      <c r="O315" s="699">
        <f>M315+N315</f>
        <v>262.81725</v>
      </c>
      <c r="P315" s="699">
        <f t="shared" ref="P315" si="330">+G315+G316</f>
        <v>261.32699999999988</v>
      </c>
      <c r="Q315" s="699">
        <f t="shared" si="318"/>
        <v>1.4902500000001169</v>
      </c>
      <c r="R315" s="708">
        <f t="shared" ref="R315" si="331">IF(O315&gt;0,P315/O315,"0%")</f>
        <v>0.99432971009322979</v>
      </c>
    </row>
    <row r="316" spans="2:18" ht="7.05" customHeight="1">
      <c r="B316" s="678"/>
      <c r="C316" s="681"/>
      <c r="D316" s="552">
        <f>+'Control Cuota LTP'!AC17</f>
        <v>26.845725000000002</v>
      </c>
      <c r="E316" s="552">
        <f>+'Control Cuota LTP'!AD17</f>
        <v>26.052150000000001</v>
      </c>
      <c r="F316" s="552">
        <f>+'Control Cuota LTP'!AE17</f>
        <v>47.070250000000101</v>
      </c>
      <c r="G316" s="552">
        <f>+'Control Cuota LTP'!AF17</f>
        <v>45.58</v>
      </c>
      <c r="H316" s="552">
        <f>+'Control Cuota LTP'!AG17</f>
        <v>1.4902500000001027</v>
      </c>
      <c r="I316" s="594">
        <f>+'Control Cuota LTP'!AH17</f>
        <v>0.96833987497410579</v>
      </c>
      <c r="K316" s="968"/>
      <c r="L316" s="691"/>
      <c r="M316" s="699"/>
      <c r="N316" s="699"/>
      <c r="O316" s="699">
        <f>M316+N316+Q315</f>
        <v>1.4902500000001169</v>
      </c>
      <c r="P316" s="699"/>
      <c r="Q316" s="699">
        <f t="shared" si="318"/>
        <v>1.4902500000001169</v>
      </c>
      <c r="R316" s="708"/>
    </row>
    <row r="317" spans="2:18" ht="7.05" customHeight="1">
      <c r="B317" s="678"/>
      <c r="C317" s="680" t="s">
        <v>38</v>
      </c>
      <c r="D317" s="552">
        <f>+'Control Cuota LTP'!AC18</f>
        <v>7.0966800000000001</v>
      </c>
      <c r="E317" s="552">
        <f>+'Control Cuota LTP'!AD18</f>
        <v>-1.206</v>
      </c>
      <c r="F317" s="552">
        <f>+'Control Cuota LTP'!AE18</f>
        <v>5.8906799999999997</v>
      </c>
      <c r="G317" s="552">
        <f>+'Control Cuota LTP'!AF18</f>
        <v>5.9489999999999998</v>
      </c>
      <c r="H317" s="552">
        <f>+'Control Cuota LTP'!AG18</f>
        <v>-5.8320000000000149E-2</v>
      </c>
      <c r="I317" s="594">
        <f>+'Control Cuota LTP'!AH18</f>
        <v>1.0099003850149728</v>
      </c>
      <c r="K317" s="968"/>
      <c r="L317" s="691" t="s">
        <v>38</v>
      </c>
      <c r="M317" s="699">
        <f t="shared" ref="M317" si="332">+D317+D318</f>
        <v>7.8852000000000002</v>
      </c>
      <c r="N317" s="699">
        <f t="shared" ref="N317" si="333">+E317+E318</f>
        <v>-1.206</v>
      </c>
      <c r="O317" s="699">
        <f>M317+N317</f>
        <v>6.6791999999999998</v>
      </c>
      <c r="P317" s="699">
        <f t="shared" ref="P317" si="334">+G317+G318</f>
        <v>5.9489999999999998</v>
      </c>
      <c r="Q317" s="699">
        <f t="shared" si="318"/>
        <v>0.73019999999999996</v>
      </c>
      <c r="R317" s="708">
        <f t="shared" ref="R317" si="335">IF(O317&gt;0,P317/O317,"0%")</f>
        <v>0.89067553000359323</v>
      </c>
    </row>
    <row r="318" spans="2:18" ht="7.05" customHeight="1">
      <c r="B318" s="678"/>
      <c r="C318" s="681"/>
      <c r="D318" s="552">
        <f>+'Control Cuota LTP'!AC19</f>
        <v>0.78852</v>
      </c>
      <c r="E318" s="552">
        <f>+'Control Cuota LTP'!AD19</f>
        <v>0</v>
      </c>
      <c r="F318" s="552">
        <f>+'Control Cuota LTP'!AE19</f>
        <v>0.73019999999999985</v>
      </c>
      <c r="G318" s="552">
        <f>+'Control Cuota LTP'!AF19</f>
        <v>0</v>
      </c>
      <c r="H318" s="552">
        <f>+'Control Cuota LTP'!AG19</f>
        <v>0.73019999999999985</v>
      </c>
      <c r="I318" s="594">
        <f>+'Control Cuota LTP'!AH19</f>
        <v>0</v>
      </c>
      <c r="K318" s="968"/>
      <c r="L318" s="691"/>
      <c r="M318" s="699"/>
      <c r="N318" s="699"/>
      <c r="O318" s="699">
        <f>M318+N318+Q317</f>
        <v>0.73019999999999996</v>
      </c>
      <c r="P318" s="699"/>
      <c r="Q318" s="699">
        <f t="shared" si="318"/>
        <v>0.73019999999999996</v>
      </c>
      <c r="R318" s="708"/>
    </row>
    <row r="319" spans="2:18" ht="7.05" customHeight="1">
      <c r="B319" s="678"/>
      <c r="C319" s="680" t="s">
        <v>116</v>
      </c>
      <c r="D319" s="552">
        <f>+'Control Cuota LTP'!AC20</f>
        <v>3.8326500000000001</v>
      </c>
      <c r="E319" s="552">
        <f>+'Control Cuota LTP'!AD20</f>
        <v>0</v>
      </c>
      <c r="F319" s="552">
        <f>+'Control Cuota LTP'!AE20</f>
        <v>3.8326500000000001</v>
      </c>
      <c r="G319" s="552">
        <f>+'Control Cuota LTP'!AF20</f>
        <v>0</v>
      </c>
      <c r="H319" s="552">
        <f>+'Control Cuota LTP'!AG20</f>
        <v>3.8326500000000001</v>
      </c>
      <c r="I319" s="594">
        <f>+'Control Cuota LTP'!AH20</f>
        <v>0</v>
      </c>
      <c r="K319" s="968"/>
      <c r="L319" s="691" t="s">
        <v>116</v>
      </c>
      <c r="M319" s="699">
        <f t="shared" ref="M319" si="336">+D319+D320</f>
        <v>4.2584999999999997</v>
      </c>
      <c r="N319" s="699">
        <f t="shared" ref="N319" si="337">+E319+E320</f>
        <v>0</v>
      </c>
      <c r="O319" s="699">
        <f>M319+N319</f>
        <v>4.2584999999999997</v>
      </c>
      <c r="P319" s="699">
        <f t="shared" ref="P319" si="338">+G319+G320</f>
        <v>0</v>
      </c>
      <c r="Q319" s="699">
        <f t="shared" si="318"/>
        <v>4.2584999999999997</v>
      </c>
      <c r="R319" s="708">
        <f t="shared" ref="R319" si="339">IF(O319&gt;0,P319/O319,"0%")</f>
        <v>0</v>
      </c>
    </row>
    <row r="320" spans="2:18" ht="7.05" customHeight="1">
      <c r="B320" s="678"/>
      <c r="C320" s="681"/>
      <c r="D320" s="552">
        <f>+'Control Cuota LTP'!AC21</f>
        <v>0.42585000000000001</v>
      </c>
      <c r="E320" s="552">
        <f>+'Control Cuota LTP'!AD21</f>
        <v>0</v>
      </c>
      <c r="F320" s="552">
        <f>+'Control Cuota LTP'!AE21</f>
        <v>4.2584999999999997</v>
      </c>
      <c r="G320" s="552">
        <f>+'Control Cuota LTP'!AF21</f>
        <v>0</v>
      </c>
      <c r="H320" s="552">
        <f>+'Control Cuota LTP'!AG21</f>
        <v>4.2584999999999997</v>
      </c>
      <c r="I320" s="594">
        <f>+'Control Cuota LTP'!AH21</f>
        <v>0</v>
      </c>
      <c r="K320" s="968"/>
      <c r="L320" s="691"/>
      <c r="M320" s="699"/>
      <c r="N320" s="699"/>
      <c r="O320" s="699">
        <f>M320+N320+Q319</f>
        <v>4.2584999999999997</v>
      </c>
      <c r="P320" s="699"/>
      <c r="Q320" s="699">
        <f t="shared" si="318"/>
        <v>4.2584999999999997</v>
      </c>
      <c r="R320" s="708"/>
    </row>
    <row r="321" spans="2:18" ht="7.05" customHeight="1">
      <c r="B321" s="678"/>
      <c r="C321" s="680" t="s">
        <v>115</v>
      </c>
      <c r="D321" s="552">
        <f>+'Control Cuota LTP'!AC22</f>
        <v>358.88710500000002</v>
      </c>
      <c r="E321" s="552">
        <f>+'Control Cuota LTP'!AD22</f>
        <v>-4.1549999999999958</v>
      </c>
      <c r="F321" s="552">
        <f>+'Control Cuota LTP'!AE22</f>
        <v>354.73210500000005</v>
      </c>
      <c r="G321" s="552">
        <f>+'Control Cuota LTP'!AF22</f>
        <v>249.85600000000008</v>
      </c>
      <c r="H321" s="552">
        <f>+'Control Cuota LTP'!AG22</f>
        <v>104.87610499999997</v>
      </c>
      <c r="I321" s="594">
        <f>+'Control Cuota LTP'!AH22</f>
        <v>0.70435124556882167</v>
      </c>
      <c r="K321" s="968"/>
      <c r="L321" s="691" t="s">
        <v>115</v>
      </c>
      <c r="M321" s="699">
        <f t="shared" ref="M321" si="340">+D321+D322</f>
        <v>398.76345000000003</v>
      </c>
      <c r="N321" s="699">
        <f t="shared" ref="N321" si="341">+E321+E322</f>
        <v>-4.1549999999999958</v>
      </c>
      <c r="O321" s="699">
        <f>M321+N321</f>
        <v>394.60845000000006</v>
      </c>
      <c r="P321" s="699">
        <f t="shared" ref="P321" si="342">+G321+G322</f>
        <v>343.9620000000001</v>
      </c>
      <c r="Q321" s="699">
        <f t="shared" si="318"/>
        <v>50.646449999999959</v>
      </c>
      <c r="R321" s="708">
        <f t="shared" ref="R321" si="343">IF(O321&gt;0,P321/O321,"0%")</f>
        <v>0.87165391415211724</v>
      </c>
    </row>
    <row r="322" spans="2:18" ht="7.05" customHeight="1">
      <c r="B322" s="678"/>
      <c r="C322" s="681"/>
      <c r="D322" s="552">
        <f>+'Control Cuota LTP'!AC23</f>
        <v>39.876345000000008</v>
      </c>
      <c r="E322" s="552">
        <f>+'Control Cuota LTP'!AD23</f>
        <v>0</v>
      </c>
      <c r="F322" s="552">
        <f>+'Control Cuota LTP'!AE23</f>
        <v>144.75244999999998</v>
      </c>
      <c r="G322" s="552">
        <f>+'Control Cuota LTP'!AF23</f>
        <v>94.106000000000009</v>
      </c>
      <c r="H322" s="552">
        <f>+'Control Cuota LTP'!AG23</f>
        <v>50.646449999999973</v>
      </c>
      <c r="I322" s="594">
        <f>+'Control Cuota LTP'!AH23</f>
        <v>0.65011680285895002</v>
      </c>
      <c r="K322" s="968"/>
      <c r="L322" s="691"/>
      <c r="M322" s="699"/>
      <c r="N322" s="699"/>
      <c r="O322" s="699">
        <f>M322+N322+Q321</f>
        <v>50.646449999999959</v>
      </c>
      <c r="P322" s="699"/>
      <c r="Q322" s="699">
        <f t="shared" si="318"/>
        <v>50.646449999999959</v>
      </c>
      <c r="R322" s="708"/>
    </row>
    <row r="323" spans="2:18" ht="7.05" customHeight="1">
      <c r="B323" s="678"/>
      <c r="C323" s="680" t="s">
        <v>37</v>
      </c>
      <c r="D323" s="552">
        <f>+'Control Cuota LTP'!AC24</f>
        <v>2.092095</v>
      </c>
      <c r="E323" s="552">
        <f>+'Control Cuota LTP'!AD24</f>
        <v>0</v>
      </c>
      <c r="F323" s="552">
        <f>+'Control Cuota LTP'!AE24</f>
        <v>2.092095</v>
      </c>
      <c r="G323" s="552">
        <f>+'Control Cuota LTP'!AF24</f>
        <v>0</v>
      </c>
      <c r="H323" s="552">
        <f>+'Control Cuota LTP'!AG24</f>
        <v>2.092095</v>
      </c>
      <c r="I323" s="594">
        <f>+'Control Cuota LTP'!AH24</f>
        <v>0</v>
      </c>
      <c r="K323" s="968"/>
      <c r="L323" s="691" t="s">
        <v>37</v>
      </c>
      <c r="M323" s="699">
        <f t="shared" ref="M323" si="344">+D323+D324</f>
        <v>2.3245499999999999</v>
      </c>
      <c r="N323" s="699">
        <f t="shared" ref="N323" si="345">+E323+E324</f>
        <v>0</v>
      </c>
      <c r="O323" s="699">
        <f>M323+N323</f>
        <v>2.3245499999999999</v>
      </c>
      <c r="P323" s="699">
        <f t="shared" ref="P323" si="346">+G323+G324</f>
        <v>0</v>
      </c>
      <c r="Q323" s="699">
        <f t="shared" si="318"/>
        <v>2.3245499999999999</v>
      </c>
      <c r="R323" s="708">
        <f t="shared" ref="R323" si="347">IF(O323&gt;0,P323/O323,"0%")</f>
        <v>0</v>
      </c>
    </row>
    <row r="324" spans="2:18" ht="7.05" customHeight="1">
      <c r="B324" s="678"/>
      <c r="C324" s="681"/>
      <c r="D324" s="552">
        <f>+'Control Cuota LTP'!AC25</f>
        <v>0.23245499999999999</v>
      </c>
      <c r="E324" s="552">
        <f>+'Control Cuota LTP'!AD25</f>
        <v>0</v>
      </c>
      <c r="F324" s="552">
        <f>+'Control Cuota LTP'!AE25</f>
        <v>2.3245499999999999</v>
      </c>
      <c r="G324" s="552">
        <f>+'Control Cuota LTP'!AF25</f>
        <v>0</v>
      </c>
      <c r="H324" s="552">
        <f>+'Control Cuota LTP'!AG25</f>
        <v>2.3245499999999999</v>
      </c>
      <c r="I324" s="594">
        <f>+'Control Cuota LTP'!AH25</f>
        <v>0</v>
      </c>
      <c r="K324" s="968"/>
      <c r="L324" s="691"/>
      <c r="M324" s="699"/>
      <c r="N324" s="699"/>
      <c r="O324" s="699">
        <f>M324+N324+Q323</f>
        <v>2.3245499999999999</v>
      </c>
      <c r="P324" s="699"/>
      <c r="Q324" s="699">
        <f t="shared" si="318"/>
        <v>2.3245499999999999</v>
      </c>
      <c r="R324" s="708"/>
    </row>
    <row r="325" spans="2:18" ht="7.05" customHeight="1">
      <c r="B325" s="678"/>
      <c r="C325" s="680" t="s">
        <v>35</v>
      </c>
      <c r="D325" s="552">
        <f>+'Control Cuota LTP'!AC26</f>
        <v>4.0500000000000001E-2</v>
      </c>
      <c r="E325" s="552">
        <f>+'Control Cuota LTP'!AD26</f>
        <v>0</v>
      </c>
      <c r="F325" s="552">
        <f>+'Control Cuota LTP'!AE26</f>
        <v>4.0500000000000001E-2</v>
      </c>
      <c r="G325" s="552">
        <f>+'Control Cuota LTP'!AF26</f>
        <v>0</v>
      </c>
      <c r="H325" s="552">
        <f>+'Control Cuota LTP'!AG26</f>
        <v>4.0500000000000001E-2</v>
      </c>
      <c r="I325" s="594">
        <f>+'Control Cuota LTP'!AH26</f>
        <v>0</v>
      </c>
      <c r="K325" s="968"/>
      <c r="L325" s="691" t="s">
        <v>35</v>
      </c>
      <c r="M325" s="699">
        <f t="shared" ref="M325" si="348">+D325+D326</f>
        <v>4.4999999999999998E-2</v>
      </c>
      <c r="N325" s="699">
        <f t="shared" ref="N325" si="349">+E325+E326</f>
        <v>0</v>
      </c>
      <c r="O325" s="699">
        <f>M325+N325</f>
        <v>4.4999999999999998E-2</v>
      </c>
      <c r="P325" s="699">
        <f t="shared" ref="P325" si="350">+G325+G326</f>
        <v>0</v>
      </c>
      <c r="Q325" s="699">
        <f t="shared" si="318"/>
        <v>4.4999999999999998E-2</v>
      </c>
      <c r="R325" s="708">
        <f t="shared" ref="R325" si="351">IF(O325&gt;0,P325/O325,"0%")</f>
        <v>0</v>
      </c>
    </row>
    <row r="326" spans="2:18" ht="7.05" customHeight="1">
      <c r="B326" s="678"/>
      <c r="C326" s="681"/>
      <c r="D326" s="552">
        <f>+'Control Cuota LTP'!AC27</f>
        <v>4.5000000000000005E-3</v>
      </c>
      <c r="E326" s="552">
        <f>+'Control Cuota LTP'!AD27</f>
        <v>0</v>
      </c>
      <c r="F326" s="552">
        <f>+'Control Cuota LTP'!AE27</f>
        <v>4.4999999999999998E-2</v>
      </c>
      <c r="G326" s="552">
        <f>+'Control Cuota LTP'!AF27</f>
        <v>0</v>
      </c>
      <c r="H326" s="552">
        <f>+'Control Cuota LTP'!AG27</f>
        <v>4.4999999999999998E-2</v>
      </c>
      <c r="I326" s="594">
        <f>+'Control Cuota LTP'!AH27</f>
        <v>0</v>
      </c>
      <c r="K326" s="968"/>
      <c r="L326" s="691"/>
      <c r="M326" s="699"/>
      <c r="N326" s="699"/>
      <c r="O326" s="699">
        <f>M326+N326+Q325</f>
        <v>4.4999999999999998E-2</v>
      </c>
      <c r="P326" s="699"/>
      <c r="Q326" s="699">
        <f t="shared" si="318"/>
        <v>4.4999999999999998E-2</v>
      </c>
      <c r="R326" s="708"/>
    </row>
    <row r="327" spans="2:18" ht="7.05" customHeight="1">
      <c r="B327" s="678"/>
      <c r="C327" s="680" t="s">
        <v>34</v>
      </c>
      <c r="D327" s="552">
        <f>+'Control Cuota LTP'!AC28</f>
        <v>4.0500000000000001E-2</v>
      </c>
      <c r="E327" s="552">
        <f>+'Control Cuota LTP'!AD28</f>
        <v>0</v>
      </c>
      <c r="F327" s="552">
        <f>+'Control Cuota LTP'!AE28</f>
        <v>4.0500000000000001E-2</v>
      </c>
      <c r="G327" s="552">
        <f>+'Control Cuota LTP'!AF28</f>
        <v>0</v>
      </c>
      <c r="H327" s="552">
        <f>+'Control Cuota LTP'!AG28</f>
        <v>4.0500000000000001E-2</v>
      </c>
      <c r="I327" s="594">
        <f>+'Control Cuota LTP'!AH28</f>
        <v>0</v>
      </c>
      <c r="K327" s="968"/>
      <c r="L327" s="691" t="s">
        <v>34</v>
      </c>
      <c r="M327" s="699">
        <f t="shared" ref="M327" si="352">+D327+D328</f>
        <v>4.4999999999999998E-2</v>
      </c>
      <c r="N327" s="699">
        <f t="shared" ref="N327" si="353">+E327+E328</f>
        <v>0</v>
      </c>
      <c r="O327" s="699">
        <f>M327+N327</f>
        <v>4.4999999999999998E-2</v>
      </c>
      <c r="P327" s="699">
        <f t="shared" ref="P327" si="354">+G327+G328</f>
        <v>0</v>
      </c>
      <c r="Q327" s="699">
        <f t="shared" si="318"/>
        <v>4.4999999999999998E-2</v>
      </c>
      <c r="R327" s="708">
        <f t="shared" ref="R327" si="355">IF(O327&gt;0,P327/O327,"0%")</f>
        <v>0</v>
      </c>
    </row>
    <row r="328" spans="2:18" ht="7.05" customHeight="1">
      <c r="B328" s="678"/>
      <c r="C328" s="681"/>
      <c r="D328" s="552">
        <f>+'Control Cuota LTP'!AC29</f>
        <v>4.5000000000000005E-3</v>
      </c>
      <c r="E328" s="552">
        <f>+'Control Cuota LTP'!AD29</f>
        <v>0</v>
      </c>
      <c r="F328" s="552">
        <f>+'Control Cuota LTP'!AE29</f>
        <v>4.4999999999999998E-2</v>
      </c>
      <c r="G328" s="552">
        <f>+'Control Cuota LTP'!AF29</f>
        <v>0</v>
      </c>
      <c r="H328" s="552">
        <f>+'Control Cuota LTP'!AG29</f>
        <v>4.4999999999999998E-2</v>
      </c>
      <c r="I328" s="594">
        <f>+'Control Cuota LTP'!AH29</f>
        <v>0</v>
      </c>
      <c r="K328" s="968"/>
      <c r="L328" s="691"/>
      <c r="M328" s="699"/>
      <c r="N328" s="699"/>
      <c r="O328" s="699">
        <f>M328+N328+Q327</f>
        <v>4.4999999999999998E-2</v>
      </c>
      <c r="P328" s="699"/>
      <c r="Q328" s="699">
        <f t="shared" si="318"/>
        <v>4.4999999999999998E-2</v>
      </c>
      <c r="R328" s="708"/>
    </row>
    <row r="329" spans="2:18" ht="7.05" customHeight="1">
      <c r="B329" s="678"/>
      <c r="C329" s="680" t="s">
        <v>124</v>
      </c>
      <c r="D329" s="552">
        <f>+'Control Cuota LTP'!AC30</f>
        <v>2.7000000000000003E-2</v>
      </c>
      <c r="E329" s="552">
        <f>+'Control Cuota LTP'!AD30</f>
        <v>0</v>
      </c>
      <c r="F329" s="552">
        <f>+'Control Cuota LTP'!AE30</f>
        <v>2.7000000000000003E-2</v>
      </c>
      <c r="G329" s="552">
        <f>+'Control Cuota LTP'!AF30</f>
        <v>0</v>
      </c>
      <c r="H329" s="552">
        <f>+'Control Cuota LTP'!AG30</f>
        <v>2.7000000000000003E-2</v>
      </c>
      <c r="I329" s="594">
        <f>+'Control Cuota LTP'!AH30</f>
        <v>0</v>
      </c>
      <c r="K329" s="968"/>
      <c r="L329" s="691" t="s">
        <v>124</v>
      </c>
      <c r="M329" s="699">
        <f t="shared" ref="M329" si="356">+D329+D330</f>
        <v>3.0000000000000002E-2</v>
      </c>
      <c r="N329" s="699">
        <f t="shared" ref="N329" si="357">+E329+E330</f>
        <v>0</v>
      </c>
      <c r="O329" s="699">
        <f>M329+N329</f>
        <v>3.0000000000000002E-2</v>
      </c>
      <c r="P329" s="699">
        <f t="shared" ref="P329" si="358">+G329+G330</f>
        <v>0</v>
      </c>
      <c r="Q329" s="699">
        <f t="shared" si="318"/>
        <v>3.0000000000000002E-2</v>
      </c>
      <c r="R329" s="708">
        <f t="shared" ref="R329" si="359">IF(O329&gt;0,P329/O329,"0%")</f>
        <v>0</v>
      </c>
    </row>
    <row r="330" spans="2:18" ht="7.05" customHeight="1">
      <c r="B330" s="678"/>
      <c r="C330" s="681"/>
      <c r="D330" s="552">
        <f>+'Control Cuota LTP'!AC31</f>
        <v>3.0000000000000001E-3</v>
      </c>
      <c r="E330" s="552">
        <f>+'Control Cuota LTP'!AD31</f>
        <v>0</v>
      </c>
      <c r="F330" s="552">
        <f>+'Control Cuota LTP'!AE31</f>
        <v>3.0000000000000002E-2</v>
      </c>
      <c r="G330" s="552">
        <f>+'Control Cuota LTP'!AF31</f>
        <v>0</v>
      </c>
      <c r="H330" s="552">
        <f>+'Control Cuota LTP'!AG31</f>
        <v>3.0000000000000002E-2</v>
      </c>
      <c r="I330" s="594">
        <f>+'Control Cuota LTP'!AH31</f>
        <v>0</v>
      </c>
      <c r="K330" s="968"/>
      <c r="L330" s="691"/>
      <c r="M330" s="699"/>
      <c r="N330" s="699"/>
      <c r="O330" s="699">
        <f>M330+N330+Q329</f>
        <v>3.0000000000000002E-2</v>
      </c>
      <c r="P330" s="699"/>
      <c r="Q330" s="699">
        <f t="shared" si="318"/>
        <v>3.0000000000000002E-2</v>
      </c>
      <c r="R330" s="708"/>
    </row>
    <row r="331" spans="2:18" ht="7.05" customHeight="1">
      <c r="B331" s="678"/>
      <c r="C331" s="680" t="s">
        <v>125</v>
      </c>
      <c r="D331" s="552">
        <f>+'Control Cuota LTP'!AC32</f>
        <v>459.67878000000002</v>
      </c>
      <c r="E331" s="552">
        <f>+'Control Cuota LTP'!AD32</f>
        <v>-4.8899999999999997</v>
      </c>
      <c r="F331" s="552">
        <f>+'Control Cuota LTP'!AE32</f>
        <v>454.78878000000003</v>
      </c>
      <c r="G331" s="552">
        <f>+'Control Cuota LTP'!AF32</f>
        <v>405.97899999999993</v>
      </c>
      <c r="H331" s="552">
        <f>+'Control Cuota LTP'!AG32</f>
        <v>48.809780000000103</v>
      </c>
      <c r="I331" s="594">
        <f>+'Control Cuota LTP'!AH32</f>
        <v>0.89267593628848962</v>
      </c>
      <c r="K331" s="968"/>
      <c r="L331" s="691" t="s">
        <v>125</v>
      </c>
      <c r="M331" s="699">
        <f t="shared" ref="M331" si="360">+D331+D332</f>
        <v>510.75420000000003</v>
      </c>
      <c r="N331" s="699">
        <f t="shared" ref="N331" si="361">+E331+E332</f>
        <v>-4.8899999999999997</v>
      </c>
      <c r="O331" s="699">
        <f>M331+N331</f>
        <v>505.86420000000004</v>
      </c>
      <c r="P331" s="699">
        <f t="shared" ref="P331" si="362">+G331+G332</f>
        <v>504.54699999999991</v>
      </c>
      <c r="Q331" s="699">
        <f t="shared" si="318"/>
        <v>1.3172000000001276</v>
      </c>
      <c r="R331" s="708">
        <f t="shared" ref="R331" si="363">IF(O331&gt;0,P331/O331,"0%")</f>
        <v>0.99739613912192215</v>
      </c>
    </row>
    <row r="332" spans="2:18" ht="7.05" customHeight="1">
      <c r="B332" s="678"/>
      <c r="C332" s="681"/>
      <c r="D332" s="552">
        <f>+'Control Cuota LTP'!AC33</f>
        <v>51.075420000000001</v>
      </c>
      <c r="E332" s="552">
        <f>+'Control Cuota LTP'!AD33</f>
        <v>0</v>
      </c>
      <c r="F332" s="552">
        <f>+'Control Cuota LTP'!AE33</f>
        <v>99.885200000000111</v>
      </c>
      <c r="G332" s="552">
        <f>+'Control Cuota LTP'!AF33</f>
        <v>98.568000000000012</v>
      </c>
      <c r="H332" s="552">
        <f>+'Control Cuota LTP'!AG33</f>
        <v>1.3172000000000992</v>
      </c>
      <c r="I332" s="594">
        <f>+'Control Cuota LTP'!AH33</f>
        <v>0.98681286116461597</v>
      </c>
      <c r="K332" s="968"/>
      <c r="L332" s="691"/>
      <c r="M332" s="699"/>
      <c r="N332" s="699"/>
      <c r="O332" s="699">
        <f>M332+N332+Q331</f>
        <v>1.3172000000001276</v>
      </c>
      <c r="P332" s="699"/>
      <c r="Q332" s="699">
        <f t="shared" si="318"/>
        <v>1.3172000000001276</v>
      </c>
      <c r="R332" s="708"/>
    </row>
    <row r="333" spans="2:18" ht="7.05" customHeight="1">
      <c r="B333" s="678"/>
      <c r="C333" s="680" t="s">
        <v>126</v>
      </c>
      <c r="D333" s="552">
        <f>+'Control Cuota LTP'!AC34</f>
        <v>1.3500000000000002E-2</v>
      </c>
      <c r="E333" s="552">
        <f>+'Control Cuota LTP'!AD34</f>
        <v>51.912149999999983</v>
      </c>
      <c r="F333" s="552">
        <f>+'Control Cuota LTP'!AE34</f>
        <v>51.925649999999983</v>
      </c>
      <c r="G333" s="552">
        <f>+'Control Cuota LTP'!AF34</f>
        <v>0</v>
      </c>
      <c r="H333" s="552">
        <f>+'Control Cuota LTP'!AG34</f>
        <v>51.925649999999983</v>
      </c>
      <c r="I333" s="594">
        <f>+'Control Cuota LTP'!AH34</f>
        <v>0</v>
      </c>
      <c r="K333" s="968"/>
      <c r="L333" s="691" t="s">
        <v>126</v>
      </c>
      <c r="M333" s="699">
        <f t="shared" ref="M333" si="364">+D333+D334</f>
        <v>1.5000000000000001E-2</v>
      </c>
      <c r="N333" s="699">
        <f t="shared" ref="N333" si="365">+E333+E334</f>
        <v>51.912149999999983</v>
      </c>
      <c r="O333" s="699">
        <f>M333+N333</f>
        <v>51.927149999999983</v>
      </c>
      <c r="P333" s="699">
        <f t="shared" ref="P333" si="366">+G333+G334</f>
        <v>0</v>
      </c>
      <c r="Q333" s="699">
        <f t="shared" si="318"/>
        <v>51.927149999999983</v>
      </c>
      <c r="R333" s="708">
        <f t="shared" ref="R333" si="367">IF(O333&gt;0,P333/O333,"0%")</f>
        <v>0</v>
      </c>
    </row>
    <row r="334" spans="2:18" ht="7.05" customHeight="1">
      <c r="B334" s="678"/>
      <c r="C334" s="681"/>
      <c r="D334" s="552">
        <f>+'Control Cuota LTP'!AC35</f>
        <v>1.5E-3</v>
      </c>
      <c r="E334" s="552">
        <f>+'Control Cuota LTP'!AD35</f>
        <v>0</v>
      </c>
      <c r="F334" s="552">
        <f>+'Control Cuota LTP'!AE35</f>
        <v>51.927149999999983</v>
      </c>
      <c r="G334" s="552">
        <f>+'Control Cuota LTP'!AF35</f>
        <v>0</v>
      </c>
      <c r="H334" s="552">
        <f>+'Control Cuota LTP'!AG35</f>
        <v>51.927149999999983</v>
      </c>
      <c r="I334" s="594">
        <f>+'Control Cuota LTP'!AH35</f>
        <v>0</v>
      </c>
      <c r="K334" s="968"/>
      <c r="L334" s="691"/>
      <c r="M334" s="699"/>
      <c r="N334" s="699"/>
      <c r="O334" s="699">
        <f>M334+N334+Q333</f>
        <v>51.927149999999983</v>
      </c>
      <c r="P334" s="699"/>
      <c r="Q334" s="699">
        <f t="shared" si="318"/>
        <v>51.927149999999983</v>
      </c>
      <c r="R334" s="708"/>
    </row>
    <row r="335" spans="2:18" ht="7.05" customHeight="1">
      <c r="B335" s="678"/>
      <c r="C335" s="680" t="s">
        <v>107</v>
      </c>
      <c r="D335" s="552">
        <f>+'Control Cuota LTP'!AC36</f>
        <v>6.3355500000000005</v>
      </c>
      <c r="E335" s="552">
        <f>+'Control Cuota LTP'!AD36</f>
        <v>0</v>
      </c>
      <c r="F335" s="552">
        <f>+'Control Cuota LTP'!AE36</f>
        <v>6.3355500000000005</v>
      </c>
      <c r="G335" s="552">
        <f>+'Control Cuota LTP'!AF36</f>
        <v>1.006</v>
      </c>
      <c r="H335" s="552">
        <f>+'Control Cuota LTP'!AG36</f>
        <v>5.3295500000000002</v>
      </c>
      <c r="I335" s="594">
        <f>+'Control Cuota LTP'!AH36</f>
        <v>0.15878652997766571</v>
      </c>
      <c r="K335" s="968"/>
      <c r="L335" s="691" t="s">
        <v>107</v>
      </c>
      <c r="M335" s="699">
        <f t="shared" ref="M335" si="368">+D335+D336</f>
        <v>7.0395000000000003</v>
      </c>
      <c r="N335" s="699">
        <f t="shared" ref="N335" si="369">+E335+E336</f>
        <v>0</v>
      </c>
      <c r="O335" s="699">
        <f>M335+N335</f>
        <v>7.0395000000000003</v>
      </c>
      <c r="P335" s="699">
        <f t="shared" ref="P335" si="370">+G335+G336</f>
        <v>7.0060000000000002</v>
      </c>
      <c r="Q335" s="699">
        <f t="shared" si="318"/>
        <v>3.3500000000000085E-2</v>
      </c>
      <c r="R335" s="708">
        <f t="shared" ref="R335" si="371">IF(O335&gt;0,P335/O335,"0%")</f>
        <v>0.99524113928546065</v>
      </c>
    </row>
    <row r="336" spans="2:18" ht="7.05" customHeight="1">
      <c r="B336" s="678"/>
      <c r="C336" s="681"/>
      <c r="D336" s="552">
        <f>+'Control Cuota LTP'!AC37</f>
        <v>0.70394999999999996</v>
      </c>
      <c r="E336" s="552">
        <f>+'Control Cuota LTP'!AD37</f>
        <v>0</v>
      </c>
      <c r="F336" s="552">
        <f>+'Control Cuota LTP'!AE37</f>
        <v>6.0335000000000001</v>
      </c>
      <c r="G336" s="552">
        <f>+'Control Cuota LTP'!AF37</f>
        <v>6</v>
      </c>
      <c r="H336" s="552">
        <f>+'Control Cuota LTP'!AG37</f>
        <v>3.3500000000000085E-2</v>
      </c>
      <c r="I336" s="594">
        <f>+'Control Cuota LTP'!AH37</f>
        <v>0.99444766719151401</v>
      </c>
      <c r="K336" s="968"/>
      <c r="L336" s="691"/>
      <c r="M336" s="699"/>
      <c r="N336" s="699"/>
      <c r="O336" s="699">
        <f>M336+N336+Q335</f>
        <v>3.3500000000000085E-2</v>
      </c>
      <c r="P336" s="699"/>
      <c r="Q336" s="699">
        <f t="shared" si="318"/>
        <v>3.3500000000000085E-2</v>
      </c>
      <c r="R336" s="708"/>
    </row>
    <row r="337" spans="2:18" ht="7.05" customHeight="1">
      <c r="B337" s="678"/>
      <c r="C337" s="680" t="s">
        <v>112</v>
      </c>
      <c r="D337" s="552">
        <f>+'Control Cuota LTP'!AC38</f>
        <v>0.36449999999999999</v>
      </c>
      <c r="E337" s="552">
        <f>+'Control Cuota LTP'!AD38</f>
        <v>0</v>
      </c>
      <c r="F337" s="552">
        <f>+'Control Cuota LTP'!AE38</f>
        <v>0.36449999999999999</v>
      </c>
      <c r="G337" s="552">
        <f>+'Control Cuota LTP'!AF38</f>
        <v>0</v>
      </c>
      <c r="H337" s="552">
        <f>+'Control Cuota LTP'!AG38</f>
        <v>0.36449999999999999</v>
      </c>
      <c r="I337" s="594">
        <f>+'Control Cuota LTP'!AH38</f>
        <v>0</v>
      </c>
      <c r="K337" s="968"/>
      <c r="L337" s="691" t="s">
        <v>112</v>
      </c>
      <c r="M337" s="699">
        <f t="shared" ref="M337" si="372">+D337+D338</f>
        <v>0.40499999999999997</v>
      </c>
      <c r="N337" s="699">
        <f t="shared" ref="N337" si="373">+E337+E338</f>
        <v>0</v>
      </c>
      <c r="O337" s="699">
        <f>M337+N337</f>
        <v>0.40499999999999997</v>
      </c>
      <c r="P337" s="699">
        <f t="shared" ref="P337" si="374">+G337+G338</f>
        <v>0</v>
      </c>
      <c r="Q337" s="699">
        <f t="shared" si="318"/>
        <v>0.40499999999999997</v>
      </c>
      <c r="R337" s="708">
        <f t="shared" ref="R337" si="375">IF(O337&gt;0,P337/O337,"0%")</f>
        <v>0</v>
      </c>
    </row>
    <row r="338" spans="2:18" ht="7.05" customHeight="1">
      <c r="B338" s="678"/>
      <c r="C338" s="681"/>
      <c r="D338" s="552">
        <f>+'Control Cuota LTP'!AC39</f>
        <v>4.0500000000000001E-2</v>
      </c>
      <c r="E338" s="552">
        <f>+'Control Cuota LTP'!AD39</f>
        <v>0</v>
      </c>
      <c r="F338" s="552">
        <f>+'Control Cuota LTP'!AE39</f>
        <v>0.40499999999999997</v>
      </c>
      <c r="G338" s="552">
        <f>+'Control Cuota LTP'!AF39</f>
        <v>0</v>
      </c>
      <c r="H338" s="552">
        <f>+'Control Cuota LTP'!AG39</f>
        <v>0.40499999999999997</v>
      </c>
      <c r="I338" s="594">
        <f>+'Control Cuota LTP'!AH39</f>
        <v>0</v>
      </c>
      <c r="K338" s="968"/>
      <c r="L338" s="691"/>
      <c r="M338" s="699"/>
      <c r="N338" s="699"/>
      <c r="O338" s="699">
        <f>M338+N338+Q337</f>
        <v>0.40499999999999997</v>
      </c>
      <c r="P338" s="699"/>
      <c r="Q338" s="699">
        <f t="shared" si="318"/>
        <v>0.40499999999999997</v>
      </c>
      <c r="R338" s="708"/>
    </row>
    <row r="339" spans="2:18" ht="7.05" customHeight="1">
      <c r="B339" s="678"/>
      <c r="C339" s="682" t="s">
        <v>114</v>
      </c>
      <c r="D339" s="552">
        <f>+'Control Cuota LTP'!AC40</f>
        <v>0.12150000000000001</v>
      </c>
      <c r="E339" s="552">
        <f>+'Control Cuota LTP'!AD40</f>
        <v>-0.13499999999998247</v>
      </c>
      <c r="F339" s="552">
        <f>+'Control Cuota LTP'!AE40</f>
        <v>-1.3499999999982457E-2</v>
      </c>
      <c r="G339" s="552">
        <f>+'Control Cuota LTP'!AF40</f>
        <v>0</v>
      </c>
      <c r="H339" s="552">
        <f>+'Control Cuota LTP'!AG40</f>
        <v>-1.3499999999982457E-2</v>
      </c>
      <c r="I339" s="594" t="str">
        <f>+'Control Cuota LTP'!AH40</f>
        <v>0%</v>
      </c>
      <c r="K339" s="968"/>
      <c r="L339" s="691" t="s">
        <v>114</v>
      </c>
      <c r="M339" s="699">
        <f t="shared" ref="M339" si="376">+D339+D340</f>
        <v>0.13500000000000001</v>
      </c>
      <c r="N339" s="699">
        <f t="shared" ref="N339" si="377">+E339+E340</f>
        <v>-0.13499999999998247</v>
      </c>
      <c r="O339" s="699">
        <f>M339+N339</f>
        <v>1.7541523789077473E-14</v>
      </c>
      <c r="P339" s="699">
        <f t="shared" ref="P339" si="378">+G339+G340</f>
        <v>0</v>
      </c>
      <c r="Q339" s="699">
        <f t="shared" si="318"/>
        <v>1.7541523789077473E-14</v>
      </c>
      <c r="R339" s="708">
        <f t="shared" ref="R339" si="379">IF(O339&gt;0,P339/O339,"0%")</f>
        <v>0</v>
      </c>
    </row>
    <row r="340" spans="2:18" ht="7.05" customHeight="1">
      <c r="B340" s="678"/>
      <c r="C340" s="703"/>
      <c r="D340" s="552">
        <f>+'Control Cuota LTP'!AC41</f>
        <v>1.3500000000000002E-2</v>
      </c>
      <c r="E340" s="552">
        <f>+'Control Cuota LTP'!AD41</f>
        <v>0</v>
      </c>
      <c r="F340" s="552">
        <f>+'Control Cuota LTP'!AE41</f>
        <v>1.7544993236029427E-14</v>
      </c>
      <c r="G340" s="552">
        <f>+'Control Cuota LTP'!AF41</f>
        <v>0</v>
      </c>
      <c r="H340" s="552">
        <f>+'Control Cuota LTP'!AG41</f>
        <v>1.7544993236029427E-14</v>
      </c>
      <c r="I340" s="594">
        <f>+'Control Cuota LTP'!AH41</f>
        <v>0</v>
      </c>
      <c r="K340" s="968"/>
      <c r="L340" s="691"/>
      <c r="M340" s="699"/>
      <c r="N340" s="699"/>
      <c r="O340" s="699">
        <f>M340+N340+Q339</f>
        <v>1.7541523789077473E-14</v>
      </c>
      <c r="P340" s="699"/>
      <c r="Q340" s="699">
        <f t="shared" si="318"/>
        <v>1.7541523789077473E-14</v>
      </c>
      <c r="R340" s="708"/>
    </row>
    <row r="341" spans="2:18" ht="7.05" customHeight="1">
      <c r="B341" s="678"/>
      <c r="C341" s="682" t="s">
        <v>119</v>
      </c>
      <c r="D341" s="552">
        <f>+'Control Cuota LTP'!AC42</f>
        <v>0.370035</v>
      </c>
      <c r="E341" s="552">
        <f>+'Control Cuota LTP'!AD42</f>
        <v>18.974999999999998</v>
      </c>
      <c r="F341" s="552">
        <f>+'Control Cuota LTP'!AE42</f>
        <v>19.345034999999999</v>
      </c>
      <c r="G341" s="552">
        <f>+'Control Cuota LTP'!AF42</f>
        <v>0</v>
      </c>
      <c r="H341" s="552">
        <f>+'Control Cuota LTP'!AG42</f>
        <v>19.345034999999999</v>
      </c>
      <c r="I341" s="594">
        <f>+'Control Cuota LTP'!AH42</f>
        <v>0</v>
      </c>
      <c r="K341" s="968"/>
      <c r="L341" s="691" t="s">
        <v>119</v>
      </c>
      <c r="M341" s="699">
        <f t="shared" ref="M341" si="380">+D341+D342</f>
        <v>0.41115000000000002</v>
      </c>
      <c r="N341" s="699">
        <f t="shared" ref="N341" si="381">+E341+E342</f>
        <v>18.974999999999998</v>
      </c>
      <c r="O341" s="699">
        <f>M341+N341</f>
        <v>19.386149999999997</v>
      </c>
      <c r="P341" s="699">
        <f t="shared" ref="P341" si="382">+G341+G342</f>
        <v>0</v>
      </c>
      <c r="Q341" s="699">
        <f t="shared" si="318"/>
        <v>19.386149999999997</v>
      </c>
      <c r="R341" s="708">
        <f t="shared" ref="R341" si="383">IF(O341&gt;0,P341/O341,"0%")</f>
        <v>0</v>
      </c>
    </row>
    <row r="342" spans="2:18" ht="7.05" customHeight="1">
      <c r="B342" s="678"/>
      <c r="C342" s="682"/>
      <c r="D342" s="552">
        <f>+'Control Cuota LTP'!AC43</f>
        <v>4.1114999999999999E-2</v>
      </c>
      <c r="E342" s="552">
        <f>+'Control Cuota LTP'!AD43</f>
        <v>0</v>
      </c>
      <c r="F342" s="552">
        <f>+'Control Cuota LTP'!AE43</f>
        <v>19.386150000000001</v>
      </c>
      <c r="G342" s="552">
        <f>+'Control Cuota LTP'!AF43</f>
        <v>0</v>
      </c>
      <c r="H342" s="552">
        <f>+'Control Cuota LTP'!AG43</f>
        <v>19.386150000000001</v>
      </c>
      <c r="I342" s="594">
        <f>+'Control Cuota LTP'!AH43</f>
        <v>0</v>
      </c>
      <c r="K342" s="968"/>
      <c r="L342" s="691"/>
      <c r="M342" s="699"/>
      <c r="N342" s="699"/>
      <c r="O342" s="699">
        <f>M342+N342+Q341</f>
        <v>19.386149999999997</v>
      </c>
      <c r="P342" s="699"/>
      <c r="Q342" s="699">
        <f t="shared" si="318"/>
        <v>19.386149999999997</v>
      </c>
      <c r="R342" s="708"/>
    </row>
    <row r="343" spans="2:18" ht="7.05" customHeight="1">
      <c r="B343" s="678"/>
      <c r="C343" s="682" t="s">
        <v>120</v>
      </c>
      <c r="D343" s="552">
        <f>+'Control Cuota LTP'!AC44</f>
        <v>0</v>
      </c>
      <c r="E343" s="552">
        <f>+'Control Cuota LTP'!AD44</f>
        <v>0</v>
      </c>
      <c r="F343" s="552">
        <f>+'Control Cuota LTP'!AE44</f>
        <v>0</v>
      </c>
      <c r="G343" s="552">
        <f>+'Control Cuota LTP'!AF44</f>
        <v>0</v>
      </c>
      <c r="H343" s="552">
        <f>+'Control Cuota LTP'!AG44</f>
        <v>0</v>
      </c>
      <c r="I343" s="594" t="str">
        <f>+'Control Cuota LTP'!AH44</f>
        <v>0%</v>
      </c>
      <c r="K343" s="968"/>
      <c r="L343" s="691" t="s">
        <v>120</v>
      </c>
      <c r="M343" s="699">
        <f t="shared" ref="M343" si="384">+D343+D344</f>
        <v>0</v>
      </c>
      <c r="N343" s="699">
        <f t="shared" ref="N343" si="385">+E343+E344</f>
        <v>0</v>
      </c>
      <c r="O343" s="699">
        <f>M343+N343</f>
        <v>0</v>
      </c>
      <c r="P343" s="699">
        <f t="shared" ref="P343" si="386">+G343+G344</f>
        <v>0</v>
      </c>
      <c r="Q343" s="699">
        <f t="shared" si="318"/>
        <v>0</v>
      </c>
      <c r="R343" s="708" t="str">
        <f t="shared" ref="R343" si="387">IF(O343&gt;0,P343/O343,"0%")</f>
        <v>0%</v>
      </c>
    </row>
    <row r="344" spans="2:18" ht="7.05" customHeight="1">
      <c r="B344" s="678"/>
      <c r="C344" s="703"/>
      <c r="D344" s="552">
        <f>+'Control Cuota LTP'!AC45</f>
        <v>0</v>
      </c>
      <c r="E344" s="552">
        <f>+'Control Cuota LTP'!AD45</f>
        <v>0</v>
      </c>
      <c r="F344" s="552">
        <f>+'Control Cuota LTP'!AE45</f>
        <v>0</v>
      </c>
      <c r="G344" s="552">
        <f>+'Control Cuota LTP'!AF45</f>
        <v>0</v>
      </c>
      <c r="H344" s="552">
        <f>+'Control Cuota LTP'!AG45</f>
        <v>0</v>
      </c>
      <c r="I344" s="594" t="str">
        <f>+'Control Cuota LTP'!AH45</f>
        <v>0%</v>
      </c>
      <c r="K344" s="968"/>
      <c r="L344" s="691"/>
      <c r="M344" s="699"/>
      <c r="N344" s="699"/>
      <c r="O344" s="699">
        <f>M344+N344+Q343</f>
        <v>0</v>
      </c>
      <c r="P344" s="699"/>
      <c r="Q344" s="699">
        <f t="shared" si="318"/>
        <v>0</v>
      </c>
      <c r="R344" s="708"/>
    </row>
    <row r="345" spans="2:18" ht="7.05" customHeight="1">
      <c r="B345" s="678"/>
      <c r="C345" s="682" t="s">
        <v>36</v>
      </c>
      <c r="D345" s="552">
        <f>+'Control Cuota LTP'!AC46</f>
        <v>1.3500000000000002E-2</v>
      </c>
      <c r="E345" s="552">
        <f>+'Control Cuota LTP'!AD46</f>
        <v>0</v>
      </c>
      <c r="F345" s="552">
        <f>+'Control Cuota LTP'!AE46</f>
        <v>1.3500000000000002E-2</v>
      </c>
      <c r="G345" s="552">
        <f>+'Control Cuota LTP'!AF46</f>
        <v>0</v>
      </c>
      <c r="H345" s="552">
        <f>+'Control Cuota LTP'!AG46</f>
        <v>1.3500000000000002E-2</v>
      </c>
      <c r="I345" s="594">
        <f>+'Control Cuota LTP'!AH46</f>
        <v>0</v>
      </c>
      <c r="K345" s="968"/>
      <c r="L345" s="691" t="s">
        <v>36</v>
      </c>
      <c r="M345" s="699">
        <f t="shared" ref="M345" si="388">+D345+D346</f>
        <v>1.5000000000000001E-2</v>
      </c>
      <c r="N345" s="699">
        <f t="shared" ref="N345" si="389">+E345+E346</f>
        <v>0</v>
      </c>
      <c r="O345" s="699">
        <f>M345+N345</f>
        <v>1.5000000000000001E-2</v>
      </c>
      <c r="P345" s="699">
        <f t="shared" ref="P345" si="390">+G345+G346</f>
        <v>0</v>
      </c>
      <c r="Q345" s="699">
        <f t="shared" si="318"/>
        <v>1.5000000000000001E-2</v>
      </c>
      <c r="R345" s="708">
        <f t="shared" ref="R345" si="391">IF(O345&gt;0,P345/O345,"0%")</f>
        <v>0</v>
      </c>
    </row>
    <row r="346" spans="2:18" ht="7.05" customHeight="1">
      <c r="B346" s="678"/>
      <c r="C346" s="682"/>
      <c r="D346" s="552">
        <f>+'Control Cuota LTP'!AC47</f>
        <v>1.5E-3</v>
      </c>
      <c r="E346" s="552">
        <f>+'Control Cuota LTP'!AD47</f>
        <v>0</v>
      </c>
      <c r="F346" s="552">
        <f>+'Control Cuota LTP'!AE47</f>
        <v>1.5000000000000001E-2</v>
      </c>
      <c r="G346" s="552">
        <f>+'Control Cuota LTP'!AF47</f>
        <v>0</v>
      </c>
      <c r="H346" s="552">
        <f>+'Control Cuota LTP'!AG47</f>
        <v>1.5000000000000001E-2</v>
      </c>
      <c r="I346" s="594">
        <f>+'Control Cuota LTP'!AH47</f>
        <v>0</v>
      </c>
      <c r="K346" s="968"/>
      <c r="L346" s="691"/>
      <c r="M346" s="699"/>
      <c r="N346" s="699"/>
      <c r="O346" s="699">
        <f>M346+N346+Q345</f>
        <v>1.5000000000000001E-2</v>
      </c>
      <c r="P346" s="699"/>
      <c r="Q346" s="699">
        <f t="shared" si="318"/>
        <v>1.5000000000000001E-2</v>
      </c>
      <c r="R346" s="708"/>
    </row>
    <row r="347" spans="2:18" ht="7.05" customHeight="1">
      <c r="B347" s="678"/>
      <c r="C347" s="682" t="s">
        <v>127</v>
      </c>
      <c r="D347" s="552">
        <f>+'Control Cuota LTP'!AC48</f>
        <v>0.72940499999999997</v>
      </c>
      <c r="E347" s="552">
        <f>+'Control Cuota LTP'!AD48</f>
        <v>0</v>
      </c>
      <c r="F347" s="552">
        <f>+'Control Cuota LTP'!AE48</f>
        <v>0.72940499999999997</v>
      </c>
      <c r="G347" s="552">
        <f>+'Control Cuota LTP'!AF48</f>
        <v>0</v>
      </c>
      <c r="H347" s="552">
        <f>+'Control Cuota LTP'!AG48</f>
        <v>0.72940499999999997</v>
      </c>
      <c r="I347" s="594">
        <f>+'Control Cuota LTP'!AH48</f>
        <v>0</v>
      </c>
      <c r="K347" s="968"/>
      <c r="L347" s="691" t="s">
        <v>127</v>
      </c>
      <c r="M347" s="699">
        <f t="shared" ref="M347" si="392">+D347+D348</f>
        <v>0.81045</v>
      </c>
      <c r="N347" s="699">
        <f t="shared" ref="N347" si="393">+E347+E348</f>
        <v>0</v>
      </c>
      <c r="O347" s="699">
        <f>M347+N347</f>
        <v>0.81045</v>
      </c>
      <c r="P347" s="699">
        <f t="shared" ref="P347" si="394">+G347+G348</f>
        <v>0</v>
      </c>
      <c r="Q347" s="699">
        <f t="shared" si="318"/>
        <v>0.81045</v>
      </c>
      <c r="R347" s="708">
        <f t="shared" ref="R347" si="395">IF(O347&gt;0,P347/O347,"0%")</f>
        <v>0</v>
      </c>
    </row>
    <row r="348" spans="2:18" ht="7.05" customHeight="1">
      <c r="B348" s="678"/>
      <c r="C348" s="682"/>
      <c r="D348" s="552">
        <f>+'Control Cuota LTP'!AC49</f>
        <v>8.1044999999999992E-2</v>
      </c>
      <c r="E348" s="552">
        <f>+'Control Cuota LTP'!AD49</f>
        <v>0</v>
      </c>
      <c r="F348" s="552">
        <f>+'Control Cuota LTP'!AE49</f>
        <v>0.81045</v>
      </c>
      <c r="G348" s="552">
        <f>+'Control Cuota LTP'!AF49</f>
        <v>0</v>
      </c>
      <c r="H348" s="552">
        <f>+'Control Cuota LTP'!AG49</f>
        <v>0.81045</v>
      </c>
      <c r="I348" s="594">
        <f>+'Control Cuota LTP'!AH49</f>
        <v>0</v>
      </c>
      <c r="K348" s="968"/>
      <c r="L348" s="691"/>
      <c r="M348" s="699"/>
      <c r="N348" s="699"/>
      <c r="O348" s="699">
        <f>M348+N348+Q347</f>
        <v>0.81045</v>
      </c>
      <c r="P348" s="699"/>
      <c r="Q348" s="699">
        <f t="shared" si="318"/>
        <v>0.81045</v>
      </c>
      <c r="R348" s="708"/>
    </row>
    <row r="349" spans="2:18" ht="7.05" customHeight="1">
      <c r="B349" s="678"/>
      <c r="C349" s="692" t="s">
        <v>204</v>
      </c>
      <c r="D349" s="552">
        <f>+'Control Cuota LTP'!AC50</f>
        <v>0</v>
      </c>
      <c r="E349" s="552">
        <f>+'Control Cuota LTP'!AD50</f>
        <v>0.40200000000000002</v>
      </c>
      <c r="F349" s="552">
        <f>+'Control Cuota LTP'!AE50</f>
        <v>0.40200000000000002</v>
      </c>
      <c r="G349" s="552">
        <f>+'Control Cuota LTP'!AF50</f>
        <v>0</v>
      </c>
      <c r="H349" s="552">
        <f>+'Control Cuota LTP'!AG50</f>
        <v>0.40200000000000002</v>
      </c>
      <c r="I349" s="594">
        <f>+'Control Cuota LTP'!AH50</f>
        <v>0</v>
      </c>
      <c r="K349" s="968"/>
      <c r="L349" s="671" t="s">
        <v>204</v>
      </c>
      <c r="M349" s="699">
        <f t="shared" ref="M349" si="396">+D349+D350</f>
        <v>0</v>
      </c>
      <c r="N349" s="699">
        <f t="shared" ref="N349" si="397">+E349+E350</f>
        <v>0.40200000000000002</v>
      </c>
      <c r="O349" s="699">
        <f>M349+N349</f>
        <v>0.40200000000000002</v>
      </c>
      <c r="P349" s="699">
        <f t="shared" ref="P349" si="398">+G349+G350</f>
        <v>0</v>
      </c>
      <c r="Q349" s="699">
        <f t="shared" si="318"/>
        <v>0.40200000000000002</v>
      </c>
      <c r="R349" s="708">
        <f t="shared" ref="R349" si="399">IF(O349&gt;0,P349/O349,"0%")</f>
        <v>0</v>
      </c>
    </row>
    <row r="350" spans="2:18" ht="7.05" customHeight="1">
      <c r="B350" s="678"/>
      <c r="C350" s="693"/>
      <c r="D350" s="552">
        <f>+'Control Cuota LTP'!AC51</f>
        <v>0</v>
      </c>
      <c r="E350" s="552">
        <f>+'Control Cuota LTP'!AD51</f>
        <v>0</v>
      </c>
      <c r="F350" s="552">
        <f>+'Control Cuota LTP'!AE51</f>
        <v>0.40200000000000002</v>
      </c>
      <c r="G350" s="552">
        <f>+'Control Cuota LTP'!AF51</f>
        <v>0</v>
      </c>
      <c r="H350" s="552">
        <f>+'Control Cuota LTP'!AG51</f>
        <v>0.40200000000000002</v>
      </c>
      <c r="I350" s="594">
        <f>+'Control Cuota LTP'!AH51</f>
        <v>0</v>
      </c>
      <c r="K350" s="968"/>
      <c r="L350" s="671"/>
      <c r="M350" s="699"/>
      <c r="N350" s="699"/>
      <c r="O350" s="699">
        <f>M350+N350+Q349</f>
        <v>0.40200000000000002</v>
      </c>
      <c r="P350" s="699"/>
      <c r="Q350" s="699">
        <f t="shared" si="318"/>
        <v>0.40200000000000002</v>
      </c>
      <c r="R350" s="708"/>
    </row>
    <row r="351" spans="2:18" ht="7.05" customHeight="1">
      <c r="B351" s="678"/>
      <c r="C351" s="682" t="s">
        <v>91</v>
      </c>
      <c r="D351" s="552">
        <f>+'Control Cuota LTP'!AC52</f>
        <v>0</v>
      </c>
      <c r="E351" s="552">
        <f>+'Control Cuota LTP'!AD52</f>
        <v>0.40200000000000002</v>
      </c>
      <c r="F351" s="552">
        <f>+'Control Cuota LTP'!AE52</f>
        <v>0.40200000000000002</v>
      </c>
      <c r="G351" s="552">
        <f>+'Control Cuota LTP'!AF52</f>
        <v>0.16</v>
      </c>
      <c r="H351" s="552">
        <f>+'Control Cuota LTP'!AG52</f>
        <v>0.24200000000000002</v>
      </c>
      <c r="I351" s="594">
        <f>+'Control Cuota LTP'!AH52</f>
        <v>0.39800995024875618</v>
      </c>
      <c r="K351" s="968"/>
      <c r="L351" s="691" t="s">
        <v>91</v>
      </c>
      <c r="M351" s="699">
        <f t="shared" ref="M351" si="400">+D351+D352</f>
        <v>0</v>
      </c>
      <c r="N351" s="699">
        <f t="shared" ref="N351" si="401">+E351+E352</f>
        <v>0.40200000000000002</v>
      </c>
      <c r="O351" s="699">
        <f>M351+N351</f>
        <v>0.40200000000000002</v>
      </c>
      <c r="P351" s="699">
        <f t="shared" ref="P351" si="402">+G351+G352</f>
        <v>0.16</v>
      </c>
      <c r="Q351" s="699">
        <f t="shared" si="318"/>
        <v>0.24200000000000002</v>
      </c>
      <c r="R351" s="708">
        <f t="shared" ref="R351" si="403">IF(O351&gt;0,P351/O351,"0%")</f>
        <v>0.39800995024875618</v>
      </c>
    </row>
    <row r="352" spans="2:18" ht="7.05" customHeight="1">
      <c r="B352" s="678"/>
      <c r="C352" s="703"/>
      <c r="D352" s="552">
        <f>+'Control Cuota LTP'!AC53</f>
        <v>0</v>
      </c>
      <c r="E352" s="552">
        <f>+'Control Cuota LTP'!AD53</f>
        <v>0</v>
      </c>
      <c r="F352" s="552">
        <f>+'Control Cuota LTP'!AE53</f>
        <v>0.24200000000000002</v>
      </c>
      <c r="G352" s="552">
        <f>+'Control Cuota LTP'!AF53</f>
        <v>0</v>
      </c>
      <c r="H352" s="552">
        <f>+'Control Cuota LTP'!AG53</f>
        <v>0.24200000000000002</v>
      </c>
      <c r="I352" s="594">
        <f>+'Control Cuota LTP'!AH53</f>
        <v>0</v>
      </c>
      <c r="K352" s="968"/>
      <c r="L352" s="691"/>
      <c r="M352" s="699"/>
      <c r="N352" s="699"/>
      <c r="O352" s="699">
        <f>M352+N352+Q351</f>
        <v>0.24200000000000002</v>
      </c>
      <c r="P352" s="699"/>
      <c r="Q352" s="699">
        <f t="shared" si="318"/>
        <v>0.24200000000000002</v>
      </c>
      <c r="R352" s="708"/>
    </row>
    <row r="353" spans="2:18" ht="7.05" customHeight="1">
      <c r="B353" s="678"/>
      <c r="C353" s="694" t="s">
        <v>121</v>
      </c>
      <c r="D353" s="552">
        <f>+'Control Cuota LTP'!AC54</f>
        <v>0</v>
      </c>
      <c r="E353" s="552">
        <f>+'Control Cuota LTP'!AD54</f>
        <v>0.40200000000000002</v>
      </c>
      <c r="F353" s="552">
        <f>+'Control Cuota LTP'!AE54</f>
        <v>0.40200000000000002</v>
      </c>
      <c r="G353" s="552">
        <f>+'Control Cuota LTP'!AF54</f>
        <v>3.5999999999999997E-2</v>
      </c>
      <c r="H353" s="552">
        <f>+'Control Cuota LTP'!AG54</f>
        <v>0.36600000000000005</v>
      </c>
      <c r="I353" s="594">
        <f>+'Control Cuota LTP'!AH54</f>
        <v>8.9552238805970144E-2</v>
      </c>
      <c r="K353" s="968"/>
      <c r="L353" s="971" t="s">
        <v>121</v>
      </c>
      <c r="M353" s="699">
        <f t="shared" ref="M353" si="404">+D353+D354</f>
        <v>0</v>
      </c>
      <c r="N353" s="699">
        <f t="shared" ref="N353" si="405">+E353+E354</f>
        <v>0.40200000000000002</v>
      </c>
      <c r="O353" s="699">
        <f>M353+N353</f>
        <v>0.40200000000000002</v>
      </c>
      <c r="P353" s="699">
        <f t="shared" ref="P353" si="406">+G353+G354</f>
        <v>0.37</v>
      </c>
      <c r="Q353" s="699">
        <f t="shared" si="318"/>
        <v>3.2000000000000028E-2</v>
      </c>
      <c r="R353" s="708">
        <f t="shared" ref="R353" si="407">IF(O353&gt;0,P353/O353,"0%")</f>
        <v>0.92039800995024867</v>
      </c>
    </row>
    <row r="354" spans="2:18" ht="7.05" customHeight="1" thickBot="1">
      <c r="B354" s="678"/>
      <c r="C354" s="695"/>
      <c r="D354" s="552">
        <f>+'Control Cuota LTP'!AC55</f>
        <v>0</v>
      </c>
      <c r="E354" s="552">
        <f>+'Control Cuota LTP'!AD55</f>
        <v>0</v>
      </c>
      <c r="F354" s="552">
        <f>+'Control Cuota LTP'!AE55</f>
        <v>0.36600000000000005</v>
      </c>
      <c r="G354" s="552">
        <f>+'Control Cuota LTP'!AF55</f>
        <v>0.33400000000000002</v>
      </c>
      <c r="H354" s="552">
        <f>+'Control Cuota LTP'!AG55</f>
        <v>3.2000000000000028E-2</v>
      </c>
      <c r="I354" s="594">
        <f>+'Control Cuota LTP'!AH55</f>
        <v>0.91256830601092886</v>
      </c>
      <c r="K354" s="968"/>
      <c r="L354" s="971"/>
      <c r="M354" s="699"/>
      <c r="N354" s="699"/>
      <c r="O354" s="699">
        <f>M354+N354+Q353</f>
        <v>3.2000000000000028E-2</v>
      </c>
      <c r="P354" s="699"/>
      <c r="Q354" s="699">
        <f t="shared" si="318"/>
        <v>3.2000000000000028E-2</v>
      </c>
      <c r="R354" s="708"/>
    </row>
    <row r="355" spans="2:18" ht="7.05" customHeight="1">
      <c r="B355" s="678"/>
      <c r="C355" s="717" t="s">
        <v>232</v>
      </c>
      <c r="D355" s="595">
        <f>+'Control Cuota LTP'!AC56</f>
        <v>1349.9995949999998</v>
      </c>
      <c r="E355" s="596">
        <f>+'Control Cuota LTP'!AD56</f>
        <v>-26.052150000000001</v>
      </c>
      <c r="F355" s="596">
        <f>+'Control Cuota LTP'!AE56</f>
        <v>1323.9474449999998</v>
      </c>
      <c r="G355" s="596">
        <f>+'Control Cuota LTP'!AF56</f>
        <v>936.61299999999983</v>
      </c>
      <c r="H355" s="596">
        <f>+'Control Cuota LTP'!AG56</f>
        <v>387.33444499999996</v>
      </c>
      <c r="I355" s="597">
        <f>+'Control Cuota LTP'!AH56</f>
        <v>0.70743971260883398</v>
      </c>
      <c r="K355" s="968"/>
      <c r="L355" s="969" t="str">
        <f>+C355</f>
        <v>TOTAL ASIGNATARIOS LTP VII</v>
      </c>
      <c r="M355" s="970">
        <f>+M309+M311+M313+M315+M317+M319+M321+M323+M325+M327+M329+M331+M333+M335+M337+M339+M341+M343+M345+M347+M349+M351+M353</f>
        <v>1499.9995500000002</v>
      </c>
      <c r="N355" s="970">
        <f>+N309+N311+N313+N315+N317+N319+N321+N323+N325+N327+N329+N331+N333+N335+N337+N339+N341+N343+N345+N347+N349+N351+N353</f>
        <v>-6.5503158452884236E-15</v>
      </c>
      <c r="O355" s="970">
        <f>+M355+N355</f>
        <v>1499.9995500000002</v>
      </c>
      <c r="P355" s="970">
        <f>+P309+P311+P313+P315+P317+P319+P321+P323+P325+P327+P329+P331+P333+P335+P337+P339+P341+P343+P345+P347+P349+P351+P353</f>
        <v>1361.723</v>
      </c>
      <c r="Q355" s="970">
        <f>O355-P355</f>
        <v>138.27655000000027</v>
      </c>
      <c r="R355" s="704">
        <f>P355/O355</f>
        <v>0.90781560567801489</v>
      </c>
    </row>
    <row r="356" spans="2:18" ht="7.05" customHeight="1" thickBot="1">
      <c r="B356" s="679"/>
      <c r="C356" s="718"/>
      <c r="D356" s="598">
        <f>+'Control Cuota LTP'!AC57</f>
        <v>149.99995499999994</v>
      </c>
      <c r="E356" s="553">
        <f>+'Control Cuota LTP'!AD57</f>
        <v>26.052150000000001</v>
      </c>
      <c r="F356" s="553">
        <f>+'Control Cuota LTP'!AE57</f>
        <v>176.05210499999995</v>
      </c>
      <c r="G356" s="553">
        <f>+'Control Cuota LTP'!AF57</f>
        <v>425.10999999999996</v>
      </c>
      <c r="H356" s="553">
        <f>+'Control Cuota LTP'!AG57</f>
        <v>-249.057895</v>
      </c>
      <c r="I356" s="599">
        <f>+'Control Cuota LTP'!AH57</f>
        <v>2.4146828576687569</v>
      </c>
      <c r="K356" s="968"/>
      <c r="L356" s="969"/>
      <c r="M356" s="970"/>
      <c r="N356" s="970"/>
      <c r="O356" s="970">
        <f>+M356+N356</f>
        <v>0</v>
      </c>
      <c r="P356" s="970">
        <f>+P310+P312+P314+P316+P318+P320+P322+P324+P326+P328+P330+P332+P334+P336+P338+P340+P342+P344+P346+P348+P350+P352+P354</f>
        <v>0</v>
      </c>
      <c r="Q356" s="970">
        <f>O356-P356</f>
        <v>0</v>
      </c>
      <c r="R356" s="704" t="e">
        <f>P356/O356</f>
        <v>#DIV/0!</v>
      </c>
    </row>
    <row r="358" spans="2:18" ht="16.8" customHeight="1">
      <c r="K358" s="723" t="s">
        <v>243</v>
      </c>
      <c r="L358" s="723"/>
      <c r="M358" s="723"/>
      <c r="N358" s="723"/>
      <c r="O358" s="723"/>
      <c r="P358" s="723"/>
      <c r="Q358" s="723"/>
      <c r="R358" s="723"/>
    </row>
    <row r="359" spans="2:18" ht="9" customHeight="1" thickBot="1">
      <c r="B359" s="603" t="s">
        <v>90</v>
      </c>
      <c r="C359" s="604" t="s">
        <v>72</v>
      </c>
      <c r="D359" s="605" t="s">
        <v>32</v>
      </c>
      <c r="E359" s="606" t="s">
        <v>31</v>
      </c>
      <c r="F359" s="606" t="s">
        <v>6</v>
      </c>
      <c r="G359" s="607" t="s">
        <v>7</v>
      </c>
      <c r="H359" s="607" t="s">
        <v>28</v>
      </c>
      <c r="I359" s="608" t="s">
        <v>30</v>
      </c>
      <c r="K359" s="963" t="s">
        <v>90</v>
      </c>
      <c r="L359" s="964" t="s">
        <v>72</v>
      </c>
      <c r="M359" s="965" t="s">
        <v>32</v>
      </c>
      <c r="N359" s="965" t="s">
        <v>234</v>
      </c>
      <c r="O359" s="965" t="s">
        <v>6</v>
      </c>
      <c r="P359" s="966" t="s">
        <v>7</v>
      </c>
      <c r="Q359" s="965" t="s">
        <v>28</v>
      </c>
      <c r="R359" s="967" t="s">
        <v>30</v>
      </c>
    </row>
    <row r="360" spans="2:18" ht="7.05" customHeight="1">
      <c r="B360" s="724" t="s">
        <v>233</v>
      </c>
      <c r="C360" s="685" t="s">
        <v>103</v>
      </c>
      <c r="D360" s="554">
        <f>+'Control Cuota LTP'!AI10</f>
        <v>120.0212406</v>
      </c>
      <c r="E360" s="554">
        <f>+'Control Cuota LTP'!AJ10</f>
        <v>-25.043327000000001</v>
      </c>
      <c r="F360" s="554">
        <f>+'Control Cuota LTP'!AK10</f>
        <v>94.977913599999994</v>
      </c>
      <c r="G360" s="554">
        <f>+'Control Cuota LTP'!AL10</f>
        <v>62.423999999999992</v>
      </c>
      <c r="H360" s="554">
        <f>+'Control Cuota LTP'!AM10</f>
        <v>32.553913600000001</v>
      </c>
      <c r="I360" s="609">
        <f>+'Control Cuota LTP'!AN10</f>
        <v>0.65724753928475421</v>
      </c>
      <c r="K360" s="968" t="str">
        <f>+B360</f>
        <v>Camarón nailon VIII</v>
      </c>
      <c r="L360" s="691" t="s">
        <v>103</v>
      </c>
      <c r="M360" s="699">
        <f>+D360+D361</f>
        <v>133.356934</v>
      </c>
      <c r="N360" s="699">
        <f>+E360+E361</f>
        <v>-25.043327000000001</v>
      </c>
      <c r="O360" s="699">
        <f>M360+N360</f>
        <v>108.31360699999999</v>
      </c>
      <c r="P360" s="699">
        <f>+G360+G361</f>
        <v>103.48199999999999</v>
      </c>
      <c r="Q360" s="699">
        <f t="shared" ref="Q360:Q405" si="408">O360-P360</f>
        <v>4.8316070000000053</v>
      </c>
      <c r="R360" s="708">
        <f t="shared" ref="R360" si="409">IF(O360&gt;0,P360/O360,"0%")</f>
        <v>0.95539242821079717</v>
      </c>
    </row>
    <row r="361" spans="2:18" ht="7.05" customHeight="1">
      <c r="B361" s="724"/>
      <c r="C361" s="681"/>
      <c r="D361" s="554">
        <f>+'Control Cuota LTP'!AI11</f>
        <v>13.3356934</v>
      </c>
      <c r="E361" s="554">
        <f>+'Control Cuota LTP'!AJ11</f>
        <v>0</v>
      </c>
      <c r="F361" s="554">
        <f>+'Control Cuota LTP'!AK11</f>
        <v>45.889606999999998</v>
      </c>
      <c r="G361" s="554">
        <f>+'Control Cuota LTP'!AL11</f>
        <v>41.057999999999993</v>
      </c>
      <c r="H361" s="554">
        <f>+'Control Cuota LTP'!AM11</f>
        <v>4.8316070000000053</v>
      </c>
      <c r="I361" s="609">
        <f>+'Control Cuota LTP'!AN11</f>
        <v>0.89471239097776523</v>
      </c>
      <c r="K361" s="968"/>
      <c r="L361" s="691"/>
      <c r="M361" s="699"/>
      <c r="N361" s="699"/>
      <c r="O361" s="699">
        <f>M361+N361+Q360</f>
        <v>4.8316070000000053</v>
      </c>
      <c r="P361" s="699"/>
      <c r="Q361" s="699">
        <f t="shared" si="408"/>
        <v>4.8316070000000053</v>
      </c>
      <c r="R361" s="708"/>
    </row>
    <row r="362" spans="2:18" ht="7.05" customHeight="1">
      <c r="B362" s="724"/>
      <c r="C362" s="680" t="s">
        <v>105</v>
      </c>
      <c r="D362" s="554">
        <f>+'Control Cuota LTP'!AI12</f>
        <v>1.8090000000000002E-2</v>
      </c>
      <c r="E362" s="554">
        <f>+'Control Cuota LTP'!AJ12</f>
        <v>0</v>
      </c>
      <c r="F362" s="554">
        <f>+'Control Cuota LTP'!AK12</f>
        <v>1.8090000000000002E-2</v>
      </c>
      <c r="G362" s="554">
        <f>+'Control Cuota LTP'!AL12</f>
        <v>0</v>
      </c>
      <c r="H362" s="554">
        <f>+'Control Cuota LTP'!AM12</f>
        <v>1.8090000000000002E-2</v>
      </c>
      <c r="I362" s="609">
        <f>+'Control Cuota LTP'!AN12</f>
        <v>0</v>
      </c>
      <c r="K362" s="968"/>
      <c r="L362" s="691" t="s">
        <v>105</v>
      </c>
      <c r="M362" s="699">
        <f t="shared" ref="M362" si="410">+D362+D363</f>
        <v>2.0100000000000003E-2</v>
      </c>
      <c r="N362" s="699">
        <f t="shared" ref="N362" si="411">+E362+E363</f>
        <v>0</v>
      </c>
      <c r="O362" s="699">
        <f>M362+N362</f>
        <v>2.0100000000000003E-2</v>
      </c>
      <c r="P362" s="699">
        <f t="shared" ref="P362" si="412">+G362+G363</f>
        <v>0</v>
      </c>
      <c r="Q362" s="699">
        <f t="shared" si="408"/>
        <v>2.0100000000000003E-2</v>
      </c>
      <c r="R362" s="708">
        <f t="shared" ref="R362" si="413">IF(O362&gt;0,P362/O362,"0%")</f>
        <v>0</v>
      </c>
    </row>
    <row r="363" spans="2:18" ht="7.05" customHeight="1">
      <c r="B363" s="724"/>
      <c r="C363" s="681"/>
      <c r="D363" s="554">
        <f>+'Control Cuota LTP'!AI13</f>
        <v>2.0100000000000001E-3</v>
      </c>
      <c r="E363" s="554">
        <f>+'Control Cuota LTP'!AJ13</f>
        <v>0</v>
      </c>
      <c r="F363" s="554">
        <f>+'Control Cuota LTP'!AK13</f>
        <v>2.0100000000000003E-2</v>
      </c>
      <c r="G363" s="554">
        <f>+'Control Cuota LTP'!AL13</f>
        <v>0</v>
      </c>
      <c r="H363" s="554">
        <f>+'Control Cuota LTP'!AM13</f>
        <v>2.0100000000000003E-2</v>
      </c>
      <c r="I363" s="609">
        <f>+'Control Cuota LTP'!AN13</f>
        <v>0</v>
      </c>
      <c r="K363" s="968"/>
      <c r="L363" s="691"/>
      <c r="M363" s="699"/>
      <c r="N363" s="699"/>
      <c r="O363" s="699">
        <f>M363+N363+Q362</f>
        <v>2.0100000000000003E-2</v>
      </c>
      <c r="P363" s="699"/>
      <c r="Q363" s="699">
        <f t="shared" si="408"/>
        <v>2.0100000000000003E-2</v>
      </c>
      <c r="R363" s="708"/>
    </row>
    <row r="364" spans="2:18" ht="7.05" customHeight="1">
      <c r="B364" s="724"/>
      <c r="C364" s="680" t="s">
        <v>122</v>
      </c>
      <c r="D364" s="554">
        <f>+'Control Cuota LTP'!AI14</f>
        <v>0</v>
      </c>
      <c r="E364" s="554">
        <f>+'Control Cuota LTP'!AJ14</f>
        <v>0</v>
      </c>
      <c r="F364" s="554">
        <f>+'Control Cuota LTP'!AK14</f>
        <v>0</v>
      </c>
      <c r="G364" s="554">
        <f>+'Control Cuota LTP'!AL14</f>
        <v>0</v>
      </c>
      <c r="H364" s="554">
        <f>+'Control Cuota LTP'!AM14</f>
        <v>0</v>
      </c>
      <c r="I364" s="609" t="str">
        <f>+'Control Cuota LTP'!AN14</f>
        <v>0%</v>
      </c>
      <c r="K364" s="968"/>
      <c r="L364" s="691" t="s">
        <v>122</v>
      </c>
      <c r="M364" s="699">
        <f t="shared" ref="M364" si="414">+D364+D365</f>
        <v>0</v>
      </c>
      <c r="N364" s="699">
        <f t="shared" ref="N364" si="415">+E364+E365</f>
        <v>0</v>
      </c>
      <c r="O364" s="699">
        <f>M364+N364</f>
        <v>0</v>
      </c>
      <c r="P364" s="699">
        <f t="shared" ref="P364" si="416">+G364+G365</f>
        <v>0</v>
      </c>
      <c r="Q364" s="699">
        <f t="shared" si="408"/>
        <v>0</v>
      </c>
      <c r="R364" s="708" t="str">
        <f t="shared" ref="R364" si="417">IF(O364&gt;0,P364/O364,"0%")</f>
        <v>0%</v>
      </c>
    </row>
    <row r="365" spans="2:18" ht="7.05" customHeight="1">
      <c r="B365" s="724"/>
      <c r="C365" s="681"/>
      <c r="D365" s="554">
        <f>+'Control Cuota LTP'!AI15</f>
        <v>0</v>
      </c>
      <c r="E365" s="554">
        <f>+'Control Cuota LTP'!AJ15</f>
        <v>0</v>
      </c>
      <c r="F365" s="554">
        <f>+'Control Cuota LTP'!AK15</f>
        <v>0</v>
      </c>
      <c r="G365" s="554">
        <f>+'Control Cuota LTP'!AL15</f>
        <v>0</v>
      </c>
      <c r="H365" s="554">
        <f>+'Control Cuota LTP'!AM15</f>
        <v>0</v>
      </c>
      <c r="I365" s="609" t="str">
        <f>+'Control Cuota LTP'!AN15</f>
        <v>0%</v>
      </c>
      <c r="K365" s="968"/>
      <c r="L365" s="691"/>
      <c r="M365" s="699"/>
      <c r="N365" s="699"/>
      <c r="O365" s="699">
        <f>M365+N365+Q364</f>
        <v>0</v>
      </c>
      <c r="P365" s="699"/>
      <c r="Q365" s="699">
        <f t="shared" si="408"/>
        <v>0</v>
      </c>
      <c r="R365" s="708"/>
    </row>
    <row r="366" spans="2:18" ht="7.05" customHeight="1">
      <c r="B366" s="724"/>
      <c r="C366" s="680" t="s">
        <v>123</v>
      </c>
      <c r="D366" s="554">
        <f>+'Control Cuota LTP'!AI16</f>
        <v>107.9198145</v>
      </c>
      <c r="E366" s="554">
        <f>+'Control Cuota LTP'!AJ16</f>
        <v>-14.155827</v>
      </c>
      <c r="F366" s="554">
        <f>+'Control Cuota LTP'!AK16</f>
        <v>93.763987499999999</v>
      </c>
      <c r="G366" s="554">
        <f>+'Control Cuota LTP'!AL16</f>
        <v>92.213999999999999</v>
      </c>
      <c r="H366" s="554">
        <f>+'Control Cuota LTP'!AM16</f>
        <v>1.5499875000000003</v>
      </c>
      <c r="I366" s="609">
        <f>+'Control Cuota LTP'!AN16</f>
        <v>0.98346926638545529</v>
      </c>
      <c r="K366" s="968"/>
      <c r="L366" s="691" t="s">
        <v>123</v>
      </c>
      <c r="M366" s="699">
        <f t="shared" ref="M366" si="418">+D366+D367</f>
        <v>119.910905</v>
      </c>
      <c r="N366" s="699">
        <f t="shared" ref="N366" si="419">+E366+E367</f>
        <v>-2.5191999999999997</v>
      </c>
      <c r="O366" s="699">
        <f>M366+N366</f>
        <v>117.391705</v>
      </c>
      <c r="P366" s="699">
        <f t="shared" ref="P366" si="420">+G366+G367</f>
        <v>116.42099999999999</v>
      </c>
      <c r="Q366" s="699">
        <f t="shared" si="408"/>
        <v>0.97070500000000948</v>
      </c>
      <c r="R366" s="708">
        <f t="shared" ref="R366" si="421">IF(O366&gt;0,P366/O366,"0%")</f>
        <v>0.99173105970306841</v>
      </c>
    </row>
    <row r="367" spans="2:18" ht="7.05" customHeight="1">
      <c r="B367" s="724"/>
      <c r="C367" s="681"/>
      <c r="D367" s="554">
        <f>+'Control Cuota LTP'!AI17</f>
        <v>11.9910905</v>
      </c>
      <c r="E367" s="554">
        <f>+'Control Cuota LTP'!AJ17</f>
        <v>11.636627000000001</v>
      </c>
      <c r="F367" s="554">
        <f>+'Control Cuota LTP'!AK17</f>
        <v>25.177705000000003</v>
      </c>
      <c r="G367" s="554">
        <f>+'Control Cuota LTP'!AL17</f>
        <v>24.207000000000001</v>
      </c>
      <c r="H367" s="554">
        <f>+'Control Cuota LTP'!AM17</f>
        <v>0.97070500000000237</v>
      </c>
      <c r="I367" s="609">
        <f>+'Control Cuota LTP'!AN17</f>
        <v>0.96144585060473131</v>
      </c>
      <c r="K367" s="968"/>
      <c r="L367" s="691"/>
      <c r="M367" s="699"/>
      <c r="N367" s="699"/>
      <c r="O367" s="699">
        <f>M367+N367+Q366</f>
        <v>0.97070500000000948</v>
      </c>
      <c r="P367" s="699"/>
      <c r="Q367" s="699">
        <f t="shared" si="408"/>
        <v>0.97070500000000948</v>
      </c>
      <c r="R367" s="708"/>
    </row>
    <row r="368" spans="2:18" ht="7.05" customHeight="1">
      <c r="B368" s="724"/>
      <c r="C368" s="680" t="s">
        <v>38</v>
      </c>
      <c r="D368" s="554">
        <f>+'Control Cuota LTP'!AI18</f>
        <v>3.1698504000000001</v>
      </c>
      <c r="E368" s="554">
        <f>+'Control Cuota LTP'!AJ18</f>
        <v>-0.13500000000000001</v>
      </c>
      <c r="F368" s="554">
        <f>+'Control Cuota LTP'!AK18</f>
        <v>3.0348503999999998</v>
      </c>
      <c r="G368" s="554">
        <f>+'Control Cuota LTP'!AL18</f>
        <v>3.1229999999999998</v>
      </c>
      <c r="H368" s="554">
        <f>+'Control Cuota LTP'!AM18</f>
        <v>-8.8149599999999939E-2</v>
      </c>
      <c r="I368" s="609">
        <f>+'Control Cuota LTP'!AN18</f>
        <v>1.0290457809716089</v>
      </c>
      <c r="K368" s="968"/>
      <c r="L368" s="691" t="s">
        <v>38</v>
      </c>
      <c r="M368" s="699">
        <f t="shared" ref="M368" si="422">+D368+D369</f>
        <v>3.5220560000000001</v>
      </c>
      <c r="N368" s="699">
        <f t="shared" ref="N368" si="423">+E368+E369</f>
        <v>-0.13500000000000001</v>
      </c>
      <c r="O368" s="699">
        <f>M368+N368</f>
        <v>3.3870560000000003</v>
      </c>
      <c r="P368" s="699">
        <f t="shared" ref="P368" si="424">+G368+G369</f>
        <v>3.1229999999999998</v>
      </c>
      <c r="Q368" s="699">
        <f t="shared" si="408"/>
        <v>0.26405600000000051</v>
      </c>
      <c r="R368" s="708">
        <f t="shared" ref="R368" si="425">IF(O368&gt;0,P368/O368,"0%")</f>
        <v>0.92203967102994444</v>
      </c>
    </row>
    <row r="369" spans="2:18" ht="7.05" customHeight="1">
      <c r="B369" s="724"/>
      <c r="C369" s="681"/>
      <c r="D369" s="554">
        <f>+'Control Cuota LTP'!AI19</f>
        <v>0.35220560000000001</v>
      </c>
      <c r="E369" s="554">
        <f>+'Control Cuota LTP'!AJ19</f>
        <v>0</v>
      </c>
      <c r="F369" s="554">
        <f>+'Control Cuota LTP'!AK19</f>
        <v>0.26405600000000007</v>
      </c>
      <c r="G369" s="554">
        <f>+'Control Cuota LTP'!AL19</f>
        <v>0</v>
      </c>
      <c r="H369" s="554">
        <f>+'Control Cuota LTP'!AM19</f>
        <v>0.26405600000000007</v>
      </c>
      <c r="I369" s="609">
        <f>+'Control Cuota LTP'!AN19</f>
        <v>0</v>
      </c>
      <c r="K369" s="968"/>
      <c r="L369" s="691"/>
      <c r="M369" s="699"/>
      <c r="N369" s="699"/>
      <c r="O369" s="699">
        <f>M369+N369+Q368</f>
        <v>0.26405600000000051</v>
      </c>
      <c r="P369" s="699"/>
      <c r="Q369" s="699">
        <f t="shared" si="408"/>
        <v>0.26405600000000051</v>
      </c>
      <c r="R369" s="708"/>
    </row>
    <row r="370" spans="2:18" ht="7.05" customHeight="1">
      <c r="B370" s="724"/>
      <c r="C370" s="680" t="s">
        <v>116</v>
      </c>
      <c r="D370" s="554">
        <f>+'Control Cuota LTP'!AI20</f>
        <v>1.7119169999999999</v>
      </c>
      <c r="E370" s="554">
        <f>+'Control Cuota LTP'!AJ20</f>
        <v>0</v>
      </c>
      <c r="F370" s="554">
        <f>+'Control Cuota LTP'!AK20</f>
        <v>1.7119169999999999</v>
      </c>
      <c r="G370" s="554">
        <f>+'Control Cuota LTP'!AL20</f>
        <v>0</v>
      </c>
      <c r="H370" s="554">
        <f>+'Control Cuota LTP'!AM20</f>
        <v>1.7119169999999999</v>
      </c>
      <c r="I370" s="609">
        <f>+'Control Cuota LTP'!AN20</f>
        <v>0</v>
      </c>
      <c r="K370" s="968"/>
      <c r="L370" s="691" t="s">
        <v>116</v>
      </c>
      <c r="M370" s="699">
        <f t="shared" ref="M370" si="426">+D370+D371</f>
        <v>1.9021299999999999</v>
      </c>
      <c r="N370" s="699">
        <f t="shared" ref="N370" si="427">+E370+E371</f>
        <v>0</v>
      </c>
      <c r="O370" s="699">
        <f>M370+N370</f>
        <v>1.9021299999999999</v>
      </c>
      <c r="P370" s="699">
        <f t="shared" ref="P370" si="428">+G370+G371</f>
        <v>0</v>
      </c>
      <c r="Q370" s="699">
        <f t="shared" si="408"/>
        <v>1.9021299999999999</v>
      </c>
      <c r="R370" s="708">
        <f t="shared" ref="R370" si="429">IF(O370&gt;0,P370/O370,"0%")</f>
        <v>0</v>
      </c>
    </row>
    <row r="371" spans="2:18" ht="7.05" customHeight="1">
      <c r="B371" s="724"/>
      <c r="C371" s="681"/>
      <c r="D371" s="554">
        <f>+'Control Cuota LTP'!AI21</f>
        <v>0.19021299999999999</v>
      </c>
      <c r="E371" s="554">
        <f>+'Control Cuota LTP'!AJ21</f>
        <v>0</v>
      </c>
      <c r="F371" s="554">
        <f>+'Control Cuota LTP'!AK21</f>
        <v>1.9021299999999999</v>
      </c>
      <c r="G371" s="554">
        <f>+'Control Cuota LTP'!AL21</f>
        <v>0</v>
      </c>
      <c r="H371" s="554">
        <f>+'Control Cuota LTP'!AM21</f>
        <v>1.9021299999999999</v>
      </c>
      <c r="I371" s="609">
        <f>+'Control Cuota LTP'!AN21</f>
        <v>0</v>
      </c>
      <c r="K371" s="968"/>
      <c r="L371" s="691"/>
      <c r="M371" s="699"/>
      <c r="N371" s="699"/>
      <c r="O371" s="699">
        <f>M371+N371+Q370</f>
        <v>1.9021299999999999</v>
      </c>
      <c r="P371" s="699"/>
      <c r="Q371" s="699">
        <f t="shared" si="408"/>
        <v>1.9021299999999999</v>
      </c>
      <c r="R371" s="708"/>
    </row>
    <row r="372" spans="2:18" ht="7.05" customHeight="1">
      <c r="B372" s="724"/>
      <c r="C372" s="680" t="s">
        <v>115</v>
      </c>
      <c r="D372" s="554">
        <f>+'Control Cuota LTP'!AI22</f>
        <v>160.30290690000001</v>
      </c>
      <c r="E372" s="554">
        <f>+'Control Cuota LTP'!AJ22</f>
        <v>-1.8558999999999928</v>
      </c>
      <c r="F372" s="554">
        <f>+'Control Cuota LTP'!AK22</f>
        <v>158.44700690000002</v>
      </c>
      <c r="G372" s="554">
        <f>+'Control Cuota LTP'!AL22</f>
        <v>83.61</v>
      </c>
      <c r="H372" s="554">
        <f>+'Control Cuota LTP'!AM22</f>
        <v>74.83700690000002</v>
      </c>
      <c r="I372" s="609">
        <f>+'Control Cuota LTP'!AN22</f>
        <v>0.52768431310771569</v>
      </c>
      <c r="K372" s="968"/>
      <c r="L372" s="691" t="s">
        <v>115</v>
      </c>
      <c r="M372" s="699">
        <f t="shared" ref="M372" si="430">+D372+D373</f>
        <v>178.11434100000002</v>
      </c>
      <c r="N372" s="699">
        <f t="shared" ref="N372" si="431">+E372+E373</f>
        <v>-1.8558999999999928</v>
      </c>
      <c r="O372" s="699">
        <f>M372+N372</f>
        <v>176.25844100000003</v>
      </c>
      <c r="P372" s="699">
        <f t="shared" ref="P372" si="432">+G372+G373</f>
        <v>156.43599999999998</v>
      </c>
      <c r="Q372" s="699">
        <f t="shared" si="408"/>
        <v>19.822441000000055</v>
      </c>
      <c r="R372" s="708">
        <f t="shared" ref="R372" si="433">IF(O372&gt;0,P372/O372,"0%")</f>
        <v>0.88753763571527311</v>
      </c>
    </row>
    <row r="373" spans="2:18" ht="7.05" customHeight="1">
      <c r="B373" s="724"/>
      <c r="C373" s="681"/>
      <c r="D373" s="554">
        <f>+'Control Cuota LTP'!AI23</f>
        <v>17.811434100000003</v>
      </c>
      <c r="E373" s="554">
        <f>+'Control Cuota LTP'!AJ23</f>
        <v>0</v>
      </c>
      <c r="F373" s="554">
        <f>+'Control Cuota LTP'!AK23</f>
        <v>92.64844100000002</v>
      </c>
      <c r="G373" s="554">
        <f>+'Control Cuota LTP'!AL23</f>
        <v>72.825999999999993</v>
      </c>
      <c r="H373" s="554">
        <f>+'Control Cuota LTP'!AM23</f>
        <v>19.822441000000026</v>
      </c>
      <c r="I373" s="609">
        <f>+'Control Cuota LTP'!AN23</f>
        <v>0.7860466858800137</v>
      </c>
      <c r="K373" s="968"/>
      <c r="L373" s="691"/>
      <c r="M373" s="699"/>
      <c r="N373" s="699"/>
      <c r="O373" s="699">
        <f>M373+N373+Q372</f>
        <v>19.822441000000055</v>
      </c>
      <c r="P373" s="699"/>
      <c r="Q373" s="699">
        <f t="shared" si="408"/>
        <v>19.822441000000055</v>
      </c>
      <c r="R373" s="708"/>
    </row>
    <row r="374" spans="2:18" ht="7.05" customHeight="1">
      <c r="B374" s="724"/>
      <c r="C374" s="680" t="s">
        <v>37</v>
      </c>
      <c r="D374" s="554">
        <f>+'Control Cuota LTP'!AI24</f>
        <v>0.93446909999999994</v>
      </c>
      <c r="E374" s="554">
        <f>+'Control Cuota LTP'!AJ24</f>
        <v>0</v>
      </c>
      <c r="F374" s="554">
        <f>+'Control Cuota LTP'!AK24</f>
        <v>0.93446909999999994</v>
      </c>
      <c r="G374" s="554">
        <f>+'Control Cuota LTP'!AL24</f>
        <v>0</v>
      </c>
      <c r="H374" s="554">
        <f>+'Control Cuota LTP'!AM24</f>
        <v>0.93446909999999994</v>
      </c>
      <c r="I374" s="609">
        <f>+'Control Cuota LTP'!AN24</f>
        <v>0</v>
      </c>
      <c r="K374" s="968"/>
      <c r="L374" s="691" t="s">
        <v>37</v>
      </c>
      <c r="M374" s="699">
        <f t="shared" ref="M374" si="434">+D374+D375</f>
        <v>1.0382989999999999</v>
      </c>
      <c r="N374" s="699">
        <f t="shared" ref="N374" si="435">+E374+E375</f>
        <v>0</v>
      </c>
      <c r="O374" s="699">
        <f>M374+N374</f>
        <v>1.0382989999999999</v>
      </c>
      <c r="P374" s="699">
        <f t="shared" ref="P374" si="436">+G374+G375</f>
        <v>0</v>
      </c>
      <c r="Q374" s="699">
        <f t="shared" si="408"/>
        <v>1.0382989999999999</v>
      </c>
      <c r="R374" s="708">
        <f t="shared" ref="R374" si="437">IF(O374&gt;0,P374/O374,"0%")</f>
        <v>0</v>
      </c>
    </row>
    <row r="375" spans="2:18" ht="7.05" customHeight="1">
      <c r="B375" s="724"/>
      <c r="C375" s="681"/>
      <c r="D375" s="554">
        <f>+'Control Cuota LTP'!AI25</f>
        <v>0.1038299</v>
      </c>
      <c r="E375" s="554">
        <f>+'Control Cuota LTP'!AJ25</f>
        <v>0</v>
      </c>
      <c r="F375" s="554">
        <f>+'Control Cuota LTP'!AK25</f>
        <v>1.0382989999999999</v>
      </c>
      <c r="G375" s="554">
        <f>+'Control Cuota LTP'!AL25</f>
        <v>0</v>
      </c>
      <c r="H375" s="554">
        <f>+'Control Cuota LTP'!AM25</f>
        <v>1.0382989999999999</v>
      </c>
      <c r="I375" s="609">
        <f>+'Control Cuota LTP'!AN25</f>
        <v>0</v>
      </c>
      <c r="K375" s="968"/>
      <c r="L375" s="691"/>
      <c r="M375" s="699"/>
      <c r="N375" s="699"/>
      <c r="O375" s="699">
        <f>M375+N375+Q374</f>
        <v>1.0382989999999999</v>
      </c>
      <c r="P375" s="699"/>
      <c r="Q375" s="699">
        <f t="shared" si="408"/>
        <v>1.0382989999999999</v>
      </c>
      <c r="R375" s="708"/>
    </row>
    <row r="376" spans="2:18" ht="7.05" customHeight="1">
      <c r="B376" s="724"/>
      <c r="C376" s="680" t="s">
        <v>35</v>
      </c>
      <c r="D376" s="554">
        <f>+'Control Cuota LTP'!AI26</f>
        <v>1.8090000000000002E-2</v>
      </c>
      <c r="E376" s="554">
        <f>+'Control Cuota LTP'!AJ26</f>
        <v>0</v>
      </c>
      <c r="F376" s="554">
        <f>+'Control Cuota LTP'!AK26</f>
        <v>1.8090000000000002E-2</v>
      </c>
      <c r="G376" s="554">
        <f>+'Control Cuota LTP'!AL26</f>
        <v>0</v>
      </c>
      <c r="H376" s="554">
        <f>+'Control Cuota LTP'!AM26</f>
        <v>1.8090000000000002E-2</v>
      </c>
      <c r="I376" s="609">
        <f>+'Control Cuota LTP'!AN26</f>
        <v>0</v>
      </c>
      <c r="K376" s="968"/>
      <c r="L376" s="691" t="s">
        <v>35</v>
      </c>
      <c r="M376" s="699">
        <f t="shared" ref="M376" si="438">+D376+D377</f>
        <v>2.0100000000000003E-2</v>
      </c>
      <c r="N376" s="699">
        <f t="shared" ref="N376" si="439">+E376+E377</f>
        <v>0</v>
      </c>
      <c r="O376" s="699">
        <f>M376+N376</f>
        <v>2.0100000000000003E-2</v>
      </c>
      <c r="P376" s="699">
        <f t="shared" ref="P376" si="440">+G376+G377</f>
        <v>0</v>
      </c>
      <c r="Q376" s="699">
        <f t="shared" si="408"/>
        <v>2.0100000000000003E-2</v>
      </c>
      <c r="R376" s="708">
        <f t="shared" ref="R376" si="441">IF(O376&gt;0,P376/O376,"0%")</f>
        <v>0</v>
      </c>
    </row>
    <row r="377" spans="2:18" ht="7.05" customHeight="1">
      <c r="B377" s="724"/>
      <c r="C377" s="681"/>
      <c r="D377" s="554">
        <f>+'Control Cuota LTP'!AI27</f>
        <v>2.0100000000000001E-3</v>
      </c>
      <c r="E377" s="554">
        <f>+'Control Cuota LTP'!AJ27</f>
        <v>0</v>
      </c>
      <c r="F377" s="554">
        <f>+'Control Cuota LTP'!AK27</f>
        <v>2.0100000000000003E-2</v>
      </c>
      <c r="G377" s="554">
        <f>+'Control Cuota LTP'!AL27</f>
        <v>0</v>
      </c>
      <c r="H377" s="554">
        <f>+'Control Cuota LTP'!AM27</f>
        <v>2.0100000000000003E-2</v>
      </c>
      <c r="I377" s="609">
        <f>+'Control Cuota LTP'!AN27</f>
        <v>0</v>
      </c>
      <c r="K377" s="968"/>
      <c r="L377" s="691"/>
      <c r="M377" s="699"/>
      <c r="N377" s="699"/>
      <c r="O377" s="699">
        <f>M377+N377+Q376</f>
        <v>2.0100000000000003E-2</v>
      </c>
      <c r="P377" s="699"/>
      <c r="Q377" s="699">
        <f t="shared" si="408"/>
        <v>2.0100000000000003E-2</v>
      </c>
      <c r="R377" s="708"/>
    </row>
    <row r="378" spans="2:18" ht="7.05" customHeight="1">
      <c r="B378" s="724"/>
      <c r="C378" s="680" t="s">
        <v>34</v>
      </c>
      <c r="D378" s="554">
        <f>+'Control Cuota LTP'!AI28</f>
        <v>1.8090000000000002E-2</v>
      </c>
      <c r="E378" s="554">
        <f>+'Control Cuota LTP'!AJ28</f>
        <v>0</v>
      </c>
      <c r="F378" s="554">
        <f>+'Control Cuota LTP'!AK28</f>
        <v>1.8090000000000002E-2</v>
      </c>
      <c r="G378" s="554">
        <f>+'Control Cuota LTP'!AL28</f>
        <v>0</v>
      </c>
      <c r="H378" s="554">
        <f>+'Control Cuota LTP'!AM28</f>
        <v>1.8090000000000002E-2</v>
      </c>
      <c r="I378" s="609">
        <f>+'Control Cuota LTP'!AN28</f>
        <v>0</v>
      </c>
      <c r="K378" s="968"/>
      <c r="L378" s="691" t="s">
        <v>34</v>
      </c>
      <c r="M378" s="699">
        <f t="shared" ref="M378" si="442">+D378+D379</f>
        <v>2.0100000000000003E-2</v>
      </c>
      <c r="N378" s="699">
        <f t="shared" ref="N378" si="443">+E378+E379</f>
        <v>0</v>
      </c>
      <c r="O378" s="699">
        <f>M378+N378</f>
        <v>2.0100000000000003E-2</v>
      </c>
      <c r="P378" s="699">
        <f t="shared" ref="P378" si="444">+G378+G379</f>
        <v>0</v>
      </c>
      <c r="Q378" s="699">
        <f t="shared" si="408"/>
        <v>2.0100000000000003E-2</v>
      </c>
      <c r="R378" s="708">
        <f t="shared" ref="R378" si="445">IF(O378&gt;0,P378/O378,"0%")</f>
        <v>0</v>
      </c>
    </row>
    <row r="379" spans="2:18" ht="7.05" customHeight="1">
      <c r="B379" s="724"/>
      <c r="C379" s="681"/>
      <c r="D379" s="554">
        <f>+'Control Cuota LTP'!AI29</f>
        <v>2.0100000000000001E-3</v>
      </c>
      <c r="E379" s="554">
        <f>+'Control Cuota LTP'!AJ29</f>
        <v>0</v>
      </c>
      <c r="F379" s="554">
        <f>+'Control Cuota LTP'!AK29</f>
        <v>2.0100000000000003E-2</v>
      </c>
      <c r="G379" s="554">
        <f>+'Control Cuota LTP'!AL29</f>
        <v>0</v>
      </c>
      <c r="H379" s="554">
        <f>+'Control Cuota LTP'!AM29</f>
        <v>2.0100000000000003E-2</v>
      </c>
      <c r="I379" s="609">
        <f>+'Control Cuota LTP'!AN29</f>
        <v>0</v>
      </c>
      <c r="K379" s="968"/>
      <c r="L379" s="691"/>
      <c r="M379" s="699"/>
      <c r="N379" s="699"/>
      <c r="O379" s="699">
        <f>M379+N379+Q378</f>
        <v>2.0100000000000003E-2</v>
      </c>
      <c r="P379" s="699"/>
      <c r="Q379" s="699">
        <f t="shared" si="408"/>
        <v>2.0100000000000003E-2</v>
      </c>
      <c r="R379" s="708"/>
    </row>
    <row r="380" spans="2:18" ht="7.05" customHeight="1">
      <c r="B380" s="724"/>
      <c r="C380" s="680" t="s">
        <v>124</v>
      </c>
      <c r="D380" s="554">
        <f>+'Control Cuota LTP'!AI30</f>
        <v>1.2060000000000001E-2</v>
      </c>
      <c r="E380" s="554">
        <f>+'Control Cuota LTP'!AJ30</f>
        <v>0</v>
      </c>
      <c r="F380" s="554">
        <f>+'Control Cuota LTP'!AK30</f>
        <v>1.2060000000000001E-2</v>
      </c>
      <c r="G380" s="554">
        <f>+'Control Cuota LTP'!AL30</f>
        <v>0</v>
      </c>
      <c r="H380" s="554">
        <f>+'Control Cuota LTP'!AM30</f>
        <v>1.2060000000000001E-2</v>
      </c>
      <c r="I380" s="609">
        <f>+'Control Cuota LTP'!AN30</f>
        <v>0</v>
      </c>
      <c r="K380" s="968"/>
      <c r="L380" s="691" t="s">
        <v>124</v>
      </c>
      <c r="M380" s="699">
        <f t="shared" ref="M380" si="446">+D380+D381</f>
        <v>1.3400000000000002E-2</v>
      </c>
      <c r="N380" s="699">
        <f t="shared" ref="N380" si="447">+E380+E381</f>
        <v>0</v>
      </c>
      <c r="O380" s="699">
        <f>M380+N380</f>
        <v>1.3400000000000002E-2</v>
      </c>
      <c r="P380" s="699">
        <f t="shared" ref="P380" si="448">+G380+G381</f>
        <v>0</v>
      </c>
      <c r="Q380" s="699">
        <f t="shared" si="408"/>
        <v>1.3400000000000002E-2</v>
      </c>
      <c r="R380" s="708">
        <f t="shared" ref="R380" si="449">IF(O380&gt;0,P380/O380,"0%")</f>
        <v>0</v>
      </c>
    </row>
    <row r="381" spans="2:18" ht="7.05" customHeight="1">
      <c r="B381" s="724"/>
      <c r="C381" s="681"/>
      <c r="D381" s="554">
        <f>+'Control Cuota LTP'!AI31</f>
        <v>1.34E-3</v>
      </c>
      <c r="E381" s="554">
        <f>+'Control Cuota LTP'!AJ31</f>
        <v>0</v>
      </c>
      <c r="F381" s="554">
        <f>+'Control Cuota LTP'!AK31</f>
        <v>1.3400000000000002E-2</v>
      </c>
      <c r="G381" s="554">
        <f>+'Control Cuota LTP'!AL31</f>
        <v>0</v>
      </c>
      <c r="H381" s="554">
        <f>+'Control Cuota LTP'!AM31</f>
        <v>1.3400000000000002E-2</v>
      </c>
      <c r="I381" s="609">
        <f>+'Control Cuota LTP'!AN31</f>
        <v>0</v>
      </c>
      <c r="K381" s="968"/>
      <c r="L381" s="691"/>
      <c r="M381" s="699"/>
      <c r="N381" s="699"/>
      <c r="O381" s="699">
        <f>M381+N381+Q380</f>
        <v>1.3400000000000002E-2</v>
      </c>
      <c r="P381" s="699"/>
      <c r="Q381" s="699">
        <f t="shared" si="408"/>
        <v>1.3400000000000002E-2</v>
      </c>
      <c r="R381" s="708"/>
    </row>
    <row r="382" spans="2:18" ht="7.05" customHeight="1">
      <c r="B382" s="724"/>
      <c r="C382" s="680" t="s">
        <v>125</v>
      </c>
      <c r="D382" s="554">
        <f>+'Control Cuota LTP'!AI32</f>
        <v>205.32318839999999</v>
      </c>
      <c r="E382" s="554">
        <f>+'Control Cuota LTP'!AJ32</f>
        <v>-2.1841999999999997</v>
      </c>
      <c r="F382" s="554">
        <f>+'Control Cuota LTP'!AK32</f>
        <v>203.13898839999999</v>
      </c>
      <c r="G382" s="554">
        <f>+'Control Cuota LTP'!AL32</f>
        <v>136.51499999999999</v>
      </c>
      <c r="H382" s="554">
        <f>+'Control Cuota LTP'!AM32</f>
        <v>66.623988400000002</v>
      </c>
      <c r="I382" s="609">
        <f>+'Control Cuota LTP'!AN32</f>
        <v>0.6720275663241414</v>
      </c>
      <c r="K382" s="968"/>
      <c r="L382" s="691" t="s">
        <v>125</v>
      </c>
      <c r="M382" s="699">
        <f t="shared" ref="M382" si="450">+D382+D383</f>
        <v>228.136876</v>
      </c>
      <c r="N382" s="699">
        <f t="shared" ref="N382" si="451">+E382+E383</f>
        <v>-2.1841999999999997</v>
      </c>
      <c r="O382" s="699">
        <f>M382+N382</f>
        <v>225.952676</v>
      </c>
      <c r="P382" s="699">
        <f t="shared" ref="P382" si="452">+G382+G383</f>
        <v>224.93399999999997</v>
      </c>
      <c r="Q382" s="699">
        <f t="shared" si="408"/>
        <v>1.0186760000000277</v>
      </c>
      <c r="R382" s="708">
        <f t="shared" ref="R382" si="453">IF(O382&gt;0,P382/O382,"0%")</f>
        <v>0.99549164002819768</v>
      </c>
    </row>
    <row r="383" spans="2:18" ht="7.05" customHeight="1">
      <c r="B383" s="724"/>
      <c r="C383" s="681"/>
      <c r="D383" s="554">
        <f>+'Control Cuota LTP'!AI33</f>
        <v>22.813687599999998</v>
      </c>
      <c r="E383" s="554">
        <f>+'Control Cuota LTP'!AJ33</f>
        <v>0</v>
      </c>
      <c r="F383" s="554">
        <f>+'Control Cuota LTP'!AK33</f>
        <v>89.437675999999996</v>
      </c>
      <c r="G383" s="554">
        <f>+'Control Cuota LTP'!AL33</f>
        <v>88.418999999999997</v>
      </c>
      <c r="H383" s="554">
        <f>+'Control Cuota LTP'!AM33</f>
        <v>1.0186759999999992</v>
      </c>
      <c r="I383" s="609">
        <f>+'Control Cuota LTP'!AN33</f>
        <v>0.98861021388793691</v>
      </c>
      <c r="K383" s="968"/>
      <c r="L383" s="691"/>
      <c r="M383" s="699"/>
      <c r="N383" s="699"/>
      <c r="O383" s="699">
        <f>M383+N383+Q382</f>
        <v>1.0186760000000277</v>
      </c>
      <c r="P383" s="699"/>
      <c r="Q383" s="699">
        <f t="shared" si="408"/>
        <v>1.0186760000000277</v>
      </c>
      <c r="R383" s="708"/>
    </row>
    <row r="384" spans="2:18" ht="7.05" customHeight="1">
      <c r="B384" s="724"/>
      <c r="C384" s="680" t="s">
        <v>126</v>
      </c>
      <c r="D384" s="554">
        <f>+'Control Cuota LTP'!AI34</f>
        <v>6.0300000000000006E-3</v>
      </c>
      <c r="E384" s="554">
        <f>+'Control Cuota LTP'!AJ34</f>
        <v>23.187427000000007</v>
      </c>
      <c r="F384" s="554">
        <f>+'Control Cuota LTP'!AK34</f>
        <v>23.193457000000006</v>
      </c>
      <c r="G384" s="554">
        <f>+'Control Cuota LTP'!AL34</f>
        <v>0</v>
      </c>
      <c r="H384" s="554">
        <f>+'Control Cuota LTP'!AM34</f>
        <v>23.193457000000006</v>
      </c>
      <c r="I384" s="609">
        <f>+'Control Cuota LTP'!AN34</f>
        <v>0</v>
      </c>
      <c r="K384" s="968"/>
      <c r="L384" s="691" t="s">
        <v>126</v>
      </c>
      <c r="M384" s="699">
        <f t="shared" ref="M384" si="454">+D384+D385</f>
        <v>6.7000000000000011E-3</v>
      </c>
      <c r="N384" s="699">
        <f t="shared" ref="N384" si="455">+E384+E385</f>
        <v>23.187427000000007</v>
      </c>
      <c r="O384" s="699">
        <f>M384+N384</f>
        <v>23.194127000000005</v>
      </c>
      <c r="P384" s="699">
        <f t="shared" ref="P384" si="456">+G384+G385</f>
        <v>0</v>
      </c>
      <c r="Q384" s="699">
        <f t="shared" si="408"/>
        <v>23.194127000000005</v>
      </c>
      <c r="R384" s="708">
        <f t="shared" ref="R384" si="457">IF(O384&gt;0,P384/O384,"0%")</f>
        <v>0</v>
      </c>
    </row>
    <row r="385" spans="2:18" ht="7.05" customHeight="1">
      <c r="B385" s="724"/>
      <c r="C385" s="681"/>
      <c r="D385" s="554">
        <f>+'Control Cuota LTP'!AI35</f>
        <v>6.7000000000000002E-4</v>
      </c>
      <c r="E385" s="554">
        <f>+'Control Cuota LTP'!AJ35</f>
        <v>0</v>
      </c>
      <c r="F385" s="554">
        <f>+'Control Cuota LTP'!AK35</f>
        <v>23.194127000000005</v>
      </c>
      <c r="G385" s="554">
        <f>+'Control Cuota LTP'!AL35</f>
        <v>0</v>
      </c>
      <c r="H385" s="554">
        <f>+'Control Cuota LTP'!AM35</f>
        <v>23.194127000000005</v>
      </c>
      <c r="I385" s="609">
        <f>+'Control Cuota LTP'!AN35</f>
        <v>0</v>
      </c>
      <c r="K385" s="968"/>
      <c r="L385" s="691"/>
      <c r="M385" s="699"/>
      <c r="N385" s="699"/>
      <c r="O385" s="699">
        <f>M385+N385+Q384</f>
        <v>23.194127000000005</v>
      </c>
      <c r="P385" s="699"/>
      <c r="Q385" s="699">
        <f t="shared" si="408"/>
        <v>23.194127000000005</v>
      </c>
      <c r="R385" s="708"/>
    </row>
    <row r="386" spans="2:18" ht="7.05" customHeight="1">
      <c r="B386" s="724"/>
      <c r="C386" s="680" t="s">
        <v>107</v>
      </c>
      <c r="D386" s="554">
        <f>+'Control Cuota LTP'!AI36</f>
        <v>2.829879</v>
      </c>
      <c r="E386" s="554">
        <f>+'Control Cuota LTP'!AJ36</f>
        <v>0</v>
      </c>
      <c r="F386" s="554">
        <f>+'Control Cuota LTP'!AK36</f>
        <v>2.829879</v>
      </c>
      <c r="G386" s="554">
        <f>+'Control Cuota LTP'!AL36</f>
        <v>2.83</v>
      </c>
      <c r="H386" s="554">
        <f>+'Control Cuota LTP'!AM36</f>
        <v>-1.2100000000003774E-4</v>
      </c>
      <c r="I386" s="609">
        <f>+'Control Cuota LTP'!AN36</f>
        <v>1.0000427580119151</v>
      </c>
      <c r="K386" s="968"/>
      <c r="L386" s="691" t="s">
        <v>107</v>
      </c>
      <c r="M386" s="699">
        <f t="shared" ref="M386" si="458">+D386+D387</f>
        <v>3.1443099999999999</v>
      </c>
      <c r="N386" s="699">
        <f t="shared" ref="N386" si="459">+E386+E387</f>
        <v>0</v>
      </c>
      <c r="O386" s="699">
        <f>M386+N386</f>
        <v>3.1443099999999999</v>
      </c>
      <c r="P386" s="699">
        <f t="shared" ref="P386" si="460">+G386+G387</f>
        <v>2.83</v>
      </c>
      <c r="Q386" s="699">
        <f t="shared" si="408"/>
        <v>0.31430999999999987</v>
      </c>
      <c r="R386" s="708">
        <f t="shared" ref="R386" si="461">IF(O386&gt;0,P386/O386,"0%")</f>
        <v>0.90003848221072358</v>
      </c>
    </row>
    <row r="387" spans="2:18" ht="7.05" customHeight="1">
      <c r="B387" s="724"/>
      <c r="C387" s="681"/>
      <c r="D387" s="554">
        <f>+'Control Cuota LTP'!AI37</f>
        <v>0.31443100000000002</v>
      </c>
      <c r="E387" s="554">
        <f>+'Control Cuota LTP'!AJ37</f>
        <v>0</v>
      </c>
      <c r="F387" s="554">
        <f>+'Control Cuota LTP'!AK37</f>
        <v>0.31430999999999998</v>
      </c>
      <c r="G387" s="554">
        <f>+'Control Cuota LTP'!AL37</f>
        <v>0</v>
      </c>
      <c r="H387" s="554">
        <f>+'Control Cuota LTP'!AM37</f>
        <v>0.31430999999999998</v>
      </c>
      <c r="I387" s="609">
        <f>+'Control Cuota LTP'!AN37</f>
        <v>0</v>
      </c>
      <c r="K387" s="968"/>
      <c r="L387" s="691"/>
      <c r="M387" s="699"/>
      <c r="N387" s="699"/>
      <c r="O387" s="699">
        <f>M387+N387+Q386</f>
        <v>0.31430999999999987</v>
      </c>
      <c r="P387" s="699"/>
      <c r="Q387" s="699">
        <f t="shared" si="408"/>
        <v>0.31430999999999987</v>
      </c>
      <c r="R387" s="708"/>
    </row>
    <row r="388" spans="2:18" ht="7.05" customHeight="1">
      <c r="B388" s="724"/>
      <c r="C388" s="680" t="s">
        <v>112</v>
      </c>
      <c r="D388" s="554">
        <f>+'Control Cuota LTP'!AI38</f>
        <v>0.16281000000000001</v>
      </c>
      <c r="E388" s="554">
        <f>+'Control Cuota LTP'!AJ38</f>
        <v>0</v>
      </c>
      <c r="F388" s="554">
        <f>+'Control Cuota LTP'!AK38</f>
        <v>0.16281000000000001</v>
      </c>
      <c r="G388" s="554">
        <f>+'Control Cuota LTP'!AL38</f>
        <v>0</v>
      </c>
      <c r="H388" s="554">
        <f>+'Control Cuota LTP'!AM38</f>
        <v>0.16281000000000001</v>
      </c>
      <c r="I388" s="609">
        <f>+'Control Cuota LTP'!AN38</f>
        <v>0</v>
      </c>
      <c r="K388" s="968"/>
      <c r="L388" s="691" t="s">
        <v>112</v>
      </c>
      <c r="M388" s="699">
        <f t="shared" ref="M388" si="462">+D388+D389</f>
        <v>0.18090000000000001</v>
      </c>
      <c r="N388" s="699">
        <f t="shared" ref="N388" si="463">+E388+E389</f>
        <v>0</v>
      </c>
      <c r="O388" s="699">
        <f>M388+N388</f>
        <v>0.18090000000000001</v>
      </c>
      <c r="P388" s="699">
        <f t="shared" ref="P388" si="464">+G388+G389</f>
        <v>0</v>
      </c>
      <c r="Q388" s="699">
        <f t="shared" si="408"/>
        <v>0.18090000000000001</v>
      </c>
      <c r="R388" s="708">
        <f t="shared" ref="R388" si="465">IF(O388&gt;0,P388/O388,"0%")</f>
        <v>0</v>
      </c>
    </row>
    <row r="389" spans="2:18" ht="7.05" customHeight="1">
      <c r="B389" s="724"/>
      <c r="C389" s="681"/>
      <c r="D389" s="554">
        <f>+'Control Cuota LTP'!AI39</f>
        <v>1.8090000000000002E-2</v>
      </c>
      <c r="E389" s="554">
        <f>+'Control Cuota LTP'!AJ39</f>
        <v>0</v>
      </c>
      <c r="F389" s="554">
        <f>+'Control Cuota LTP'!AK39</f>
        <v>0.18090000000000001</v>
      </c>
      <c r="G389" s="554">
        <f>+'Control Cuota LTP'!AL39</f>
        <v>0</v>
      </c>
      <c r="H389" s="554">
        <f>+'Control Cuota LTP'!AM39</f>
        <v>0.18090000000000001</v>
      </c>
      <c r="I389" s="609">
        <f>+'Control Cuota LTP'!AN39</f>
        <v>0</v>
      </c>
      <c r="K389" s="968"/>
      <c r="L389" s="691"/>
      <c r="M389" s="699"/>
      <c r="N389" s="699"/>
      <c r="O389" s="699">
        <f>M389+N389+Q388</f>
        <v>0.18090000000000001</v>
      </c>
      <c r="P389" s="699"/>
      <c r="Q389" s="699">
        <f t="shared" si="408"/>
        <v>0.18090000000000001</v>
      </c>
      <c r="R389" s="708"/>
    </row>
    <row r="390" spans="2:18" ht="7.05" customHeight="1">
      <c r="B390" s="724"/>
      <c r="C390" s="682" t="s">
        <v>114</v>
      </c>
      <c r="D390" s="554">
        <f>+'Control Cuota LTP'!AI40</f>
        <v>5.4270000000000006E-2</v>
      </c>
      <c r="E390" s="554">
        <f>+'Control Cuota LTP'!AJ40</f>
        <v>-6.0300000000008458E-2</v>
      </c>
      <c r="F390" s="554">
        <f>+'Control Cuota LTP'!AK40</f>
        <v>-6.0300000000084522E-3</v>
      </c>
      <c r="G390" s="554">
        <f>+'Control Cuota LTP'!AL40</f>
        <v>0</v>
      </c>
      <c r="H390" s="554">
        <f>+'Control Cuota LTP'!AM40</f>
        <v>-6.0300000000084522E-3</v>
      </c>
      <c r="I390" s="609" t="str">
        <f>+'Control Cuota LTP'!AN40</f>
        <v>0%</v>
      </c>
      <c r="K390" s="968"/>
      <c r="L390" s="691" t="s">
        <v>114</v>
      </c>
      <c r="M390" s="699">
        <f t="shared" ref="M390" si="466">+D390+D391</f>
        <v>6.0300000000000006E-2</v>
      </c>
      <c r="N390" s="699">
        <f t="shared" ref="N390" si="467">+E390+E391</f>
        <v>-6.0300000000008458E-2</v>
      </c>
      <c r="O390" s="699">
        <f>M390+N390</f>
        <v>-8.4515727749590042E-15</v>
      </c>
      <c r="P390" s="699">
        <f t="shared" ref="P390" si="468">+G390+G391</f>
        <v>0</v>
      </c>
      <c r="Q390" s="699">
        <f t="shared" si="408"/>
        <v>-8.4515727749590042E-15</v>
      </c>
      <c r="R390" s="708" t="str">
        <f t="shared" ref="R390" si="469">IF(O390&gt;0,P390/O390,"0%")</f>
        <v>0%</v>
      </c>
    </row>
    <row r="391" spans="2:18" ht="7.05" customHeight="1">
      <c r="B391" s="724"/>
      <c r="C391" s="680"/>
      <c r="D391" s="554">
        <f>+'Control Cuota LTP'!AI41</f>
        <v>6.0300000000000006E-3</v>
      </c>
      <c r="E391" s="554">
        <f>+'Control Cuota LTP'!AJ41</f>
        <v>0</v>
      </c>
      <c r="F391" s="554">
        <f>+'Control Cuota LTP'!AK41</f>
        <v>-8.4515727749590042E-15</v>
      </c>
      <c r="G391" s="554">
        <f>+'Control Cuota LTP'!AL41</f>
        <v>0</v>
      </c>
      <c r="H391" s="554">
        <f>+'Control Cuota LTP'!AM41</f>
        <v>-8.4515727749590042E-15</v>
      </c>
      <c r="I391" s="609" t="str">
        <f>+'Control Cuota LTP'!AN41</f>
        <v>0%</v>
      </c>
      <c r="K391" s="968"/>
      <c r="L391" s="691"/>
      <c r="M391" s="699"/>
      <c r="N391" s="699"/>
      <c r="O391" s="699">
        <f>M391+N391+Q390</f>
        <v>-8.4515727749590042E-15</v>
      </c>
      <c r="P391" s="699"/>
      <c r="Q391" s="699">
        <f t="shared" si="408"/>
        <v>-8.4515727749590042E-15</v>
      </c>
      <c r="R391" s="708"/>
    </row>
    <row r="392" spans="2:18" ht="7.05" customHeight="1">
      <c r="B392" s="724"/>
      <c r="C392" s="682" t="s">
        <v>119</v>
      </c>
      <c r="D392" s="554">
        <f>+'Control Cuota LTP'!AI42</f>
        <v>0.16528229999999999</v>
      </c>
      <c r="E392" s="554">
        <f>+'Control Cuota LTP'!AJ42</f>
        <v>8.4755000000000003</v>
      </c>
      <c r="F392" s="554">
        <f>+'Control Cuota LTP'!AK42</f>
        <v>8.6407822999999997</v>
      </c>
      <c r="G392" s="554">
        <f>+'Control Cuota LTP'!AL42</f>
        <v>0</v>
      </c>
      <c r="H392" s="554">
        <f>+'Control Cuota LTP'!AM42</f>
        <v>8.6407822999999997</v>
      </c>
      <c r="I392" s="609">
        <f>+'Control Cuota LTP'!AN42</f>
        <v>0</v>
      </c>
      <c r="K392" s="968"/>
      <c r="L392" s="691" t="s">
        <v>119</v>
      </c>
      <c r="M392" s="699">
        <f t="shared" ref="M392" si="470">+D392+D393</f>
        <v>0.183647</v>
      </c>
      <c r="N392" s="699">
        <f t="shared" ref="N392" si="471">+E392+E393</f>
        <v>8.4755000000000003</v>
      </c>
      <c r="O392" s="699">
        <f>M392+N392</f>
        <v>8.6591470000000008</v>
      </c>
      <c r="P392" s="699">
        <f t="shared" ref="P392" si="472">+G392+G393</f>
        <v>0</v>
      </c>
      <c r="Q392" s="699">
        <f t="shared" si="408"/>
        <v>8.6591470000000008</v>
      </c>
      <c r="R392" s="708">
        <f t="shared" ref="R392" si="473">IF(O392&gt;0,P392/O392,"0%")</f>
        <v>0</v>
      </c>
    </row>
    <row r="393" spans="2:18" ht="7.05" customHeight="1">
      <c r="B393" s="724"/>
      <c r="C393" s="682"/>
      <c r="D393" s="554">
        <f>+'Control Cuota LTP'!AI43</f>
        <v>1.8364700000000001E-2</v>
      </c>
      <c r="E393" s="554">
        <f>+'Control Cuota LTP'!AJ43</f>
        <v>0</v>
      </c>
      <c r="F393" s="554">
        <f>+'Control Cuota LTP'!AK43</f>
        <v>8.659146999999999</v>
      </c>
      <c r="G393" s="554">
        <f>+'Control Cuota LTP'!AL43</f>
        <v>0</v>
      </c>
      <c r="H393" s="554">
        <f>+'Control Cuota LTP'!AM43</f>
        <v>8.659146999999999</v>
      </c>
      <c r="I393" s="609">
        <f>+'Control Cuota LTP'!AN43</f>
        <v>0</v>
      </c>
      <c r="K393" s="968"/>
      <c r="L393" s="691"/>
      <c r="M393" s="699"/>
      <c r="N393" s="699"/>
      <c r="O393" s="699">
        <f>M393+N393+Q392</f>
        <v>8.6591470000000008</v>
      </c>
      <c r="P393" s="699"/>
      <c r="Q393" s="699">
        <f t="shared" si="408"/>
        <v>8.6591470000000008</v>
      </c>
      <c r="R393" s="708"/>
    </row>
    <row r="394" spans="2:18" ht="7.05" customHeight="1">
      <c r="B394" s="724"/>
      <c r="C394" s="682" t="s">
        <v>120</v>
      </c>
      <c r="D394" s="554">
        <f>+'Control Cuota LTP'!AI44</f>
        <v>0</v>
      </c>
      <c r="E394" s="554">
        <f>+'Control Cuota LTP'!AJ44</f>
        <v>0</v>
      </c>
      <c r="F394" s="554">
        <f>+'Control Cuota LTP'!AK44</f>
        <v>0</v>
      </c>
      <c r="G394" s="554">
        <f>+'Control Cuota LTP'!AL44</f>
        <v>0</v>
      </c>
      <c r="H394" s="554">
        <f>+'Control Cuota LTP'!AM44</f>
        <v>0</v>
      </c>
      <c r="I394" s="609" t="str">
        <f>+'Control Cuota LTP'!AN44</f>
        <v>0%</v>
      </c>
      <c r="K394" s="968"/>
      <c r="L394" s="691" t="s">
        <v>120</v>
      </c>
      <c r="M394" s="699">
        <f t="shared" ref="M394" si="474">+D394+D395</f>
        <v>0</v>
      </c>
      <c r="N394" s="699">
        <f t="shared" ref="N394" si="475">+E394+E395</f>
        <v>0</v>
      </c>
      <c r="O394" s="699">
        <f>M394+N394</f>
        <v>0</v>
      </c>
      <c r="P394" s="699">
        <f t="shared" ref="P394" si="476">+G394+G395</f>
        <v>0</v>
      </c>
      <c r="Q394" s="699">
        <f t="shared" si="408"/>
        <v>0</v>
      </c>
      <c r="R394" s="708" t="str">
        <f t="shared" ref="R394" si="477">IF(O394&gt;0,P394/O394,"0%")</f>
        <v>0%</v>
      </c>
    </row>
    <row r="395" spans="2:18" ht="7.05" customHeight="1">
      <c r="B395" s="724"/>
      <c r="C395" s="680"/>
      <c r="D395" s="554">
        <f>+'Control Cuota LTP'!AI45</f>
        <v>0</v>
      </c>
      <c r="E395" s="554">
        <f>+'Control Cuota LTP'!AJ45</f>
        <v>0</v>
      </c>
      <c r="F395" s="554">
        <f>+'Control Cuota LTP'!AK45</f>
        <v>0</v>
      </c>
      <c r="G395" s="554">
        <f>+'Control Cuota LTP'!AL45</f>
        <v>0</v>
      </c>
      <c r="H395" s="554">
        <f>+'Control Cuota LTP'!AM45</f>
        <v>0</v>
      </c>
      <c r="I395" s="609" t="str">
        <f>+'Control Cuota LTP'!AN45</f>
        <v>0%</v>
      </c>
      <c r="K395" s="968"/>
      <c r="L395" s="691"/>
      <c r="M395" s="699"/>
      <c r="N395" s="699"/>
      <c r="O395" s="699">
        <f>M395+N395+Q394</f>
        <v>0</v>
      </c>
      <c r="P395" s="699"/>
      <c r="Q395" s="699">
        <f t="shared" si="408"/>
        <v>0</v>
      </c>
      <c r="R395" s="708"/>
    </row>
    <row r="396" spans="2:18" ht="7.05" customHeight="1">
      <c r="B396" s="724"/>
      <c r="C396" s="682" t="s">
        <v>36</v>
      </c>
      <c r="D396" s="554">
        <f>+'Control Cuota LTP'!AI46</f>
        <v>6.0300000000000006E-3</v>
      </c>
      <c r="E396" s="554">
        <f>+'Control Cuota LTP'!AJ46</f>
        <v>0</v>
      </c>
      <c r="F396" s="554">
        <f>+'Control Cuota LTP'!AK46</f>
        <v>6.0300000000000006E-3</v>
      </c>
      <c r="G396" s="554">
        <f>+'Control Cuota LTP'!AL46</f>
        <v>0</v>
      </c>
      <c r="H396" s="554">
        <f>+'Control Cuota LTP'!AM46</f>
        <v>6.0300000000000006E-3</v>
      </c>
      <c r="I396" s="609">
        <f>+'Control Cuota LTP'!AN46</f>
        <v>0</v>
      </c>
      <c r="K396" s="968"/>
      <c r="L396" s="691" t="s">
        <v>36</v>
      </c>
      <c r="M396" s="699">
        <f t="shared" ref="M396" si="478">+D396+D397</f>
        <v>6.7000000000000011E-3</v>
      </c>
      <c r="N396" s="699">
        <f t="shared" ref="N396" si="479">+E396+E397</f>
        <v>0</v>
      </c>
      <c r="O396" s="699">
        <f>M396+N396</f>
        <v>6.7000000000000011E-3</v>
      </c>
      <c r="P396" s="699">
        <f t="shared" ref="P396" si="480">+G396+G397</f>
        <v>0</v>
      </c>
      <c r="Q396" s="699">
        <f t="shared" si="408"/>
        <v>6.7000000000000011E-3</v>
      </c>
      <c r="R396" s="708">
        <f t="shared" ref="R396" si="481">IF(O396&gt;0,P396/O396,"0%")</f>
        <v>0</v>
      </c>
    </row>
    <row r="397" spans="2:18" ht="7.05" customHeight="1">
      <c r="B397" s="724"/>
      <c r="C397" s="682"/>
      <c r="D397" s="554">
        <f>+'Control Cuota LTP'!AI47</f>
        <v>6.7000000000000002E-4</v>
      </c>
      <c r="E397" s="554">
        <f>+'Control Cuota LTP'!AJ47</f>
        <v>0</v>
      </c>
      <c r="F397" s="554">
        <f>+'Control Cuota LTP'!AK47</f>
        <v>6.7000000000000011E-3</v>
      </c>
      <c r="G397" s="554">
        <f>+'Control Cuota LTP'!AL47</f>
        <v>0</v>
      </c>
      <c r="H397" s="554">
        <f>+'Control Cuota LTP'!AM47</f>
        <v>6.7000000000000011E-3</v>
      </c>
      <c r="I397" s="609">
        <f>+'Control Cuota LTP'!AN47</f>
        <v>0</v>
      </c>
      <c r="K397" s="968"/>
      <c r="L397" s="691"/>
      <c r="M397" s="699"/>
      <c r="N397" s="699"/>
      <c r="O397" s="699">
        <f>M397+N397+Q396</f>
        <v>6.7000000000000011E-3</v>
      </c>
      <c r="P397" s="699"/>
      <c r="Q397" s="699">
        <f t="shared" si="408"/>
        <v>6.7000000000000011E-3</v>
      </c>
      <c r="R397" s="708"/>
    </row>
    <row r="398" spans="2:18" ht="7.05" customHeight="1">
      <c r="B398" s="724"/>
      <c r="C398" s="682" t="s">
        <v>127</v>
      </c>
      <c r="D398" s="554">
        <f>+'Control Cuota LTP'!AI48</f>
        <v>0.32580089999999995</v>
      </c>
      <c r="E398" s="554">
        <f>+'Control Cuota LTP'!AJ48</f>
        <v>0</v>
      </c>
      <c r="F398" s="554">
        <f>+'Control Cuota LTP'!AK48</f>
        <v>0.32580089999999995</v>
      </c>
      <c r="G398" s="554">
        <f>+'Control Cuota LTP'!AL48</f>
        <v>0</v>
      </c>
      <c r="H398" s="554">
        <f>+'Control Cuota LTP'!AM48</f>
        <v>0.32580089999999995</v>
      </c>
      <c r="I398" s="609">
        <f>+'Control Cuota LTP'!AN48</f>
        <v>0</v>
      </c>
      <c r="K398" s="968"/>
      <c r="L398" s="691" t="s">
        <v>127</v>
      </c>
      <c r="M398" s="699">
        <f t="shared" ref="M398" si="482">+D398+D399</f>
        <v>0.36200099999999996</v>
      </c>
      <c r="N398" s="699">
        <f t="shared" ref="N398" si="483">+E398+E399</f>
        <v>0</v>
      </c>
      <c r="O398" s="699">
        <f>M398+N398</f>
        <v>0.36200099999999996</v>
      </c>
      <c r="P398" s="699">
        <f t="shared" ref="P398" si="484">+G398+G399</f>
        <v>0</v>
      </c>
      <c r="Q398" s="699">
        <f t="shared" si="408"/>
        <v>0.36200099999999996</v>
      </c>
      <c r="R398" s="708">
        <f t="shared" ref="R398" si="485">IF(O398&gt;0,P398/O398,"0%")</f>
        <v>0</v>
      </c>
    </row>
    <row r="399" spans="2:18" ht="7.05" customHeight="1">
      <c r="B399" s="724"/>
      <c r="C399" s="682"/>
      <c r="D399" s="554">
        <f>+'Control Cuota LTP'!AI49</f>
        <v>3.6200099999999999E-2</v>
      </c>
      <c r="E399" s="554">
        <f>+'Control Cuota LTP'!AJ49</f>
        <v>0</v>
      </c>
      <c r="F399" s="554">
        <f>+'Control Cuota LTP'!AK49</f>
        <v>0.36200099999999996</v>
      </c>
      <c r="G399" s="554">
        <f>+'Control Cuota LTP'!AL49</f>
        <v>0</v>
      </c>
      <c r="H399" s="554">
        <f>+'Control Cuota LTP'!AM49</f>
        <v>0.36200099999999996</v>
      </c>
      <c r="I399" s="609">
        <f>+'Control Cuota LTP'!AN49</f>
        <v>0</v>
      </c>
      <c r="K399" s="968"/>
      <c r="L399" s="691"/>
      <c r="M399" s="699"/>
      <c r="N399" s="699"/>
      <c r="O399" s="699">
        <f>M399+N399+Q398</f>
        <v>0.36200099999999996</v>
      </c>
      <c r="P399" s="699"/>
      <c r="Q399" s="699">
        <f t="shared" si="408"/>
        <v>0.36200099999999996</v>
      </c>
      <c r="R399" s="708"/>
    </row>
    <row r="400" spans="2:18" ht="7.05" customHeight="1">
      <c r="B400" s="724"/>
      <c r="C400" s="692" t="s">
        <v>204</v>
      </c>
      <c r="D400" s="554">
        <f>+'Control Cuota LTP'!AI50</f>
        <v>0</v>
      </c>
      <c r="E400" s="554">
        <f>+'Control Cuota LTP'!AJ50</f>
        <v>4.4999999999999998E-2</v>
      </c>
      <c r="F400" s="554">
        <f>+'Control Cuota LTP'!AK50</f>
        <v>4.4999999999999998E-2</v>
      </c>
      <c r="G400" s="554">
        <f>+'Control Cuota LTP'!AL50</f>
        <v>0</v>
      </c>
      <c r="H400" s="554">
        <f>+'Control Cuota LTP'!AM50</f>
        <v>4.4999999999999998E-2</v>
      </c>
      <c r="I400" s="609">
        <f>+'Control Cuota LTP'!AN50</f>
        <v>0</v>
      </c>
      <c r="K400" s="968"/>
      <c r="L400" s="671" t="s">
        <v>204</v>
      </c>
      <c r="M400" s="699">
        <f t="shared" ref="M400" si="486">+D400+D401</f>
        <v>0</v>
      </c>
      <c r="N400" s="699">
        <f t="shared" ref="N400" si="487">+E400+E401</f>
        <v>4.4999999999999998E-2</v>
      </c>
      <c r="O400" s="699">
        <f>M400+N400</f>
        <v>4.4999999999999998E-2</v>
      </c>
      <c r="P400" s="699">
        <f t="shared" ref="P400" si="488">+G400+G401</f>
        <v>0</v>
      </c>
      <c r="Q400" s="699">
        <f t="shared" si="408"/>
        <v>4.4999999999999998E-2</v>
      </c>
      <c r="R400" s="708">
        <f t="shared" ref="R400" si="489">IF(O400&gt;0,P400/O400,"0%")</f>
        <v>0</v>
      </c>
    </row>
    <row r="401" spans="2:18" ht="7.05" customHeight="1">
      <c r="B401" s="724"/>
      <c r="C401" s="693"/>
      <c r="D401" s="554">
        <f>+'Control Cuota LTP'!AI51</f>
        <v>0</v>
      </c>
      <c r="E401" s="554">
        <f>+'Control Cuota LTP'!AJ51</f>
        <v>0</v>
      </c>
      <c r="F401" s="554">
        <f>+'Control Cuota LTP'!AK51</f>
        <v>4.4999999999999998E-2</v>
      </c>
      <c r="G401" s="554">
        <f>+'Control Cuota LTP'!AL51</f>
        <v>0</v>
      </c>
      <c r="H401" s="554">
        <f>+'Control Cuota LTP'!AM51</f>
        <v>4.4999999999999998E-2</v>
      </c>
      <c r="I401" s="609">
        <f>+'Control Cuota LTP'!AN51</f>
        <v>0</v>
      </c>
      <c r="K401" s="968"/>
      <c r="L401" s="671"/>
      <c r="M401" s="699"/>
      <c r="N401" s="699"/>
      <c r="O401" s="699">
        <f>M401+N401+Q400</f>
        <v>4.4999999999999998E-2</v>
      </c>
      <c r="P401" s="699"/>
      <c r="Q401" s="699">
        <f t="shared" si="408"/>
        <v>4.4999999999999998E-2</v>
      </c>
      <c r="R401" s="708"/>
    </row>
    <row r="402" spans="2:18" ht="7.05" customHeight="1">
      <c r="B402" s="724"/>
      <c r="C402" s="682" t="s">
        <v>91</v>
      </c>
      <c r="D402" s="554">
        <f>+'Control Cuota LTP'!AI52</f>
        <v>0</v>
      </c>
      <c r="E402" s="554">
        <f>+'Control Cuota LTP'!AJ52</f>
        <v>4.4999999999999998E-2</v>
      </c>
      <c r="F402" s="554">
        <f>+'Control Cuota LTP'!AK52</f>
        <v>4.4999999999999998E-2</v>
      </c>
      <c r="G402" s="554">
        <f>+'Control Cuota LTP'!AL52</f>
        <v>0</v>
      </c>
      <c r="H402" s="554">
        <f>+'Control Cuota LTP'!AM52</f>
        <v>4.4999999999999998E-2</v>
      </c>
      <c r="I402" s="609">
        <f>+'Control Cuota LTP'!AN52</f>
        <v>0</v>
      </c>
      <c r="K402" s="968"/>
      <c r="L402" s="691" t="s">
        <v>91</v>
      </c>
      <c r="M402" s="699">
        <f t="shared" ref="M402" si="490">+D402+D403</f>
        <v>0</v>
      </c>
      <c r="N402" s="699">
        <f t="shared" ref="N402" si="491">+E402+E403</f>
        <v>4.4999999999999998E-2</v>
      </c>
      <c r="O402" s="699">
        <f>M402+N402</f>
        <v>4.4999999999999998E-2</v>
      </c>
      <c r="P402" s="699">
        <f t="shared" ref="P402" si="492">+G402+G403</f>
        <v>1.4999999999999999E-2</v>
      </c>
      <c r="Q402" s="699">
        <f t="shared" si="408"/>
        <v>0.03</v>
      </c>
      <c r="R402" s="708">
        <f t="shared" ref="R402" si="493">IF(O402&gt;0,P402/O402,"0%")</f>
        <v>0.33333333333333331</v>
      </c>
    </row>
    <row r="403" spans="2:18" ht="7.05" customHeight="1">
      <c r="B403" s="724"/>
      <c r="C403" s="680"/>
      <c r="D403" s="554">
        <f>+'Control Cuota LTP'!AI53</f>
        <v>0</v>
      </c>
      <c r="E403" s="554">
        <f>+'Control Cuota LTP'!AJ53</f>
        <v>0</v>
      </c>
      <c r="F403" s="554">
        <f>+'Control Cuota LTP'!AK53</f>
        <v>4.4999999999999998E-2</v>
      </c>
      <c r="G403" s="554">
        <f>+'Control Cuota LTP'!AL53</f>
        <v>1.4999999999999999E-2</v>
      </c>
      <c r="H403" s="554">
        <f>+'Control Cuota LTP'!AM53</f>
        <v>0.03</v>
      </c>
      <c r="I403" s="609">
        <f>+'Control Cuota LTP'!AN53</f>
        <v>0.33333333333333331</v>
      </c>
      <c r="K403" s="968"/>
      <c r="L403" s="691"/>
      <c r="M403" s="699"/>
      <c r="N403" s="699"/>
      <c r="O403" s="699">
        <f>M403+N403+Q402</f>
        <v>0.03</v>
      </c>
      <c r="P403" s="699"/>
      <c r="Q403" s="699">
        <f t="shared" si="408"/>
        <v>0.03</v>
      </c>
      <c r="R403" s="708"/>
    </row>
    <row r="404" spans="2:18" ht="7.05" customHeight="1">
      <c r="B404" s="724"/>
      <c r="C404" s="694" t="s">
        <v>121</v>
      </c>
      <c r="D404" s="554">
        <f>+'Control Cuota LTP'!AI54</f>
        <v>0</v>
      </c>
      <c r="E404" s="554">
        <f>+'Control Cuota LTP'!AJ54</f>
        <v>4.4999999999999998E-2</v>
      </c>
      <c r="F404" s="554">
        <f>+'Control Cuota LTP'!AK54</f>
        <v>4.4999999999999998E-2</v>
      </c>
      <c r="G404" s="554">
        <f>+'Control Cuota LTP'!AL54</f>
        <v>0</v>
      </c>
      <c r="H404" s="554">
        <f>+'Control Cuota LTP'!AM54</f>
        <v>4.4999999999999998E-2</v>
      </c>
      <c r="I404" s="609">
        <f>+'Control Cuota LTP'!AN54</f>
        <v>0</v>
      </c>
      <c r="K404" s="968"/>
      <c r="L404" s="971" t="s">
        <v>121</v>
      </c>
      <c r="M404" s="699">
        <f t="shared" ref="M404" si="494">+D404+D405</f>
        <v>0</v>
      </c>
      <c r="N404" s="699">
        <f t="shared" ref="N404" si="495">+E404+E405</f>
        <v>4.4999999999999998E-2</v>
      </c>
      <c r="O404" s="699">
        <f>M404+N404</f>
        <v>4.4999999999999998E-2</v>
      </c>
      <c r="P404" s="699">
        <f t="shared" ref="P404" si="496">+G404+G405</f>
        <v>0</v>
      </c>
      <c r="Q404" s="699">
        <f t="shared" si="408"/>
        <v>4.4999999999999998E-2</v>
      </c>
      <c r="R404" s="708">
        <f t="shared" ref="R404" si="497">IF(O404&gt;0,P404/O404,"0%")</f>
        <v>0</v>
      </c>
    </row>
    <row r="405" spans="2:18" ht="7.05" customHeight="1">
      <c r="B405" s="724"/>
      <c r="C405" s="695"/>
      <c r="D405" s="554">
        <f>+'Control Cuota LTP'!AI55</f>
        <v>0</v>
      </c>
      <c r="E405" s="554">
        <f>+'Control Cuota LTP'!AJ55</f>
        <v>0</v>
      </c>
      <c r="F405" s="554">
        <f>+'Control Cuota LTP'!AK55</f>
        <v>4.4999999999999998E-2</v>
      </c>
      <c r="G405" s="554">
        <f>+'Control Cuota LTP'!AL55</f>
        <v>0</v>
      </c>
      <c r="H405" s="554">
        <f>+'Control Cuota LTP'!AM55</f>
        <v>4.4999999999999998E-2</v>
      </c>
      <c r="I405" s="609">
        <f>+'Control Cuota LTP'!AN55</f>
        <v>0</v>
      </c>
      <c r="K405" s="968"/>
      <c r="L405" s="971"/>
      <c r="M405" s="699"/>
      <c r="N405" s="699"/>
      <c r="O405" s="699">
        <f>M405+N405+Q404</f>
        <v>4.4999999999999998E-2</v>
      </c>
      <c r="P405" s="699"/>
      <c r="Q405" s="699">
        <f t="shared" si="408"/>
        <v>4.4999999999999998E-2</v>
      </c>
      <c r="R405" s="708"/>
    </row>
    <row r="406" spans="2:18" ht="7.05" customHeight="1">
      <c r="B406" s="725"/>
      <c r="C406" s="721" t="s">
        <v>232</v>
      </c>
      <c r="D406" s="600">
        <f>+'Control Cuota LTP'!AI56</f>
        <v>602.99981909999985</v>
      </c>
      <c r="E406" s="600">
        <f>+'Control Cuota LTP'!AJ56</f>
        <v>-11.636626999999988</v>
      </c>
      <c r="F406" s="600">
        <f>+'Control Cuota LTP'!AK56</f>
        <v>591.36319209999988</v>
      </c>
      <c r="G406" s="600">
        <f>+'Control Cuota LTP'!AL56</f>
        <v>380.71599999999995</v>
      </c>
      <c r="H406" s="600">
        <f>+'Control Cuota LTP'!AM56</f>
        <v>210.64719209999993</v>
      </c>
      <c r="I406" s="601">
        <f>+'Control Cuota LTP'!AN56</f>
        <v>0.6437938733522337</v>
      </c>
      <c r="K406" s="968"/>
      <c r="L406" s="969" t="str">
        <f>+C406</f>
        <v>TOTAL ASIGNATARIOS LTP VII</v>
      </c>
      <c r="M406" s="970">
        <f>+M360+M362+M364+M366+M368+M370+M372+M374+M376+M378+M380+M382+M384+M386+M388+M390+M392+M394+M396+M398+M400+M402+M404</f>
        <v>669.99979899999994</v>
      </c>
      <c r="N406" s="970">
        <f>+N360+N362+N364+N366+N368+N370+N372+N374+N376+N378+N380+N382+N384+N386+N388+N390+N392+N394+N396+N398+N400+N402+N404</f>
        <v>1.9845236565174673E-15</v>
      </c>
      <c r="O406" s="970">
        <f>+M406+N406</f>
        <v>669.99979899999994</v>
      </c>
      <c r="P406" s="970">
        <f>+P360+P362+P364+P366+P368+P370+P372+P374+P376+P378+P380+P382+P384+P386+P388+P390+P392+P394+P396+P398+P400+P402+P404</f>
        <v>607.24099999999999</v>
      </c>
      <c r="Q406" s="970">
        <f>O406-P406</f>
        <v>62.758798999999954</v>
      </c>
      <c r="R406" s="704">
        <f>P406/O406</f>
        <v>0.90633012264530555</v>
      </c>
    </row>
    <row r="407" spans="2:18" ht="7.05" customHeight="1">
      <c r="B407" s="726"/>
      <c r="C407" s="722"/>
      <c r="D407" s="555">
        <f>+'Control Cuota LTP'!AI57</f>
        <v>66.9999799</v>
      </c>
      <c r="E407" s="555">
        <f>+'Control Cuota LTP'!AJ57</f>
        <v>11.636627000000001</v>
      </c>
      <c r="F407" s="555">
        <f>+'Control Cuota LTP'!AK57</f>
        <v>78.636606900000004</v>
      </c>
      <c r="G407" s="555">
        <f>+'Control Cuota LTP'!AL57</f>
        <v>226.52499999999998</v>
      </c>
      <c r="H407" s="555">
        <f>+'Control Cuota LTP'!AM57</f>
        <v>-147.88839309999997</v>
      </c>
      <c r="I407" s="602">
        <f>+'Control Cuota LTP'!AN57</f>
        <v>2.8806558285006569</v>
      </c>
      <c r="K407" s="968"/>
      <c r="L407" s="969"/>
      <c r="M407" s="970"/>
      <c r="N407" s="970"/>
      <c r="O407" s="970">
        <f>+M407+N407</f>
        <v>0</v>
      </c>
      <c r="P407" s="970">
        <f>+P361+P363+P365+P367+P369+P371+P373+P375+P377+P379+P381+P383+P385+P387+P389+P391+P393+P395+P397+P399+P401+P403+P405</f>
        <v>0</v>
      </c>
      <c r="Q407" s="970">
        <f>O407-P407</f>
        <v>0</v>
      </c>
      <c r="R407" s="704" t="e">
        <f>P407/O407</f>
        <v>#DIV/0!</v>
      </c>
    </row>
  </sheetData>
  <mergeCells count="1434">
    <mergeCell ref="J95:J96"/>
    <mergeCell ref="B4:B22"/>
    <mergeCell ref="B54:B101"/>
    <mergeCell ref="K103:R103"/>
    <mergeCell ref="K154:R154"/>
    <mergeCell ref="K205:R205"/>
    <mergeCell ref="K256:R256"/>
    <mergeCell ref="K307:R307"/>
    <mergeCell ref="G47:G48"/>
    <mergeCell ref="H47:H48"/>
    <mergeCell ref="I47:I48"/>
    <mergeCell ref="B49:C50"/>
    <mergeCell ref="D49:D50"/>
    <mergeCell ref="E49:E50"/>
    <mergeCell ref="F49:F50"/>
    <mergeCell ref="G49:G50"/>
    <mergeCell ref="H49:H50"/>
    <mergeCell ref="I49:I50"/>
    <mergeCell ref="Q353:Q354"/>
    <mergeCell ref="R353:R354"/>
    <mergeCell ref="C353:C354"/>
    <mergeCell ref="L353:L354"/>
    <mergeCell ref="M353:M354"/>
    <mergeCell ref="N353:N354"/>
    <mergeCell ref="O353:O354"/>
    <mergeCell ref="O341:O342"/>
    <mergeCell ref="P341:P342"/>
    <mergeCell ref="P353:P354"/>
    <mergeCell ref="Q349:Q350"/>
    <mergeCell ref="R349:R350"/>
    <mergeCell ref="C351:C352"/>
    <mergeCell ref="L351:L352"/>
    <mergeCell ref="M351:M352"/>
    <mergeCell ref="N351:N352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G41:G42"/>
    <mergeCell ref="H41:H42"/>
    <mergeCell ref="I41:I42"/>
    <mergeCell ref="B43:B44"/>
    <mergeCell ref="C43:C44"/>
    <mergeCell ref="D43:D44"/>
    <mergeCell ref="E43:E44"/>
    <mergeCell ref="F43:F44"/>
    <mergeCell ref="G43:G44"/>
    <mergeCell ref="H43:H44"/>
    <mergeCell ref="Q404:Q405"/>
    <mergeCell ref="R404:R405"/>
    <mergeCell ref="C406:C407"/>
    <mergeCell ref="L406:L407"/>
    <mergeCell ref="M406:M407"/>
    <mergeCell ref="N406:N407"/>
    <mergeCell ref="O406:O407"/>
    <mergeCell ref="P406:P407"/>
    <mergeCell ref="Q406:Q407"/>
    <mergeCell ref="R406:R407"/>
    <mergeCell ref="C404:C405"/>
    <mergeCell ref="L404:L405"/>
    <mergeCell ref="M404:M405"/>
    <mergeCell ref="N404:N405"/>
    <mergeCell ref="O404:O405"/>
    <mergeCell ref="P404:P405"/>
    <mergeCell ref="Q400:Q401"/>
    <mergeCell ref="R400:R401"/>
    <mergeCell ref="C402:C403"/>
    <mergeCell ref="L402:L403"/>
    <mergeCell ref="M402:M403"/>
    <mergeCell ref="N402:N403"/>
    <mergeCell ref="O402:O403"/>
    <mergeCell ref="P402:P403"/>
    <mergeCell ref="Q402:Q403"/>
    <mergeCell ref="R402:R403"/>
    <mergeCell ref="C400:C401"/>
    <mergeCell ref="L400:L401"/>
    <mergeCell ref="M400:M401"/>
    <mergeCell ref="N400:N401"/>
    <mergeCell ref="O400:O401"/>
    <mergeCell ref="P400:P401"/>
    <mergeCell ref="Q396:Q397"/>
    <mergeCell ref="R396:R397"/>
    <mergeCell ref="C398:C399"/>
    <mergeCell ref="L398:L399"/>
    <mergeCell ref="M398:M399"/>
    <mergeCell ref="N398:N399"/>
    <mergeCell ref="O398:O399"/>
    <mergeCell ref="P398:P399"/>
    <mergeCell ref="Q398:Q399"/>
    <mergeCell ref="R398:R399"/>
    <mergeCell ref="C396:C397"/>
    <mergeCell ref="L396:L397"/>
    <mergeCell ref="M396:M397"/>
    <mergeCell ref="N396:N397"/>
    <mergeCell ref="O396:O397"/>
    <mergeCell ref="P396:P397"/>
    <mergeCell ref="Q392:Q393"/>
    <mergeCell ref="R392:R393"/>
    <mergeCell ref="C394:C395"/>
    <mergeCell ref="L394:L395"/>
    <mergeCell ref="M394:M395"/>
    <mergeCell ref="N394:N395"/>
    <mergeCell ref="O394:O395"/>
    <mergeCell ref="P394:P395"/>
    <mergeCell ref="Q394:Q395"/>
    <mergeCell ref="R394:R395"/>
    <mergeCell ref="C392:C393"/>
    <mergeCell ref="L392:L393"/>
    <mergeCell ref="M392:M393"/>
    <mergeCell ref="N392:N393"/>
    <mergeCell ref="O392:O393"/>
    <mergeCell ref="P392:P393"/>
    <mergeCell ref="Q388:Q389"/>
    <mergeCell ref="R388:R389"/>
    <mergeCell ref="C390:C391"/>
    <mergeCell ref="L390:L391"/>
    <mergeCell ref="M390:M391"/>
    <mergeCell ref="N390:N391"/>
    <mergeCell ref="O390:O391"/>
    <mergeCell ref="P390:P391"/>
    <mergeCell ref="Q390:Q391"/>
    <mergeCell ref="R390:R391"/>
    <mergeCell ref="C388:C389"/>
    <mergeCell ref="L388:L389"/>
    <mergeCell ref="M388:M389"/>
    <mergeCell ref="N388:N389"/>
    <mergeCell ref="O388:O389"/>
    <mergeCell ref="P388:P389"/>
    <mergeCell ref="Q384:Q385"/>
    <mergeCell ref="R384:R385"/>
    <mergeCell ref="C386:C387"/>
    <mergeCell ref="L386:L387"/>
    <mergeCell ref="M386:M387"/>
    <mergeCell ref="N386:N387"/>
    <mergeCell ref="O386:O387"/>
    <mergeCell ref="P386:P387"/>
    <mergeCell ref="Q386:Q387"/>
    <mergeCell ref="R386:R387"/>
    <mergeCell ref="C384:C385"/>
    <mergeCell ref="L384:L385"/>
    <mergeCell ref="M384:M385"/>
    <mergeCell ref="N384:N385"/>
    <mergeCell ref="O384:O385"/>
    <mergeCell ref="P384:P385"/>
    <mergeCell ref="Q380:Q381"/>
    <mergeCell ref="R380:R381"/>
    <mergeCell ref="C382:C383"/>
    <mergeCell ref="L382:L383"/>
    <mergeCell ref="M382:M383"/>
    <mergeCell ref="N382:N383"/>
    <mergeCell ref="O382:O383"/>
    <mergeCell ref="P382:P383"/>
    <mergeCell ref="Q382:Q383"/>
    <mergeCell ref="R382:R383"/>
    <mergeCell ref="C380:C381"/>
    <mergeCell ref="L380:L381"/>
    <mergeCell ref="M380:M381"/>
    <mergeCell ref="N380:N381"/>
    <mergeCell ref="O380:O381"/>
    <mergeCell ref="P380:P381"/>
    <mergeCell ref="Q376:Q377"/>
    <mergeCell ref="R376:R377"/>
    <mergeCell ref="C378:C379"/>
    <mergeCell ref="L378:L379"/>
    <mergeCell ref="M378:M379"/>
    <mergeCell ref="N378:N379"/>
    <mergeCell ref="O378:O379"/>
    <mergeCell ref="P378:P379"/>
    <mergeCell ref="Q378:Q379"/>
    <mergeCell ref="R378:R379"/>
    <mergeCell ref="C376:C377"/>
    <mergeCell ref="L376:L377"/>
    <mergeCell ref="M376:M377"/>
    <mergeCell ref="N376:N377"/>
    <mergeCell ref="O376:O377"/>
    <mergeCell ref="P376:P377"/>
    <mergeCell ref="C374:C375"/>
    <mergeCell ref="L374:L375"/>
    <mergeCell ref="M374:M375"/>
    <mergeCell ref="N374:N375"/>
    <mergeCell ref="O374:O375"/>
    <mergeCell ref="P374:P375"/>
    <mergeCell ref="Q374:Q375"/>
    <mergeCell ref="R374:R375"/>
    <mergeCell ref="C372:C373"/>
    <mergeCell ref="L372:L373"/>
    <mergeCell ref="M372:M373"/>
    <mergeCell ref="N372:N373"/>
    <mergeCell ref="O372:O373"/>
    <mergeCell ref="P372:P373"/>
    <mergeCell ref="Q368:Q369"/>
    <mergeCell ref="R368:R369"/>
    <mergeCell ref="C370:C371"/>
    <mergeCell ref="L370:L371"/>
    <mergeCell ref="M370:M371"/>
    <mergeCell ref="N370:N371"/>
    <mergeCell ref="O370:O371"/>
    <mergeCell ref="P370:P371"/>
    <mergeCell ref="Q370:Q371"/>
    <mergeCell ref="R370:R371"/>
    <mergeCell ref="B360:B407"/>
    <mergeCell ref="C360:C361"/>
    <mergeCell ref="K360:K407"/>
    <mergeCell ref="L360:L361"/>
    <mergeCell ref="M360:M361"/>
    <mergeCell ref="N360:N361"/>
    <mergeCell ref="C366:C367"/>
    <mergeCell ref="L366:L367"/>
    <mergeCell ref="M366:M367"/>
    <mergeCell ref="N366:N367"/>
    <mergeCell ref="O366:O367"/>
    <mergeCell ref="P366:P367"/>
    <mergeCell ref="Q366:Q367"/>
    <mergeCell ref="R366:R367"/>
    <mergeCell ref="C368:C369"/>
    <mergeCell ref="L368:L369"/>
    <mergeCell ref="M368:M369"/>
    <mergeCell ref="N368:N369"/>
    <mergeCell ref="O368:O369"/>
    <mergeCell ref="P368:P369"/>
    <mergeCell ref="Q362:Q363"/>
    <mergeCell ref="R362:R363"/>
    <mergeCell ref="C364:C365"/>
    <mergeCell ref="L364:L365"/>
    <mergeCell ref="M364:M365"/>
    <mergeCell ref="N364:N365"/>
    <mergeCell ref="O364:O365"/>
    <mergeCell ref="P364:P365"/>
    <mergeCell ref="Q364:Q365"/>
    <mergeCell ref="R364:R365"/>
    <mergeCell ref="Q372:Q373"/>
    <mergeCell ref="R372:R373"/>
    <mergeCell ref="O345:O346"/>
    <mergeCell ref="P345:P346"/>
    <mergeCell ref="Q341:Q342"/>
    <mergeCell ref="R341:R342"/>
    <mergeCell ref="C343:C344"/>
    <mergeCell ref="L343:L344"/>
    <mergeCell ref="M343:M344"/>
    <mergeCell ref="N343:N344"/>
    <mergeCell ref="O360:O361"/>
    <mergeCell ref="P360:P361"/>
    <mergeCell ref="Q360:Q361"/>
    <mergeCell ref="R360:R361"/>
    <mergeCell ref="C362:C363"/>
    <mergeCell ref="L362:L363"/>
    <mergeCell ref="M362:M363"/>
    <mergeCell ref="N362:N363"/>
    <mergeCell ref="O362:O363"/>
    <mergeCell ref="P362:P363"/>
    <mergeCell ref="K358:R358"/>
    <mergeCell ref="C355:C356"/>
    <mergeCell ref="L355:L356"/>
    <mergeCell ref="M355:M356"/>
    <mergeCell ref="N355:N356"/>
    <mergeCell ref="O355:O356"/>
    <mergeCell ref="P355:P356"/>
    <mergeCell ref="Q355:Q356"/>
    <mergeCell ref="R355:R356"/>
    <mergeCell ref="O351:O352"/>
    <mergeCell ref="P351:P352"/>
    <mergeCell ref="O337:O338"/>
    <mergeCell ref="P337:P338"/>
    <mergeCell ref="Q333:Q334"/>
    <mergeCell ref="R333:R334"/>
    <mergeCell ref="C335:C336"/>
    <mergeCell ref="L335:L336"/>
    <mergeCell ref="M335:M336"/>
    <mergeCell ref="N335:N336"/>
    <mergeCell ref="Q351:Q352"/>
    <mergeCell ref="R351:R352"/>
    <mergeCell ref="C349:C350"/>
    <mergeCell ref="L349:L350"/>
    <mergeCell ref="M349:M350"/>
    <mergeCell ref="N349:N350"/>
    <mergeCell ref="O349:O350"/>
    <mergeCell ref="P349:P350"/>
    <mergeCell ref="O333:O334"/>
    <mergeCell ref="P333:P334"/>
    <mergeCell ref="Q345:Q346"/>
    <mergeCell ref="R345:R346"/>
    <mergeCell ref="C347:C348"/>
    <mergeCell ref="L347:L348"/>
    <mergeCell ref="M347:M348"/>
    <mergeCell ref="N347:N348"/>
    <mergeCell ref="O347:O348"/>
    <mergeCell ref="P347:P348"/>
    <mergeCell ref="Q347:Q348"/>
    <mergeCell ref="R347:R348"/>
    <mergeCell ref="C345:C346"/>
    <mergeCell ref="L345:L346"/>
    <mergeCell ref="M345:M346"/>
    <mergeCell ref="N345:N346"/>
    <mergeCell ref="O329:O330"/>
    <mergeCell ref="P329:P330"/>
    <mergeCell ref="Q325:Q326"/>
    <mergeCell ref="R325:R326"/>
    <mergeCell ref="C327:C328"/>
    <mergeCell ref="L327:L328"/>
    <mergeCell ref="M327:M328"/>
    <mergeCell ref="N327:N328"/>
    <mergeCell ref="O343:O344"/>
    <mergeCell ref="P343:P344"/>
    <mergeCell ref="Q343:Q344"/>
    <mergeCell ref="R343:R344"/>
    <mergeCell ref="C341:C342"/>
    <mergeCell ref="L341:L342"/>
    <mergeCell ref="M341:M342"/>
    <mergeCell ref="N341:N342"/>
    <mergeCell ref="O325:O326"/>
    <mergeCell ref="P325:P326"/>
    <mergeCell ref="Q337:Q338"/>
    <mergeCell ref="R337:R338"/>
    <mergeCell ref="C339:C340"/>
    <mergeCell ref="L339:L340"/>
    <mergeCell ref="M339:M340"/>
    <mergeCell ref="N339:N340"/>
    <mergeCell ref="O339:O340"/>
    <mergeCell ref="P339:P340"/>
    <mergeCell ref="Q339:Q340"/>
    <mergeCell ref="R339:R340"/>
    <mergeCell ref="C337:C338"/>
    <mergeCell ref="L337:L338"/>
    <mergeCell ref="M337:M338"/>
    <mergeCell ref="N337:N338"/>
    <mergeCell ref="Q323:Q324"/>
    <mergeCell ref="R323:R324"/>
    <mergeCell ref="C321:C322"/>
    <mergeCell ref="L321:L322"/>
    <mergeCell ref="M321:M322"/>
    <mergeCell ref="N321:N322"/>
    <mergeCell ref="O321:O322"/>
    <mergeCell ref="P321:P322"/>
    <mergeCell ref="O335:O336"/>
    <mergeCell ref="P335:P336"/>
    <mergeCell ref="Q335:Q336"/>
    <mergeCell ref="R335:R336"/>
    <mergeCell ref="C333:C334"/>
    <mergeCell ref="L333:L334"/>
    <mergeCell ref="M333:M334"/>
    <mergeCell ref="N333:N334"/>
    <mergeCell ref="Q319:Q320"/>
    <mergeCell ref="R319:R320"/>
    <mergeCell ref="Q329:Q330"/>
    <mergeCell ref="R329:R330"/>
    <mergeCell ref="C331:C332"/>
    <mergeCell ref="L331:L332"/>
    <mergeCell ref="M331:M332"/>
    <mergeCell ref="N331:N332"/>
    <mergeCell ref="O331:O332"/>
    <mergeCell ref="P331:P332"/>
    <mergeCell ref="Q331:Q332"/>
    <mergeCell ref="R331:R332"/>
    <mergeCell ref="C329:C330"/>
    <mergeCell ref="L329:L330"/>
    <mergeCell ref="M329:M330"/>
    <mergeCell ref="N329:N330"/>
    <mergeCell ref="Q309:Q310"/>
    <mergeCell ref="R309:R310"/>
    <mergeCell ref="C311:C312"/>
    <mergeCell ref="L311:L312"/>
    <mergeCell ref="M311:M312"/>
    <mergeCell ref="N311:N312"/>
    <mergeCell ref="O311:O312"/>
    <mergeCell ref="P311:P312"/>
    <mergeCell ref="O327:O328"/>
    <mergeCell ref="P327:P328"/>
    <mergeCell ref="Q327:Q328"/>
    <mergeCell ref="R327:R328"/>
    <mergeCell ref="C325:C326"/>
    <mergeCell ref="L325:L326"/>
    <mergeCell ref="M325:M326"/>
    <mergeCell ref="N325:N326"/>
    <mergeCell ref="C313:C314"/>
    <mergeCell ref="L313:L314"/>
    <mergeCell ref="M313:M314"/>
    <mergeCell ref="N313:N314"/>
    <mergeCell ref="O313:O314"/>
    <mergeCell ref="P313:P314"/>
    <mergeCell ref="Q313:Q314"/>
    <mergeCell ref="R313:R314"/>
    <mergeCell ref="Q321:Q322"/>
    <mergeCell ref="R321:R322"/>
    <mergeCell ref="C323:C324"/>
    <mergeCell ref="L323:L324"/>
    <mergeCell ref="M323:M324"/>
    <mergeCell ref="N323:N324"/>
    <mergeCell ref="O323:O324"/>
    <mergeCell ref="P323:P324"/>
    <mergeCell ref="B309:B356"/>
    <mergeCell ref="C309:C310"/>
    <mergeCell ref="K309:K356"/>
    <mergeCell ref="L309:L310"/>
    <mergeCell ref="M309:M310"/>
    <mergeCell ref="N309:N310"/>
    <mergeCell ref="C315:C316"/>
    <mergeCell ref="L315:L316"/>
    <mergeCell ref="M315:M316"/>
    <mergeCell ref="N315:N316"/>
    <mergeCell ref="O315:O316"/>
    <mergeCell ref="P315:P316"/>
    <mergeCell ref="Q315:Q316"/>
    <mergeCell ref="R315:R316"/>
    <mergeCell ref="C317:C318"/>
    <mergeCell ref="L317:L318"/>
    <mergeCell ref="M317:M318"/>
    <mergeCell ref="N317:N318"/>
    <mergeCell ref="O317:O318"/>
    <mergeCell ref="P317:P318"/>
    <mergeCell ref="Q311:Q312"/>
    <mergeCell ref="R311:R312"/>
    <mergeCell ref="Q317:Q318"/>
    <mergeCell ref="R317:R318"/>
    <mergeCell ref="C319:C320"/>
    <mergeCell ref="L319:L320"/>
    <mergeCell ref="M319:M320"/>
    <mergeCell ref="N319:N320"/>
    <mergeCell ref="O319:O320"/>
    <mergeCell ref="P319:P320"/>
    <mergeCell ref="O309:O310"/>
    <mergeCell ref="P309:P310"/>
    <mergeCell ref="Q302:Q303"/>
    <mergeCell ref="R302:R303"/>
    <mergeCell ref="C304:C305"/>
    <mergeCell ref="L304:L305"/>
    <mergeCell ref="M304:M305"/>
    <mergeCell ref="N304:N305"/>
    <mergeCell ref="O304:O305"/>
    <mergeCell ref="P304:P305"/>
    <mergeCell ref="Q304:Q305"/>
    <mergeCell ref="R304:R305"/>
    <mergeCell ref="C302:C303"/>
    <mergeCell ref="L302:L303"/>
    <mergeCell ref="M302:M303"/>
    <mergeCell ref="N302:N303"/>
    <mergeCell ref="O302:O303"/>
    <mergeCell ref="P302:P303"/>
    <mergeCell ref="Q298:Q299"/>
    <mergeCell ref="R298:R299"/>
    <mergeCell ref="C300:C301"/>
    <mergeCell ref="L300:L301"/>
    <mergeCell ref="M300:M301"/>
    <mergeCell ref="N300:N301"/>
    <mergeCell ref="O300:O301"/>
    <mergeCell ref="P300:P301"/>
    <mergeCell ref="Q300:Q301"/>
    <mergeCell ref="R300:R301"/>
    <mergeCell ref="C298:C299"/>
    <mergeCell ref="L298:L299"/>
    <mergeCell ref="M298:M299"/>
    <mergeCell ref="N298:N299"/>
    <mergeCell ref="O298:O299"/>
    <mergeCell ref="P298:P299"/>
    <mergeCell ref="Q294:Q295"/>
    <mergeCell ref="R294:R295"/>
    <mergeCell ref="C296:C297"/>
    <mergeCell ref="L296:L297"/>
    <mergeCell ref="M296:M297"/>
    <mergeCell ref="N296:N297"/>
    <mergeCell ref="O296:O297"/>
    <mergeCell ref="P296:P297"/>
    <mergeCell ref="Q296:Q297"/>
    <mergeCell ref="R296:R297"/>
    <mergeCell ref="C294:C295"/>
    <mergeCell ref="L294:L295"/>
    <mergeCell ref="M294:M295"/>
    <mergeCell ref="N294:N295"/>
    <mergeCell ref="O294:O295"/>
    <mergeCell ref="P294:P295"/>
    <mergeCell ref="Q290:Q291"/>
    <mergeCell ref="R290:R291"/>
    <mergeCell ref="C292:C293"/>
    <mergeCell ref="L292:L293"/>
    <mergeCell ref="M292:M293"/>
    <mergeCell ref="N292:N293"/>
    <mergeCell ref="O292:O293"/>
    <mergeCell ref="P292:P293"/>
    <mergeCell ref="Q292:Q293"/>
    <mergeCell ref="R292:R293"/>
    <mergeCell ref="C290:C291"/>
    <mergeCell ref="L290:L291"/>
    <mergeCell ref="M290:M291"/>
    <mergeCell ref="N290:N291"/>
    <mergeCell ref="O290:O291"/>
    <mergeCell ref="P290:P291"/>
    <mergeCell ref="Q286:Q287"/>
    <mergeCell ref="R286:R287"/>
    <mergeCell ref="C288:C289"/>
    <mergeCell ref="L288:L289"/>
    <mergeCell ref="M288:M289"/>
    <mergeCell ref="N288:N289"/>
    <mergeCell ref="O288:O289"/>
    <mergeCell ref="P288:P289"/>
    <mergeCell ref="Q288:Q289"/>
    <mergeCell ref="R288:R289"/>
    <mergeCell ref="C286:C287"/>
    <mergeCell ref="L286:L287"/>
    <mergeCell ref="M286:M287"/>
    <mergeCell ref="N286:N287"/>
    <mergeCell ref="O286:O287"/>
    <mergeCell ref="P286:P287"/>
    <mergeCell ref="Q282:Q283"/>
    <mergeCell ref="R282:R283"/>
    <mergeCell ref="C284:C285"/>
    <mergeCell ref="L284:L285"/>
    <mergeCell ref="M284:M285"/>
    <mergeCell ref="N284:N285"/>
    <mergeCell ref="O284:O285"/>
    <mergeCell ref="P284:P285"/>
    <mergeCell ref="Q284:Q285"/>
    <mergeCell ref="R284:R285"/>
    <mergeCell ref="C282:C283"/>
    <mergeCell ref="L282:L283"/>
    <mergeCell ref="M282:M283"/>
    <mergeCell ref="N282:N283"/>
    <mergeCell ref="O282:O283"/>
    <mergeCell ref="P282:P283"/>
    <mergeCell ref="Q278:Q279"/>
    <mergeCell ref="R278:R279"/>
    <mergeCell ref="C280:C281"/>
    <mergeCell ref="L280:L281"/>
    <mergeCell ref="M280:M281"/>
    <mergeCell ref="N280:N281"/>
    <mergeCell ref="O280:O281"/>
    <mergeCell ref="P280:P281"/>
    <mergeCell ref="Q280:Q281"/>
    <mergeCell ref="R280:R281"/>
    <mergeCell ref="C278:C279"/>
    <mergeCell ref="L278:L279"/>
    <mergeCell ref="M278:M279"/>
    <mergeCell ref="N278:N279"/>
    <mergeCell ref="O278:O279"/>
    <mergeCell ref="P278:P279"/>
    <mergeCell ref="Q274:Q275"/>
    <mergeCell ref="R274:R275"/>
    <mergeCell ref="C276:C277"/>
    <mergeCell ref="L276:L277"/>
    <mergeCell ref="M276:M277"/>
    <mergeCell ref="N276:N277"/>
    <mergeCell ref="O276:O277"/>
    <mergeCell ref="P276:P277"/>
    <mergeCell ref="Q276:Q277"/>
    <mergeCell ref="R276:R277"/>
    <mergeCell ref="C274:C275"/>
    <mergeCell ref="L274:L275"/>
    <mergeCell ref="M274:M275"/>
    <mergeCell ref="N274:N275"/>
    <mergeCell ref="O274:O275"/>
    <mergeCell ref="P274:P275"/>
    <mergeCell ref="Q270:Q271"/>
    <mergeCell ref="R270:R271"/>
    <mergeCell ref="C272:C273"/>
    <mergeCell ref="L272:L273"/>
    <mergeCell ref="M272:M273"/>
    <mergeCell ref="N272:N273"/>
    <mergeCell ref="O272:O273"/>
    <mergeCell ref="P272:P273"/>
    <mergeCell ref="Q272:Q273"/>
    <mergeCell ref="R272:R273"/>
    <mergeCell ref="C270:C271"/>
    <mergeCell ref="L270:L271"/>
    <mergeCell ref="M270:M271"/>
    <mergeCell ref="N270:N271"/>
    <mergeCell ref="O270:O271"/>
    <mergeCell ref="P270:P271"/>
    <mergeCell ref="Q266:Q267"/>
    <mergeCell ref="R266:R267"/>
    <mergeCell ref="C268:C269"/>
    <mergeCell ref="L268:L269"/>
    <mergeCell ref="M268:M269"/>
    <mergeCell ref="N268:N269"/>
    <mergeCell ref="O268:O269"/>
    <mergeCell ref="P268:P269"/>
    <mergeCell ref="Q268:Q269"/>
    <mergeCell ref="R268:R269"/>
    <mergeCell ref="C266:C267"/>
    <mergeCell ref="L266:L267"/>
    <mergeCell ref="M266:M267"/>
    <mergeCell ref="N266:N267"/>
    <mergeCell ref="O266:O267"/>
    <mergeCell ref="P266:P267"/>
    <mergeCell ref="Q262:Q263"/>
    <mergeCell ref="R262:R263"/>
    <mergeCell ref="C264:C265"/>
    <mergeCell ref="L264:L265"/>
    <mergeCell ref="M264:M265"/>
    <mergeCell ref="N264:N265"/>
    <mergeCell ref="O264:O265"/>
    <mergeCell ref="P264:P265"/>
    <mergeCell ref="Q264:Q265"/>
    <mergeCell ref="R264:R265"/>
    <mergeCell ref="C262:C263"/>
    <mergeCell ref="L262:L263"/>
    <mergeCell ref="M262:M263"/>
    <mergeCell ref="N262:N263"/>
    <mergeCell ref="O262:O263"/>
    <mergeCell ref="P262:P263"/>
    <mergeCell ref="Q258:Q259"/>
    <mergeCell ref="R258:R259"/>
    <mergeCell ref="C260:C261"/>
    <mergeCell ref="L260:L261"/>
    <mergeCell ref="M260:M261"/>
    <mergeCell ref="N260:N261"/>
    <mergeCell ref="O260:O261"/>
    <mergeCell ref="P260:P261"/>
    <mergeCell ref="Q260:Q261"/>
    <mergeCell ref="R260:R261"/>
    <mergeCell ref="Q253:Q254"/>
    <mergeCell ref="R253:R254"/>
    <mergeCell ref="B258:B305"/>
    <mergeCell ref="C258:C259"/>
    <mergeCell ref="K258:K305"/>
    <mergeCell ref="L258:L259"/>
    <mergeCell ref="M258:M259"/>
    <mergeCell ref="N258:N259"/>
    <mergeCell ref="O258:O259"/>
    <mergeCell ref="P258:P259"/>
    <mergeCell ref="C253:C254"/>
    <mergeCell ref="L253:L254"/>
    <mergeCell ref="M253:M254"/>
    <mergeCell ref="N253:N254"/>
    <mergeCell ref="O253:O254"/>
    <mergeCell ref="P253:P254"/>
    <mergeCell ref="Q249:Q250"/>
    <mergeCell ref="R249:R250"/>
    <mergeCell ref="C251:C252"/>
    <mergeCell ref="L251:L252"/>
    <mergeCell ref="M251:M252"/>
    <mergeCell ref="N251:N252"/>
    <mergeCell ref="O251:O252"/>
    <mergeCell ref="P251:P252"/>
    <mergeCell ref="Q251:Q252"/>
    <mergeCell ref="R251:R252"/>
    <mergeCell ref="C249:C250"/>
    <mergeCell ref="L249:L250"/>
    <mergeCell ref="M249:M250"/>
    <mergeCell ref="N249:N250"/>
    <mergeCell ref="O249:O250"/>
    <mergeCell ref="P249:P250"/>
    <mergeCell ref="R245:R246"/>
    <mergeCell ref="C247:C248"/>
    <mergeCell ref="L247:L248"/>
    <mergeCell ref="M247:M248"/>
    <mergeCell ref="N247:N248"/>
    <mergeCell ref="O247:O248"/>
    <mergeCell ref="P247:P248"/>
    <mergeCell ref="Q247:Q248"/>
    <mergeCell ref="R247:R248"/>
    <mergeCell ref="L245:L246"/>
    <mergeCell ref="M245:M246"/>
    <mergeCell ref="N245:N246"/>
    <mergeCell ref="O245:O246"/>
    <mergeCell ref="P245:P246"/>
    <mergeCell ref="Q245:Q246"/>
    <mergeCell ref="R241:R242"/>
    <mergeCell ref="C243:C244"/>
    <mergeCell ref="L243:L244"/>
    <mergeCell ref="M243:M244"/>
    <mergeCell ref="N243:N244"/>
    <mergeCell ref="O243:O244"/>
    <mergeCell ref="P243:P244"/>
    <mergeCell ref="Q243:Q244"/>
    <mergeCell ref="R243:R244"/>
    <mergeCell ref="L241:L242"/>
    <mergeCell ref="M241:M242"/>
    <mergeCell ref="N241:N242"/>
    <mergeCell ref="O241:O242"/>
    <mergeCell ref="P241:P242"/>
    <mergeCell ref="Q241:Q242"/>
    <mergeCell ref="R237:R238"/>
    <mergeCell ref="C239:C240"/>
    <mergeCell ref="L239:L240"/>
    <mergeCell ref="M239:M240"/>
    <mergeCell ref="N239:N240"/>
    <mergeCell ref="O239:O240"/>
    <mergeCell ref="P239:P240"/>
    <mergeCell ref="Q239:Q240"/>
    <mergeCell ref="R239:R240"/>
    <mergeCell ref="L237:L238"/>
    <mergeCell ref="M237:M238"/>
    <mergeCell ref="N237:N238"/>
    <mergeCell ref="O237:O238"/>
    <mergeCell ref="P237:P238"/>
    <mergeCell ref="Q237:Q238"/>
    <mergeCell ref="R233:R234"/>
    <mergeCell ref="C235:C236"/>
    <mergeCell ref="L235:L236"/>
    <mergeCell ref="M235:M236"/>
    <mergeCell ref="N235:N236"/>
    <mergeCell ref="O235:O236"/>
    <mergeCell ref="P235:P236"/>
    <mergeCell ref="Q235:Q236"/>
    <mergeCell ref="R235:R236"/>
    <mergeCell ref="L233:L234"/>
    <mergeCell ref="M233:M234"/>
    <mergeCell ref="N233:N234"/>
    <mergeCell ref="O233:O234"/>
    <mergeCell ref="P233:P234"/>
    <mergeCell ref="Q233:Q234"/>
    <mergeCell ref="R229:R230"/>
    <mergeCell ref="C231:C232"/>
    <mergeCell ref="L231:L232"/>
    <mergeCell ref="M231:M232"/>
    <mergeCell ref="N231:N232"/>
    <mergeCell ref="O231:O232"/>
    <mergeCell ref="P231:P232"/>
    <mergeCell ref="Q231:Q232"/>
    <mergeCell ref="R231:R232"/>
    <mergeCell ref="L229:L230"/>
    <mergeCell ref="M229:M230"/>
    <mergeCell ref="N229:N230"/>
    <mergeCell ref="O229:O230"/>
    <mergeCell ref="P229:P230"/>
    <mergeCell ref="Q229:Q230"/>
    <mergeCell ref="R225:R226"/>
    <mergeCell ref="C227:C228"/>
    <mergeCell ref="L227:L228"/>
    <mergeCell ref="M227:M228"/>
    <mergeCell ref="N227:N228"/>
    <mergeCell ref="O227:O228"/>
    <mergeCell ref="P227:P228"/>
    <mergeCell ref="Q227:Q228"/>
    <mergeCell ref="R227:R228"/>
    <mergeCell ref="L225:L226"/>
    <mergeCell ref="M225:M226"/>
    <mergeCell ref="N225:N226"/>
    <mergeCell ref="O225:O226"/>
    <mergeCell ref="P225:P226"/>
    <mergeCell ref="Q225:Q226"/>
    <mergeCell ref="R221:R222"/>
    <mergeCell ref="C223:C224"/>
    <mergeCell ref="L223:L224"/>
    <mergeCell ref="M223:M224"/>
    <mergeCell ref="N223:N224"/>
    <mergeCell ref="O223:O224"/>
    <mergeCell ref="P223:P224"/>
    <mergeCell ref="Q223:Q224"/>
    <mergeCell ref="R223:R224"/>
    <mergeCell ref="L221:L222"/>
    <mergeCell ref="M221:M222"/>
    <mergeCell ref="N221:N222"/>
    <mergeCell ref="O221:O222"/>
    <mergeCell ref="P221:P222"/>
    <mergeCell ref="Q221:Q222"/>
    <mergeCell ref="R217:R218"/>
    <mergeCell ref="C219:C220"/>
    <mergeCell ref="L219:L220"/>
    <mergeCell ref="M219:M220"/>
    <mergeCell ref="N219:N220"/>
    <mergeCell ref="O219:O220"/>
    <mergeCell ref="P219:P220"/>
    <mergeCell ref="Q219:Q220"/>
    <mergeCell ref="R219:R220"/>
    <mergeCell ref="L217:L218"/>
    <mergeCell ref="M217:M218"/>
    <mergeCell ref="N217:N218"/>
    <mergeCell ref="O217:O218"/>
    <mergeCell ref="P217:P218"/>
    <mergeCell ref="Q217:Q218"/>
    <mergeCell ref="N207:N208"/>
    <mergeCell ref="O207:O208"/>
    <mergeCell ref="P207:P208"/>
    <mergeCell ref="L211:L212"/>
    <mergeCell ref="M211:M212"/>
    <mergeCell ref="N211:N212"/>
    <mergeCell ref="O211:O212"/>
    <mergeCell ref="R213:R214"/>
    <mergeCell ref="C215:C216"/>
    <mergeCell ref="L215:L216"/>
    <mergeCell ref="M215:M216"/>
    <mergeCell ref="N215:N216"/>
    <mergeCell ref="O215:O216"/>
    <mergeCell ref="P215:P216"/>
    <mergeCell ref="Q215:Q216"/>
    <mergeCell ref="R215:R216"/>
    <mergeCell ref="P211:P212"/>
    <mergeCell ref="Q211:Q212"/>
    <mergeCell ref="R211:R212"/>
    <mergeCell ref="C213:C214"/>
    <mergeCell ref="L213:L214"/>
    <mergeCell ref="M213:M214"/>
    <mergeCell ref="N213:N214"/>
    <mergeCell ref="O213:O214"/>
    <mergeCell ref="P213:P214"/>
    <mergeCell ref="Q213:Q214"/>
    <mergeCell ref="B207:B254"/>
    <mergeCell ref="C207:C208"/>
    <mergeCell ref="C211:C212"/>
    <mergeCell ref="C217:C218"/>
    <mergeCell ref="C221:C222"/>
    <mergeCell ref="C225:C226"/>
    <mergeCell ref="C237:C238"/>
    <mergeCell ref="C241:C242"/>
    <mergeCell ref="C245:C246"/>
    <mergeCell ref="C229:C230"/>
    <mergeCell ref="C233:C234"/>
    <mergeCell ref="R202:R203"/>
    <mergeCell ref="L202:L203"/>
    <mergeCell ref="M202:M203"/>
    <mergeCell ref="N202:N203"/>
    <mergeCell ref="O202:O203"/>
    <mergeCell ref="P202:P203"/>
    <mergeCell ref="Q202:Q203"/>
    <mergeCell ref="B156:B203"/>
    <mergeCell ref="Q207:Q208"/>
    <mergeCell ref="R207:R208"/>
    <mergeCell ref="C209:C210"/>
    <mergeCell ref="L209:L210"/>
    <mergeCell ref="M209:M210"/>
    <mergeCell ref="N209:N210"/>
    <mergeCell ref="O209:O210"/>
    <mergeCell ref="P209:P210"/>
    <mergeCell ref="Q209:Q210"/>
    <mergeCell ref="R209:R210"/>
    <mergeCell ref="K207:K254"/>
    <mergeCell ref="L207:L208"/>
    <mergeCell ref="M207:M208"/>
    <mergeCell ref="R198:R199"/>
    <mergeCell ref="L200:L201"/>
    <mergeCell ref="M200:M201"/>
    <mergeCell ref="N200:N201"/>
    <mergeCell ref="O200:O201"/>
    <mergeCell ref="P200:P201"/>
    <mergeCell ref="Q200:Q201"/>
    <mergeCell ref="R200:R201"/>
    <mergeCell ref="L198:L199"/>
    <mergeCell ref="M198:M199"/>
    <mergeCell ref="N198:N199"/>
    <mergeCell ref="O198:O199"/>
    <mergeCell ref="P198:P199"/>
    <mergeCell ref="Q198:Q199"/>
    <mergeCell ref="R194:R195"/>
    <mergeCell ref="L196:L197"/>
    <mergeCell ref="M196:M197"/>
    <mergeCell ref="N196:N197"/>
    <mergeCell ref="O196:O197"/>
    <mergeCell ref="P196:P197"/>
    <mergeCell ref="Q196:Q197"/>
    <mergeCell ref="R196:R197"/>
    <mergeCell ref="L194:L195"/>
    <mergeCell ref="M194:M195"/>
    <mergeCell ref="N194:N195"/>
    <mergeCell ref="O194:O195"/>
    <mergeCell ref="P194:P195"/>
    <mergeCell ref="Q194:Q195"/>
    <mergeCell ref="R190:R191"/>
    <mergeCell ref="L192:L193"/>
    <mergeCell ref="M192:M193"/>
    <mergeCell ref="N192:N193"/>
    <mergeCell ref="O192:O193"/>
    <mergeCell ref="P192:P193"/>
    <mergeCell ref="Q192:Q193"/>
    <mergeCell ref="R192:R193"/>
    <mergeCell ref="L190:L191"/>
    <mergeCell ref="M190:M191"/>
    <mergeCell ref="N190:N191"/>
    <mergeCell ref="O190:O191"/>
    <mergeCell ref="P190:P191"/>
    <mergeCell ref="Q190:Q191"/>
    <mergeCell ref="R186:R187"/>
    <mergeCell ref="L188:L189"/>
    <mergeCell ref="M188:M189"/>
    <mergeCell ref="N188:N189"/>
    <mergeCell ref="O188:O189"/>
    <mergeCell ref="P188:P189"/>
    <mergeCell ref="Q188:Q189"/>
    <mergeCell ref="R188:R189"/>
    <mergeCell ref="L186:L187"/>
    <mergeCell ref="M186:M187"/>
    <mergeCell ref="N186:N187"/>
    <mergeCell ref="O186:O187"/>
    <mergeCell ref="P186:P187"/>
    <mergeCell ref="Q186:Q187"/>
    <mergeCell ref="R182:R183"/>
    <mergeCell ref="L184:L185"/>
    <mergeCell ref="M184:M185"/>
    <mergeCell ref="N184:N185"/>
    <mergeCell ref="O184:O185"/>
    <mergeCell ref="P184:P185"/>
    <mergeCell ref="Q184:Q185"/>
    <mergeCell ref="R184:R185"/>
    <mergeCell ref="L182:L183"/>
    <mergeCell ref="M182:M183"/>
    <mergeCell ref="N182:N183"/>
    <mergeCell ref="O182:O183"/>
    <mergeCell ref="P182:P183"/>
    <mergeCell ref="Q182:Q183"/>
    <mergeCell ref="R178:R179"/>
    <mergeCell ref="L180:L181"/>
    <mergeCell ref="M180:M181"/>
    <mergeCell ref="N180:N181"/>
    <mergeCell ref="O180:O181"/>
    <mergeCell ref="P180:P181"/>
    <mergeCell ref="Q180:Q181"/>
    <mergeCell ref="R180:R181"/>
    <mergeCell ref="L178:L179"/>
    <mergeCell ref="M178:M179"/>
    <mergeCell ref="N178:N179"/>
    <mergeCell ref="O178:O179"/>
    <mergeCell ref="P178:P179"/>
    <mergeCell ref="Q178:Q179"/>
    <mergeCell ref="R174:R175"/>
    <mergeCell ref="L176:L177"/>
    <mergeCell ref="M176:M177"/>
    <mergeCell ref="N176:N177"/>
    <mergeCell ref="O176:O177"/>
    <mergeCell ref="P176:P177"/>
    <mergeCell ref="Q176:Q177"/>
    <mergeCell ref="R176:R177"/>
    <mergeCell ref="L174:L175"/>
    <mergeCell ref="M174:M175"/>
    <mergeCell ref="N174:N175"/>
    <mergeCell ref="O174:O175"/>
    <mergeCell ref="P174:P175"/>
    <mergeCell ref="Q174:Q175"/>
    <mergeCell ref="R170:R171"/>
    <mergeCell ref="L172:L173"/>
    <mergeCell ref="M172:M173"/>
    <mergeCell ref="N172:N173"/>
    <mergeCell ref="O172:O173"/>
    <mergeCell ref="P172:P173"/>
    <mergeCell ref="Q172:Q173"/>
    <mergeCell ref="R172:R173"/>
    <mergeCell ref="L170:L171"/>
    <mergeCell ref="M170:M171"/>
    <mergeCell ref="N170:N171"/>
    <mergeCell ref="O170:O171"/>
    <mergeCell ref="P170:P171"/>
    <mergeCell ref="Q170:Q171"/>
    <mergeCell ref="R166:R167"/>
    <mergeCell ref="L168:L169"/>
    <mergeCell ref="M168:M169"/>
    <mergeCell ref="N168:N169"/>
    <mergeCell ref="O168:O169"/>
    <mergeCell ref="P168:P169"/>
    <mergeCell ref="Q168:Q169"/>
    <mergeCell ref="R168:R169"/>
    <mergeCell ref="L166:L167"/>
    <mergeCell ref="M166:M167"/>
    <mergeCell ref="N166:N167"/>
    <mergeCell ref="O166:O167"/>
    <mergeCell ref="P166:P167"/>
    <mergeCell ref="Q166:Q167"/>
    <mergeCell ref="R162:R163"/>
    <mergeCell ref="L164:L165"/>
    <mergeCell ref="M164:M165"/>
    <mergeCell ref="N164:N165"/>
    <mergeCell ref="O164:O165"/>
    <mergeCell ref="P164:P165"/>
    <mergeCell ref="Q164:Q165"/>
    <mergeCell ref="R164:R165"/>
    <mergeCell ref="L162:L163"/>
    <mergeCell ref="M162:M163"/>
    <mergeCell ref="N162:N163"/>
    <mergeCell ref="O162:O163"/>
    <mergeCell ref="P162:P163"/>
    <mergeCell ref="Q162:Q163"/>
    <mergeCell ref="R143:R144"/>
    <mergeCell ref="R145:R146"/>
    <mergeCell ref="R147:R148"/>
    <mergeCell ref="R149:R150"/>
    <mergeCell ref="R127:R128"/>
    <mergeCell ref="R129:R130"/>
    <mergeCell ref="R131:R132"/>
    <mergeCell ref="R133:R134"/>
    <mergeCell ref="R135:R136"/>
    <mergeCell ref="R137:R138"/>
    <mergeCell ref="R115:R116"/>
    <mergeCell ref="R117:R118"/>
    <mergeCell ref="R119:R120"/>
    <mergeCell ref="R121:R122"/>
    <mergeCell ref="R123:R124"/>
    <mergeCell ref="R125:R126"/>
    <mergeCell ref="R158:R159"/>
    <mergeCell ref="R156:R157"/>
    <mergeCell ref="C198:C199"/>
    <mergeCell ref="C200:C201"/>
    <mergeCell ref="C202:C203"/>
    <mergeCell ref="R105:R106"/>
    <mergeCell ref="R107:R108"/>
    <mergeCell ref="R109:R110"/>
    <mergeCell ref="R111:R112"/>
    <mergeCell ref="R113:R114"/>
    <mergeCell ref="C182:C183"/>
    <mergeCell ref="C184:C185"/>
    <mergeCell ref="C186:C187"/>
    <mergeCell ref="C188:C189"/>
    <mergeCell ref="C190:C191"/>
    <mergeCell ref="C192:C193"/>
    <mergeCell ref="C170:C171"/>
    <mergeCell ref="C172:C173"/>
    <mergeCell ref="C174:C175"/>
    <mergeCell ref="C176:C177"/>
    <mergeCell ref="C178:C179"/>
    <mergeCell ref="C180:C181"/>
    <mergeCell ref="C156:C157"/>
    <mergeCell ref="C158:C159"/>
    <mergeCell ref="C160:C161"/>
    <mergeCell ref="C162:C163"/>
    <mergeCell ref="C164:C165"/>
    <mergeCell ref="C166:C167"/>
    <mergeCell ref="C168:C169"/>
    <mergeCell ref="R151:R152"/>
    <mergeCell ref="N151:N152"/>
    <mergeCell ref="K156:K203"/>
    <mergeCell ref="R139:R140"/>
    <mergeCell ref="R141:R142"/>
    <mergeCell ref="C194:C195"/>
    <mergeCell ref="C196:C197"/>
    <mergeCell ref="O156:O157"/>
    <mergeCell ref="P156:P157"/>
    <mergeCell ref="Q156:Q157"/>
    <mergeCell ref="L158:L159"/>
    <mergeCell ref="M158:M159"/>
    <mergeCell ref="N158:N159"/>
    <mergeCell ref="O158:O159"/>
    <mergeCell ref="P158:P159"/>
    <mergeCell ref="Q158:Q159"/>
    <mergeCell ref="L156:L157"/>
    <mergeCell ref="M156:M157"/>
    <mergeCell ref="N156:N157"/>
    <mergeCell ref="N143:N144"/>
    <mergeCell ref="N145:N146"/>
    <mergeCell ref="N147:N148"/>
    <mergeCell ref="O149:O150"/>
    <mergeCell ref="P149:P150"/>
    <mergeCell ref="Q149:Q150"/>
    <mergeCell ref="O151:O152"/>
    <mergeCell ref="P151:P152"/>
    <mergeCell ref="Q151:Q152"/>
    <mergeCell ref="O145:O146"/>
    <mergeCell ref="P145:P146"/>
    <mergeCell ref="Q145:Q146"/>
    <mergeCell ref="O147:O148"/>
    <mergeCell ref="P147:P148"/>
    <mergeCell ref="Q147:Q148"/>
    <mergeCell ref="K105:K152"/>
    <mergeCell ref="L105:L106"/>
    <mergeCell ref="L107:L108"/>
    <mergeCell ref="P117:P118"/>
    <mergeCell ref="Q117:Q118"/>
    <mergeCell ref="O119:O120"/>
    <mergeCell ref="P119:P120"/>
    <mergeCell ref="Q119:Q120"/>
    <mergeCell ref="P137:P138"/>
    <mergeCell ref="Q137:Q138"/>
    <mergeCell ref="O133:O134"/>
    <mergeCell ref="P133:P134"/>
    <mergeCell ref="Q133:Q134"/>
    <mergeCell ref="O135:O136"/>
    <mergeCell ref="P135:P136"/>
    <mergeCell ref="Q135:Q136"/>
    <mergeCell ref="O129:O130"/>
    <mergeCell ref="P129:P130"/>
    <mergeCell ref="Q129:Q130"/>
    <mergeCell ref="O131:O132"/>
    <mergeCell ref="P131:P132"/>
    <mergeCell ref="Q131:Q132"/>
    <mergeCell ref="P125:P126"/>
    <mergeCell ref="Q125:Q126"/>
    <mergeCell ref="O127:O128"/>
    <mergeCell ref="P127:P128"/>
    <mergeCell ref="Q127:Q128"/>
    <mergeCell ref="O121:O122"/>
    <mergeCell ref="P121:P122"/>
    <mergeCell ref="O141:O142"/>
    <mergeCell ref="P141:P142"/>
    <mergeCell ref="Q141:Q142"/>
    <mergeCell ref="O143:O144"/>
    <mergeCell ref="P143:P144"/>
    <mergeCell ref="Q143:Q144"/>
    <mergeCell ref="Q121:Q122"/>
    <mergeCell ref="O123:O124"/>
    <mergeCell ref="P123:P124"/>
    <mergeCell ref="Q123:Q124"/>
    <mergeCell ref="N105:N106"/>
    <mergeCell ref="N107:N108"/>
    <mergeCell ref="N109:N110"/>
    <mergeCell ref="N111:N112"/>
    <mergeCell ref="N113:N114"/>
    <mergeCell ref="P113:P114"/>
    <mergeCell ref="Q113:Q114"/>
    <mergeCell ref="O115:O116"/>
    <mergeCell ref="P115:P116"/>
    <mergeCell ref="Q115:Q116"/>
    <mergeCell ref="O109:O110"/>
    <mergeCell ref="P109:P110"/>
    <mergeCell ref="Q109:Q110"/>
    <mergeCell ref="O111:O112"/>
    <mergeCell ref="P111:P112"/>
    <mergeCell ref="Q111:Q112"/>
    <mergeCell ref="O105:O106"/>
    <mergeCell ref="P105:P106"/>
    <mergeCell ref="Q105:Q106"/>
    <mergeCell ref="O107:O108"/>
    <mergeCell ref="P107:P108"/>
    <mergeCell ref="Q107:Q108"/>
    <mergeCell ref="M149:M150"/>
    <mergeCell ref="M151:M152"/>
    <mergeCell ref="N149:N150"/>
    <mergeCell ref="N127:N128"/>
    <mergeCell ref="N129:N130"/>
    <mergeCell ref="N131:N132"/>
    <mergeCell ref="N133:N134"/>
    <mergeCell ref="N135:N136"/>
    <mergeCell ref="N137:N138"/>
    <mergeCell ref="N115:N116"/>
    <mergeCell ref="N117:N118"/>
    <mergeCell ref="N119:N120"/>
    <mergeCell ref="N121:N122"/>
    <mergeCell ref="N123:N124"/>
    <mergeCell ref="N125:N126"/>
    <mergeCell ref="O113:O114"/>
    <mergeCell ref="O125:O126"/>
    <mergeCell ref="O137:O138"/>
    <mergeCell ref="O117:O118"/>
    <mergeCell ref="M143:M144"/>
    <mergeCell ref="M145:M146"/>
    <mergeCell ref="M131:M132"/>
    <mergeCell ref="M133:M134"/>
    <mergeCell ref="M135:M136"/>
    <mergeCell ref="M137:M138"/>
    <mergeCell ref="M139:M140"/>
    <mergeCell ref="M141:M142"/>
    <mergeCell ref="M119:M120"/>
    <mergeCell ref="M121:M122"/>
    <mergeCell ref="M123:M124"/>
    <mergeCell ref="M125:M126"/>
    <mergeCell ref="M127:M128"/>
    <mergeCell ref="M129:M130"/>
    <mergeCell ref="N139:N140"/>
    <mergeCell ref="N141:N142"/>
    <mergeCell ref="L147:L148"/>
    <mergeCell ref="M147:M148"/>
    <mergeCell ref="I92:I93"/>
    <mergeCell ref="C94:C95"/>
    <mergeCell ref="D94:D95"/>
    <mergeCell ref="E94:E95"/>
    <mergeCell ref="F94:F95"/>
    <mergeCell ref="G94:G95"/>
    <mergeCell ref="H94:H95"/>
    <mergeCell ref="I94:I95"/>
    <mergeCell ref="C92:C93"/>
    <mergeCell ref="M105:M106"/>
    <mergeCell ref="M107:M108"/>
    <mergeCell ref="M109:M110"/>
    <mergeCell ref="M111:M112"/>
    <mergeCell ref="M113:M114"/>
    <mergeCell ref="M115:M116"/>
    <mergeCell ref="M117:M118"/>
    <mergeCell ref="L135:L136"/>
    <mergeCell ref="L123:L124"/>
    <mergeCell ref="L125:L126"/>
    <mergeCell ref="L127:L128"/>
    <mergeCell ref="L129:L130"/>
    <mergeCell ref="L131:L132"/>
    <mergeCell ref="L133:L134"/>
    <mergeCell ref="L109:L110"/>
    <mergeCell ref="L111:L112"/>
    <mergeCell ref="L113:L114"/>
    <mergeCell ref="L115:L116"/>
    <mergeCell ref="L117:L118"/>
    <mergeCell ref="L119:L120"/>
    <mergeCell ref="L121:L122"/>
    <mergeCell ref="C141:C142"/>
    <mergeCell ref="C143:C144"/>
    <mergeCell ref="C145:C146"/>
    <mergeCell ref="C147:C148"/>
    <mergeCell ref="C149:C150"/>
    <mergeCell ref="C151:C152"/>
    <mergeCell ref="G98:G99"/>
    <mergeCell ref="H98:H99"/>
    <mergeCell ref="I98:I99"/>
    <mergeCell ref="C96:C97"/>
    <mergeCell ref="D96:D97"/>
    <mergeCell ref="E96:E97"/>
    <mergeCell ref="F96:F97"/>
    <mergeCell ref="G96:G97"/>
    <mergeCell ref="H96:H97"/>
    <mergeCell ref="L137:L138"/>
    <mergeCell ref="L139:L140"/>
    <mergeCell ref="L141:L142"/>
    <mergeCell ref="L143:L144"/>
    <mergeCell ref="L145:L146"/>
    <mergeCell ref="L149:L150"/>
    <mergeCell ref="L151:L152"/>
    <mergeCell ref="B1:I1"/>
    <mergeCell ref="B105:B152"/>
    <mergeCell ref="C131:C132"/>
    <mergeCell ref="C133:C134"/>
    <mergeCell ref="C135:C136"/>
    <mergeCell ref="C137:C138"/>
    <mergeCell ref="C139:C140"/>
    <mergeCell ref="C129:C130"/>
    <mergeCell ref="C127:C128"/>
    <mergeCell ref="C125:C126"/>
    <mergeCell ref="C123:C124"/>
    <mergeCell ref="C121:C122"/>
    <mergeCell ref="C119:C120"/>
    <mergeCell ref="C117:C118"/>
    <mergeCell ref="C115:C116"/>
    <mergeCell ref="C113:C114"/>
    <mergeCell ref="C111:C112"/>
    <mergeCell ref="C109:C110"/>
    <mergeCell ref="C107:C108"/>
    <mergeCell ref="C105:C106"/>
    <mergeCell ref="I100:I101"/>
    <mergeCell ref="C100:C101"/>
    <mergeCell ref="D100:D101"/>
    <mergeCell ref="E100:E101"/>
    <mergeCell ref="F100:F101"/>
    <mergeCell ref="G100:G101"/>
    <mergeCell ref="H100:H101"/>
    <mergeCell ref="I96:I97"/>
    <mergeCell ref="C98:C99"/>
    <mergeCell ref="D98:D99"/>
    <mergeCell ref="E98:E99"/>
    <mergeCell ref="F98:F99"/>
    <mergeCell ref="D92:D93"/>
    <mergeCell ref="E92:E93"/>
    <mergeCell ref="F92:F93"/>
    <mergeCell ref="G92:G93"/>
    <mergeCell ref="H92:H93"/>
    <mergeCell ref="G88:G89"/>
    <mergeCell ref="H88:H89"/>
    <mergeCell ref="I88:I89"/>
    <mergeCell ref="C90:C91"/>
    <mergeCell ref="D90:D91"/>
    <mergeCell ref="E90:E91"/>
    <mergeCell ref="F90:F91"/>
    <mergeCell ref="G90:G91"/>
    <mergeCell ref="H90:H91"/>
    <mergeCell ref="I90:I91"/>
    <mergeCell ref="H84:H85"/>
    <mergeCell ref="I84:I85"/>
    <mergeCell ref="C86:C87"/>
    <mergeCell ref="D86:D87"/>
    <mergeCell ref="E86:E87"/>
    <mergeCell ref="F86:F87"/>
    <mergeCell ref="G86:G87"/>
    <mergeCell ref="H86:H87"/>
    <mergeCell ref="I86:I87"/>
    <mergeCell ref="C84:C85"/>
    <mergeCell ref="D84:D85"/>
    <mergeCell ref="E84:E85"/>
    <mergeCell ref="F84:F85"/>
    <mergeCell ref="G84:G85"/>
    <mergeCell ref="C88:C89"/>
    <mergeCell ref="D88:D89"/>
    <mergeCell ref="E88:E89"/>
    <mergeCell ref="F88:F89"/>
    <mergeCell ref="I82:I83"/>
    <mergeCell ref="C82:C83"/>
    <mergeCell ref="D82:D83"/>
    <mergeCell ref="E82:E83"/>
    <mergeCell ref="F82:F83"/>
    <mergeCell ref="G82:G83"/>
    <mergeCell ref="H82:H83"/>
    <mergeCell ref="I78:I79"/>
    <mergeCell ref="C80:C81"/>
    <mergeCell ref="D80:D81"/>
    <mergeCell ref="E80:E81"/>
    <mergeCell ref="F80:F81"/>
    <mergeCell ref="G80:G81"/>
    <mergeCell ref="H80:H81"/>
    <mergeCell ref="I80:I81"/>
    <mergeCell ref="C78:C79"/>
    <mergeCell ref="D78:D79"/>
    <mergeCell ref="E78:E79"/>
    <mergeCell ref="F78:F79"/>
    <mergeCell ref="G78:G79"/>
    <mergeCell ref="H78:H79"/>
    <mergeCell ref="I74:I75"/>
    <mergeCell ref="C76:C77"/>
    <mergeCell ref="D76:D77"/>
    <mergeCell ref="E76:E77"/>
    <mergeCell ref="F76:F77"/>
    <mergeCell ref="G76:G77"/>
    <mergeCell ref="H76:H77"/>
    <mergeCell ref="I76:I77"/>
    <mergeCell ref="C74:C75"/>
    <mergeCell ref="D74:D75"/>
    <mergeCell ref="E74:E75"/>
    <mergeCell ref="F74:F75"/>
    <mergeCell ref="G74:G75"/>
    <mergeCell ref="H74:H75"/>
    <mergeCell ref="I70:I71"/>
    <mergeCell ref="C72:C73"/>
    <mergeCell ref="D72:D73"/>
    <mergeCell ref="E72:E73"/>
    <mergeCell ref="F72:F73"/>
    <mergeCell ref="G72:G73"/>
    <mergeCell ref="H72:H73"/>
    <mergeCell ref="I72:I73"/>
    <mergeCell ref="C70:C71"/>
    <mergeCell ref="D70:D71"/>
    <mergeCell ref="E70:E71"/>
    <mergeCell ref="F70:F71"/>
    <mergeCell ref="G70:G71"/>
    <mergeCell ref="H70:H71"/>
    <mergeCell ref="I66:I67"/>
    <mergeCell ref="C68:C69"/>
    <mergeCell ref="D68:D69"/>
    <mergeCell ref="E68:E69"/>
    <mergeCell ref="F68:F69"/>
    <mergeCell ref="G68:G69"/>
    <mergeCell ref="H68:H69"/>
    <mergeCell ref="I68:I69"/>
    <mergeCell ref="C66:C67"/>
    <mergeCell ref="D66:D67"/>
    <mergeCell ref="E66:E67"/>
    <mergeCell ref="F66:F67"/>
    <mergeCell ref="G66:G67"/>
    <mergeCell ref="H66:H67"/>
    <mergeCell ref="I62:I63"/>
    <mergeCell ref="C64:C65"/>
    <mergeCell ref="D64:D65"/>
    <mergeCell ref="E64:E65"/>
    <mergeCell ref="F64:F65"/>
    <mergeCell ref="G64:G65"/>
    <mergeCell ref="H64:H65"/>
    <mergeCell ref="I64:I65"/>
    <mergeCell ref="C62:C63"/>
    <mergeCell ref="D62:D63"/>
    <mergeCell ref="E62:E63"/>
    <mergeCell ref="F62:F63"/>
    <mergeCell ref="G62:G63"/>
    <mergeCell ref="H62:H63"/>
    <mergeCell ref="I58:I59"/>
    <mergeCell ref="C60:C61"/>
    <mergeCell ref="D60:D61"/>
    <mergeCell ref="E60:E61"/>
    <mergeCell ref="F60:F61"/>
    <mergeCell ref="G60:G61"/>
    <mergeCell ref="H60:H61"/>
    <mergeCell ref="I60:I61"/>
    <mergeCell ref="C58:C59"/>
    <mergeCell ref="D58:D59"/>
    <mergeCell ref="E58:E59"/>
    <mergeCell ref="F58:F59"/>
    <mergeCell ref="G58:G59"/>
    <mergeCell ref="H58:H59"/>
    <mergeCell ref="D56:D57"/>
    <mergeCell ref="E56:E57"/>
    <mergeCell ref="F56:F57"/>
    <mergeCell ref="G56:G57"/>
    <mergeCell ref="H56:H57"/>
    <mergeCell ref="I56:I57"/>
    <mergeCell ref="B24:I24"/>
    <mergeCell ref="C54:C55"/>
    <mergeCell ref="D54:D55"/>
    <mergeCell ref="E54:E55"/>
    <mergeCell ref="F54:F55"/>
    <mergeCell ref="G54:G55"/>
    <mergeCell ref="H54:H55"/>
    <mergeCell ref="I54:I55"/>
    <mergeCell ref="C56:C57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I39:I40"/>
    <mergeCell ref="F41:F42"/>
    <mergeCell ref="C39:C40"/>
    <mergeCell ref="D39:D40"/>
    <mergeCell ref="E39:E40"/>
    <mergeCell ref="F39:F40"/>
    <mergeCell ref="G39:G40"/>
    <mergeCell ref="H39:H40"/>
    <mergeCell ref="G35:G36"/>
    <mergeCell ref="H35:H36"/>
    <mergeCell ref="I35:I36"/>
    <mergeCell ref="C37:C38"/>
    <mergeCell ref="D37:D38"/>
    <mergeCell ref="E37:E38"/>
    <mergeCell ref="C33:C34"/>
    <mergeCell ref="D33:D34"/>
    <mergeCell ref="E33:E34"/>
    <mergeCell ref="F33:F34"/>
    <mergeCell ref="G33:G34"/>
    <mergeCell ref="H33:H34"/>
    <mergeCell ref="I33:I34"/>
    <mergeCell ref="G31:G32"/>
    <mergeCell ref="B31:B40"/>
    <mergeCell ref="C31:C32"/>
    <mergeCell ref="D31:D32"/>
    <mergeCell ref="E31:E32"/>
    <mergeCell ref="F31:F32"/>
    <mergeCell ref="C35:C36"/>
    <mergeCell ref="D35:D36"/>
    <mergeCell ref="E35:E36"/>
    <mergeCell ref="F35:F36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R160:R161"/>
    <mergeCell ref="Q160:Q161"/>
    <mergeCell ref="P160:P161"/>
    <mergeCell ref="O160:O161"/>
    <mergeCell ref="N160:N161"/>
    <mergeCell ref="M160:M161"/>
    <mergeCell ref="L160:L161"/>
    <mergeCell ref="Q139:Q140"/>
    <mergeCell ref="P139:P140"/>
    <mergeCell ref="O139:O140"/>
    <mergeCell ref="F37:F38"/>
    <mergeCell ref="G37:G38"/>
    <mergeCell ref="H37:H38"/>
    <mergeCell ref="I37:I38"/>
    <mergeCell ref="H31:H32"/>
    <mergeCell ref="I31:I32"/>
  </mergeCells>
  <conditionalFormatting sqref="I14:I18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</sheetPr>
  <dimension ref="A1:R293"/>
  <sheetViews>
    <sheetView zoomScale="74" zoomScaleNormal="74" workbookViewId="0">
      <selection activeCell="G30" sqref="G30"/>
    </sheetView>
  </sheetViews>
  <sheetFormatPr baseColWidth="10" defaultRowHeight="14.4"/>
  <cols>
    <col min="1" max="1" width="7.5546875" customWidth="1"/>
    <col min="2" max="2" width="26.5546875" customWidth="1"/>
    <col min="3" max="3" width="21.5546875" customWidth="1"/>
    <col min="4" max="4" width="20.44140625" customWidth="1"/>
    <col min="5" max="5" width="13.21875" customWidth="1"/>
    <col min="6" max="6" width="15.44140625" customWidth="1"/>
    <col min="7" max="7" width="16.77734375" customWidth="1"/>
    <col min="8" max="8" width="14.88671875" customWidth="1"/>
    <col min="9" max="9" width="16" customWidth="1"/>
    <col min="10" max="11" width="10.88671875" customWidth="1"/>
  </cols>
  <sheetData>
    <row r="1" spans="1:18" ht="1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399999999999999" customHeight="1">
      <c r="A2" s="7"/>
      <c r="B2" s="743" t="s">
        <v>305</v>
      </c>
      <c r="C2" s="744"/>
      <c r="D2" s="744"/>
      <c r="E2" s="744"/>
      <c r="F2" s="744"/>
      <c r="G2" s="744"/>
      <c r="H2" s="744"/>
      <c r="I2" s="745"/>
      <c r="J2" s="7"/>
      <c r="K2" s="7"/>
      <c r="L2" s="7"/>
      <c r="M2" s="7"/>
      <c r="N2" s="7"/>
      <c r="O2" s="7"/>
      <c r="P2" s="7"/>
      <c r="Q2" s="7"/>
      <c r="R2" s="7"/>
    </row>
    <row r="3" spans="1:18" ht="15.6" customHeight="1">
      <c r="A3" s="7"/>
      <c r="B3" s="746" t="s">
        <v>118</v>
      </c>
      <c r="C3" s="747"/>
      <c r="D3" s="747"/>
      <c r="E3" s="747"/>
      <c r="F3" s="747"/>
      <c r="G3" s="747"/>
      <c r="H3" s="747"/>
      <c r="I3" s="748"/>
      <c r="J3" s="7"/>
      <c r="K3" s="7"/>
      <c r="L3" s="7"/>
      <c r="M3" s="7"/>
      <c r="N3" s="7"/>
      <c r="O3" s="7"/>
      <c r="P3" s="7"/>
      <c r="Q3" s="7"/>
      <c r="R3" s="7"/>
    </row>
    <row r="4" spans="1:18" ht="15" thickBot="1">
      <c r="A4" s="7"/>
      <c r="B4" s="740">
        <v>43587</v>
      </c>
      <c r="C4" s="741"/>
      <c r="D4" s="741"/>
      <c r="E4" s="741"/>
      <c r="F4" s="741"/>
      <c r="G4" s="741"/>
      <c r="H4" s="741"/>
      <c r="I4" s="742"/>
      <c r="J4" s="7"/>
      <c r="K4" s="7"/>
      <c r="L4" s="7"/>
      <c r="M4" s="7"/>
      <c r="N4" s="7"/>
      <c r="O4" s="7"/>
      <c r="P4" s="7"/>
      <c r="Q4" s="7"/>
      <c r="R4" s="7"/>
    </row>
    <row r="5" spans="1:18" ht="15" thickBot="1">
      <c r="A5" s="7"/>
      <c r="B5" s="7"/>
      <c r="C5" s="7"/>
      <c r="D5" s="7"/>
      <c r="E5" s="7"/>
      <c r="F5" s="7"/>
      <c r="G5" s="989">
        <f>SUM(D7:D13)</f>
        <v>1379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39.6" customHeight="1" thickBot="1">
      <c r="A6" s="7"/>
      <c r="B6" s="57" t="s">
        <v>52</v>
      </c>
      <c r="C6" s="58" t="s">
        <v>221</v>
      </c>
      <c r="D6" s="58" t="s">
        <v>23</v>
      </c>
      <c r="E6" s="58" t="s">
        <v>5</v>
      </c>
      <c r="F6" s="58" t="s">
        <v>6</v>
      </c>
      <c r="G6" s="58" t="s">
        <v>7</v>
      </c>
      <c r="H6" s="58" t="s">
        <v>8</v>
      </c>
      <c r="I6" s="59" t="s">
        <v>30</v>
      </c>
      <c r="J6" s="7"/>
      <c r="K6" s="7"/>
      <c r="L6" s="7"/>
      <c r="M6" s="7"/>
      <c r="N6" s="7"/>
      <c r="O6" s="7"/>
      <c r="P6" s="7"/>
      <c r="Q6" s="7"/>
      <c r="R6" s="7"/>
    </row>
    <row r="7" spans="1:18" ht="16.350000000000001" customHeight="1">
      <c r="A7" s="7"/>
      <c r="B7" s="749" t="s">
        <v>70</v>
      </c>
      <c r="C7" s="51" t="s">
        <v>48</v>
      </c>
      <c r="D7" s="466">
        <f>'Resumen periodo'!E7+'Resumen periodo'!E8</f>
        <v>4</v>
      </c>
      <c r="E7" s="70">
        <f>'Resumen periodo'!F7+'Resumen periodo'!F8</f>
        <v>0</v>
      </c>
      <c r="F7" s="466">
        <f>D7+E7</f>
        <v>4</v>
      </c>
      <c r="G7" s="70">
        <f>'Resumen periodo'!H7+'Resumen periodo'!H8</f>
        <v>0</v>
      </c>
      <c r="H7" s="466">
        <f>F7-G7</f>
        <v>4</v>
      </c>
      <c r="I7" s="480">
        <f>G7/F7</f>
        <v>0</v>
      </c>
      <c r="J7" s="7">
        <f>+G7/$G$5</f>
        <v>0</v>
      </c>
      <c r="K7" s="7"/>
      <c r="L7" s="7"/>
      <c r="M7" s="7"/>
      <c r="N7" s="7"/>
      <c r="O7" s="7"/>
      <c r="P7" s="7"/>
      <c r="Q7" s="7"/>
      <c r="R7" s="7"/>
    </row>
    <row r="8" spans="1:18">
      <c r="A8" s="7"/>
      <c r="B8" s="750"/>
      <c r="C8" s="52" t="s">
        <v>47</v>
      </c>
      <c r="D8" s="467">
        <f>'Resumen periodo'!E9+'Resumen periodo'!E10</f>
        <v>15</v>
      </c>
      <c r="E8" s="76">
        <f>'Resumen periodo'!F9+'Resumen periodo'!F10</f>
        <v>0</v>
      </c>
      <c r="F8" s="467">
        <f t="shared" ref="F8:F22" si="0">D8+E8</f>
        <v>15</v>
      </c>
      <c r="G8" s="76">
        <f>'Resumen periodo'!H8+'Resumen periodo'!H9</f>
        <v>0</v>
      </c>
      <c r="H8" s="467">
        <f t="shared" ref="H8:H22" si="1">F8-G8</f>
        <v>15</v>
      </c>
      <c r="I8" s="481">
        <f t="shared" ref="I8:I23" si="2">G8/F8</f>
        <v>0</v>
      </c>
      <c r="J8" s="7">
        <f t="shared" ref="J8:J13" si="3">+G8/$G$5</f>
        <v>0</v>
      </c>
      <c r="K8" s="7"/>
      <c r="L8" s="7"/>
      <c r="M8" s="7"/>
      <c r="N8" s="7"/>
      <c r="O8" s="7"/>
      <c r="P8" s="7"/>
      <c r="Q8" s="7"/>
      <c r="R8" s="7"/>
    </row>
    <row r="9" spans="1:18">
      <c r="A9" s="7"/>
      <c r="B9" s="750"/>
      <c r="C9" s="52" t="s">
        <v>81</v>
      </c>
      <c r="D9" s="467">
        <f>'Resumen periodo'!E11+'Resumen periodo'!E12</f>
        <v>775</v>
      </c>
      <c r="E9" s="468">
        <f>'Resumen periodo'!F11+'Resumen periodo'!F12</f>
        <v>-92.474999999999994</v>
      </c>
      <c r="F9" s="467">
        <f>D9+E9</f>
        <v>682.52499999999998</v>
      </c>
      <c r="G9" s="76">
        <f>'Resumen periodo'!$H$11+'Resumen periodo'!$H$12</f>
        <v>448.12699999999995</v>
      </c>
      <c r="H9" s="467">
        <f t="shared" si="1"/>
        <v>234.39800000000002</v>
      </c>
      <c r="I9" s="481">
        <f>G9/F9</f>
        <v>0.6565722867294238</v>
      </c>
      <c r="J9" s="990">
        <f t="shared" si="3"/>
        <v>0.32496519216823783</v>
      </c>
      <c r="K9" s="7"/>
      <c r="L9" s="7"/>
      <c r="M9" s="7"/>
      <c r="N9" s="7"/>
      <c r="O9" s="7"/>
      <c r="P9" s="7"/>
      <c r="Q9" s="7"/>
      <c r="R9" s="7"/>
    </row>
    <row r="10" spans="1:18">
      <c r="A10" s="7"/>
      <c r="B10" s="750"/>
      <c r="C10" s="52" t="s">
        <v>46</v>
      </c>
      <c r="D10" s="467">
        <f>'Resumen periodo'!E13+'Resumen periodo'!E14+'Resumen periodo'!E15</f>
        <v>570</v>
      </c>
      <c r="E10" s="76">
        <f>'Resumen periodo'!F13+'Resumen periodo'!F14+'Resumen periodo'!F15</f>
        <v>0</v>
      </c>
      <c r="F10" s="467">
        <f t="shared" si="0"/>
        <v>570</v>
      </c>
      <c r="G10" s="76">
        <f>'Resumen periodo'!$H$13+'Resumen periodo'!$H$14+'Resumen periodo'!$H$15</f>
        <v>572.3839999999999</v>
      </c>
      <c r="H10" s="469">
        <f>F10-G10</f>
        <v>-2.3839999999999009</v>
      </c>
      <c r="I10" s="633">
        <f t="shared" si="2"/>
        <v>1.0041824561403507</v>
      </c>
      <c r="J10" s="990">
        <f t="shared" si="3"/>
        <v>0.41507179115300935</v>
      </c>
      <c r="K10" s="7"/>
      <c r="L10" s="7"/>
      <c r="M10" s="7"/>
      <c r="N10" s="7"/>
      <c r="O10" s="7"/>
      <c r="P10" s="7"/>
      <c r="Q10" s="7"/>
      <c r="R10" s="7"/>
    </row>
    <row r="11" spans="1:18">
      <c r="A11" s="7"/>
      <c r="B11" s="750"/>
      <c r="C11" s="52" t="s">
        <v>45</v>
      </c>
      <c r="D11" s="467">
        <f>'Resumen periodo'!E16+'Resumen periodo'!E17</f>
        <v>5</v>
      </c>
      <c r="E11" s="76">
        <f>'Resumen periodo'!F16+'Resumen periodo'!F17</f>
        <v>0</v>
      </c>
      <c r="F11" s="467">
        <f t="shared" si="0"/>
        <v>5</v>
      </c>
      <c r="G11" s="76">
        <f>'Resumen periodo'!$H$16+'Resumen periodo'!$H$17</f>
        <v>0</v>
      </c>
      <c r="H11" s="467">
        <f t="shared" si="1"/>
        <v>5</v>
      </c>
      <c r="I11" s="481">
        <f t="shared" si="2"/>
        <v>0</v>
      </c>
      <c r="J11" s="990">
        <f t="shared" si="3"/>
        <v>0</v>
      </c>
      <c r="K11" s="7"/>
      <c r="L11" s="7"/>
      <c r="M11" s="7"/>
      <c r="N11" s="7"/>
      <c r="O11" s="7"/>
      <c r="P11" s="7"/>
      <c r="Q11" s="7"/>
      <c r="R11" s="7"/>
    </row>
    <row r="12" spans="1:18">
      <c r="A12" s="7"/>
      <c r="B12" s="750"/>
      <c r="C12" s="52" t="s">
        <v>44</v>
      </c>
      <c r="D12" s="467">
        <f>'Resumen periodo'!E18+'Resumen periodo'!E19</f>
        <v>5</v>
      </c>
      <c r="E12" s="76">
        <f>'Resumen periodo'!F18+'Resumen periodo'!F19</f>
        <v>0</v>
      </c>
      <c r="F12" s="467">
        <f t="shared" si="0"/>
        <v>5</v>
      </c>
      <c r="G12" s="76">
        <f>'Resumen periodo'!H18+'Resumen periodo'!H19</f>
        <v>0</v>
      </c>
      <c r="H12" s="467">
        <f t="shared" si="1"/>
        <v>5</v>
      </c>
      <c r="I12" s="481">
        <f t="shared" si="2"/>
        <v>0</v>
      </c>
      <c r="J12" s="990">
        <f t="shared" si="3"/>
        <v>0</v>
      </c>
      <c r="K12" s="7"/>
      <c r="L12" s="7"/>
      <c r="M12" s="7"/>
      <c r="N12" s="7"/>
      <c r="O12" s="7"/>
      <c r="P12" s="7"/>
      <c r="Q12" s="7"/>
      <c r="R12" s="7"/>
    </row>
    <row r="13" spans="1:18" ht="15" thickBot="1">
      <c r="A13" s="7"/>
      <c r="B13" s="750"/>
      <c r="C13" s="53" t="s">
        <v>43</v>
      </c>
      <c r="D13" s="470">
        <f>'Resumen periodo'!E20+'Resumen periodo'!E21</f>
        <v>5</v>
      </c>
      <c r="E13" s="247">
        <f>'Resumen periodo'!F20+'Resumen periodo'!F21</f>
        <v>0</v>
      </c>
      <c r="F13" s="470">
        <f t="shared" si="0"/>
        <v>5</v>
      </c>
      <c r="G13" s="247">
        <f>'Resumen periodo'!$H$20+'Resumen periodo'!$H$21</f>
        <v>0</v>
      </c>
      <c r="H13" s="470">
        <f t="shared" si="1"/>
        <v>5</v>
      </c>
      <c r="I13" s="482">
        <f t="shared" si="2"/>
        <v>0</v>
      </c>
      <c r="J13" s="990">
        <f t="shared" si="3"/>
        <v>0</v>
      </c>
      <c r="K13" s="7"/>
      <c r="L13" s="7"/>
      <c r="M13" s="7"/>
      <c r="N13" s="7"/>
      <c r="O13" s="7"/>
      <c r="P13" s="7"/>
      <c r="Q13" s="7"/>
      <c r="R13" s="7"/>
    </row>
    <row r="14" spans="1:18" ht="15" thickBot="1">
      <c r="A14" s="7"/>
      <c r="B14" s="750"/>
      <c r="C14" s="54" t="s">
        <v>24</v>
      </c>
      <c r="D14" s="348">
        <f>'Resumen periodo'!E22</f>
        <v>25</v>
      </c>
      <c r="E14" s="348">
        <f>'Resumen periodo'!F22</f>
        <v>0</v>
      </c>
      <c r="F14" s="348">
        <f t="shared" si="0"/>
        <v>25</v>
      </c>
      <c r="G14" s="348">
        <f>'Resumen periodo'!$H$22</f>
        <v>0</v>
      </c>
      <c r="H14" s="348">
        <f t="shared" si="1"/>
        <v>25</v>
      </c>
      <c r="I14" s="483">
        <f t="shared" si="2"/>
        <v>0</v>
      </c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A15" s="7"/>
      <c r="B15" s="750"/>
      <c r="C15" s="55" t="s">
        <v>56</v>
      </c>
      <c r="D15" s="471">
        <f>+'Resumen periodo'!E23+'Resumen periodo'!E24</f>
        <v>48.009885199999999</v>
      </c>
      <c r="E15" s="65">
        <f>+'Resumen periodo'!F23+'Resumen periodo'!F24</f>
        <v>0</v>
      </c>
      <c r="F15" s="471">
        <f>D15+E15</f>
        <v>48.009885199999999</v>
      </c>
      <c r="G15" s="65">
        <f>+'Resumen periodo'!H23+'Resumen periodo'!H24</f>
        <v>0</v>
      </c>
      <c r="H15" s="471">
        <f t="shared" si="1"/>
        <v>48.009885199999999</v>
      </c>
      <c r="I15" s="484">
        <f t="shared" si="2"/>
        <v>0</v>
      </c>
      <c r="J15" s="7"/>
      <c r="K15" s="7"/>
      <c r="L15" s="7"/>
      <c r="M15" s="7"/>
      <c r="N15" s="7"/>
      <c r="O15" s="7"/>
      <c r="P15" s="7"/>
      <c r="Q15" s="7"/>
      <c r="R15" s="7"/>
    </row>
    <row r="16" spans="1:18">
      <c r="A16" s="7"/>
      <c r="B16" s="750"/>
      <c r="C16" s="50" t="s">
        <v>57</v>
      </c>
      <c r="D16" s="471">
        <f>+'Resumen periodo'!E25+'Resumen periodo'!E26</f>
        <v>499.99985000000004</v>
      </c>
      <c r="E16" s="472">
        <f>+'Resumen periodo'!F25+'Resumen periodo'!F26</f>
        <v>92.475000000000009</v>
      </c>
      <c r="F16" s="473">
        <f t="shared" si="0"/>
        <v>592.47485000000006</v>
      </c>
      <c r="G16" s="472">
        <f>+'Resumen periodo'!H25+'Resumen periodo'!H26</f>
        <v>415.88600000000002</v>
      </c>
      <c r="H16" s="473">
        <f t="shared" si="1"/>
        <v>176.58885000000004</v>
      </c>
      <c r="I16" s="485">
        <f t="shared" si="2"/>
        <v>0.70194709530708344</v>
      </c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A17" s="7"/>
      <c r="B17" s="750"/>
      <c r="C17" s="50" t="s">
        <v>58</v>
      </c>
      <c r="D17" s="471">
        <f>+'Resumen periodo'!E27+'Resumen periodo'!E28</f>
        <v>999.99970000000008</v>
      </c>
      <c r="E17" s="76">
        <f>+'Resumen periodo'!F27+'Resumen periodo'!F28</f>
        <v>0</v>
      </c>
      <c r="F17" s="473">
        <f t="shared" si="0"/>
        <v>999.99970000000008</v>
      </c>
      <c r="G17" s="76">
        <f>+'Resumen periodo'!H27+'Resumen periodo'!H28</f>
        <v>816.16199999999992</v>
      </c>
      <c r="H17" s="473">
        <f t="shared" si="1"/>
        <v>183.83770000000015</v>
      </c>
      <c r="I17" s="485">
        <f t="shared" si="2"/>
        <v>0.81616224484867328</v>
      </c>
      <c r="J17" s="7"/>
      <c r="K17" s="7"/>
      <c r="L17" s="7"/>
      <c r="M17" s="7"/>
      <c r="N17" s="7"/>
      <c r="O17" s="7"/>
      <c r="P17" s="7"/>
      <c r="Q17" s="7"/>
      <c r="R17" s="7"/>
    </row>
    <row r="18" spans="1:18" s="7" customFormat="1">
      <c r="B18" s="750"/>
      <c r="C18" s="50" t="s">
        <v>59</v>
      </c>
      <c r="D18" s="471">
        <f>+'Resumen periodo'!E29+'Resumen periodo'!E30</f>
        <v>749.99977499999989</v>
      </c>
      <c r="E18" s="76">
        <f>+'Resumen periodo'!F29+'Resumen periodo'!F30</f>
        <v>0</v>
      </c>
      <c r="F18" s="473">
        <f t="shared" si="0"/>
        <v>749.99977499999989</v>
      </c>
      <c r="G18" s="76">
        <f>+'Resumen periodo'!H29+'Resumen periodo'!H30</f>
        <v>665.18899999999996</v>
      </c>
      <c r="H18" s="473">
        <f t="shared" si="1"/>
        <v>84.810774999999921</v>
      </c>
      <c r="I18" s="485">
        <f t="shared" si="2"/>
        <v>0.88691893274234657</v>
      </c>
    </row>
    <row r="19" spans="1:18" s="7" customFormat="1">
      <c r="B19" s="750"/>
      <c r="C19" s="50" t="s">
        <v>60</v>
      </c>
      <c r="D19" s="471">
        <f>+'Resumen periodo'!E31+'Resumen periodo'!E32</f>
        <v>1499.9995499999998</v>
      </c>
      <c r="E19" s="76">
        <f>+'Resumen periodo'!F31+'Resumen periodo'!F32</f>
        <v>0</v>
      </c>
      <c r="F19" s="473">
        <f t="shared" si="0"/>
        <v>1499.9995499999998</v>
      </c>
      <c r="G19" s="76">
        <f>+'Resumen periodo'!H31+'Resumen periodo'!H32</f>
        <v>1361.7229999999997</v>
      </c>
      <c r="H19" s="473">
        <f t="shared" si="1"/>
        <v>138.27655000000004</v>
      </c>
      <c r="I19" s="485">
        <f t="shared" si="2"/>
        <v>0.907815605678015</v>
      </c>
    </row>
    <row r="20" spans="1:18" s="7" customFormat="1" ht="15" thickBot="1">
      <c r="B20" s="750"/>
      <c r="C20" s="361" t="s">
        <v>61</v>
      </c>
      <c r="D20" s="474">
        <f>+'Resumen periodo'!E33+'Resumen periodo'!E34</f>
        <v>669.99979899999983</v>
      </c>
      <c r="E20" s="364">
        <f>+'Resumen periodo'!F33+'Resumen periodo'!F34</f>
        <v>0</v>
      </c>
      <c r="F20" s="475">
        <f t="shared" si="0"/>
        <v>669.99979899999983</v>
      </c>
      <c r="G20" s="364">
        <f>+'Resumen periodo'!H33+'Resumen periodo'!H34</f>
        <v>607.24099999999999</v>
      </c>
      <c r="H20" s="475">
        <f t="shared" si="1"/>
        <v>62.75879899999984</v>
      </c>
      <c r="I20" s="486">
        <f t="shared" si="2"/>
        <v>0.90633012264530566</v>
      </c>
    </row>
    <row r="21" spans="1:18" s="7" customFormat="1">
      <c r="B21" s="750"/>
      <c r="C21" s="56" t="s">
        <v>216</v>
      </c>
      <c r="D21" s="476">
        <v>120</v>
      </c>
      <c r="E21" s="70">
        <v>0</v>
      </c>
      <c r="F21" s="477">
        <f>D21+E21</f>
        <v>120</v>
      </c>
      <c r="G21" s="70">
        <f>+'PESCA INVES'!J11</f>
        <v>96.947999999999993</v>
      </c>
      <c r="H21" s="478">
        <f t="shared" si="1"/>
        <v>23.052000000000007</v>
      </c>
      <c r="I21" s="487">
        <f>G21/F21</f>
        <v>0.80789999999999995</v>
      </c>
    </row>
    <row r="22" spans="1:18" s="7" customFormat="1" ht="15" thickBot="1">
      <c r="B22" s="750"/>
      <c r="C22" s="349" t="s">
        <v>42</v>
      </c>
      <c r="D22" s="479">
        <v>0</v>
      </c>
      <c r="E22" s="431">
        <v>0</v>
      </c>
      <c r="F22" s="479">
        <f t="shared" si="0"/>
        <v>0</v>
      </c>
      <c r="G22" s="431">
        <v>0</v>
      </c>
      <c r="H22" s="479">
        <f t="shared" si="1"/>
        <v>0</v>
      </c>
      <c r="I22" s="488">
        <v>0</v>
      </c>
    </row>
    <row r="23" spans="1:18" s="7" customFormat="1" ht="28.8" customHeight="1" thickBot="1">
      <c r="B23" s="751"/>
      <c r="C23" s="634" t="s">
        <v>82</v>
      </c>
      <c r="D23" s="635">
        <f>SUM(D7:D22)</f>
        <v>5992.0085592000005</v>
      </c>
      <c r="E23" s="636">
        <f>SUM(E7:E22)</f>
        <v>1.4210854715202004E-14</v>
      </c>
      <c r="F23" s="636">
        <f>+D23+E23</f>
        <v>5992.0085592000005</v>
      </c>
      <c r="G23" s="636">
        <f>SUM(G7:G22)</f>
        <v>4983.66</v>
      </c>
      <c r="H23" s="636">
        <f>+F23-G23</f>
        <v>1008.3485592000006</v>
      </c>
      <c r="I23" s="637">
        <f t="shared" si="2"/>
        <v>0.83171777055428198</v>
      </c>
    </row>
    <row r="24" spans="1:18" s="7" customFormat="1"/>
    <row r="25" spans="1:18" s="60" customFormat="1"/>
    <row r="26" spans="1:18" s="60" customFormat="1" hidden="1"/>
    <row r="27" spans="1:18" s="60" customFormat="1" hidden="1"/>
    <row r="28" spans="1:18" s="60" customFormat="1"/>
    <row r="29" spans="1:18" s="60" customFormat="1"/>
    <row r="30" spans="1:18" s="60" customFormat="1">
      <c r="C30" s="961"/>
    </row>
    <row r="31" spans="1:18" s="60" customFormat="1"/>
    <row r="32" spans="1:18" s="60" customFormat="1">
      <c r="C32" s="961"/>
    </row>
    <row r="33" spans="3:3" s="60" customFormat="1"/>
    <row r="34" spans="3:3" s="60" customFormat="1">
      <c r="C34" s="961"/>
    </row>
    <row r="35" spans="3:3" s="60" customFormat="1"/>
    <row r="36" spans="3:3" s="60" customFormat="1">
      <c r="C36" s="961"/>
    </row>
    <row r="37" spans="3:3" s="60" customFormat="1"/>
    <row r="38" spans="3:3" s="60" customFormat="1">
      <c r="C38" s="961"/>
    </row>
    <row r="39" spans="3:3" s="60" customFormat="1"/>
    <row r="40" spans="3:3" s="60" customFormat="1"/>
    <row r="41" spans="3:3" s="60" customFormat="1"/>
    <row r="42" spans="3:3" s="60" customFormat="1"/>
    <row r="43" spans="3:3" s="60" customFormat="1"/>
    <row r="44" spans="3:3" s="60" customFormat="1"/>
    <row r="45" spans="3:3" s="60" customFormat="1"/>
    <row r="46" spans="3:3" s="60" customFormat="1"/>
    <row r="47" spans="3:3" s="60" customFormat="1"/>
    <row r="48" spans="3:3" s="60" customFormat="1"/>
    <row r="49" s="60" customFormat="1"/>
    <row r="50" s="60" customFormat="1"/>
    <row r="51" s="60" customFormat="1"/>
    <row r="52" s="60" customFormat="1"/>
    <row r="53" s="60" customFormat="1"/>
    <row r="54" s="60" customFormat="1"/>
    <row r="55" s="60" customFormat="1"/>
    <row r="56" s="60" customFormat="1"/>
    <row r="57" s="60" customFormat="1"/>
    <row r="58" s="60" customFormat="1"/>
    <row r="59" s="60" customFormat="1"/>
    <row r="60" s="60" customFormat="1"/>
    <row r="61" s="60" customFormat="1"/>
    <row r="62" s="60" customFormat="1"/>
    <row r="63" s="60" customFormat="1"/>
    <row r="64" s="60" customFormat="1"/>
    <row r="65" s="60" customFormat="1"/>
    <row r="66" s="60" customFormat="1"/>
    <row r="67" s="60" customFormat="1"/>
    <row r="68" s="60" customFormat="1"/>
    <row r="69" s="60" customFormat="1"/>
    <row r="70" s="60" customFormat="1"/>
    <row r="71" s="60" customFormat="1"/>
    <row r="72" s="60" customFormat="1"/>
    <row r="73" s="60" customFormat="1"/>
    <row r="74" s="60" customFormat="1"/>
    <row r="75" s="60" customFormat="1"/>
    <row r="76" s="60" customFormat="1"/>
    <row r="77" s="60" customFormat="1"/>
    <row r="78" s="60" customFormat="1"/>
    <row r="79" s="60" customFormat="1"/>
    <row r="80" s="60" customFormat="1"/>
    <row r="81" s="60" customFormat="1"/>
    <row r="82" s="60" customFormat="1"/>
    <row r="83" s="60" customFormat="1"/>
    <row r="84" s="60" customFormat="1"/>
    <row r="85" s="60" customFormat="1"/>
    <row r="86" s="60" customFormat="1"/>
    <row r="87" s="60" customFormat="1"/>
    <row r="88" s="60" customFormat="1"/>
    <row r="89" s="60" customFormat="1"/>
    <row r="90" s="60" customFormat="1"/>
    <row r="91" s="60" customFormat="1"/>
    <row r="92" s="60" customFormat="1"/>
    <row r="93" s="60" customFormat="1"/>
    <row r="94" s="60" customFormat="1"/>
    <row r="95" s="60" customFormat="1"/>
    <row r="96" s="60" customFormat="1"/>
    <row r="97" s="60" customFormat="1"/>
    <row r="98" s="60" customFormat="1"/>
    <row r="99" s="60" customFormat="1"/>
    <row r="100" s="60" customFormat="1"/>
    <row r="101" s="60" customFormat="1"/>
    <row r="102" s="60" customFormat="1"/>
    <row r="103" s="60" customFormat="1"/>
    <row r="104" s="60" customFormat="1"/>
    <row r="105" s="60" customFormat="1"/>
    <row r="106" s="60" customFormat="1"/>
    <row r="107" s="60" customFormat="1"/>
    <row r="108" s="60" customFormat="1"/>
    <row r="109" s="60" customFormat="1"/>
    <row r="110" s="60" customFormat="1"/>
    <row r="111" s="60" customFormat="1"/>
    <row r="112" s="60" customFormat="1"/>
    <row r="113" s="60" customFormat="1"/>
    <row r="114" s="60" customFormat="1"/>
    <row r="115" s="60" customFormat="1"/>
    <row r="116" s="60" customFormat="1"/>
    <row r="117" s="60" customFormat="1"/>
    <row r="118" s="60" customFormat="1"/>
    <row r="119" s="60" customFormat="1"/>
    <row r="120" s="60" customFormat="1"/>
    <row r="121" s="60" customFormat="1"/>
    <row r="122" s="60" customFormat="1"/>
    <row r="123" s="60" customFormat="1"/>
    <row r="124" s="60" customFormat="1"/>
    <row r="125" s="60" customFormat="1"/>
    <row r="126" s="60" customFormat="1"/>
    <row r="127" s="60" customFormat="1"/>
    <row r="128" s="60" customFormat="1"/>
    <row r="129" s="60" customFormat="1"/>
    <row r="130" s="60" customFormat="1"/>
    <row r="131" s="60" customFormat="1"/>
    <row r="132" s="60" customFormat="1"/>
    <row r="133" s="60" customFormat="1"/>
    <row r="134" s="60" customFormat="1"/>
    <row r="135" s="60" customFormat="1"/>
    <row r="136" s="60" customFormat="1"/>
    <row r="137" s="60" customFormat="1"/>
    <row r="138" s="60" customFormat="1"/>
    <row r="139" s="60" customFormat="1"/>
    <row r="140" s="60" customFormat="1"/>
    <row r="141" s="60" customFormat="1"/>
    <row r="142" s="60" customFormat="1"/>
    <row r="143" s="60" customFormat="1"/>
    <row r="144" s="60" customFormat="1"/>
    <row r="145" s="60" customFormat="1"/>
    <row r="146" s="60" customFormat="1"/>
    <row r="147" s="60" customFormat="1"/>
    <row r="148" s="60" customFormat="1"/>
    <row r="149" s="60" customFormat="1"/>
    <row r="150" s="60" customFormat="1"/>
    <row r="151" s="60" customFormat="1"/>
    <row r="152" s="60" customFormat="1"/>
    <row r="153" s="60" customFormat="1"/>
    <row r="154" s="60" customFormat="1"/>
    <row r="155" s="60" customFormat="1"/>
    <row r="156" s="60" customFormat="1"/>
    <row r="157" s="60" customFormat="1"/>
    <row r="158" s="60" customFormat="1"/>
    <row r="159" s="60" customFormat="1"/>
    <row r="160" s="60" customFormat="1"/>
    <row r="161" s="60" customFormat="1"/>
    <row r="162" s="60" customFormat="1"/>
    <row r="163" s="60" customFormat="1"/>
    <row r="164" s="60" customFormat="1"/>
    <row r="165" s="60" customFormat="1"/>
    <row r="166" s="60" customFormat="1"/>
    <row r="167" s="60" customFormat="1"/>
    <row r="168" s="60" customFormat="1"/>
    <row r="169" s="60" customFormat="1"/>
    <row r="170" s="60" customFormat="1"/>
    <row r="171" s="60" customFormat="1"/>
    <row r="172" s="60" customFormat="1"/>
    <row r="173" s="60" customFormat="1"/>
    <row r="174" s="60" customFormat="1"/>
    <row r="175" s="60" customFormat="1"/>
    <row r="176" s="60" customFormat="1"/>
    <row r="177" s="60" customFormat="1"/>
    <row r="178" s="60" customFormat="1"/>
    <row r="179" s="60" customFormat="1"/>
    <row r="180" s="60" customFormat="1"/>
    <row r="181" s="60" customFormat="1"/>
    <row r="182" s="60" customFormat="1"/>
    <row r="183" s="60" customFormat="1"/>
    <row r="184" s="60" customFormat="1"/>
    <row r="185" s="60" customFormat="1"/>
    <row r="186" s="60" customFormat="1"/>
    <row r="187" s="60" customFormat="1"/>
    <row r="188" s="60" customFormat="1"/>
    <row r="189" s="60" customFormat="1"/>
    <row r="190" s="60" customFormat="1"/>
    <row r="191" s="60" customFormat="1"/>
    <row r="192" s="60" customFormat="1"/>
    <row r="193" s="60" customFormat="1"/>
    <row r="194" s="60" customFormat="1"/>
    <row r="195" s="60" customFormat="1"/>
    <row r="196" s="60" customFormat="1"/>
    <row r="197" s="60" customFormat="1"/>
    <row r="198" s="60" customFormat="1"/>
    <row r="199" s="60" customFormat="1"/>
    <row r="200" s="60" customFormat="1"/>
    <row r="201" s="60" customFormat="1"/>
    <row r="202" s="60" customFormat="1"/>
    <row r="203" s="60" customFormat="1"/>
    <row r="204" s="60" customFormat="1"/>
    <row r="205" s="60" customFormat="1"/>
    <row r="206" s="60" customFormat="1"/>
    <row r="207" s="60" customFormat="1"/>
    <row r="208" s="60" customFormat="1"/>
    <row r="209" s="60" customFormat="1"/>
    <row r="210" s="60" customFormat="1"/>
    <row r="211" s="60" customFormat="1"/>
    <row r="212" s="60" customFormat="1"/>
    <row r="213" s="60" customFormat="1"/>
    <row r="214" s="60" customFormat="1"/>
    <row r="215" s="60" customFormat="1"/>
    <row r="216" s="60" customFormat="1"/>
    <row r="217" s="60" customFormat="1"/>
    <row r="218" s="60" customFormat="1"/>
    <row r="219" s="60" customFormat="1"/>
    <row r="220" s="60" customFormat="1"/>
    <row r="221" s="60" customFormat="1"/>
    <row r="222" s="60" customFormat="1"/>
    <row r="223" s="60" customFormat="1"/>
    <row r="224" s="60" customFormat="1"/>
    <row r="225" s="60" customFormat="1"/>
    <row r="226" s="60" customFormat="1"/>
    <row r="227" s="60" customFormat="1"/>
    <row r="228" s="60" customFormat="1"/>
    <row r="229" s="60" customFormat="1"/>
    <row r="230" s="60" customFormat="1"/>
    <row r="231" s="60" customFormat="1"/>
    <row r="232" s="60" customFormat="1"/>
    <row r="233" s="60" customFormat="1"/>
    <row r="234" s="60" customFormat="1"/>
    <row r="235" s="60" customFormat="1"/>
    <row r="236" s="60" customFormat="1"/>
    <row r="237" s="60" customFormat="1"/>
    <row r="238" s="60" customFormat="1"/>
    <row r="239" s="60" customFormat="1"/>
    <row r="240" s="60" customFormat="1"/>
    <row r="241" s="60" customFormat="1"/>
    <row r="242" s="60" customFormat="1"/>
    <row r="243" s="60" customFormat="1"/>
    <row r="244" s="60" customFormat="1"/>
    <row r="245" s="60" customFormat="1"/>
    <row r="246" s="60" customFormat="1"/>
    <row r="247" s="60" customFormat="1"/>
    <row r="248" s="60" customFormat="1"/>
    <row r="249" s="60" customFormat="1"/>
    <row r="250" s="60" customFormat="1"/>
    <row r="251" s="60" customFormat="1"/>
    <row r="252" s="60" customFormat="1"/>
    <row r="253" s="60" customFormat="1"/>
    <row r="254" s="60" customFormat="1"/>
    <row r="255" s="60" customFormat="1"/>
    <row r="256" s="60" customFormat="1"/>
    <row r="257" s="60" customFormat="1"/>
    <row r="258" s="60" customFormat="1"/>
    <row r="259" s="60" customFormat="1"/>
    <row r="260" s="60" customFormat="1"/>
    <row r="261" s="60" customFormat="1"/>
    <row r="262" s="60" customFormat="1"/>
    <row r="263" s="60" customFormat="1"/>
    <row r="264" s="60" customFormat="1"/>
    <row r="265" s="60" customFormat="1"/>
    <row r="266" s="60" customFormat="1"/>
    <row r="267" s="60" customFormat="1"/>
    <row r="268" s="60" customFormat="1"/>
    <row r="269" s="60" customFormat="1"/>
    <row r="270" s="60" customFormat="1"/>
    <row r="271" s="60" customFormat="1"/>
    <row r="272" s="60" customFormat="1"/>
    <row r="273" s="60" customFormat="1"/>
    <row r="274" s="60" customFormat="1"/>
    <row r="275" s="60" customFormat="1"/>
    <row r="276" s="60" customFormat="1"/>
    <row r="277" s="60" customFormat="1"/>
    <row r="278" s="60" customFormat="1"/>
    <row r="279" s="60" customFormat="1"/>
    <row r="280" s="60" customFormat="1"/>
    <row r="281" s="60" customFormat="1"/>
    <row r="282" s="60" customFormat="1"/>
    <row r="283" s="60" customFormat="1"/>
    <row r="284" s="60" customFormat="1"/>
    <row r="285" s="60" customFormat="1"/>
    <row r="286" s="60" customFormat="1"/>
    <row r="287" s="60" customFormat="1"/>
    <row r="288" s="60" customFormat="1"/>
    <row r="289" spans="3:3" s="60" customFormat="1"/>
    <row r="290" spans="3:3" s="60" customFormat="1"/>
    <row r="291" spans="3:3" s="60" customFormat="1"/>
    <row r="292" spans="3:3">
      <c r="C292" s="60"/>
    </row>
    <row r="293" spans="3:3">
      <c r="C293" s="60"/>
    </row>
  </sheetData>
  <mergeCells count="4">
    <mergeCell ref="B4:I4"/>
    <mergeCell ref="B2:I2"/>
    <mergeCell ref="B3:I3"/>
    <mergeCell ref="B7:B23"/>
  </mergeCells>
  <conditionalFormatting sqref="G9:G10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177" scale="71" orientation="portrait" r:id="rId1"/>
  <colBreaks count="1" manualBreakCount="1">
    <brk id="10" max="1048575" man="1"/>
  </colBreaks>
  <ignoredErrors>
    <ignoredError sqref="F2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T1006"/>
  <sheetViews>
    <sheetView topLeftCell="A4" zoomScale="66" zoomScaleNormal="66" workbookViewId="0">
      <selection activeCell="B43" sqref="B43"/>
    </sheetView>
  </sheetViews>
  <sheetFormatPr baseColWidth="10" defaultRowHeight="14.4"/>
  <cols>
    <col min="1" max="1" width="5.88671875" style="15" customWidth="1"/>
    <col min="2" max="2" width="24.44140625" customWidth="1"/>
    <col min="3" max="3" width="25" customWidth="1"/>
    <col min="4" max="4" width="20.109375" customWidth="1"/>
    <col min="5" max="5" width="16.44140625" customWidth="1"/>
    <col min="6" max="6" width="14.44140625" style="6" customWidth="1"/>
    <col min="7" max="7" width="18.5546875" customWidth="1"/>
    <col min="8" max="8" width="19" customWidth="1"/>
    <col min="9" max="9" width="16.44140625" customWidth="1"/>
    <col min="10" max="10" width="15.5546875" style="15" customWidth="1"/>
    <col min="11" max="11" width="18.109375" style="15" customWidth="1"/>
    <col min="12" max="91" width="11.44140625" style="15"/>
    <col min="92" max="306" width="11.44140625" style="5"/>
  </cols>
  <sheetData>
    <row r="1" spans="2:11" s="15" customFormat="1">
      <c r="E1" s="16"/>
      <c r="F1" s="17"/>
    </row>
    <row r="2" spans="2:11" ht="17.100000000000001" customHeight="1">
      <c r="B2" s="757" t="s">
        <v>71</v>
      </c>
      <c r="C2" s="758"/>
      <c r="D2" s="758"/>
      <c r="E2" s="758"/>
      <c r="F2" s="758"/>
      <c r="G2" s="758"/>
      <c r="H2" s="758"/>
      <c r="I2" s="758"/>
      <c r="J2" s="758"/>
    </row>
    <row r="3" spans="2:11" ht="15.6" customHeight="1">
      <c r="B3" s="759" t="str">
        <f>+'Resumen anual_'!B3</f>
        <v xml:space="preserve">D.Ex.N°777 </v>
      </c>
      <c r="C3" s="760"/>
      <c r="D3" s="760"/>
      <c r="E3" s="760"/>
      <c r="F3" s="760"/>
      <c r="G3" s="760"/>
      <c r="H3" s="760"/>
      <c r="I3" s="760"/>
      <c r="J3" s="760"/>
    </row>
    <row r="4" spans="2:11" ht="21" customHeight="1">
      <c r="B4" s="762">
        <f>+'Resumen anual_'!B4</f>
        <v>43587</v>
      </c>
      <c r="C4" s="763"/>
      <c r="D4" s="763"/>
      <c r="E4" s="763"/>
      <c r="F4" s="763"/>
      <c r="G4" s="763"/>
      <c r="H4" s="763"/>
      <c r="I4" s="763"/>
      <c r="J4" s="763"/>
    </row>
    <row r="5" spans="2:11" s="15" customFormat="1" ht="15" thickBot="1">
      <c r="E5" s="16"/>
      <c r="F5" s="17"/>
    </row>
    <row r="6" spans="2:11" ht="36" customHeight="1" thickBot="1">
      <c r="B6" s="11" t="s">
        <v>52</v>
      </c>
      <c r="C6" s="41" t="s">
        <v>51</v>
      </c>
      <c r="D6" s="42" t="s">
        <v>80</v>
      </c>
      <c r="E6" s="42" t="s">
        <v>23</v>
      </c>
      <c r="F6" s="9" t="s">
        <v>5</v>
      </c>
      <c r="G6" s="9" t="s">
        <v>6</v>
      </c>
      <c r="H6" s="9" t="s">
        <v>7</v>
      </c>
      <c r="I6" s="9" t="s">
        <v>8</v>
      </c>
      <c r="J6" s="10" t="s">
        <v>30</v>
      </c>
      <c r="K6" s="126" t="s">
        <v>10</v>
      </c>
    </row>
    <row r="7" spans="2:11">
      <c r="B7" s="752" t="s">
        <v>49</v>
      </c>
      <c r="C7" s="764" t="s">
        <v>62</v>
      </c>
      <c r="D7" s="14" t="s">
        <v>53</v>
      </c>
      <c r="E7" s="61">
        <f>'Control Cuota Artesanal'!E7</f>
        <v>3</v>
      </c>
      <c r="F7" s="45">
        <f>'Control Cuota Artesanal'!F7</f>
        <v>0</v>
      </c>
      <c r="G7" s="63">
        <f>E7+F7</f>
        <v>3</v>
      </c>
      <c r="H7" s="246">
        <f>'Control Cuota Artesanal'!H7</f>
        <v>0</v>
      </c>
      <c r="I7" s="48">
        <f>G7-H7</f>
        <v>3</v>
      </c>
      <c r="J7" s="122">
        <f t="shared" ref="J7:J34" si="0">+H7/G7</f>
        <v>0</v>
      </c>
      <c r="K7" s="132"/>
    </row>
    <row r="8" spans="2:11">
      <c r="B8" s="752"/>
      <c r="C8" s="765"/>
      <c r="D8" s="12" t="s">
        <v>54</v>
      </c>
      <c r="E8" s="62">
        <f>'Control Cuota Artesanal'!E8</f>
        <v>1</v>
      </c>
      <c r="F8" s="46">
        <f>'Control Cuota Artesanal'!F8</f>
        <v>0</v>
      </c>
      <c r="G8" s="40">
        <f>E8+F8+I7</f>
        <v>4</v>
      </c>
      <c r="H8" s="46">
        <f>'Control Cuota Artesanal'!H8</f>
        <v>0</v>
      </c>
      <c r="I8" s="245">
        <f>G8-H8</f>
        <v>4</v>
      </c>
      <c r="J8" s="123">
        <f t="shared" si="0"/>
        <v>0</v>
      </c>
      <c r="K8" s="133"/>
    </row>
    <row r="9" spans="2:11">
      <c r="B9" s="752"/>
      <c r="C9" s="766" t="s">
        <v>63</v>
      </c>
      <c r="D9" s="13" t="s">
        <v>53</v>
      </c>
      <c r="E9" s="62">
        <f>'Control Cuota Artesanal'!E9</f>
        <v>13</v>
      </c>
      <c r="F9" s="46">
        <f>'Control Cuota Artesanal'!F9</f>
        <v>0</v>
      </c>
      <c r="G9" s="40">
        <f>E9+F9</f>
        <v>13</v>
      </c>
      <c r="H9" s="46">
        <f>'Control Cuota Artesanal'!H9</f>
        <v>0</v>
      </c>
      <c r="I9" s="245">
        <f t="shared" ref="I9:I22" si="1">G9-H9</f>
        <v>13</v>
      </c>
      <c r="J9" s="123">
        <f t="shared" si="0"/>
        <v>0</v>
      </c>
      <c r="K9" s="133"/>
    </row>
    <row r="10" spans="2:11">
      <c r="B10" s="752"/>
      <c r="C10" s="765"/>
      <c r="D10" s="12" t="s">
        <v>54</v>
      </c>
      <c r="E10" s="62">
        <f>'Control Cuota Artesanal'!E10</f>
        <v>2</v>
      </c>
      <c r="F10" s="46">
        <f>'Control Cuota Artesanal'!F10</f>
        <v>0</v>
      </c>
      <c r="G10" s="40">
        <f>E10+F10+I9</f>
        <v>15</v>
      </c>
      <c r="H10" s="46">
        <f>'Control Cuota Artesanal'!H10</f>
        <v>0</v>
      </c>
      <c r="I10" s="245">
        <f t="shared" si="1"/>
        <v>15</v>
      </c>
      <c r="J10" s="123">
        <f t="shared" si="0"/>
        <v>0</v>
      </c>
      <c r="K10" s="133"/>
    </row>
    <row r="11" spans="2:11">
      <c r="B11" s="752"/>
      <c r="C11" s="766" t="s">
        <v>64</v>
      </c>
      <c r="D11" s="13" t="s">
        <v>53</v>
      </c>
      <c r="E11" s="62">
        <f>'Control Cuota Artesanal'!E11+'Control Cuota Artesanal'!E13+'Control Cuota Artesanal'!E15+'Control Cuota Artesanal'!E17+'Control Cuota Artesanal'!E19</f>
        <v>697</v>
      </c>
      <c r="F11" s="46">
        <f>'Control Cuota Artesanal'!F11+'Control Cuota Artesanal'!F13+'Control Cuota Artesanal'!F15+'Control Cuota Artesanal'!F17+'Control Cuota Artesanal'!F19</f>
        <v>-32.475000000000001</v>
      </c>
      <c r="G11" s="40">
        <f>E11+F11</f>
        <v>664.52499999999998</v>
      </c>
      <c r="H11" s="46">
        <f>'Control Cuota Artesanal'!H11+'Control Cuota Artesanal'!H13+'Control Cuota Artesanal'!H15+'Control Cuota Artesanal'!H17+'Control Cuota Artesanal'!H19</f>
        <v>270.05899999999997</v>
      </c>
      <c r="I11" s="245">
        <f t="shared" si="1"/>
        <v>394.46600000000001</v>
      </c>
      <c r="J11" s="123">
        <f t="shared" si="0"/>
        <v>0.40639404085625069</v>
      </c>
      <c r="K11" s="133"/>
    </row>
    <row r="12" spans="2:11">
      <c r="B12" s="752"/>
      <c r="C12" s="767"/>
      <c r="D12" s="12" t="s">
        <v>54</v>
      </c>
      <c r="E12" s="62">
        <f>'Control Cuota Artesanal'!E12+'Control Cuota Artesanal'!E14+'Control Cuota Artesanal'!E16+'Control Cuota Artesanal'!E18+'Control Cuota Artesanal'!E20</f>
        <v>78</v>
      </c>
      <c r="F12" s="46">
        <f>'Control Cuota Artesanal'!F12+'Control Cuota Artesanal'!F14+'Control Cuota Artesanal'!F16+'Control Cuota Artesanal'!F18+'Control Cuota Artesanal'!F20</f>
        <v>-60</v>
      </c>
      <c r="G12" s="40">
        <f>E12+F12+I11</f>
        <v>412.46600000000001</v>
      </c>
      <c r="H12" s="46">
        <f>'Control Cuota Artesanal'!H12+'Control Cuota Artesanal'!H14+'Control Cuota Artesanal'!H16+'Control Cuota Artesanal'!H18+'Control Cuota Artesanal'!H20</f>
        <v>178.06799999999998</v>
      </c>
      <c r="I12" s="245">
        <f t="shared" si="1"/>
        <v>234.39800000000002</v>
      </c>
      <c r="J12" s="123">
        <f t="shared" si="0"/>
        <v>0.43171558382993985</v>
      </c>
      <c r="K12" s="133"/>
    </row>
    <row r="13" spans="2:11">
      <c r="B13" s="752"/>
      <c r="C13" s="766" t="s">
        <v>65</v>
      </c>
      <c r="D13" s="13" t="s">
        <v>55</v>
      </c>
      <c r="E13" s="62">
        <f>'Control Cuota Artesanal'!E21</f>
        <v>249</v>
      </c>
      <c r="F13" s="46">
        <f>'Control Cuota Artesanal'!F21</f>
        <v>0</v>
      </c>
      <c r="G13" s="40">
        <f>E13+F13</f>
        <v>249</v>
      </c>
      <c r="H13" s="46">
        <f>'Control Cuota Artesanal'!H21</f>
        <v>242.28199999999998</v>
      </c>
      <c r="I13" s="245">
        <f t="shared" si="1"/>
        <v>6.7180000000000177</v>
      </c>
      <c r="J13" s="124">
        <f t="shared" si="0"/>
        <v>0.97302008032128506</v>
      </c>
      <c r="K13" s="135">
        <f>+'Control Cuota Artesanal'!$K$21</f>
        <v>43153</v>
      </c>
    </row>
    <row r="14" spans="2:11">
      <c r="B14" s="752"/>
      <c r="C14" s="768"/>
      <c r="D14" s="360" t="s">
        <v>205</v>
      </c>
      <c r="E14" s="62">
        <f>'Control Cuota Artesanal'!E22</f>
        <v>207</v>
      </c>
      <c r="F14" s="46">
        <f>'Control Cuota Artesanal'!F22</f>
        <v>0</v>
      </c>
      <c r="G14" s="40">
        <f>E14+F14+I13</f>
        <v>213.71800000000002</v>
      </c>
      <c r="H14" s="46">
        <f>'Control Cuota Artesanal'!H22</f>
        <v>218.03299999999999</v>
      </c>
      <c r="I14" s="245">
        <f t="shared" si="1"/>
        <v>-4.3149999999999693</v>
      </c>
      <c r="J14" s="123">
        <f t="shared" si="0"/>
        <v>1.0201901571229375</v>
      </c>
      <c r="K14" s="135">
        <f>+'Control Cuota Artesanal'!$K$22</f>
        <v>43273</v>
      </c>
    </row>
    <row r="15" spans="2:11">
      <c r="B15" s="752"/>
      <c r="C15" s="767"/>
      <c r="D15" s="12" t="s">
        <v>54</v>
      </c>
      <c r="E15" s="62">
        <f>'Control Cuota Artesanal'!E23</f>
        <v>114</v>
      </c>
      <c r="F15" s="46">
        <f>'Control Cuota Artesanal'!F23</f>
        <v>0</v>
      </c>
      <c r="G15" s="40">
        <f>E15+F15+I14</f>
        <v>109.68500000000003</v>
      </c>
      <c r="H15" s="46">
        <f>'Control Cuota Artesanal'!H23</f>
        <v>112.069</v>
      </c>
      <c r="I15" s="245">
        <f t="shared" si="1"/>
        <v>-2.3839999999999719</v>
      </c>
      <c r="J15" s="123">
        <f t="shared" si="0"/>
        <v>1.0217349683183661</v>
      </c>
      <c r="K15" s="135">
        <f>+'Control Cuota Artesanal'!$K$23</f>
        <v>43397</v>
      </c>
    </row>
    <row r="16" spans="2:11">
      <c r="B16" s="752"/>
      <c r="C16" s="766" t="s">
        <v>66</v>
      </c>
      <c r="D16" s="13" t="s">
        <v>53</v>
      </c>
      <c r="E16" s="62">
        <f>'Control Cuota Artesanal'!E24</f>
        <v>4</v>
      </c>
      <c r="F16" s="46">
        <f>'Control Cuota Artesanal'!F24</f>
        <v>0</v>
      </c>
      <c r="G16" s="40">
        <f>E16+F16</f>
        <v>4</v>
      </c>
      <c r="H16" s="46">
        <f>'Control Cuota Artesanal'!H24</f>
        <v>0</v>
      </c>
      <c r="I16" s="245">
        <f t="shared" si="1"/>
        <v>4</v>
      </c>
      <c r="J16" s="123">
        <f t="shared" si="0"/>
        <v>0</v>
      </c>
      <c r="K16" s="133"/>
    </row>
    <row r="17" spans="1:91">
      <c r="B17" s="752"/>
      <c r="C17" s="767"/>
      <c r="D17" s="12" t="s">
        <v>54</v>
      </c>
      <c r="E17" s="62">
        <f>'Control Cuota Artesanal'!E25</f>
        <v>1</v>
      </c>
      <c r="F17" s="46">
        <f>'Control Cuota Artesanal'!F25</f>
        <v>0</v>
      </c>
      <c r="G17" s="40">
        <f>E17+F17+I16</f>
        <v>5</v>
      </c>
      <c r="H17" s="46">
        <f>'Control Cuota Artesanal'!H25</f>
        <v>0</v>
      </c>
      <c r="I17" s="245">
        <f t="shared" si="1"/>
        <v>5</v>
      </c>
      <c r="J17" s="123">
        <f t="shared" si="0"/>
        <v>0</v>
      </c>
      <c r="K17" s="133"/>
    </row>
    <row r="18" spans="1:91">
      <c r="B18" s="752"/>
      <c r="C18" s="766" t="s">
        <v>50</v>
      </c>
      <c r="D18" s="13" t="s">
        <v>53</v>
      </c>
      <c r="E18" s="62">
        <f>'Control Cuota Artesanal'!E26</f>
        <v>4</v>
      </c>
      <c r="F18" s="46">
        <f>'Control Cuota Artesanal'!F26</f>
        <v>0</v>
      </c>
      <c r="G18" s="40">
        <f>E18+F18</f>
        <v>4</v>
      </c>
      <c r="H18" s="46">
        <f>'Control Cuota Artesanal'!H26</f>
        <v>0</v>
      </c>
      <c r="I18" s="245">
        <f t="shared" si="1"/>
        <v>4</v>
      </c>
      <c r="J18" s="123">
        <f t="shared" si="0"/>
        <v>0</v>
      </c>
      <c r="K18" s="133"/>
    </row>
    <row r="19" spans="1:91">
      <c r="B19" s="752"/>
      <c r="C19" s="767"/>
      <c r="D19" s="12" t="s">
        <v>54</v>
      </c>
      <c r="E19" s="62">
        <f>'Control Cuota Artesanal'!E27</f>
        <v>1</v>
      </c>
      <c r="F19" s="46">
        <f>'Control Cuota Artesanal'!F27</f>
        <v>0</v>
      </c>
      <c r="G19" s="40">
        <f>E19+F19+I18</f>
        <v>5</v>
      </c>
      <c r="H19" s="46">
        <f>'Control Cuota Artesanal'!H27</f>
        <v>0</v>
      </c>
      <c r="I19" s="245">
        <f t="shared" si="1"/>
        <v>5</v>
      </c>
      <c r="J19" s="123">
        <f t="shared" si="0"/>
        <v>0</v>
      </c>
      <c r="K19" s="133"/>
    </row>
    <row r="20" spans="1:91">
      <c r="B20" s="752"/>
      <c r="C20" s="766" t="s">
        <v>67</v>
      </c>
      <c r="D20" s="13" t="s">
        <v>53</v>
      </c>
      <c r="E20" s="62">
        <f>'Control Cuota Artesanal'!E28</f>
        <v>4</v>
      </c>
      <c r="F20" s="46">
        <f>'Control Cuota Artesanal'!F28</f>
        <v>0</v>
      </c>
      <c r="G20" s="40">
        <f>E20+F20</f>
        <v>4</v>
      </c>
      <c r="H20" s="46">
        <f>'Control Cuota Artesanal'!H28</f>
        <v>0</v>
      </c>
      <c r="I20" s="245">
        <f t="shared" si="1"/>
        <v>4</v>
      </c>
      <c r="J20" s="123">
        <f t="shared" si="0"/>
        <v>0</v>
      </c>
      <c r="K20" s="133"/>
    </row>
    <row r="21" spans="1:91">
      <c r="B21" s="752"/>
      <c r="C21" s="767"/>
      <c r="D21" s="12" t="s">
        <v>54</v>
      </c>
      <c r="E21" s="62">
        <f>'Control Cuota Artesanal'!E29</f>
        <v>1</v>
      </c>
      <c r="F21" s="46">
        <f>'Control Cuota Artesanal'!F29</f>
        <v>0</v>
      </c>
      <c r="G21" s="40">
        <f>E21+F21+I20</f>
        <v>5</v>
      </c>
      <c r="H21" s="46">
        <f>'Control Cuota Artesanal'!H29</f>
        <v>0</v>
      </c>
      <c r="I21" s="245">
        <f t="shared" si="1"/>
        <v>5</v>
      </c>
      <c r="J21" s="123">
        <f t="shared" si="0"/>
        <v>0</v>
      </c>
      <c r="K21" s="133"/>
    </row>
    <row r="22" spans="1:91" ht="15" thickBot="1">
      <c r="B22" s="752"/>
      <c r="C22" s="248" t="s">
        <v>21</v>
      </c>
      <c r="D22" s="249" t="s">
        <v>22</v>
      </c>
      <c r="E22" s="250">
        <v>25</v>
      </c>
      <c r="F22" s="246">
        <v>0</v>
      </c>
      <c r="G22" s="251">
        <f>E22</f>
        <v>25</v>
      </c>
      <c r="H22" s="449">
        <f>+'Control Cuota Artesanal'!H33</f>
        <v>0</v>
      </c>
      <c r="I22" s="253">
        <f t="shared" si="1"/>
        <v>25</v>
      </c>
      <c r="J22" s="254">
        <f t="shared" si="0"/>
        <v>0</v>
      </c>
      <c r="K22" s="255"/>
    </row>
    <row r="23" spans="1:91">
      <c r="B23" s="752"/>
      <c r="C23" s="761" t="s">
        <v>68</v>
      </c>
      <c r="D23" s="127" t="s">
        <v>53</v>
      </c>
      <c r="E23" s="128">
        <f>+'Control Cuota LTP'!G56</f>
        <v>42.170529399999999</v>
      </c>
      <c r="F23" s="129">
        <f>+'Control Cuota LTP'!H56</f>
        <v>0</v>
      </c>
      <c r="G23" s="130">
        <f>E23+F23</f>
        <v>42.170529399999999</v>
      </c>
      <c r="H23" s="129">
        <f>+'Control Cuota LTP'!H56</f>
        <v>0</v>
      </c>
      <c r="I23" s="128">
        <f>G23-H23</f>
        <v>42.170529399999999</v>
      </c>
      <c r="J23" s="131">
        <f t="shared" si="0"/>
        <v>0</v>
      </c>
      <c r="K23" s="132"/>
    </row>
    <row r="24" spans="1:91">
      <c r="B24" s="752"/>
      <c r="C24" s="755"/>
      <c r="D24" s="8" t="s">
        <v>54</v>
      </c>
      <c r="E24" s="49">
        <f>+'Control Cuota LTP'!G57</f>
        <v>5.8393557999999981</v>
      </c>
      <c r="F24" s="47">
        <f>+'Control Cuota LTP'!H57</f>
        <v>0</v>
      </c>
      <c r="G24" s="64">
        <f>E24+F24+I23</f>
        <v>48.009885199999999</v>
      </c>
      <c r="H24" s="47">
        <f>+'Control Cuota LTP'!H57</f>
        <v>0</v>
      </c>
      <c r="I24" s="49">
        <f t="shared" ref="I24:I34" si="2">G24-H24</f>
        <v>48.009885199999999</v>
      </c>
      <c r="J24" s="256">
        <f t="shared" si="0"/>
        <v>0</v>
      </c>
      <c r="K24" s="133"/>
    </row>
    <row r="25" spans="1:91" s="5" customFormat="1">
      <c r="A25" s="15"/>
      <c r="B25" s="752"/>
      <c r="C25" s="754" t="s">
        <v>69</v>
      </c>
      <c r="D25" s="257" t="s">
        <v>53</v>
      </c>
      <c r="E25" s="49">
        <f>+'Control Cuota LTP'!K56</f>
        <v>449.99986500000006</v>
      </c>
      <c r="F25" s="47">
        <f>+'Control Cuota LTP'!L56</f>
        <v>23.790950000000013</v>
      </c>
      <c r="G25" s="64">
        <f>E25+F25</f>
        <v>473.79081500000007</v>
      </c>
      <c r="H25" s="47">
        <f>+'Control Cuota LTP'!N56</f>
        <v>252.596</v>
      </c>
      <c r="I25" s="49">
        <f t="shared" si="2"/>
        <v>221.19481500000006</v>
      </c>
      <c r="J25" s="256">
        <f t="shared" si="0"/>
        <v>0.53313823738858246</v>
      </c>
      <c r="K25" s="13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</row>
    <row r="26" spans="1:91" s="5" customFormat="1">
      <c r="A26" s="15"/>
      <c r="B26" s="752"/>
      <c r="C26" s="755"/>
      <c r="D26" s="8" t="s">
        <v>54</v>
      </c>
      <c r="E26" s="49">
        <f>+'Control Cuota LTP'!K57</f>
        <v>49.999985000000009</v>
      </c>
      <c r="F26" s="47">
        <f>+'Control Cuota LTP'!L57</f>
        <v>68.684049999999999</v>
      </c>
      <c r="G26" s="64">
        <f>E26+F26+I25</f>
        <v>339.87885000000006</v>
      </c>
      <c r="H26" s="47">
        <f>+'Control Cuota LTP'!N57</f>
        <v>163.29000000000002</v>
      </c>
      <c r="I26" s="49">
        <f t="shared" si="2"/>
        <v>176.58885000000004</v>
      </c>
      <c r="J26" s="256">
        <f t="shared" si="0"/>
        <v>0.4804358964966487</v>
      </c>
      <c r="K26" s="13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</row>
    <row r="27" spans="1:91" s="5" customFormat="1">
      <c r="A27" s="15"/>
      <c r="B27" s="752"/>
      <c r="C27" s="754" t="s">
        <v>58</v>
      </c>
      <c r="D27" s="257" t="s">
        <v>53</v>
      </c>
      <c r="E27" s="49">
        <f>+'Control Cuota LTP'!Q56</f>
        <v>899.99973000000011</v>
      </c>
      <c r="F27" s="47">
        <f>+'Control Cuota LTP'!R56</f>
        <v>-17.368099999999991</v>
      </c>
      <c r="G27" s="64">
        <f>E27+F27</f>
        <v>882.63163000000009</v>
      </c>
      <c r="H27" s="47">
        <f>+'Control Cuota LTP'!T56</f>
        <v>618.66</v>
      </c>
      <c r="I27" s="49">
        <f t="shared" si="2"/>
        <v>263.97163000000012</v>
      </c>
      <c r="J27" s="256">
        <f t="shared" si="0"/>
        <v>0.70092661419804303</v>
      </c>
      <c r="K27" s="13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</row>
    <row r="28" spans="1:91" s="5" customFormat="1">
      <c r="A28" s="15"/>
      <c r="B28" s="752"/>
      <c r="C28" s="755"/>
      <c r="D28" s="8" t="s">
        <v>54</v>
      </c>
      <c r="E28" s="49">
        <f>+'Control Cuota LTP'!Q57</f>
        <v>99.999970000000019</v>
      </c>
      <c r="F28" s="47">
        <f>+'Control Cuota LTP'!R57</f>
        <v>17.368100000000002</v>
      </c>
      <c r="G28" s="64">
        <f>E28+F28+I27</f>
        <v>381.33970000000011</v>
      </c>
      <c r="H28" s="47">
        <f>+'Control Cuota LTP'!T57</f>
        <v>197.50199999999998</v>
      </c>
      <c r="I28" s="49">
        <f t="shared" si="2"/>
        <v>183.83770000000013</v>
      </c>
      <c r="J28" s="256">
        <f t="shared" si="0"/>
        <v>0.51791617814772484</v>
      </c>
      <c r="K28" s="133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</row>
    <row r="29" spans="1:91" s="5" customFormat="1">
      <c r="A29" s="15"/>
      <c r="B29" s="752"/>
      <c r="C29" s="754" t="s">
        <v>59</v>
      </c>
      <c r="D29" s="257" t="s">
        <v>53</v>
      </c>
      <c r="E29" s="49">
        <f>+'Control Cuota LTP'!W56</f>
        <v>674.99979749999989</v>
      </c>
      <c r="F29" s="47">
        <f>+'Control Cuota LTP'!X56</f>
        <v>-13.026074999999999</v>
      </c>
      <c r="G29" s="64">
        <f>E29+F29</f>
        <v>661.97372249999989</v>
      </c>
      <c r="H29" s="47">
        <f>+'Control Cuota LTP'!Z56</f>
        <v>549.00299999999993</v>
      </c>
      <c r="I29" s="49">
        <f t="shared" si="2"/>
        <v>112.97072249999997</v>
      </c>
      <c r="J29" s="256">
        <f t="shared" si="0"/>
        <v>0.82934258768859215</v>
      </c>
      <c r="K29" s="13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</row>
    <row r="30" spans="1:91" s="5" customFormat="1">
      <c r="A30" s="15"/>
      <c r="B30" s="752"/>
      <c r="C30" s="755"/>
      <c r="D30" s="8" t="s">
        <v>54</v>
      </c>
      <c r="E30" s="49">
        <f>+'Control Cuota LTP'!W57</f>
        <v>74.999977499999972</v>
      </c>
      <c r="F30" s="47">
        <f>+'Control Cuota LTP'!X57</f>
        <v>13.026075000000001</v>
      </c>
      <c r="G30" s="64">
        <f>E30+F30+I29</f>
        <v>200.99677499999996</v>
      </c>
      <c r="H30" s="47">
        <f>+'Control Cuota LTP'!Z57</f>
        <v>116.18600000000001</v>
      </c>
      <c r="I30" s="49">
        <f t="shared" si="2"/>
        <v>84.81077499999995</v>
      </c>
      <c r="J30" s="256">
        <f t="shared" si="0"/>
        <v>0.5780490756630301</v>
      </c>
      <c r="K30" s="13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</row>
    <row r="31" spans="1:91" s="5" customFormat="1">
      <c r="A31" s="15"/>
      <c r="B31" s="752"/>
      <c r="C31" s="754" t="s">
        <v>60</v>
      </c>
      <c r="D31" s="257" t="s">
        <v>53</v>
      </c>
      <c r="E31" s="49">
        <f>+'Control Cuota LTP'!AC56</f>
        <v>1349.9995949999998</v>
      </c>
      <c r="F31" s="47">
        <f>+'Control Cuota LTP'!AD56</f>
        <v>-26.052150000000001</v>
      </c>
      <c r="G31" s="64">
        <f>E31+F31</f>
        <v>1323.9474449999998</v>
      </c>
      <c r="H31" s="47">
        <f>+'Control Cuota LTP'!AF56</f>
        <v>936.61299999999983</v>
      </c>
      <c r="I31" s="49">
        <f t="shared" si="2"/>
        <v>387.33444499999996</v>
      </c>
      <c r="J31" s="256">
        <f t="shared" si="0"/>
        <v>0.70743971260883398</v>
      </c>
      <c r="K31" s="13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</row>
    <row r="32" spans="1:91" s="5" customFormat="1">
      <c r="A32" s="15"/>
      <c r="B32" s="752"/>
      <c r="C32" s="755"/>
      <c r="D32" s="8" t="s">
        <v>54</v>
      </c>
      <c r="E32" s="49">
        <f>+'Control Cuota LTP'!AC57</f>
        <v>149.99995499999994</v>
      </c>
      <c r="F32" s="47">
        <f>+'Control Cuota LTP'!AD57</f>
        <v>26.052150000000001</v>
      </c>
      <c r="G32" s="64">
        <f>E32+F32+I31</f>
        <v>563.38654999999994</v>
      </c>
      <c r="H32" s="47">
        <f>+'Control Cuota LTP'!AF57</f>
        <v>425.10999999999996</v>
      </c>
      <c r="I32" s="49">
        <f t="shared" si="2"/>
        <v>138.27654999999999</v>
      </c>
      <c r="J32" s="256">
        <f t="shared" si="0"/>
        <v>0.75456185455616576</v>
      </c>
      <c r="K32" s="13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</row>
    <row r="33" spans="1:91" s="5" customFormat="1">
      <c r="A33" s="15"/>
      <c r="B33" s="752"/>
      <c r="C33" s="754" t="s">
        <v>61</v>
      </c>
      <c r="D33" s="257" t="s">
        <v>53</v>
      </c>
      <c r="E33" s="49">
        <f>+'Control Cuota LTP'!AI56</f>
        <v>602.99981909999985</v>
      </c>
      <c r="F33" s="47">
        <f>+'Control Cuota LTP'!AJ56</f>
        <v>-11.636626999999988</v>
      </c>
      <c r="G33" s="64">
        <f>E33+F33</f>
        <v>591.36319209999988</v>
      </c>
      <c r="H33" s="47">
        <f>+'Control Cuota LTP'!AL56</f>
        <v>380.71599999999995</v>
      </c>
      <c r="I33" s="49">
        <f t="shared" si="2"/>
        <v>210.64719209999993</v>
      </c>
      <c r="J33" s="256">
        <f t="shared" si="0"/>
        <v>0.6437938733522337</v>
      </c>
      <c r="K33" s="13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</row>
    <row r="34" spans="1:91" s="5" customFormat="1" ht="15" thickBot="1">
      <c r="A34" s="15"/>
      <c r="B34" s="753"/>
      <c r="C34" s="756"/>
      <c r="D34" s="43" t="s">
        <v>54</v>
      </c>
      <c r="E34" s="258">
        <f>+'Control Cuota LTP'!AI57</f>
        <v>66.9999799</v>
      </c>
      <c r="F34" s="47">
        <f>+'Control Cuota LTP'!AJ57</f>
        <v>11.636627000000001</v>
      </c>
      <c r="G34" s="260">
        <f>E34+F34+I33</f>
        <v>289.28379899999993</v>
      </c>
      <c r="H34" s="259">
        <f>+'Control Cuota LTP'!AL57</f>
        <v>226.52499999999998</v>
      </c>
      <c r="I34" s="258">
        <f t="shared" si="2"/>
        <v>62.758798999999954</v>
      </c>
      <c r="J34" s="125">
        <f t="shared" si="0"/>
        <v>0.78305456711732424</v>
      </c>
      <c r="K34" s="13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</row>
    <row r="35" spans="1:91" s="15" customFormat="1">
      <c r="F35" s="17"/>
      <c r="I35" s="17"/>
    </row>
    <row r="36" spans="1:91" s="15" customFormat="1">
      <c r="F36" s="17"/>
    </row>
    <row r="37" spans="1:91" s="15" customFormat="1">
      <c r="F37" s="17"/>
    </row>
    <row r="38" spans="1:91" s="15" customFormat="1">
      <c r="F38" s="17"/>
    </row>
    <row r="39" spans="1:91" s="15" customFormat="1">
      <c r="F39" s="17"/>
    </row>
    <row r="40" spans="1:91" s="15" customFormat="1">
      <c r="F40" s="17"/>
    </row>
    <row r="41" spans="1:91" s="15" customFormat="1">
      <c r="F41" s="17"/>
    </row>
    <row r="42" spans="1:91" s="15" customFormat="1">
      <c r="F42" s="17"/>
    </row>
    <row r="43" spans="1:91" s="15" customFormat="1">
      <c r="F43" s="17"/>
    </row>
    <row r="44" spans="1:91" s="15" customFormat="1">
      <c r="F44" s="17"/>
    </row>
    <row r="45" spans="1:91" s="15" customFormat="1">
      <c r="F45" s="17"/>
    </row>
    <row r="46" spans="1:91" s="15" customFormat="1">
      <c r="F46" s="17"/>
    </row>
    <row r="47" spans="1:91" s="15" customFormat="1">
      <c r="F47" s="17"/>
    </row>
    <row r="48" spans="1:91" s="15" customFormat="1">
      <c r="F48" s="17"/>
    </row>
    <row r="49" spans="6:6" s="15" customFormat="1">
      <c r="F49" s="17"/>
    </row>
    <row r="50" spans="6:6" s="15" customFormat="1">
      <c r="F50" s="17"/>
    </row>
    <row r="51" spans="6:6" s="15" customFormat="1">
      <c r="F51" s="17"/>
    </row>
    <row r="52" spans="6:6" s="15" customFormat="1">
      <c r="F52" s="17"/>
    </row>
    <row r="53" spans="6:6" s="15" customFormat="1">
      <c r="F53" s="17"/>
    </row>
    <row r="54" spans="6:6" s="15" customFormat="1">
      <c r="F54" s="17"/>
    </row>
    <row r="55" spans="6:6" s="15" customFormat="1">
      <c r="F55" s="17"/>
    </row>
    <row r="56" spans="6:6" s="15" customFormat="1">
      <c r="F56" s="17"/>
    </row>
    <row r="57" spans="6:6" s="15" customFormat="1">
      <c r="F57" s="17"/>
    </row>
    <row r="58" spans="6:6" s="15" customFormat="1">
      <c r="F58" s="17"/>
    </row>
    <row r="59" spans="6:6" s="15" customFormat="1">
      <c r="F59" s="17"/>
    </row>
    <row r="60" spans="6:6" s="15" customFormat="1">
      <c r="F60" s="17"/>
    </row>
    <row r="61" spans="6:6" s="15" customFormat="1">
      <c r="F61" s="17"/>
    </row>
    <row r="62" spans="6:6" s="15" customFormat="1">
      <c r="F62" s="17"/>
    </row>
    <row r="63" spans="6:6" s="15" customFormat="1">
      <c r="F63" s="17"/>
    </row>
    <row r="64" spans="6:6" s="15" customFormat="1">
      <c r="F64" s="17"/>
    </row>
    <row r="65" spans="6:6" s="15" customFormat="1">
      <c r="F65" s="17"/>
    </row>
    <row r="66" spans="6:6" s="15" customFormat="1">
      <c r="F66" s="17"/>
    </row>
    <row r="67" spans="6:6" s="15" customFormat="1">
      <c r="F67" s="17"/>
    </row>
    <row r="68" spans="6:6" s="15" customFormat="1">
      <c r="F68" s="17"/>
    </row>
    <row r="69" spans="6:6" s="15" customFormat="1">
      <c r="F69" s="17"/>
    </row>
    <row r="70" spans="6:6" s="15" customFormat="1">
      <c r="F70" s="17"/>
    </row>
    <row r="71" spans="6:6" s="15" customFormat="1">
      <c r="F71" s="17"/>
    </row>
    <row r="72" spans="6:6" s="15" customFormat="1">
      <c r="F72" s="17"/>
    </row>
    <row r="73" spans="6:6" s="15" customFormat="1">
      <c r="F73" s="17"/>
    </row>
    <row r="74" spans="6:6" s="15" customFormat="1">
      <c r="F74" s="17"/>
    </row>
    <row r="75" spans="6:6" s="15" customFormat="1">
      <c r="F75" s="17"/>
    </row>
    <row r="76" spans="6:6" s="15" customFormat="1">
      <c r="F76" s="17"/>
    </row>
    <row r="77" spans="6:6" s="15" customFormat="1">
      <c r="F77" s="17"/>
    </row>
    <row r="78" spans="6:6" s="15" customFormat="1">
      <c r="F78" s="17"/>
    </row>
    <row r="79" spans="6:6" s="15" customFormat="1">
      <c r="F79" s="17"/>
    </row>
    <row r="80" spans="6:6" s="15" customFormat="1">
      <c r="F80" s="17"/>
    </row>
    <row r="81" spans="6:6" s="15" customFormat="1">
      <c r="F81" s="17"/>
    </row>
    <row r="82" spans="6:6" s="15" customFormat="1">
      <c r="F82" s="17"/>
    </row>
    <row r="83" spans="6:6" s="15" customFormat="1">
      <c r="F83" s="17"/>
    </row>
    <row r="84" spans="6:6" s="15" customFormat="1">
      <c r="F84" s="17"/>
    </row>
    <row r="85" spans="6:6" s="15" customFormat="1">
      <c r="F85" s="17"/>
    </row>
    <row r="86" spans="6:6" s="15" customFormat="1">
      <c r="F86" s="17"/>
    </row>
    <row r="87" spans="6:6" s="15" customFormat="1">
      <c r="F87" s="17"/>
    </row>
    <row r="88" spans="6:6" s="15" customFormat="1">
      <c r="F88" s="17"/>
    </row>
    <row r="89" spans="6:6" s="15" customFormat="1">
      <c r="F89" s="17"/>
    </row>
    <row r="90" spans="6:6" s="15" customFormat="1">
      <c r="F90" s="17"/>
    </row>
    <row r="91" spans="6:6" s="15" customFormat="1">
      <c r="F91" s="17"/>
    </row>
    <row r="92" spans="6:6" s="15" customFormat="1">
      <c r="F92" s="17"/>
    </row>
    <row r="93" spans="6:6" s="15" customFormat="1">
      <c r="F93" s="17"/>
    </row>
    <row r="94" spans="6:6" s="15" customFormat="1">
      <c r="F94" s="17"/>
    </row>
    <row r="95" spans="6:6" s="15" customFormat="1">
      <c r="F95" s="17"/>
    </row>
    <row r="96" spans="6:6" s="15" customFormat="1">
      <c r="F96" s="17"/>
    </row>
    <row r="97" spans="6:6" s="15" customFormat="1">
      <c r="F97" s="17"/>
    </row>
    <row r="98" spans="6:6" s="15" customFormat="1">
      <c r="F98" s="17"/>
    </row>
    <row r="99" spans="6:6" s="15" customFormat="1">
      <c r="F99" s="17"/>
    </row>
    <row r="100" spans="6:6" s="15" customFormat="1">
      <c r="F100" s="17"/>
    </row>
    <row r="101" spans="6:6" s="15" customFormat="1">
      <c r="F101" s="17"/>
    </row>
    <row r="102" spans="6:6" s="15" customFormat="1">
      <c r="F102" s="17"/>
    </row>
    <row r="103" spans="6:6" s="15" customFormat="1">
      <c r="F103" s="17"/>
    </row>
    <row r="104" spans="6:6" s="15" customFormat="1">
      <c r="F104" s="17"/>
    </row>
    <row r="105" spans="6:6" s="15" customFormat="1">
      <c r="F105" s="17"/>
    </row>
    <row r="106" spans="6:6" s="15" customFormat="1">
      <c r="F106" s="17"/>
    </row>
    <row r="107" spans="6:6" s="15" customFormat="1">
      <c r="F107" s="17"/>
    </row>
    <row r="108" spans="6:6" s="15" customFormat="1">
      <c r="F108" s="17"/>
    </row>
    <row r="109" spans="6:6" s="15" customFormat="1">
      <c r="F109" s="17"/>
    </row>
    <row r="110" spans="6:6" s="15" customFormat="1">
      <c r="F110" s="17"/>
    </row>
    <row r="111" spans="6:6" s="15" customFormat="1">
      <c r="F111" s="17"/>
    </row>
    <row r="112" spans="6:6" s="15" customFormat="1">
      <c r="F112" s="17"/>
    </row>
    <row r="113" spans="6:6" s="15" customFormat="1">
      <c r="F113" s="17"/>
    </row>
    <row r="114" spans="6:6" s="15" customFormat="1">
      <c r="F114" s="17"/>
    </row>
    <row r="115" spans="6:6" s="15" customFormat="1">
      <c r="F115" s="17"/>
    </row>
    <row r="116" spans="6:6" s="15" customFormat="1">
      <c r="F116" s="17"/>
    </row>
    <row r="117" spans="6:6" s="15" customFormat="1">
      <c r="F117" s="17"/>
    </row>
    <row r="118" spans="6:6" s="15" customFormat="1">
      <c r="F118" s="17"/>
    </row>
    <row r="119" spans="6:6" s="15" customFormat="1">
      <c r="F119" s="17"/>
    </row>
    <row r="120" spans="6:6" s="15" customFormat="1">
      <c r="F120" s="17"/>
    </row>
    <row r="121" spans="6:6" s="15" customFormat="1">
      <c r="F121" s="17"/>
    </row>
    <row r="122" spans="6:6" s="15" customFormat="1">
      <c r="F122" s="17"/>
    </row>
    <row r="123" spans="6:6" s="15" customFormat="1">
      <c r="F123" s="17"/>
    </row>
    <row r="124" spans="6:6" s="15" customFormat="1">
      <c r="F124" s="17"/>
    </row>
    <row r="125" spans="6:6" s="15" customFormat="1">
      <c r="F125" s="17"/>
    </row>
    <row r="126" spans="6:6" s="15" customFormat="1">
      <c r="F126" s="17"/>
    </row>
    <row r="127" spans="6:6" s="15" customFormat="1">
      <c r="F127" s="17"/>
    </row>
    <row r="128" spans="6:6" s="15" customFormat="1">
      <c r="F128" s="17"/>
    </row>
    <row r="129" spans="6:6" s="15" customFormat="1">
      <c r="F129" s="17"/>
    </row>
    <row r="130" spans="6:6" s="15" customFormat="1">
      <c r="F130" s="17"/>
    </row>
    <row r="131" spans="6:6" s="15" customFormat="1">
      <c r="F131" s="17"/>
    </row>
    <row r="132" spans="6:6" s="15" customFormat="1">
      <c r="F132" s="17"/>
    </row>
    <row r="133" spans="6:6" s="15" customFormat="1">
      <c r="F133" s="17"/>
    </row>
    <row r="134" spans="6:6" s="15" customFormat="1">
      <c r="F134" s="17"/>
    </row>
    <row r="135" spans="6:6" s="15" customFormat="1">
      <c r="F135" s="17"/>
    </row>
    <row r="136" spans="6:6" s="15" customFormat="1">
      <c r="F136" s="17"/>
    </row>
    <row r="137" spans="6:6" s="15" customFormat="1">
      <c r="F137" s="17"/>
    </row>
    <row r="138" spans="6:6" s="15" customFormat="1">
      <c r="F138" s="17"/>
    </row>
    <row r="139" spans="6:6" s="15" customFormat="1">
      <c r="F139" s="17"/>
    </row>
    <row r="140" spans="6:6" s="15" customFormat="1">
      <c r="F140" s="17"/>
    </row>
    <row r="141" spans="6:6" s="15" customFormat="1">
      <c r="F141" s="17"/>
    </row>
    <row r="142" spans="6:6" s="15" customFormat="1">
      <c r="F142" s="17"/>
    </row>
    <row r="143" spans="6:6" s="15" customFormat="1">
      <c r="F143" s="17"/>
    </row>
    <row r="144" spans="6:6" s="15" customFormat="1">
      <c r="F144" s="17"/>
    </row>
    <row r="145" spans="6:6" s="15" customFormat="1">
      <c r="F145" s="17"/>
    </row>
    <row r="146" spans="6:6" s="15" customFormat="1">
      <c r="F146" s="17"/>
    </row>
    <row r="147" spans="6:6" s="15" customFormat="1">
      <c r="F147" s="17"/>
    </row>
    <row r="148" spans="6:6" s="15" customFormat="1">
      <c r="F148" s="17"/>
    </row>
    <row r="149" spans="6:6" s="15" customFormat="1">
      <c r="F149" s="17"/>
    </row>
    <row r="150" spans="6:6" s="15" customFormat="1">
      <c r="F150" s="17"/>
    </row>
    <row r="151" spans="6:6" s="15" customFormat="1">
      <c r="F151" s="17"/>
    </row>
    <row r="152" spans="6:6" s="15" customFormat="1">
      <c r="F152" s="17"/>
    </row>
    <row r="153" spans="6:6" s="15" customFormat="1">
      <c r="F153" s="17"/>
    </row>
    <row r="154" spans="6:6" s="15" customFormat="1">
      <c r="F154" s="17"/>
    </row>
    <row r="155" spans="6:6" s="15" customFormat="1">
      <c r="F155" s="17"/>
    </row>
    <row r="156" spans="6:6" s="15" customFormat="1">
      <c r="F156" s="17"/>
    </row>
    <row r="157" spans="6:6" s="15" customFormat="1">
      <c r="F157" s="17"/>
    </row>
    <row r="158" spans="6:6" s="15" customFormat="1">
      <c r="F158" s="17"/>
    </row>
    <row r="159" spans="6:6" s="15" customFormat="1">
      <c r="F159" s="17"/>
    </row>
    <row r="160" spans="6:6" s="15" customFormat="1">
      <c r="F160" s="17"/>
    </row>
    <row r="161" spans="6:6" s="15" customFormat="1">
      <c r="F161" s="17"/>
    </row>
    <row r="162" spans="6:6" s="15" customFormat="1">
      <c r="F162" s="17"/>
    </row>
    <row r="163" spans="6:6" s="15" customFormat="1">
      <c r="F163" s="17"/>
    </row>
    <row r="164" spans="6:6" s="15" customFormat="1">
      <c r="F164" s="17"/>
    </row>
    <row r="165" spans="6:6" s="15" customFormat="1">
      <c r="F165" s="17"/>
    </row>
    <row r="166" spans="6:6" s="15" customFormat="1">
      <c r="F166" s="17"/>
    </row>
    <row r="167" spans="6:6" s="15" customFormat="1">
      <c r="F167" s="17"/>
    </row>
    <row r="168" spans="6:6" s="15" customFormat="1">
      <c r="F168" s="17"/>
    </row>
    <row r="169" spans="6:6" s="15" customFormat="1">
      <c r="F169" s="17"/>
    </row>
    <row r="170" spans="6:6" s="15" customFormat="1">
      <c r="F170" s="17"/>
    </row>
    <row r="171" spans="6:6" s="15" customFormat="1">
      <c r="F171" s="17"/>
    </row>
    <row r="172" spans="6:6" s="15" customFormat="1">
      <c r="F172" s="17"/>
    </row>
    <row r="173" spans="6:6" s="15" customFormat="1">
      <c r="F173" s="17"/>
    </row>
    <row r="174" spans="6:6" s="15" customFormat="1">
      <c r="F174" s="17"/>
    </row>
    <row r="175" spans="6:6" s="15" customFormat="1">
      <c r="F175" s="17"/>
    </row>
    <row r="176" spans="6:6" s="15" customFormat="1">
      <c r="F176" s="17"/>
    </row>
    <row r="177" spans="6:6" s="15" customFormat="1">
      <c r="F177" s="17"/>
    </row>
    <row r="178" spans="6:6" s="15" customFormat="1">
      <c r="F178" s="17"/>
    </row>
    <row r="179" spans="6:6" s="15" customFormat="1">
      <c r="F179" s="17"/>
    </row>
    <row r="180" spans="6:6" s="15" customFormat="1">
      <c r="F180" s="17"/>
    </row>
    <row r="181" spans="6:6" s="15" customFormat="1">
      <c r="F181" s="17"/>
    </row>
    <row r="182" spans="6:6" s="15" customFormat="1">
      <c r="F182" s="17"/>
    </row>
    <row r="183" spans="6:6" s="15" customFormat="1">
      <c r="F183" s="17"/>
    </row>
    <row r="184" spans="6:6" s="15" customFormat="1">
      <c r="F184" s="17"/>
    </row>
    <row r="185" spans="6:6" s="15" customFormat="1">
      <c r="F185" s="17"/>
    </row>
    <row r="186" spans="6:6" s="15" customFormat="1">
      <c r="F186" s="17"/>
    </row>
    <row r="187" spans="6:6" s="15" customFormat="1">
      <c r="F187" s="17"/>
    </row>
    <row r="188" spans="6:6" s="15" customFormat="1">
      <c r="F188" s="17"/>
    </row>
    <row r="189" spans="6:6" s="15" customFormat="1">
      <c r="F189" s="17"/>
    </row>
    <row r="190" spans="6:6" s="15" customFormat="1">
      <c r="F190" s="17"/>
    </row>
    <row r="191" spans="6:6" s="15" customFormat="1">
      <c r="F191" s="17"/>
    </row>
    <row r="192" spans="6:6" s="15" customFormat="1">
      <c r="F192" s="17"/>
    </row>
    <row r="193" spans="6:6" s="15" customFormat="1">
      <c r="F193" s="17"/>
    </row>
    <row r="194" spans="6:6" s="15" customFormat="1">
      <c r="F194" s="17"/>
    </row>
    <row r="195" spans="6:6" s="15" customFormat="1">
      <c r="F195" s="17"/>
    </row>
    <row r="196" spans="6:6" s="15" customFormat="1">
      <c r="F196" s="17"/>
    </row>
    <row r="197" spans="6:6" s="15" customFormat="1">
      <c r="F197" s="17"/>
    </row>
    <row r="198" spans="6:6" s="15" customFormat="1">
      <c r="F198" s="17"/>
    </row>
    <row r="199" spans="6:6" s="15" customFormat="1">
      <c r="F199" s="17"/>
    </row>
    <row r="200" spans="6:6" s="15" customFormat="1">
      <c r="F200" s="17"/>
    </row>
    <row r="201" spans="6:6" s="15" customFormat="1">
      <c r="F201" s="17"/>
    </row>
    <row r="202" spans="6:6" s="15" customFormat="1">
      <c r="F202" s="17"/>
    </row>
    <row r="203" spans="6:6" s="15" customFormat="1">
      <c r="F203" s="17"/>
    </row>
    <row r="204" spans="6:6" s="15" customFormat="1">
      <c r="F204" s="17"/>
    </row>
    <row r="205" spans="6:6" s="15" customFormat="1">
      <c r="F205" s="17"/>
    </row>
    <row r="206" spans="6:6" s="15" customFormat="1">
      <c r="F206" s="17"/>
    </row>
    <row r="207" spans="6:6" s="15" customFormat="1">
      <c r="F207" s="17"/>
    </row>
    <row r="208" spans="6:6" s="15" customFormat="1">
      <c r="F208" s="17"/>
    </row>
    <row r="209" spans="6:6" s="15" customFormat="1">
      <c r="F209" s="17"/>
    </row>
    <row r="210" spans="6:6" s="15" customFormat="1">
      <c r="F210" s="17"/>
    </row>
    <row r="211" spans="6:6" s="15" customFormat="1">
      <c r="F211" s="17"/>
    </row>
    <row r="212" spans="6:6" s="15" customFormat="1">
      <c r="F212" s="17"/>
    </row>
    <row r="213" spans="6:6" s="15" customFormat="1">
      <c r="F213" s="17"/>
    </row>
    <row r="214" spans="6:6" s="15" customFormat="1">
      <c r="F214" s="17"/>
    </row>
    <row r="215" spans="6:6" s="15" customFormat="1">
      <c r="F215" s="17"/>
    </row>
    <row r="216" spans="6:6" s="15" customFormat="1">
      <c r="F216" s="17"/>
    </row>
    <row r="217" spans="6:6" s="15" customFormat="1">
      <c r="F217" s="17"/>
    </row>
    <row r="218" spans="6:6" s="15" customFormat="1">
      <c r="F218" s="17"/>
    </row>
    <row r="219" spans="6:6" s="15" customFormat="1">
      <c r="F219" s="17"/>
    </row>
    <row r="220" spans="6:6" s="15" customFormat="1">
      <c r="F220" s="17"/>
    </row>
    <row r="221" spans="6:6" s="15" customFormat="1">
      <c r="F221" s="17"/>
    </row>
    <row r="222" spans="6:6" s="15" customFormat="1">
      <c r="F222" s="17"/>
    </row>
    <row r="223" spans="6:6" s="15" customFormat="1">
      <c r="F223" s="17"/>
    </row>
    <row r="224" spans="6:6" s="15" customFormat="1">
      <c r="F224" s="17"/>
    </row>
    <row r="225" spans="6:6" s="15" customFormat="1">
      <c r="F225" s="17"/>
    </row>
    <row r="226" spans="6:6" s="15" customFormat="1">
      <c r="F226" s="17"/>
    </row>
    <row r="227" spans="6:6" s="15" customFormat="1">
      <c r="F227" s="17"/>
    </row>
    <row r="228" spans="6:6" s="15" customFormat="1">
      <c r="F228" s="17"/>
    </row>
    <row r="229" spans="6:6" s="15" customFormat="1">
      <c r="F229" s="17"/>
    </row>
    <row r="230" spans="6:6" s="15" customFormat="1">
      <c r="F230" s="17"/>
    </row>
    <row r="231" spans="6:6" s="15" customFormat="1">
      <c r="F231" s="17"/>
    </row>
    <row r="232" spans="6:6" s="15" customFormat="1">
      <c r="F232" s="17"/>
    </row>
    <row r="233" spans="6:6" s="15" customFormat="1">
      <c r="F233" s="17"/>
    </row>
    <row r="234" spans="6:6" s="15" customFormat="1">
      <c r="F234" s="17"/>
    </row>
    <row r="235" spans="6:6" s="15" customFormat="1">
      <c r="F235" s="17"/>
    </row>
    <row r="236" spans="6:6" s="15" customFormat="1">
      <c r="F236" s="17"/>
    </row>
    <row r="237" spans="6:6" s="15" customFormat="1">
      <c r="F237" s="17"/>
    </row>
    <row r="238" spans="6:6" s="15" customFormat="1">
      <c r="F238" s="17"/>
    </row>
    <row r="239" spans="6:6" s="15" customFormat="1">
      <c r="F239" s="17"/>
    </row>
    <row r="240" spans="6:6" s="15" customFormat="1">
      <c r="F240" s="17"/>
    </row>
    <row r="241" spans="6:6" s="15" customFormat="1">
      <c r="F241" s="17"/>
    </row>
    <row r="242" spans="6:6" s="15" customFormat="1">
      <c r="F242" s="17"/>
    </row>
    <row r="243" spans="6:6" s="15" customFormat="1">
      <c r="F243" s="17"/>
    </row>
    <row r="244" spans="6:6" s="15" customFormat="1">
      <c r="F244" s="17"/>
    </row>
    <row r="245" spans="6:6" s="15" customFormat="1">
      <c r="F245" s="17"/>
    </row>
    <row r="246" spans="6:6" s="15" customFormat="1">
      <c r="F246" s="17"/>
    </row>
    <row r="247" spans="6:6" s="15" customFormat="1">
      <c r="F247" s="17"/>
    </row>
    <row r="248" spans="6:6" s="15" customFormat="1">
      <c r="F248" s="17"/>
    </row>
    <row r="249" spans="6:6" s="15" customFormat="1">
      <c r="F249" s="17"/>
    </row>
    <row r="250" spans="6:6" s="15" customFormat="1">
      <c r="F250" s="17"/>
    </row>
    <row r="251" spans="6:6" s="15" customFormat="1">
      <c r="F251" s="17"/>
    </row>
    <row r="252" spans="6:6" s="15" customFormat="1">
      <c r="F252" s="17"/>
    </row>
    <row r="253" spans="6:6" s="15" customFormat="1">
      <c r="F253" s="17"/>
    </row>
    <row r="254" spans="6:6" s="15" customFormat="1">
      <c r="F254" s="17"/>
    </row>
    <row r="255" spans="6:6" s="15" customFormat="1">
      <c r="F255" s="17"/>
    </row>
    <row r="256" spans="6:6" s="15" customFormat="1">
      <c r="F256" s="17"/>
    </row>
    <row r="257" spans="6:6" s="15" customFormat="1">
      <c r="F257" s="17"/>
    </row>
    <row r="258" spans="6:6" s="15" customFormat="1">
      <c r="F258" s="17"/>
    </row>
    <row r="259" spans="6:6" s="15" customFormat="1">
      <c r="F259" s="17"/>
    </row>
    <row r="260" spans="6:6" s="15" customFormat="1">
      <c r="F260" s="17"/>
    </row>
    <row r="261" spans="6:6" s="15" customFormat="1">
      <c r="F261" s="17"/>
    </row>
    <row r="262" spans="6:6" s="15" customFormat="1">
      <c r="F262" s="17"/>
    </row>
    <row r="263" spans="6:6" s="15" customFormat="1">
      <c r="F263" s="17"/>
    </row>
    <row r="264" spans="6:6" s="15" customFormat="1">
      <c r="F264" s="17"/>
    </row>
    <row r="265" spans="6:6" s="15" customFormat="1">
      <c r="F265" s="17"/>
    </row>
    <row r="266" spans="6:6" s="15" customFormat="1">
      <c r="F266" s="17"/>
    </row>
    <row r="267" spans="6:6" s="15" customFormat="1">
      <c r="F267" s="17"/>
    </row>
    <row r="268" spans="6:6" s="15" customFormat="1">
      <c r="F268" s="17"/>
    </row>
    <row r="269" spans="6:6" s="15" customFormat="1">
      <c r="F269" s="17"/>
    </row>
    <row r="270" spans="6:6" s="15" customFormat="1">
      <c r="F270" s="17"/>
    </row>
    <row r="271" spans="6:6" s="15" customFormat="1">
      <c r="F271" s="17"/>
    </row>
    <row r="272" spans="6:6" s="15" customFormat="1">
      <c r="F272" s="17"/>
    </row>
    <row r="273" spans="6:6" s="15" customFormat="1">
      <c r="F273" s="17"/>
    </row>
    <row r="274" spans="6:6" s="15" customFormat="1">
      <c r="F274" s="17"/>
    </row>
    <row r="275" spans="6:6" s="15" customFormat="1">
      <c r="F275" s="17"/>
    </row>
    <row r="276" spans="6:6" s="15" customFormat="1">
      <c r="F276" s="17"/>
    </row>
    <row r="277" spans="6:6" s="15" customFormat="1">
      <c r="F277" s="17"/>
    </row>
    <row r="278" spans="6:6" s="15" customFormat="1">
      <c r="F278" s="17"/>
    </row>
    <row r="279" spans="6:6" s="15" customFormat="1">
      <c r="F279" s="17"/>
    </row>
    <row r="280" spans="6:6" s="15" customFormat="1">
      <c r="F280" s="17"/>
    </row>
    <row r="281" spans="6:6" s="15" customFormat="1">
      <c r="F281" s="17"/>
    </row>
    <row r="282" spans="6:6" s="15" customFormat="1">
      <c r="F282" s="17"/>
    </row>
    <row r="283" spans="6:6" s="15" customFormat="1">
      <c r="F283" s="17"/>
    </row>
    <row r="284" spans="6:6" s="15" customFormat="1">
      <c r="F284" s="17"/>
    </row>
    <row r="285" spans="6:6" s="15" customFormat="1">
      <c r="F285" s="17"/>
    </row>
    <row r="286" spans="6:6" s="15" customFormat="1">
      <c r="F286" s="17"/>
    </row>
    <row r="287" spans="6:6" s="15" customFormat="1">
      <c r="F287" s="17"/>
    </row>
    <row r="288" spans="6:6" s="15" customFormat="1">
      <c r="F288" s="17"/>
    </row>
    <row r="289" spans="6:6" s="15" customFormat="1">
      <c r="F289" s="17"/>
    </row>
    <row r="290" spans="6:6" s="15" customFormat="1">
      <c r="F290" s="17"/>
    </row>
    <row r="291" spans="6:6" s="15" customFormat="1">
      <c r="F291" s="17"/>
    </row>
    <row r="292" spans="6:6" s="15" customFormat="1">
      <c r="F292" s="17"/>
    </row>
    <row r="293" spans="6:6" s="15" customFormat="1">
      <c r="F293" s="17"/>
    </row>
    <row r="294" spans="6:6" s="15" customFormat="1">
      <c r="F294" s="17"/>
    </row>
    <row r="295" spans="6:6" s="15" customFormat="1">
      <c r="F295" s="17"/>
    </row>
    <row r="296" spans="6:6" s="15" customFormat="1">
      <c r="F296" s="17"/>
    </row>
    <row r="297" spans="6:6" s="15" customFormat="1">
      <c r="F297" s="17"/>
    </row>
    <row r="298" spans="6:6" s="15" customFormat="1">
      <c r="F298" s="17"/>
    </row>
    <row r="299" spans="6:6" s="15" customFormat="1">
      <c r="F299" s="17"/>
    </row>
    <row r="300" spans="6:6" s="15" customFormat="1">
      <c r="F300" s="17"/>
    </row>
    <row r="301" spans="6:6" s="15" customFormat="1">
      <c r="F301" s="17"/>
    </row>
    <row r="302" spans="6:6" s="15" customFormat="1">
      <c r="F302" s="17"/>
    </row>
    <row r="303" spans="6:6" s="15" customFormat="1">
      <c r="F303" s="17"/>
    </row>
    <row r="304" spans="6:6" s="15" customFormat="1">
      <c r="F304" s="17"/>
    </row>
    <row r="305" spans="6:6" s="15" customFormat="1">
      <c r="F305" s="17"/>
    </row>
    <row r="306" spans="6:6" s="15" customFormat="1">
      <c r="F306" s="17"/>
    </row>
    <row r="307" spans="6:6" s="15" customFormat="1">
      <c r="F307" s="17"/>
    </row>
    <row r="308" spans="6:6" s="15" customFormat="1">
      <c r="F308" s="17"/>
    </row>
    <row r="309" spans="6:6" s="15" customFormat="1">
      <c r="F309" s="17"/>
    </row>
    <row r="310" spans="6:6" s="15" customFormat="1">
      <c r="F310" s="17"/>
    </row>
    <row r="311" spans="6:6" s="15" customFormat="1">
      <c r="F311" s="17"/>
    </row>
    <row r="312" spans="6:6" s="15" customFormat="1">
      <c r="F312" s="17"/>
    </row>
    <row r="313" spans="6:6" s="15" customFormat="1">
      <c r="F313" s="17"/>
    </row>
    <row r="314" spans="6:6" s="15" customFormat="1">
      <c r="F314" s="17"/>
    </row>
    <row r="315" spans="6:6" s="15" customFormat="1">
      <c r="F315" s="17"/>
    </row>
    <row r="316" spans="6:6" s="15" customFormat="1">
      <c r="F316" s="17"/>
    </row>
    <row r="317" spans="6:6" s="15" customFormat="1">
      <c r="F317" s="17"/>
    </row>
    <row r="318" spans="6:6" s="15" customFormat="1">
      <c r="F318" s="17"/>
    </row>
    <row r="319" spans="6:6" s="15" customFormat="1">
      <c r="F319" s="17"/>
    </row>
    <row r="320" spans="6:6" s="15" customFormat="1">
      <c r="F320" s="17"/>
    </row>
    <row r="321" spans="6:6" s="15" customFormat="1">
      <c r="F321" s="17"/>
    </row>
    <row r="322" spans="6:6" s="15" customFormat="1">
      <c r="F322" s="17"/>
    </row>
    <row r="323" spans="6:6" s="15" customFormat="1">
      <c r="F323" s="17"/>
    </row>
    <row r="324" spans="6:6" s="15" customFormat="1">
      <c r="F324" s="17"/>
    </row>
    <row r="325" spans="6:6" s="15" customFormat="1">
      <c r="F325" s="17"/>
    </row>
    <row r="326" spans="6:6" s="15" customFormat="1">
      <c r="F326" s="17"/>
    </row>
    <row r="327" spans="6:6" s="15" customFormat="1">
      <c r="F327" s="17"/>
    </row>
    <row r="328" spans="6:6" s="15" customFormat="1">
      <c r="F328" s="17"/>
    </row>
    <row r="329" spans="6:6" s="15" customFormat="1">
      <c r="F329" s="17"/>
    </row>
    <row r="330" spans="6:6" s="15" customFormat="1">
      <c r="F330" s="17"/>
    </row>
    <row r="331" spans="6:6" s="15" customFormat="1">
      <c r="F331" s="17"/>
    </row>
    <row r="332" spans="6:6" s="15" customFormat="1">
      <c r="F332" s="17"/>
    </row>
    <row r="333" spans="6:6" s="15" customFormat="1">
      <c r="F333" s="17"/>
    </row>
    <row r="334" spans="6:6" s="15" customFormat="1">
      <c r="F334" s="17"/>
    </row>
    <row r="335" spans="6:6" s="15" customFormat="1">
      <c r="F335" s="17"/>
    </row>
    <row r="336" spans="6:6" s="15" customFormat="1">
      <c r="F336" s="17"/>
    </row>
    <row r="337" spans="6:6" s="15" customFormat="1">
      <c r="F337" s="17"/>
    </row>
    <row r="338" spans="6:6" s="15" customFormat="1">
      <c r="F338" s="17"/>
    </row>
    <row r="339" spans="6:6" s="15" customFormat="1">
      <c r="F339" s="17"/>
    </row>
    <row r="340" spans="6:6" s="15" customFormat="1">
      <c r="F340" s="17"/>
    </row>
    <row r="341" spans="6:6" s="15" customFormat="1">
      <c r="F341" s="17"/>
    </row>
    <row r="342" spans="6:6" s="15" customFormat="1">
      <c r="F342" s="17"/>
    </row>
    <row r="343" spans="6:6" s="15" customFormat="1">
      <c r="F343" s="17"/>
    </row>
    <row r="344" spans="6:6" s="15" customFormat="1">
      <c r="F344" s="17"/>
    </row>
    <row r="345" spans="6:6" s="15" customFormat="1">
      <c r="F345" s="17"/>
    </row>
    <row r="346" spans="6:6" s="15" customFormat="1">
      <c r="F346" s="17"/>
    </row>
    <row r="347" spans="6:6" s="15" customFormat="1">
      <c r="F347" s="17"/>
    </row>
    <row r="348" spans="6:6" s="15" customFormat="1">
      <c r="F348" s="17"/>
    </row>
    <row r="349" spans="6:6" s="15" customFormat="1">
      <c r="F349" s="17"/>
    </row>
    <row r="350" spans="6:6" s="15" customFormat="1">
      <c r="F350" s="17"/>
    </row>
    <row r="351" spans="6:6" s="15" customFormat="1">
      <c r="F351" s="17"/>
    </row>
    <row r="352" spans="6:6" s="15" customFormat="1">
      <c r="F352" s="17"/>
    </row>
    <row r="353" spans="6:6" s="15" customFormat="1">
      <c r="F353" s="17"/>
    </row>
    <row r="354" spans="6:6" s="15" customFormat="1">
      <c r="F354" s="17"/>
    </row>
    <row r="355" spans="6:6" s="15" customFormat="1">
      <c r="F355" s="17"/>
    </row>
    <row r="356" spans="6:6" s="15" customFormat="1">
      <c r="F356" s="17"/>
    </row>
    <row r="357" spans="6:6" s="15" customFormat="1">
      <c r="F357" s="17"/>
    </row>
    <row r="358" spans="6:6" s="15" customFormat="1">
      <c r="F358" s="17"/>
    </row>
    <row r="359" spans="6:6" s="15" customFormat="1">
      <c r="F359" s="17"/>
    </row>
    <row r="360" spans="6:6" s="15" customFormat="1">
      <c r="F360" s="17"/>
    </row>
    <row r="361" spans="6:6" s="15" customFormat="1">
      <c r="F361" s="17"/>
    </row>
    <row r="362" spans="6:6" s="15" customFormat="1">
      <c r="F362" s="17"/>
    </row>
    <row r="363" spans="6:6" s="15" customFormat="1">
      <c r="F363" s="17"/>
    </row>
    <row r="364" spans="6:6" s="15" customFormat="1">
      <c r="F364" s="17"/>
    </row>
    <row r="365" spans="6:6" s="15" customFormat="1">
      <c r="F365" s="17"/>
    </row>
    <row r="366" spans="6:6" s="15" customFormat="1">
      <c r="F366" s="17"/>
    </row>
    <row r="367" spans="6:6" s="15" customFormat="1">
      <c r="F367" s="17"/>
    </row>
    <row r="368" spans="6:6" s="15" customFormat="1">
      <c r="F368" s="17"/>
    </row>
    <row r="369" spans="6:6" s="15" customFormat="1">
      <c r="F369" s="17"/>
    </row>
    <row r="370" spans="6:6" s="15" customFormat="1">
      <c r="F370" s="17"/>
    </row>
    <row r="371" spans="6:6" s="15" customFormat="1">
      <c r="F371" s="17"/>
    </row>
    <row r="372" spans="6:6" s="15" customFormat="1">
      <c r="F372" s="17"/>
    </row>
    <row r="373" spans="6:6" s="15" customFormat="1">
      <c r="F373" s="17"/>
    </row>
    <row r="374" spans="6:6" s="15" customFormat="1">
      <c r="F374" s="17"/>
    </row>
    <row r="375" spans="6:6" s="15" customFormat="1">
      <c r="F375" s="17"/>
    </row>
    <row r="376" spans="6:6" s="15" customFormat="1">
      <c r="F376" s="17"/>
    </row>
    <row r="377" spans="6:6" s="15" customFormat="1">
      <c r="F377" s="17"/>
    </row>
    <row r="378" spans="6:6" s="15" customFormat="1">
      <c r="F378" s="17"/>
    </row>
    <row r="379" spans="6:6" s="15" customFormat="1">
      <c r="F379" s="17"/>
    </row>
    <row r="380" spans="6:6" s="15" customFormat="1">
      <c r="F380" s="17"/>
    </row>
    <row r="381" spans="6:6" s="15" customFormat="1">
      <c r="F381" s="17"/>
    </row>
    <row r="382" spans="6:6" s="15" customFormat="1">
      <c r="F382" s="17"/>
    </row>
    <row r="383" spans="6:6" s="15" customFormat="1">
      <c r="F383" s="17"/>
    </row>
    <row r="384" spans="6:6" s="15" customFormat="1">
      <c r="F384" s="17"/>
    </row>
    <row r="385" spans="6:6" s="15" customFormat="1">
      <c r="F385" s="17"/>
    </row>
    <row r="386" spans="6:6" s="15" customFormat="1">
      <c r="F386" s="17"/>
    </row>
    <row r="387" spans="6:6" s="15" customFormat="1">
      <c r="F387" s="17"/>
    </row>
    <row r="388" spans="6:6" s="15" customFormat="1">
      <c r="F388" s="17"/>
    </row>
    <row r="389" spans="6:6" s="15" customFormat="1">
      <c r="F389" s="17"/>
    </row>
    <row r="390" spans="6:6" s="15" customFormat="1">
      <c r="F390" s="17"/>
    </row>
    <row r="391" spans="6:6" s="15" customFormat="1">
      <c r="F391" s="17"/>
    </row>
    <row r="392" spans="6:6" s="15" customFormat="1">
      <c r="F392" s="17"/>
    </row>
    <row r="393" spans="6:6" s="15" customFormat="1">
      <c r="F393" s="17"/>
    </row>
    <row r="394" spans="6:6" s="15" customFormat="1">
      <c r="F394" s="17"/>
    </row>
    <row r="395" spans="6:6" s="15" customFormat="1">
      <c r="F395" s="17"/>
    </row>
    <row r="396" spans="6:6" s="15" customFormat="1">
      <c r="F396" s="17"/>
    </row>
    <row r="397" spans="6:6" s="15" customFormat="1">
      <c r="F397" s="17"/>
    </row>
    <row r="398" spans="6:6" s="15" customFormat="1">
      <c r="F398" s="17"/>
    </row>
    <row r="399" spans="6:6" s="15" customFormat="1">
      <c r="F399" s="17"/>
    </row>
    <row r="400" spans="6:6" s="15" customFormat="1">
      <c r="F400" s="17"/>
    </row>
    <row r="401" spans="6:6" s="15" customFormat="1">
      <c r="F401" s="17"/>
    </row>
    <row r="402" spans="6:6" s="15" customFormat="1">
      <c r="F402" s="17"/>
    </row>
    <row r="403" spans="6:6" s="15" customFormat="1">
      <c r="F403" s="17"/>
    </row>
    <row r="404" spans="6:6" s="15" customFormat="1">
      <c r="F404" s="17"/>
    </row>
    <row r="405" spans="6:6" s="15" customFormat="1">
      <c r="F405" s="17"/>
    </row>
    <row r="406" spans="6:6" s="15" customFormat="1">
      <c r="F406" s="17"/>
    </row>
    <row r="407" spans="6:6" s="15" customFormat="1">
      <c r="F407" s="17"/>
    </row>
    <row r="408" spans="6:6" s="15" customFormat="1">
      <c r="F408" s="17"/>
    </row>
    <row r="409" spans="6:6" s="15" customFormat="1">
      <c r="F409" s="17"/>
    </row>
    <row r="410" spans="6:6" s="15" customFormat="1">
      <c r="F410" s="17"/>
    </row>
    <row r="411" spans="6:6" s="15" customFormat="1">
      <c r="F411" s="17"/>
    </row>
    <row r="412" spans="6:6" s="15" customFormat="1">
      <c r="F412" s="17"/>
    </row>
    <row r="413" spans="6:6" s="15" customFormat="1">
      <c r="F413" s="17"/>
    </row>
    <row r="414" spans="6:6" s="15" customFormat="1">
      <c r="F414" s="17"/>
    </row>
    <row r="415" spans="6:6" s="15" customFormat="1">
      <c r="F415" s="17"/>
    </row>
    <row r="416" spans="6:6" s="15" customFormat="1">
      <c r="F416" s="17"/>
    </row>
    <row r="417" spans="6:6" s="15" customFormat="1">
      <c r="F417" s="17"/>
    </row>
    <row r="418" spans="6:6" s="15" customFormat="1">
      <c r="F418" s="17"/>
    </row>
    <row r="419" spans="6:6" s="15" customFormat="1">
      <c r="F419" s="17"/>
    </row>
    <row r="420" spans="6:6" s="15" customFormat="1">
      <c r="F420" s="17"/>
    </row>
    <row r="421" spans="6:6" s="15" customFormat="1">
      <c r="F421" s="17"/>
    </row>
    <row r="422" spans="6:6" s="15" customFormat="1">
      <c r="F422" s="17"/>
    </row>
    <row r="423" spans="6:6" s="15" customFormat="1">
      <c r="F423" s="17"/>
    </row>
    <row r="424" spans="6:6" s="15" customFormat="1">
      <c r="F424" s="17"/>
    </row>
    <row r="425" spans="6:6" s="15" customFormat="1">
      <c r="F425" s="17"/>
    </row>
    <row r="426" spans="6:6" s="15" customFormat="1">
      <c r="F426" s="17"/>
    </row>
    <row r="427" spans="6:6" s="15" customFormat="1">
      <c r="F427" s="17"/>
    </row>
    <row r="428" spans="6:6" s="15" customFormat="1">
      <c r="F428" s="17"/>
    </row>
    <row r="429" spans="6:6" s="15" customFormat="1">
      <c r="F429" s="17"/>
    </row>
    <row r="430" spans="6:6" s="15" customFormat="1">
      <c r="F430" s="17"/>
    </row>
    <row r="431" spans="6:6" s="15" customFormat="1">
      <c r="F431" s="17"/>
    </row>
    <row r="432" spans="6:6" s="15" customFormat="1">
      <c r="F432" s="17"/>
    </row>
    <row r="433" spans="6:6" s="15" customFormat="1">
      <c r="F433" s="17"/>
    </row>
    <row r="434" spans="6:6" s="15" customFormat="1">
      <c r="F434" s="17"/>
    </row>
    <row r="435" spans="6:6" s="15" customFormat="1">
      <c r="F435" s="17"/>
    </row>
    <row r="436" spans="6:6" s="15" customFormat="1">
      <c r="F436" s="17"/>
    </row>
    <row r="437" spans="6:6" s="15" customFormat="1">
      <c r="F437" s="17"/>
    </row>
    <row r="438" spans="6:6" s="15" customFormat="1">
      <c r="F438" s="17"/>
    </row>
    <row r="439" spans="6:6" s="15" customFormat="1">
      <c r="F439" s="17"/>
    </row>
    <row r="440" spans="6:6" s="15" customFormat="1">
      <c r="F440" s="17"/>
    </row>
    <row r="441" spans="6:6" s="15" customFormat="1">
      <c r="F441" s="17"/>
    </row>
    <row r="442" spans="6:6" s="15" customFormat="1">
      <c r="F442" s="17"/>
    </row>
    <row r="443" spans="6:6" s="15" customFormat="1">
      <c r="F443" s="17"/>
    </row>
    <row r="444" spans="6:6" s="15" customFormat="1">
      <c r="F444" s="17"/>
    </row>
    <row r="445" spans="6:6" s="15" customFormat="1">
      <c r="F445" s="17"/>
    </row>
    <row r="446" spans="6:6" s="15" customFormat="1">
      <c r="F446" s="17"/>
    </row>
    <row r="447" spans="6:6" s="15" customFormat="1">
      <c r="F447" s="17"/>
    </row>
    <row r="448" spans="6:6" s="15" customFormat="1">
      <c r="F448" s="17"/>
    </row>
    <row r="449" spans="6:6" s="15" customFormat="1">
      <c r="F449" s="17"/>
    </row>
    <row r="450" spans="6:6" s="15" customFormat="1">
      <c r="F450" s="17"/>
    </row>
    <row r="451" spans="6:6" s="15" customFormat="1">
      <c r="F451" s="17"/>
    </row>
    <row r="452" spans="6:6" s="15" customFormat="1">
      <c r="F452" s="17"/>
    </row>
    <row r="453" spans="6:6" s="15" customFormat="1">
      <c r="F453" s="17"/>
    </row>
    <row r="454" spans="6:6" s="15" customFormat="1">
      <c r="F454" s="17"/>
    </row>
    <row r="455" spans="6:6" s="15" customFormat="1">
      <c r="F455" s="17"/>
    </row>
    <row r="456" spans="6:6" s="15" customFormat="1">
      <c r="F456" s="17"/>
    </row>
    <row r="457" spans="6:6" s="15" customFormat="1">
      <c r="F457" s="17"/>
    </row>
    <row r="458" spans="6:6" s="15" customFormat="1">
      <c r="F458" s="17"/>
    </row>
    <row r="459" spans="6:6" s="15" customFormat="1">
      <c r="F459" s="17"/>
    </row>
    <row r="460" spans="6:6" s="15" customFormat="1">
      <c r="F460" s="17"/>
    </row>
    <row r="461" spans="6:6" s="15" customFormat="1">
      <c r="F461" s="17"/>
    </row>
    <row r="462" spans="6:6" s="15" customFormat="1">
      <c r="F462" s="17"/>
    </row>
    <row r="463" spans="6:6" s="15" customFormat="1">
      <c r="F463" s="17"/>
    </row>
    <row r="464" spans="6:6" s="15" customFormat="1">
      <c r="F464" s="17"/>
    </row>
    <row r="465" spans="6:6" s="15" customFormat="1">
      <c r="F465" s="17"/>
    </row>
    <row r="466" spans="6:6" s="15" customFormat="1">
      <c r="F466" s="17"/>
    </row>
    <row r="467" spans="6:6" s="15" customFormat="1">
      <c r="F467" s="17"/>
    </row>
    <row r="468" spans="6:6" s="15" customFormat="1">
      <c r="F468" s="17"/>
    </row>
    <row r="469" spans="6:6" s="15" customFormat="1">
      <c r="F469" s="17"/>
    </row>
    <row r="470" spans="6:6" s="15" customFormat="1">
      <c r="F470" s="17"/>
    </row>
    <row r="471" spans="6:6" s="15" customFormat="1">
      <c r="F471" s="17"/>
    </row>
    <row r="472" spans="6:6" s="15" customFormat="1">
      <c r="F472" s="17"/>
    </row>
    <row r="473" spans="6:6" s="15" customFormat="1">
      <c r="F473" s="17"/>
    </row>
    <row r="474" spans="6:6" s="15" customFormat="1">
      <c r="F474" s="17"/>
    </row>
    <row r="475" spans="6:6" s="15" customFormat="1">
      <c r="F475" s="17"/>
    </row>
    <row r="476" spans="6:6" s="15" customFormat="1">
      <c r="F476" s="17"/>
    </row>
    <row r="477" spans="6:6" s="15" customFormat="1">
      <c r="F477" s="17"/>
    </row>
    <row r="478" spans="6:6" s="15" customFormat="1">
      <c r="F478" s="17"/>
    </row>
    <row r="479" spans="6:6" s="15" customFormat="1">
      <c r="F479" s="17"/>
    </row>
    <row r="480" spans="6:6" s="15" customFormat="1">
      <c r="F480" s="17"/>
    </row>
    <row r="481" spans="6:6" s="15" customFormat="1">
      <c r="F481" s="17"/>
    </row>
    <row r="482" spans="6:6" s="15" customFormat="1">
      <c r="F482" s="17"/>
    </row>
    <row r="483" spans="6:6" s="15" customFormat="1">
      <c r="F483" s="17"/>
    </row>
    <row r="484" spans="6:6" s="15" customFormat="1">
      <c r="F484" s="17"/>
    </row>
    <row r="485" spans="6:6" s="15" customFormat="1">
      <c r="F485" s="17"/>
    </row>
    <row r="486" spans="6:6" s="15" customFormat="1">
      <c r="F486" s="17"/>
    </row>
    <row r="487" spans="6:6" s="15" customFormat="1">
      <c r="F487" s="17"/>
    </row>
    <row r="488" spans="6:6" s="15" customFormat="1">
      <c r="F488" s="17"/>
    </row>
    <row r="489" spans="6:6" s="15" customFormat="1">
      <c r="F489" s="17"/>
    </row>
    <row r="490" spans="6:6" s="15" customFormat="1">
      <c r="F490" s="17"/>
    </row>
    <row r="491" spans="6:6" s="15" customFormat="1">
      <c r="F491" s="17"/>
    </row>
    <row r="492" spans="6:6" s="15" customFormat="1">
      <c r="F492" s="17"/>
    </row>
    <row r="493" spans="6:6" s="15" customFormat="1">
      <c r="F493" s="17"/>
    </row>
    <row r="494" spans="6:6" s="15" customFormat="1">
      <c r="F494" s="17"/>
    </row>
    <row r="495" spans="6:6" s="15" customFormat="1">
      <c r="F495" s="17"/>
    </row>
    <row r="496" spans="6:6" s="15" customFormat="1">
      <c r="F496" s="17"/>
    </row>
    <row r="497" spans="6:6" s="15" customFormat="1">
      <c r="F497" s="17"/>
    </row>
    <row r="498" spans="6:6" s="15" customFormat="1">
      <c r="F498" s="17"/>
    </row>
    <row r="499" spans="6:6" s="15" customFormat="1">
      <c r="F499" s="17"/>
    </row>
    <row r="500" spans="6:6" s="15" customFormat="1">
      <c r="F500" s="17"/>
    </row>
    <row r="501" spans="6:6" s="15" customFormat="1">
      <c r="F501" s="17"/>
    </row>
    <row r="502" spans="6:6" s="15" customFormat="1">
      <c r="F502" s="17"/>
    </row>
    <row r="503" spans="6:6" s="15" customFormat="1">
      <c r="F503" s="17"/>
    </row>
    <row r="504" spans="6:6" s="15" customFormat="1">
      <c r="F504" s="17"/>
    </row>
    <row r="505" spans="6:6" s="15" customFormat="1">
      <c r="F505" s="17"/>
    </row>
    <row r="506" spans="6:6" s="15" customFormat="1">
      <c r="F506" s="17"/>
    </row>
    <row r="507" spans="6:6" s="15" customFormat="1">
      <c r="F507" s="17"/>
    </row>
    <row r="508" spans="6:6" s="15" customFormat="1">
      <c r="F508" s="17"/>
    </row>
    <row r="509" spans="6:6" s="15" customFormat="1">
      <c r="F509" s="17"/>
    </row>
    <row r="510" spans="6:6" s="15" customFormat="1">
      <c r="F510" s="17"/>
    </row>
    <row r="511" spans="6:6" s="15" customFormat="1">
      <c r="F511" s="17"/>
    </row>
    <row r="512" spans="6:6" s="15" customFormat="1">
      <c r="F512" s="17"/>
    </row>
    <row r="513" spans="6:6" s="15" customFormat="1">
      <c r="F513" s="17"/>
    </row>
    <row r="514" spans="6:6" s="15" customFormat="1">
      <c r="F514" s="17"/>
    </row>
    <row r="515" spans="6:6" s="15" customFormat="1">
      <c r="F515" s="17"/>
    </row>
    <row r="516" spans="6:6" s="15" customFormat="1">
      <c r="F516" s="17"/>
    </row>
    <row r="517" spans="6:6" s="15" customFormat="1">
      <c r="F517" s="17"/>
    </row>
    <row r="518" spans="6:6" s="15" customFormat="1">
      <c r="F518" s="17"/>
    </row>
    <row r="519" spans="6:6" s="15" customFormat="1">
      <c r="F519" s="17"/>
    </row>
    <row r="520" spans="6:6" s="15" customFormat="1">
      <c r="F520" s="17"/>
    </row>
    <row r="521" spans="6:6" s="15" customFormat="1">
      <c r="F521" s="17"/>
    </row>
    <row r="522" spans="6:6" s="15" customFormat="1">
      <c r="F522" s="17"/>
    </row>
    <row r="523" spans="6:6" s="15" customFormat="1">
      <c r="F523" s="17"/>
    </row>
    <row r="524" spans="6:6" s="15" customFormat="1">
      <c r="F524" s="17"/>
    </row>
    <row r="525" spans="6:6" s="15" customFormat="1">
      <c r="F525" s="17"/>
    </row>
    <row r="526" spans="6:6" s="15" customFormat="1">
      <c r="F526" s="17"/>
    </row>
    <row r="527" spans="6:6" s="15" customFormat="1">
      <c r="F527" s="17"/>
    </row>
    <row r="528" spans="6:6" s="15" customFormat="1">
      <c r="F528" s="17"/>
    </row>
    <row r="529" spans="6:6" s="15" customFormat="1">
      <c r="F529" s="17"/>
    </row>
    <row r="530" spans="6:6" s="15" customFormat="1">
      <c r="F530" s="17"/>
    </row>
    <row r="531" spans="6:6" s="15" customFormat="1">
      <c r="F531" s="17"/>
    </row>
    <row r="532" spans="6:6" s="15" customFormat="1">
      <c r="F532" s="17"/>
    </row>
    <row r="533" spans="6:6" s="15" customFormat="1">
      <c r="F533" s="17"/>
    </row>
    <row r="534" spans="6:6" s="15" customFormat="1">
      <c r="F534" s="17"/>
    </row>
    <row r="535" spans="6:6" s="15" customFormat="1">
      <c r="F535" s="17"/>
    </row>
    <row r="536" spans="6:6" s="15" customFormat="1">
      <c r="F536" s="17"/>
    </row>
    <row r="537" spans="6:6" s="15" customFormat="1">
      <c r="F537" s="17"/>
    </row>
    <row r="538" spans="6:6" s="15" customFormat="1">
      <c r="F538" s="17"/>
    </row>
    <row r="539" spans="6:6" s="15" customFormat="1">
      <c r="F539" s="17"/>
    </row>
    <row r="540" spans="6:6" s="15" customFormat="1">
      <c r="F540" s="17"/>
    </row>
    <row r="541" spans="6:6" s="15" customFormat="1">
      <c r="F541" s="17"/>
    </row>
    <row r="542" spans="6:6" s="15" customFormat="1">
      <c r="F542" s="17"/>
    </row>
    <row r="543" spans="6:6" s="15" customFormat="1">
      <c r="F543" s="17"/>
    </row>
    <row r="544" spans="6:6" s="15" customFormat="1">
      <c r="F544" s="17"/>
    </row>
    <row r="545" spans="6:6" s="15" customFormat="1">
      <c r="F545" s="17"/>
    </row>
    <row r="546" spans="6:6" s="15" customFormat="1">
      <c r="F546" s="17"/>
    </row>
    <row r="547" spans="6:6" s="15" customFormat="1">
      <c r="F547" s="17"/>
    </row>
    <row r="548" spans="6:6" s="15" customFormat="1">
      <c r="F548" s="17"/>
    </row>
    <row r="549" spans="6:6" s="15" customFormat="1">
      <c r="F549" s="17"/>
    </row>
    <row r="550" spans="6:6" s="15" customFormat="1">
      <c r="F550" s="17"/>
    </row>
    <row r="551" spans="6:6" s="15" customFormat="1">
      <c r="F551" s="17"/>
    </row>
    <row r="552" spans="6:6" s="15" customFormat="1">
      <c r="F552" s="17"/>
    </row>
    <row r="553" spans="6:6" s="15" customFormat="1">
      <c r="F553" s="17"/>
    </row>
    <row r="554" spans="6:6" s="15" customFormat="1">
      <c r="F554" s="17"/>
    </row>
    <row r="555" spans="6:6" s="15" customFormat="1">
      <c r="F555" s="17"/>
    </row>
    <row r="556" spans="6:6" s="15" customFormat="1">
      <c r="F556" s="17"/>
    </row>
    <row r="557" spans="6:6" s="15" customFormat="1">
      <c r="F557" s="17"/>
    </row>
    <row r="558" spans="6:6" s="15" customFormat="1">
      <c r="F558" s="17"/>
    </row>
    <row r="559" spans="6:6" s="15" customFormat="1">
      <c r="F559" s="17"/>
    </row>
    <row r="560" spans="6:6" s="15" customFormat="1">
      <c r="F560" s="17"/>
    </row>
    <row r="561" spans="6:6" s="15" customFormat="1">
      <c r="F561" s="17"/>
    </row>
    <row r="562" spans="6:6" s="15" customFormat="1">
      <c r="F562" s="17"/>
    </row>
    <row r="563" spans="6:6" s="15" customFormat="1">
      <c r="F563" s="17"/>
    </row>
    <row r="564" spans="6:6" s="15" customFormat="1">
      <c r="F564" s="17"/>
    </row>
    <row r="565" spans="6:6" s="15" customFormat="1">
      <c r="F565" s="17"/>
    </row>
    <row r="566" spans="6:6" s="15" customFormat="1">
      <c r="F566" s="17"/>
    </row>
    <row r="567" spans="6:6" s="15" customFormat="1">
      <c r="F567" s="17"/>
    </row>
    <row r="568" spans="6:6" s="15" customFormat="1">
      <c r="F568" s="17"/>
    </row>
    <row r="569" spans="6:6" s="15" customFormat="1">
      <c r="F569" s="17"/>
    </row>
    <row r="570" spans="6:6" s="15" customFormat="1">
      <c r="F570" s="17"/>
    </row>
    <row r="571" spans="6:6" s="15" customFormat="1">
      <c r="F571" s="17"/>
    </row>
    <row r="572" spans="6:6" s="15" customFormat="1">
      <c r="F572" s="17"/>
    </row>
    <row r="573" spans="6:6" s="15" customFormat="1">
      <c r="F573" s="17"/>
    </row>
    <row r="574" spans="6:6" s="15" customFormat="1">
      <c r="F574" s="17"/>
    </row>
    <row r="575" spans="6:6" s="15" customFormat="1">
      <c r="F575" s="17"/>
    </row>
    <row r="576" spans="6:6" s="15" customFormat="1">
      <c r="F576" s="17"/>
    </row>
    <row r="577" spans="6:6" s="15" customFormat="1">
      <c r="F577" s="17"/>
    </row>
    <row r="578" spans="6:6" s="15" customFormat="1">
      <c r="F578" s="17"/>
    </row>
    <row r="579" spans="6:6" s="15" customFormat="1">
      <c r="F579" s="17"/>
    </row>
    <row r="580" spans="6:6" s="15" customFormat="1">
      <c r="F580" s="17"/>
    </row>
    <row r="581" spans="6:6" s="15" customFormat="1">
      <c r="F581" s="17"/>
    </row>
    <row r="582" spans="6:6" s="15" customFormat="1">
      <c r="F582" s="17"/>
    </row>
    <row r="583" spans="6:6" s="15" customFormat="1">
      <c r="F583" s="17"/>
    </row>
    <row r="584" spans="6:6" s="15" customFormat="1">
      <c r="F584" s="17"/>
    </row>
    <row r="585" spans="6:6" s="15" customFormat="1">
      <c r="F585" s="17"/>
    </row>
    <row r="586" spans="6:6" s="15" customFormat="1">
      <c r="F586" s="17"/>
    </row>
    <row r="587" spans="6:6" s="15" customFormat="1">
      <c r="F587" s="17"/>
    </row>
    <row r="588" spans="6:6" s="15" customFormat="1">
      <c r="F588" s="17"/>
    </row>
    <row r="589" spans="6:6" s="15" customFormat="1">
      <c r="F589" s="17"/>
    </row>
    <row r="590" spans="6:6" s="15" customFormat="1">
      <c r="F590" s="17"/>
    </row>
    <row r="591" spans="6:6" s="15" customFormat="1">
      <c r="F591" s="17"/>
    </row>
    <row r="592" spans="6:6" s="15" customFormat="1">
      <c r="F592" s="17"/>
    </row>
    <row r="593" spans="6:6" s="15" customFormat="1">
      <c r="F593" s="17"/>
    </row>
    <row r="594" spans="6:6" s="15" customFormat="1">
      <c r="F594" s="17"/>
    </row>
    <row r="595" spans="6:6" s="15" customFormat="1">
      <c r="F595" s="17"/>
    </row>
    <row r="596" spans="6:6" s="15" customFormat="1">
      <c r="F596" s="17"/>
    </row>
    <row r="597" spans="6:6" s="15" customFormat="1">
      <c r="F597" s="17"/>
    </row>
    <row r="598" spans="6:6" s="15" customFormat="1">
      <c r="F598" s="17"/>
    </row>
    <row r="599" spans="6:6" s="15" customFormat="1">
      <c r="F599" s="17"/>
    </row>
    <row r="600" spans="6:6" s="15" customFormat="1">
      <c r="F600" s="17"/>
    </row>
    <row r="601" spans="6:6" s="15" customFormat="1">
      <c r="F601" s="17"/>
    </row>
    <row r="602" spans="6:6" s="15" customFormat="1">
      <c r="F602" s="17"/>
    </row>
    <row r="603" spans="6:6" s="15" customFormat="1">
      <c r="F603" s="17"/>
    </row>
    <row r="604" spans="6:6" s="15" customFormat="1">
      <c r="F604" s="17"/>
    </row>
    <row r="605" spans="6:6" s="15" customFormat="1">
      <c r="F605" s="17"/>
    </row>
    <row r="606" spans="6:6" s="15" customFormat="1">
      <c r="F606" s="17"/>
    </row>
    <row r="607" spans="6:6" s="15" customFormat="1">
      <c r="F607" s="17"/>
    </row>
    <row r="608" spans="6:6" s="15" customFormat="1">
      <c r="F608" s="17"/>
    </row>
    <row r="609" spans="6:6" s="15" customFormat="1">
      <c r="F609" s="17"/>
    </row>
    <row r="610" spans="6:6" s="15" customFormat="1">
      <c r="F610" s="17"/>
    </row>
    <row r="611" spans="6:6" s="15" customFormat="1">
      <c r="F611" s="17"/>
    </row>
    <row r="612" spans="6:6" s="15" customFormat="1">
      <c r="F612" s="17"/>
    </row>
    <row r="613" spans="6:6" s="15" customFormat="1">
      <c r="F613" s="17"/>
    </row>
    <row r="614" spans="6:6" s="15" customFormat="1">
      <c r="F614" s="17"/>
    </row>
    <row r="615" spans="6:6" s="15" customFormat="1">
      <c r="F615" s="17"/>
    </row>
    <row r="616" spans="6:6" s="15" customFormat="1">
      <c r="F616" s="17"/>
    </row>
    <row r="617" spans="6:6" s="15" customFormat="1">
      <c r="F617" s="17"/>
    </row>
    <row r="618" spans="6:6" s="15" customFormat="1">
      <c r="F618" s="17"/>
    </row>
    <row r="619" spans="6:6" s="15" customFormat="1">
      <c r="F619" s="17"/>
    </row>
    <row r="620" spans="6:6" s="15" customFormat="1">
      <c r="F620" s="17"/>
    </row>
    <row r="621" spans="6:6" s="15" customFormat="1">
      <c r="F621" s="17"/>
    </row>
    <row r="622" spans="6:6" s="15" customFormat="1">
      <c r="F622" s="17"/>
    </row>
    <row r="623" spans="6:6" s="15" customFormat="1">
      <c r="F623" s="17"/>
    </row>
    <row r="624" spans="6:6" s="15" customFormat="1">
      <c r="F624" s="17"/>
    </row>
    <row r="625" spans="6:6" s="15" customFormat="1">
      <c r="F625" s="17"/>
    </row>
    <row r="626" spans="6:6" s="15" customFormat="1">
      <c r="F626" s="17"/>
    </row>
    <row r="627" spans="6:6" s="15" customFormat="1">
      <c r="F627" s="17"/>
    </row>
    <row r="628" spans="6:6" s="15" customFormat="1">
      <c r="F628" s="17"/>
    </row>
    <row r="629" spans="6:6" s="15" customFormat="1">
      <c r="F629" s="17"/>
    </row>
    <row r="630" spans="6:6" s="15" customFormat="1">
      <c r="F630" s="17"/>
    </row>
    <row r="631" spans="6:6" s="15" customFormat="1">
      <c r="F631" s="17"/>
    </row>
    <row r="632" spans="6:6" s="15" customFormat="1">
      <c r="F632" s="17"/>
    </row>
    <row r="633" spans="6:6" s="15" customFormat="1">
      <c r="F633" s="17"/>
    </row>
    <row r="634" spans="6:6" s="15" customFormat="1">
      <c r="F634" s="17"/>
    </row>
    <row r="635" spans="6:6" s="15" customFormat="1">
      <c r="F635" s="17"/>
    </row>
    <row r="636" spans="6:6" s="15" customFormat="1">
      <c r="F636" s="17"/>
    </row>
    <row r="637" spans="6:6" s="15" customFormat="1">
      <c r="F637" s="17"/>
    </row>
    <row r="638" spans="6:6" s="15" customFormat="1">
      <c r="F638" s="17"/>
    </row>
    <row r="639" spans="6:6" s="15" customFormat="1">
      <c r="F639" s="17"/>
    </row>
    <row r="640" spans="6:6" s="15" customFormat="1">
      <c r="F640" s="17"/>
    </row>
    <row r="641" spans="6:6" s="15" customFormat="1">
      <c r="F641" s="17"/>
    </row>
    <row r="642" spans="6:6" s="15" customFormat="1">
      <c r="F642" s="17"/>
    </row>
    <row r="643" spans="6:6" s="15" customFormat="1">
      <c r="F643" s="17"/>
    </row>
    <row r="644" spans="6:6" s="15" customFormat="1">
      <c r="F644" s="17"/>
    </row>
    <row r="645" spans="6:6" s="15" customFormat="1">
      <c r="F645" s="17"/>
    </row>
    <row r="646" spans="6:6" s="15" customFormat="1">
      <c r="F646" s="17"/>
    </row>
    <row r="647" spans="6:6" s="15" customFormat="1">
      <c r="F647" s="17"/>
    </row>
    <row r="648" spans="6:6" s="15" customFormat="1">
      <c r="F648" s="17"/>
    </row>
    <row r="649" spans="6:6" s="15" customFormat="1">
      <c r="F649" s="17"/>
    </row>
    <row r="650" spans="6:6" s="15" customFormat="1">
      <c r="F650" s="17"/>
    </row>
    <row r="651" spans="6:6" s="15" customFormat="1">
      <c r="F651" s="17"/>
    </row>
    <row r="652" spans="6:6" s="15" customFormat="1">
      <c r="F652" s="17"/>
    </row>
    <row r="653" spans="6:6" s="15" customFormat="1">
      <c r="F653" s="17"/>
    </row>
    <row r="654" spans="6:6" s="15" customFormat="1">
      <c r="F654" s="17"/>
    </row>
    <row r="655" spans="6:6" s="15" customFormat="1">
      <c r="F655" s="17"/>
    </row>
    <row r="656" spans="6:6" s="15" customFormat="1">
      <c r="F656" s="17"/>
    </row>
    <row r="657" spans="6:6" s="15" customFormat="1">
      <c r="F657" s="17"/>
    </row>
    <row r="658" spans="6:6" s="15" customFormat="1">
      <c r="F658" s="17"/>
    </row>
    <row r="659" spans="6:6" s="15" customFormat="1">
      <c r="F659" s="17"/>
    </row>
    <row r="660" spans="6:6" s="15" customFormat="1">
      <c r="F660" s="17"/>
    </row>
    <row r="661" spans="6:6" s="15" customFormat="1">
      <c r="F661" s="17"/>
    </row>
    <row r="662" spans="6:6" s="15" customFormat="1">
      <c r="F662" s="17"/>
    </row>
    <row r="663" spans="6:6" s="15" customFormat="1">
      <c r="F663" s="17"/>
    </row>
    <row r="664" spans="6:6" s="15" customFormat="1">
      <c r="F664" s="17"/>
    </row>
    <row r="665" spans="6:6" s="15" customFormat="1">
      <c r="F665" s="17"/>
    </row>
    <row r="666" spans="6:6" s="15" customFormat="1">
      <c r="F666" s="17"/>
    </row>
    <row r="667" spans="6:6" s="15" customFormat="1">
      <c r="F667" s="17"/>
    </row>
    <row r="668" spans="6:6" s="15" customFormat="1">
      <c r="F668" s="17"/>
    </row>
    <row r="669" spans="6:6" s="15" customFormat="1">
      <c r="F669" s="17"/>
    </row>
    <row r="670" spans="6:6" s="15" customFormat="1">
      <c r="F670" s="17"/>
    </row>
    <row r="671" spans="6:6" s="15" customFormat="1">
      <c r="F671" s="17"/>
    </row>
    <row r="672" spans="6:6" s="15" customFormat="1">
      <c r="F672" s="17"/>
    </row>
    <row r="673" spans="6:6" s="15" customFormat="1">
      <c r="F673" s="17"/>
    </row>
    <row r="674" spans="6:6" s="15" customFormat="1">
      <c r="F674" s="17"/>
    </row>
    <row r="675" spans="6:6" s="15" customFormat="1">
      <c r="F675" s="17"/>
    </row>
    <row r="676" spans="6:6" s="15" customFormat="1">
      <c r="F676" s="17"/>
    </row>
    <row r="677" spans="6:6" s="15" customFormat="1">
      <c r="F677" s="17"/>
    </row>
    <row r="678" spans="6:6" s="15" customFormat="1">
      <c r="F678" s="17"/>
    </row>
    <row r="679" spans="6:6" s="15" customFormat="1">
      <c r="F679" s="17"/>
    </row>
    <row r="680" spans="6:6" s="15" customFormat="1">
      <c r="F680" s="17"/>
    </row>
    <row r="681" spans="6:6" s="15" customFormat="1">
      <c r="F681" s="17"/>
    </row>
    <row r="682" spans="6:6" s="15" customFormat="1">
      <c r="F682" s="17"/>
    </row>
    <row r="683" spans="6:6" s="15" customFormat="1">
      <c r="F683" s="17"/>
    </row>
    <row r="684" spans="6:6" s="15" customFormat="1">
      <c r="F684" s="17"/>
    </row>
    <row r="685" spans="6:6" s="15" customFormat="1">
      <c r="F685" s="17"/>
    </row>
    <row r="686" spans="6:6" s="15" customFormat="1">
      <c r="F686" s="17"/>
    </row>
    <row r="687" spans="6:6" s="15" customFormat="1">
      <c r="F687" s="17"/>
    </row>
    <row r="688" spans="6:6" s="15" customFormat="1">
      <c r="F688" s="17"/>
    </row>
    <row r="689" spans="6:6" s="15" customFormat="1">
      <c r="F689" s="17"/>
    </row>
    <row r="690" spans="6:6" s="15" customFormat="1">
      <c r="F690" s="17"/>
    </row>
    <row r="691" spans="6:6" s="15" customFormat="1">
      <c r="F691" s="17"/>
    </row>
    <row r="692" spans="6:6" s="15" customFormat="1">
      <c r="F692" s="17"/>
    </row>
    <row r="693" spans="6:6" s="15" customFormat="1">
      <c r="F693" s="17"/>
    </row>
    <row r="694" spans="6:6" s="15" customFormat="1">
      <c r="F694" s="17"/>
    </row>
    <row r="695" spans="6:6" s="15" customFormat="1">
      <c r="F695" s="17"/>
    </row>
    <row r="696" spans="6:6" s="15" customFormat="1">
      <c r="F696" s="17"/>
    </row>
    <row r="697" spans="6:6" s="15" customFormat="1">
      <c r="F697" s="17"/>
    </row>
    <row r="698" spans="6:6" s="15" customFormat="1">
      <c r="F698" s="17"/>
    </row>
    <row r="699" spans="6:6" s="15" customFormat="1">
      <c r="F699" s="17"/>
    </row>
    <row r="700" spans="6:6" s="15" customFormat="1">
      <c r="F700" s="17"/>
    </row>
    <row r="701" spans="6:6" s="15" customFormat="1">
      <c r="F701" s="17"/>
    </row>
    <row r="702" spans="6:6" s="15" customFormat="1">
      <c r="F702" s="17"/>
    </row>
    <row r="703" spans="6:6" s="15" customFormat="1">
      <c r="F703" s="17"/>
    </row>
    <row r="704" spans="6:6" s="15" customFormat="1">
      <c r="F704" s="17"/>
    </row>
    <row r="705" spans="6:6" s="15" customFormat="1">
      <c r="F705" s="17"/>
    </row>
    <row r="706" spans="6:6" s="15" customFormat="1">
      <c r="F706" s="17"/>
    </row>
    <row r="707" spans="6:6" s="15" customFormat="1">
      <c r="F707" s="17"/>
    </row>
    <row r="708" spans="6:6" s="15" customFormat="1">
      <c r="F708" s="17"/>
    </row>
    <row r="709" spans="6:6" s="15" customFormat="1">
      <c r="F709" s="17"/>
    </row>
    <row r="710" spans="6:6" s="15" customFormat="1">
      <c r="F710" s="17"/>
    </row>
    <row r="711" spans="6:6" s="15" customFormat="1">
      <c r="F711" s="17"/>
    </row>
    <row r="712" spans="6:6" s="15" customFormat="1">
      <c r="F712" s="17"/>
    </row>
    <row r="713" spans="6:6" s="15" customFormat="1">
      <c r="F713" s="17"/>
    </row>
    <row r="714" spans="6:6" s="15" customFormat="1">
      <c r="F714" s="17"/>
    </row>
    <row r="715" spans="6:6" s="15" customFormat="1">
      <c r="F715" s="17"/>
    </row>
    <row r="716" spans="6:6" s="15" customFormat="1">
      <c r="F716" s="17"/>
    </row>
    <row r="717" spans="6:6" s="15" customFormat="1">
      <c r="F717" s="17"/>
    </row>
    <row r="718" spans="6:6" s="15" customFormat="1">
      <c r="F718" s="17"/>
    </row>
    <row r="719" spans="6:6" s="15" customFormat="1">
      <c r="F719" s="17"/>
    </row>
    <row r="720" spans="6:6" s="15" customFormat="1">
      <c r="F720" s="17"/>
    </row>
    <row r="721" spans="6:6" s="15" customFormat="1">
      <c r="F721" s="17"/>
    </row>
    <row r="722" spans="6:6" s="15" customFormat="1">
      <c r="F722" s="17"/>
    </row>
    <row r="723" spans="6:6" s="15" customFormat="1">
      <c r="F723" s="17"/>
    </row>
    <row r="724" spans="6:6" s="15" customFormat="1">
      <c r="F724" s="17"/>
    </row>
    <row r="725" spans="6:6" s="15" customFormat="1">
      <c r="F725" s="17"/>
    </row>
    <row r="726" spans="6:6" s="15" customFormat="1">
      <c r="F726" s="17"/>
    </row>
    <row r="727" spans="6:6" s="15" customFormat="1">
      <c r="F727" s="17"/>
    </row>
    <row r="728" spans="6:6" s="15" customFormat="1">
      <c r="F728" s="17"/>
    </row>
    <row r="729" spans="6:6" s="15" customFormat="1">
      <c r="F729" s="17"/>
    </row>
    <row r="730" spans="6:6" s="15" customFormat="1">
      <c r="F730" s="17"/>
    </row>
    <row r="731" spans="6:6" s="15" customFormat="1">
      <c r="F731" s="17"/>
    </row>
    <row r="732" spans="6:6" s="15" customFormat="1">
      <c r="F732" s="17"/>
    </row>
    <row r="733" spans="6:6" s="15" customFormat="1">
      <c r="F733" s="17"/>
    </row>
    <row r="734" spans="6:6" s="15" customFormat="1">
      <c r="F734" s="17"/>
    </row>
    <row r="735" spans="6:6" s="15" customFormat="1">
      <c r="F735" s="17"/>
    </row>
    <row r="736" spans="6:6" s="15" customFormat="1">
      <c r="F736" s="17"/>
    </row>
    <row r="737" spans="6:6" s="15" customFormat="1">
      <c r="F737" s="17"/>
    </row>
    <row r="738" spans="6:6" s="15" customFormat="1">
      <c r="F738" s="17"/>
    </row>
    <row r="739" spans="6:6" s="15" customFormat="1">
      <c r="F739" s="17"/>
    </row>
    <row r="740" spans="6:6" s="15" customFormat="1">
      <c r="F740" s="17"/>
    </row>
    <row r="741" spans="6:6" s="15" customFormat="1">
      <c r="F741" s="17"/>
    </row>
    <row r="742" spans="6:6" s="15" customFormat="1">
      <c r="F742" s="17"/>
    </row>
    <row r="743" spans="6:6" s="15" customFormat="1">
      <c r="F743" s="17"/>
    </row>
    <row r="744" spans="6:6" s="15" customFormat="1">
      <c r="F744" s="17"/>
    </row>
    <row r="745" spans="6:6" s="15" customFormat="1">
      <c r="F745" s="17"/>
    </row>
    <row r="746" spans="6:6" s="15" customFormat="1">
      <c r="F746" s="17"/>
    </row>
    <row r="747" spans="6:6" s="15" customFormat="1">
      <c r="F747" s="17"/>
    </row>
    <row r="748" spans="6:6" s="15" customFormat="1">
      <c r="F748" s="17"/>
    </row>
    <row r="749" spans="6:6" s="15" customFormat="1">
      <c r="F749" s="17"/>
    </row>
    <row r="750" spans="6:6" s="15" customFormat="1">
      <c r="F750" s="17"/>
    </row>
    <row r="751" spans="6:6" s="15" customFormat="1">
      <c r="F751" s="17"/>
    </row>
    <row r="752" spans="6:6" s="15" customFormat="1">
      <c r="F752" s="17"/>
    </row>
    <row r="753" spans="6:6" s="15" customFormat="1">
      <c r="F753" s="17"/>
    </row>
    <row r="754" spans="6:6" s="15" customFormat="1">
      <c r="F754" s="17"/>
    </row>
    <row r="755" spans="6:6" s="15" customFormat="1">
      <c r="F755" s="17"/>
    </row>
    <row r="756" spans="6:6" s="15" customFormat="1">
      <c r="F756" s="17"/>
    </row>
    <row r="757" spans="6:6" s="15" customFormat="1">
      <c r="F757" s="17"/>
    </row>
    <row r="758" spans="6:6" s="15" customFormat="1">
      <c r="F758" s="17"/>
    </row>
    <row r="759" spans="6:6" s="15" customFormat="1">
      <c r="F759" s="17"/>
    </row>
    <row r="760" spans="6:6" s="15" customFormat="1">
      <c r="F760" s="17"/>
    </row>
    <row r="761" spans="6:6" s="15" customFormat="1">
      <c r="F761" s="17"/>
    </row>
    <row r="762" spans="6:6" s="15" customFormat="1">
      <c r="F762" s="17"/>
    </row>
    <row r="763" spans="6:6" s="15" customFormat="1">
      <c r="F763" s="17"/>
    </row>
    <row r="764" spans="6:6" s="15" customFormat="1">
      <c r="F764" s="17"/>
    </row>
    <row r="765" spans="6:6" s="15" customFormat="1">
      <c r="F765" s="17"/>
    </row>
    <row r="766" spans="6:6" s="15" customFormat="1">
      <c r="F766" s="17"/>
    </row>
    <row r="767" spans="6:6" s="15" customFormat="1">
      <c r="F767" s="17"/>
    </row>
    <row r="768" spans="6:6" s="15" customFormat="1">
      <c r="F768" s="17"/>
    </row>
    <row r="769" spans="6:6" s="15" customFormat="1">
      <c r="F769" s="17"/>
    </row>
    <row r="770" spans="6:6" s="15" customFormat="1">
      <c r="F770" s="17"/>
    </row>
    <row r="771" spans="6:6" s="15" customFormat="1">
      <c r="F771" s="17"/>
    </row>
    <row r="772" spans="6:6" s="15" customFormat="1">
      <c r="F772" s="17"/>
    </row>
    <row r="773" spans="6:6" s="15" customFormat="1">
      <c r="F773" s="17"/>
    </row>
    <row r="774" spans="6:6" s="15" customFormat="1">
      <c r="F774" s="17"/>
    </row>
    <row r="775" spans="6:6" s="15" customFormat="1">
      <c r="F775" s="17"/>
    </row>
    <row r="776" spans="6:6" s="15" customFormat="1">
      <c r="F776" s="17"/>
    </row>
    <row r="777" spans="6:6" s="15" customFormat="1">
      <c r="F777" s="17"/>
    </row>
    <row r="778" spans="6:6" s="15" customFormat="1">
      <c r="F778" s="17"/>
    </row>
    <row r="779" spans="6:6" s="15" customFormat="1">
      <c r="F779" s="17"/>
    </row>
    <row r="780" spans="6:6" s="15" customFormat="1">
      <c r="F780" s="17"/>
    </row>
    <row r="781" spans="6:6" s="15" customFormat="1">
      <c r="F781" s="17"/>
    </row>
    <row r="782" spans="6:6" s="15" customFormat="1">
      <c r="F782" s="17"/>
    </row>
    <row r="783" spans="6:6" s="15" customFormat="1">
      <c r="F783" s="17"/>
    </row>
    <row r="784" spans="6:6" s="15" customFormat="1">
      <c r="F784" s="17"/>
    </row>
    <row r="785" spans="6:6" s="15" customFormat="1">
      <c r="F785" s="17"/>
    </row>
    <row r="786" spans="6:6" s="15" customFormat="1">
      <c r="F786" s="17"/>
    </row>
    <row r="787" spans="6:6" s="15" customFormat="1">
      <c r="F787" s="17"/>
    </row>
    <row r="788" spans="6:6" s="15" customFormat="1">
      <c r="F788" s="17"/>
    </row>
    <row r="789" spans="6:6" s="15" customFormat="1">
      <c r="F789" s="17"/>
    </row>
    <row r="790" spans="6:6" s="15" customFormat="1">
      <c r="F790" s="17"/>
    </row>
    <row r="791" spans="6:6" s="15" customFormat="1">
      <c r="F791" s="17"/>
    </row>
    <row r="792" spans="6:6" s="15" customFormat="1">
      <c r="F792" s="17"/>
    </row>
    <row r="793" spans="6:6" s="15" customFormat="1">
      <c r="F793" s="17"/>
    </row>
    <row r="794" spans="6:6" s="15" customFormat="1">
      <c r="F794" s="17"/>
    </row>
    <row r="795" spans="6:6" s="15" customFormat="1">
      <c r="F795" s="17"/>
    </row>
    <row r="796" spans="6:6" s="15" customFormat="1">
      <c r="F796" s="17"/>
    </row>
    <row r="797" spans="6:6" s="15" customFormat="1">
      <c r="F797" s="17"/>
    </row>
    <row r="798" spans="6:6" s="15" customFormat="1">
      <c r="F798" s="17"/>
    </row>
    <row r="799" spans="6:6" s="15" customFormat="1">
      <c r="F799" s="17"/>
    </row>
    <row r="800" spans="6:6" s="15" customFormat="1">
      <c r="F800" s="17"/>
    </row>
    <row r="801" spans="6:6" s="15" customFormat="1">
      <c r="F801" s="17"/>
    </row>
    <row r="802" spans="6:6" s="15" customFormat="1">
      <c r="F802" s="17"/>
    </row>
    <row r="803" spans="6:6" s="15" customFormat="1">
      <c r="F803" s="17"/>
    </row>
    <row r="804" spans="6:6" s="15" customFormat="1">
      <c r="F804" s="17"/>
    </row>
    <row r="805" spans="6:6" s="15" customFormat="1">
      <c r="F805" s="17"/>
    </row>
    <row r="806" spans="6:6" s="15" customFormat="1">
      <c r="F806" s="17"/>
    </row>
    <row r="807" spans="6:6" s="15" customFormat="1">
      <c r="F807" s="17"/>
    </row>
    <row r="808" spans="6:6" s="15" customFormat="1">
      <c r="F808" s="17"/>
    </row>
    <row r="809" spans="6:6" s="15" customFormat="1">
      <c r="F809" s="17"/>
    </row>
    <row r="810" spans="6:6" s="15" customFormat="1">
      <c r="F810" s="17"/>
    </row>
    <row r="811" spans="6:6" s="15" customFormat="1">
      <c r="F811" s="17"/>
    </row>
    <row r="812" spans="6:6" s="15" customFormat="1">
      <c r="F812" s="17"/>
    </row>
    <row r="813" spans="6:6" s="15" customFormat="1">
      <c r="F813" s="17"/>
    </row>
    <row r="814" spans="6:6" s="15" customFormat="1">
      <c r="F814" s="17"/>
    </row>
    <row r="815" spans="6:6" s="15" customFormat="1">
      <c r="F815" s="17"/>
    </row>
    <row r="816" spans="6:6" s="15" customFormat="1">
      <c r="F816" s="17"/>
    </row>
    <row r="817" spans="6:6" s="15" customFormat="1">
      <c r="F817" s="17"/>
    </row>
    <row r="818" spans="6:6" s="15" customFormat="1">
      <c r="F818" s="17"/>
    </row>
    <row r="819" spans="6:6" s="15" customFormat="1">
      <c r="F819" s="17"/>
    </row>
    <row r="820" spans="6:6" s="15" customFormat="1">
      <c r="F820" s="17"/>
    </row>
    <row r="821" spans="6:6" s="15" customFormat="1">
      <c r="F821" s="17"/>
    </row>
    <row r="822" spans="6:6" s="15" customFormat="1">
      <c r="F822" s="17"/>
    </row>
    <row r="823" spans="6:6" s="15" customFormat="1">
      <c r="F823" s="17"/>
    </row>
    <row r="824" spans="6:6" s="15" customFormat="1">
      <c r="F824" s="17"/>
    </row>
    <row r="825" spans="6:6" s="15" customFormat="1">
      <c r="F825" s="17"/>
    </row>
    <row r="826" spans="6:6" s="15" customFormat="1">
      <c r="F826" s="17"/>
    </row>
    <row r="827" spans="6:6" s="15" customFormat="1">
      <c r="F827" s="17"/>
    </row>
    <row r="828" spans="6:6" s="15" customFormat="1">
      <c r="F828" s="17"/>
    </row>
    <row r="829" spans="6:6" s="15" customFormat="1">
      <c r="F829" s="17"/>
    </row>
    <row r="830" spans="6:6" s="15" customFormat="1">
      <c r="F830" s="17"/>
    </row>
    <row r="831" spans="6:6" s="15" customFormat="1">
      <c r="F831" s="17"/>
    </row>
    <row r="832" spans="6:6" s="15" customFormat="1">
      <c r="F832" s="17"/>
    </row>
    <row r="833" spans="6:6" s="15" customFormat="1">
      <c r="F833" s="17"/>
    </row>
    <row r="834" spans="6:6" s="15" customFormat="1">
      <c r="F834" s="17"/>
    </row>
    <row r="835" spans="6:6" s="15" customFormat="1">
      <c r="F835" s="17"/>
    </row>
    <row r="836" spans="6:6" s="15" customFormat="1">
      <c r="F836" s="17"/>
    </row>
    <row r="837" spans="6:6" s="15" customFormat="1">
      <c r="F837" s="17"/>
    </row>
    <row r="838" spans="6:6" s="15" customFormat="1">
      <c r="F838" s="17"/>
    </row>
    <row r="839" spans="6:6" s="15" customFormat="1">
      <c r="F839" s="17"/>
    </row>
    <row r="840" spans="6:6" s="15" customFormat="1">
      <c r="F840" s="17"/>
    </row>
    <row r="841" spans="6:6" s="15" customFormat="1">
      <c r="F841" s="17"/>
    </row>
    <row r="842" spans="6:6" s="15" customFormat="1">
      <c r="F842" s="17"/>
    </row>
    <row r="843" spans="6:6" s="15" customFormat="1">
      <c r="F843" s="17"/>
    </row>
    <row r="844" spans="6:6" s="15" customFormat="1">
      <c r="F844" s="17"/>
    </row>
    <row r="845" spans="6:6" s="15" customFormat="1">
      <c r="F845" s="17"/>
    </row>
    <row r="846" spans="6:6" s="15" customFormat="1">
      <c r="F846" s="17"/>
    </row>
    <row r="847" spans="6:6" s="15" customFormat="1">
      <c r="F847" s="17"/>
    </row>
    <row r="848" spans="6:6" s="15" customFormat="1">
      <c r="F848" s="17"/>
    </row>
    <row r="849" spans="6:6" s="15" customFormat="1">
      <c r="F849" s="17"/>
    </row>
    <row r="850" spans="6:6" s="15" customFormat="1">
      <c r="F850" s="17"/>
    </row>
    <row r="851" spans="6:6" s="15" customFormat="1">
      <c r="F851" s="17"/>
    </row>
    <row r="852" spans="6:6" s="15" customFormat="1">
      <c r="F852" s="17"/>
    </row>
    <row r="853" spans="6:6" s="15" customFormat="1">
      <c r="F853" s="17"/>
    </row>
    <row r="854" spans="6:6" s="15" customFormat="1">
      <c r="F854" s="17"/>
    </row>
    <row r="855" spans="6:6" s="15" customFormat="1">
      <c r="F855" s="17"/>
    </row>
    <row r="856" spans="6:6" s="15" customFormat="1">
      <c r="F856" s="17"/>
    </row>
    <row r="857" spans="6:6" s="15" customFormat="1">
      <c r="F857" s="17"/>
    </row>
    <row r="858" spans="6:6" s="15" customFormat="1">
      <c r="F858" s="17"/>
    </row>
    <row r="859" spans="6:6" s="15" customFormat="1">
      <c r="F859" s="17"/>
    </row>
    <row r="860" spans="6:6" s="15" customFormat="1">
      <c r="F860" s="17"/>
    </row>
    <row r="861" spans="6:6" s="15" customFormat="1">
      <c r="F861" s="17"/>
    </row>
    <row r="862" spans="6:6" s="15" customFormat="1">
      <c r="F862" s="17"/>
    </row>
    <row r="863" spans="6:6" s="15" customFormat="1">
      <c r="F863" s="17"/>
    </row>
    <row r="864" spans="6:6" s="15" customFormat="1">
      <c r="F864" s="17"/>
    </row>
    <row r="865" spans="6:6" s="15" customFormat="1">
      <c r="F865" s="17"/>
    </row>
    <row r="866" spans="6:6" s="15" customFormat="1">
      <c r="F866" s="17"/>
    </row>
    <row r="867" spans="6:6" s="15" customFormat="1">
      <c r="F867" s="17"/>
    </row>
    <row r="868" spans="6:6" s="15" customFormat="1">
      <c r="F868" s="17"/>
    </row>
    <row r="869" spans="6:6" s="15" customFormat="1">
      <c r="F869" s="17"/>
    </row>
    <row r="870" spans="6:6" s="15" customFormat="1">
      <c r="F870" s="17"/>
    </row>
    <row r="871" spans="6:6" s="15" customFormat="1">
      <c r="F871" s="17"/>
    </row>
    <row r="872" spans="6:6" s="15" customFormat="1">
      <c r="F872" s="17"/>
    </row>
    <row r="873" spans="6:6" s="15" customFormat="1">
      <c r="F873" s="17"/>
    </row>
    <row r="874" spans="6:6" s="15" customFormat="1">
      <c r="F874" s="17"/>
    </row>
    <row r="875" spans="6:6" s="15" customFormat="1">
      <c r="F875" s="17"/>
    </row>
    <row r="876" spans="6:6" s="15" customFormat="1">
      <c r="F876" s="17"/>
    </row>
    <row r="877" spans="6:6" s="15" customFormat="1">
      <c r="F877" s="17"/>
    </row>
    <row r="878" spans="6:6" s="15" customFormat="1">
      <c r="F878" s="17"/>
    </row>
    <row r="879" spans="6:6" s="15" customFormat="1">
      <c r="F879" s="17"/>
    </row>
    <row r="880" spans="6:6" s="15" customFormat="1">
      <c r="F880" s="17"/>
    </row>
    <row r="881" spans="6:6" s="15" customFormat="1">
      <c r="F881" s="17"/>
    </row>
    <row r="882" spans="6:6" s="15" customFormat="1">
      <c r="F882" s="17"/>
    </row>
    <row r="883" spans="6:6" s="15" customFormat="1">
      <c r="F883" s="17"/>
    </row>
    <row r="884" spans="6:6" s="15" customFormat="1">
      <c r="F884" s="17"/>
    </row>
    <row r="885" spans="6:6" s="15" customFormat="1">
      <c r="F885" s="17"/>
    </row>
    <row r="886" spans="6:6" s="15" customFormat="1">
      <c r="F886" s="17"/>
    </row>
    <row r="887" spans="6:6" s="15" customFormat="1">
      <c r="F887" s="17"/>
    </row>
    <row r="888" spans="6:6" s="15" customFormat="1">
      <c r="F888" s="17"/>
    </row>
    <row r="889" spans="6:6" s="15" customFormat="1">
      <c r="F889" s="17"/>
    </row>
    <row r="890" spans="6:6" s="15" customFormat="1">
      <c r="F890" s="17"/>
    </row>
    <row r="891" spans="6:6" s="15" customFormat="1">
      <c r="F891" s="17"/>
    </row>
    <row r="892" spans="6:6" s="15" customFormat="1">
      <c r="F892" s="17"/>
    </row>
    <row r="893" spans="6:6" s="15" customFormat="1">
      <c r="F893" s="17"/>
    </row>
    <row r="894" spans="6:6" s="15" customFormat="1">
      <c r="F894" s="17"/>
    </row>
    <row r="895" spans="6:6" s="15" customFormat="1">
      <c r="F895" s="17"/>
    </row>
    <row r="896" spans="6:6" s="15" customFormat="1">
      <c r="F896" s="17"/>
    </row>
    <row r="897" spans="6:6" s="15" customFormat="1">
      <c r="F897" s="17"/>
    </row>
    <row r="898" spans="6:6" s="15" customFormat="1">
      <c r="F898" s="17"/>
    </row>
    <row r="899" spans="6:6" s="15" customFormat="1">
      <c r="F899" s="17"/>
    </row>
    <row r="900" spans="6:6" s="15" customFormat="1">
      <c r="F900" s="17"/>
    </row>
    <row r="901" spans="6:6" s="15" customFormat="1">
      <c r="F901" s="17"/>
    </row>
    <row r="902" spans="6:6" s="15" customFormat="1">
      <c r="F902" s="17"/>
    </row>
    <row r="903" spans="6:6" s="15" customFormat="1">
      <c r="F903" s="17"/>
    </row>
    <row r="904" spans="6:6" s="15" customFormat="1">
      <c r="F904" s="17"/>
    </row>
    <row r="905" spans="6:6" s="15" customFormat="1">
      <c r="F905" s="17"/>
    </row>
    <row r="906" spans="6:6" s="15" customFormat="1">
      <c r="F906" s="17"/>
    </row>
    <row r="907" spans="6:6" s="15" customFormat="1">
      <c r="F907" s="17"/>
    </row>
    <row r="908" spans="6:6" s="15" customFormat="1">
      <c r="F908" s="17"/>
    </row>
    <row r="909" spans="6:6" s="15" customFormat="1">
      <c r="F909" s="17"/>
    </row>
    <row r="910" spans="6:6" s="15" customFormat="1">
      <c r="F910" s="17"/>
    </row>
    <row r="911" spans="6:6" s="15" customFormat="1">
      <c r="F911" s="17"/>
    </row>
    <row r="912" spans="6:6" s="15" customFormat="1">
      <c r="F912" s="17"/>
    </row>
    <row r="913" spans="6:6" s="15" customFormat="1">
      <c r="F913" s="17"/>
    </row>
    <row r="914" spans="6:6" s="15" customFormat="1">
      <c r="F914" s="17"/>
    </row>
    <row r="915" spans="6:6" s="15" customFormat="1">
      <c r="F915" s="17"/>
    </row>
    <row r="916" spans="6:6" s="15" customFormat="1">
      <c r="F916" s="17"/>
    </row>
    <row r="917" spans="6:6" s="15" customFormat="1">
      <c r="F917" s="17"/>
    </row>
    <row r="918" spans="6:6" s="15" customFormat="1">
      <c r="F918" s="17"/>
    </row>
    <row r="919" spans="6:6" s="15" customFormat="1">
      <c r="F919" s="17"/>
    </row>
    <row r="920" spans="6:6" s="15" customFormat="1">
      <c r="F920" s="17"/>
    </row>
    <row r="921" spans="6:6" s="15" customFormat="1">
      <c r="F921" s="17"/>
    </row>
    <row r="922" spans="6:6" s="15" customFormat="1">
      <c r="F922" s="17"/>
    </row>
    <row r="923" spans="6:6" s="15" customFormat="1">
      <c r="F923" s="17"/>
    </row>
    <row r="924" spans="6:6" s="15" customFormat="1">
      <c r="F924" s="17"/>
    </row>
    <row r="925" spans="6:6" s="15" customFormat="1">
      <c r="F925" s="17"/>
    </row>
    <row r="926" spans="6:6" s="15" customFormat="1">
      <c r="F926" s="17"/>
    </row>
    <row r="927" spans="6:6" s="15" customFormat="1">
      <c r="F927" s="17"/>
    </row>
    <row r="928" spans="6:6" s="15" customFormat="1">
      <c r="F928" s="17"/>
    </row>
    <row r="929" spans="6:6" s="15" customFormat="1">
      <c r="F929" s="17"/>
    </row>
    <row r="930" spans="6:6" s="15" customFormat="1">
      <c r="F930" s="17"/>
    </row>
    <row r="931" spans="6:6" s="15" customFormat="1">
      <c r="F931" s="17"/>
    </row>
    <row r="932" spans="6:6" s="15" customFormat="1">
      <c r="F932" s="17"/>
    </row>
    <row r="933" spans="6:6" s="15" customFormat="1">
      <c r="F933" s="17"/>
    </row>
    <row r="934" spans="6:6" s="15" customFormat="1">
      <c r="F934" s="17"/>
    </row>
    <row r="935" spans="6:6" s="15" customFormat="1">
      <c r="F935" s="17"/>
    </row>
    <row r="936" spans="6:6" s="15" customFormat="1">
      <c r="F936" s="17"/>
    </row>
    <row r="937" spans="6:6" s="15" customFormat="1">
      <c r="F937" s="17"/>
    </row>
    <row r="938" spans="6:6" s="15" customFormat="1">
      <c r="F938" s="17"/>
    </row>
    <row r="939" spans="6:6" s="15" customFormat="1">
      <c r="F939" s="17"/>
    </row>
    <row r="940" spans="6:6" s="15" customFormat="1">
      <c r="F940" s="17"/>
    </row>
    <row r="941" spans="6:6" s="15" customFormat="1">
      <c r="F941" s="17"/>
    </row>
    <row r="942" spans="6:6" s="15" customFormat="1">
      <c r="F942" s="17"/>
    </row>
    <row r="943" spans="6:6" s="15" customFormat="1">
      <c r="F943" s="17"/>
    </row>
    <row r="944" spans="6:6" s="15" customFormat="1">
      <c r="F944" s="17"/>
    </row>
    <row r="945" spans="6:6" s="15" customFormat="1">
      <c r="F945" s="17"/>
    </row>
    <row r="946" spans="6:6" s="15" customFormat="1">
      <c r="F946" s="17"/>
    </row>
    <row r="947" spans="6:6" s="15" customFormat="1">
      <c r="F947" s="17"/>
    </row>
    <row r="948" spans="6:6" s="15" customFormat="1">
      <c r="F948" s="17"/>
    </row>
    <row r="949" spans="6:6" s="15" customFormat="1">
      <c r="F949" s="17"/>
    </row>
    <row r="950" spans="6:6" s="15" customFormat="1">
      <c r="F950" s="17"/>
    </row>
    <row r="951" spans="6:6" s="15" customFormat="1">
      <c r="F951" s="17"/>
    </row>
    <row r="952" spans="6:6" s="15" customFormat="1">
      <c r="F952" s="17"/>
    </row>
    <row r="953" spans="6:6" s="15" customFormat="1">
      <c r="F953" s="17"/>
    </row>
    <row r="954" spans="6:6" s="15" customFormat="1">
      <c r="F954" s="17"/>
    </row>
    <row r="955" spans="6:6" s="15" customFormat="1">
      <c r="F955" s="17"/>
    </row>
    <row r="956" spans="6:6" s="15" customFormat="1">
      <c r="F956" s="17"/>
    </row>
    <row r="957" spans="6:6" s="15" customFormat="1">
      <c r="F957" s="17"/>
    </row>
    <row r="958" spans="6:6" s="15" customFormat="1">
      <c r="F958" s="17"/>
    </row>
    <row r="959" spans="6:6" s="15" customFormat="1">
      <c r="F959" s="17"/>
    </row>
    <row r="960" spans="6:6" s="15" customFormat="1">
      <c r="F960" s="17"/>
    </row>
    <row r="961" spans="6:6" s="15" customFormat="1">
      <c r="F961" s="17"/>
    </row>
    <row r="962" spans="6:6" s="15" customFormat="1">
      <c r="F962" s="17"/>
    </row>
    <row r="963" spans="6:6" s="15" customFormat="1">
      <c r="F963" s="17"/>
    </row>
    <row r="964" spans="6:6" s="15" customFormat="1">
      <c r="F964" s="17"/>
    </row>
    <row r="965" spans="6:6" s="15" customFormat="1">
      <c r="F965" s="17"/>
    </row>
    <row r="966" spans="6:6" s="15" customFormat="1">
      <c r="F966" s="17"/>
    </row>
    <row r="967" spans="6:6" s="15" customFormat="1">
      <c r="F967" s="17"/>
    </row>
    <row r="968" spans="6:6" s="15" customFormat="1">
      <c r="F968" s="17"/>
    </row>
    <row r="969" spans="6:6" s="15" customFormat="1">
      <c r="F969" s="17"/>
    </row>
    <row r="970" spans="6:6" s="15" customFormat="1">
      <c r="F970" s="17"/>
    </row>
    <row r="971" spans="6:6" s="15" customFormat="1">
      <c r="F971" s="17"/>
    </row>
    <row r="972" spans="6:6" s="15" customFormat="1">
      <c r="F972" s="17"/>
    </row>
    <row r="973" spans="6:6" s="15" customFormat="1">
      <c r="F973" s="17"/>
    </row>
    <row r="974" spans="6:6" s="15" customFormat="1">
      <c r="F974" s="17"/>
    </row>
    <row r="975" spans="6:6" s="15" customFormat="1">
      <c r="F975" s="17"/>
    </row>
    <row r="976" spans="6:6" s="15" customFormat="1">
      <c r="F976" s="17"/>
    </row>
    <row r="977" spans="6:6" s="15" customFormat="1">
      <c r="F977" s="17"/>
    </row>
    <row r="978" spans="6:6" s="15" customFormat="1">
      <c r="F978" s="17"/>
    </row>
    <row r="979" spans="6:6" s="15" customFormat="1">
      <c r="F979" s="17"/>
    </row>
    <row r="980" spans="6:6" s="15" customFormat="1">
      <c r="F980" s="17"/>
    </row>
    <row r="981" spans="6:6" s="15" customFormat="1">
      <c r="F981" s="17"/>
    </row>
    <row r="982" spans="6:6" s="15" customFormat="1">
      <c r="F982" s="17"/>
    </row>
    <row r="983" spans="6:6" s="15" customFormat="1">
      <c r="F983" s="17"/>
    </row>
    <row r="984" spans="6:6" s="15" customFormat="1">
      <c r="F984" s="17"/>
    </row>
    <row r="985" spans="6:6" s="15" customFormat="1">
      <c r="F985" s="17"/>
    </row>
    <row r="986" spans="6:6" s="15" customFormat="1">
      <c r="F986" s="17"/>
    </row>
    <row r="987" spans="6:6" s="15" customFormat="1">
      <c r="F987" s="17"/>
    </row>
    <row r="988" spans="6:6" s="15" customFormat="1">
      <c r="F988" s="17"/>
    </row>
    <row r="989" spans="6:6" s="15" customFormat="1">
      <c r="F989" s="17"/>
    </row>
    <row r="990" spans="6:6" s="15" customFormat="1">
      <c r="F990" s="17"/>
    </row>
    <row r="991" spans="6:6" s="15" customFormat="1">
      <c r="F991" s="17"/>
    </row>
    <row r="992" spans="6:6" s="15" customFormat="1">
      <c r="F992" s="17"/>
    </row>
    <row r="993" spans="6:6" s="15" customFormat="1">
      <c r="F993" s="17"/>
    </row>
    <row r="994" spans="6:6" s="15" customFormat="1">
      <c r="F994" s="17"/>
    </row>
    <row r="995" spans="6:6" s="15" customFormat="1">
      <c r="F995" s="17"/>
    </row>
    <row r="996" spans="6:6" s="15" customFormat="1">
      <c r="F996" s="17"/>
    </row>
    <row r="997" spans="6:6" s="15" customFormat="1">
      <c r="F997" s="17"/>
    </row>
    <row r="998" spans="6:6" s="15" customFormat="1">
      <c r="F998" s="17"/>
    </row>
    <row r="999" spans="6:6" s="15" customFormat="1">
      <c r="F999" s="17"/>
    </row>
    <row r="1000" spans="6:6" s="15" customFormat="1">
      <c r="F1000" s="17"/>
    </row>
    <row r="1001" spans="6:6" s="15" customFormat="1">
      <c r="F1001" s="17"/>
    </row>
    <row r="1002" spans="6:6" s="15" customFormat="1">
      <c r="F1002" s="17"/>
    </row>
    <row r="1003" spans="6:6" s="15" customFormat="1">
      <c r="F1003" s="17"/>
    </row>
    <row r="1004" spans="6:6" s="15" customFormat="1">
      <c r="F1004" s="17"/>
    </row>
    <row r="1005" spans="6:6" s="15" customFormat="1">
      <c r="F1005" s="17"/>
    </row>
    <row r="1006" spans="6:6" s="15" customFormat="1">
      <c r="F1006" s="17"/>
    </row>
  </sheetData>
  <mergeCells count="17">
    <mergeCell ref="C20:C21"/>
    <mergeCell ref="B7:B34"/>
    <mergeCell ref="C29:C30"/>
    <mergeCell ref="C31:C32"/>
    <mergeCell ref="C33:C34"/>
    <mergeCell ref="B2:J2"/>
    <mergeCell ref="B3:J3"/>
    <mergeCell ref="C23:C24"/>
    <mergeCell ref="C25:C26"/>
    <mergeCell ref="C27:C28"/>
    <mergeCell ref="B4:J4"/>
    <mergeCell ref="C7:C8"/>
    <mergeCell ref="C9:C10"/>
    <mergeCell ref="C11:C12"/>
    <mergeCell ref="C13:C15"/>
    <mergeCell ref="C16:C17"/>
    <mergeCell ref="C18:C19"/>
  </mergeCells>
  <conditionalFormatting sqref="J7:J34">
    <cfRule type="cellIs" dxfId="7" priority="3" operator="greaterThan">
      <formula>1</formula>
    </cfRule>
    <cfRule type="cellIs" dxfId="6" priority="2" operator="greaterThan">
      <formula>0.95</formula>
    </cfRule>
  </conditionalFormatting>
  <conditionalFormatting sqref="H7:H34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FF342"/>
  <sheetViews>
    <sheetView topLeftCell="F1" zoomScale="67" zoomScaleNormal="67" workbookViewId="0">
      <selection activeCell="D11" sqref="D11"/>
    </sheetView>
  </sheetViews>
  <sheetFormatPr baseColWidth="10" defaultRowHeight="14.4"/>
  <cols>
    <col min="1" max="1" width="6.44140625" style="1" customWidth="1"/>
    <col min="2" max="2" width="32.44140625" customWidth="1"/>
    <col min="3" max="3" width="16.109375" customWidth="1"/>
    <col min="4" max="4" width="11.5546875" style="4" customWidth="1"/>
    <col min="5" max="5" width="12.88671875" customWidth="1"/>
    <col min="6" max="6" width="14.21875" customWidth="1"/>
    <col min="7" max="7" width="15.21875" customWidth="1"/>
    <col min="8" max="8" width="16.44140625" customWidth="1"/>
    <col min="9" max="9" width="16.6640625" customWidth="1"/>
    <col min="10" max="10" width="10.44140625" customWidth="1"/>
    <col min="11" max="11" width="13.6640625" customWidth="1"/>
    <col min="12" max="12" width="12.5546875" style="1" customWidth="1"/>
    <col min="13" max="13" width="13" style="1" customWidth="1"/>
    <col min="14" max="14" width="15.5546875" style="1" customWidth="1"/>
    <col min="15" max="15" width="14.44140625" style="1" customWidth="1"/>
    <col min="16" max="16" width="11.5546875" style="1" customWidth="1"/>
    <col min="17" max="17" width="11.88671875" style="1" customWidth="1"/>
    <col min="18" max="162" width="11.44140625" style="1"/>
  </cols>
  <sheetData>
    <row r="1" spans="2:21" s="1" customFormat="1" ht="15" thickBot="1">
      <c r="D1" s="2"/>
    </row>
    <row r="2" spans="2:21" s="1" customFormat="1" ht="18">
      <c r="B2" s="836" t="s">
        <v>92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8"/>
    </row>
    <row r="3" spans="2:21" ht="18.600000000000001" customHeight="1" thickBot="1">
      <c r="B3" s="138"/>
      <c r="C3" s="139"/>
      <c r="D3" s="140"/>
      <c r="E3" s="139"/>
      <c r="F3" s="139"/>
      <c r="G3" s="139"/>
      <c r="H3" s="843">
        <f>+'Resumen anual_'!B4</f>
        <v>43587</v>
      </c>
      <c r="I3" s="843"/>
      <c r="J3" s="843"/>
      <c r="K3" s="139"/>
      <c r="L3" s="139"/>
      <c r="M3" s="139"/>
      <c r="N3" s="139"/>
      <c r="O3" s="139"/>
      <c r="P3" s="139"/>
      <c r="Q3" s="141"/>
    </row>
    <row r="4" spans="2:21" s="1" customFormat="1" ht="14.4" customHeight="1" thickBot="1">
      <c r="D4" s="2"/>
    </row>
    <row r="5" spans="2:21" s="1" customFormat="1" ht="15" thickBot="1">
      <c r="D5" s="2"/>
      <c r="L5" s="839" t="s">
        <v>0</v>
      </c>
      <c r="M5" s="840"/>
      <c r="N5" s="840"/>
      <c r="O5" s="840"/>
      <c r="P5" s="840"/>
      <c r="Q5" s="841"/>
    </row>
    <row r="6" spans="2:21" ht="31.8" thickBot="1">
      <c r="B6" s="36" t="s">
        <v>1</v>
      </c>
      <c r="C6" s="37" t="s">
        <v>2</v>
      </c>
      <c r="D6" s="38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39" t="s">
        <v>10</v>
      </c>
      <c r="L6" s="461" t="s">
        <v>4</v>
      </c>
      <c r="M6" s="463" t="s">
        <v>5</v>
      </c>
      <c r="N6" s="464" t="s">
        <v>6</v>
      </c>
      <c r="O6" s="463" t="s">
        <v>7</v>
      </c>
      <c r="P6" s="462" t="s">
        <v>8</v>
      </c>
      <c r="Q6" s="39" t="s">
        <v>9</v>
      </c>
    </row>
    <row r="7" spans="2:21" ht="15" customHeight="1">
      <c r="B7" s="810" t="s">
        <v>11</v>
      </c>
      <c r="C7" s="800" t="s">
        <v>145</v>
      </c>
      <c r="D7" s="34" t="s">
        <v>12</v>
      </c>
      <c r="E7" s="65">
        <v>3</v>
      </c>
      <c r="F7" s="66"/>
      <c r="G7" s="65">
        <f>E7+F7</f>
        <v>3</v>
      </c>
      <c r="H7" s="441">
        <v>0</v>
      </c>
      <c r="I7" s="65">
        <f t="shared" ref="I7:I12" si="0">G7-H7</f>
        <v>3</v>
      </c>
      <c r="J7" s="185">
        <f>(H7/G7)</f>
        <v>0</v>
      </c>
      <c r="K7" s="35" t="s">
        <v>161</v>
      </c>
      <c r="L7" s="835">
        <f>E7+E8</f>
        <v>4</v>
      </c>
      <c r="M7" s="812">
        <f>F7+F8</f>
        <v>0</v>
      </c>
      <c r="N7" s="811">
        <f>L7+M7</f>
        <v>4</v>
      </c>
      <c r="O7" s="812">
        <f>H7+H8</f>
        <v>0</v>
      </c>
      <c r="P7" s="811">
        <f>N7-O7</f>
        <v>4</v>
      </c>
      <c r="Q7" s="798">
        <f>O7/N7</f>
        <v>0</v>
      </c>
    </row>
    <row r="8" spans="2:21" ht="15" thickBot="1">
      <c r="B8" s="842"/>
      <c r="C8" s="801"/>
      <c r="D8" s="32" t="s">
        <v>13</v>
      </c>
      <c r="E8" s="67">
        <v>1</v>
      </c>
      <c r="F8" s="68"/>
      <c r="G8" s="67">
        <f>E8+F8+I7</f>
        <v>4</v>
      </c>
      <c r="H8" s="442">
        <v>0</v>
      </c>
      <c r="I8" s="69">
        <f t="shared" si="0"/>
        <v>4</v>
      </c>
      <c r="J8" s="186">
        <f>(H8/G8)</f>
        <v>0</v>
      </c>
      <c r="K8" s="291" t="s">
        <v>161</v>
      </c>
      <c r="L8" s="803"/>
      <c r="M8" s="805"/>
      <c r="N8" s="797"/>
      <c r="O8" s="805"/>
      <c r="P8" s="797"/>
      <c r="Q8" s="799"/>
    </row>
    <row r="9" spans="2:21" ht="15" customHeight="1">
      <c r="B9" s="776" t="s">
        <v>14</v>
      </c>
      <c r="C9" s="800" t="s">
        <v>145</v>
      </c>
      <c r="D9" s="33" t="s">
        <v>12</v>
      </c>
      <c r="E9" s="70">
        <v>13</v>
      </c>
      <c r="F9" s="71"/>
      <c r="G9" s="70">
        <f>E9+F9</f>
        <v>13</v>
      </c>
      <c r="H9" s="443">
        <v>0</v>
      </c>
      <c r="I9" s="70">
        <f t="shared" si="0"/>
        <v>13</v>
      </c>
      <c r="J9" s="187">
        <f>(H9/G9)</f>
        <v>0</v>
      </c>
      <c r="K9" s="35" t="s">
        <v>161</v>
      </c>
      <c r="L9" s="802">
        <f>E9+E10</f>
        <v>15</v>
      </c>
      <c r="M9" s="804">
        <f>F9+F10</f>
        <v>0</v>
      </c>
      <c r="N9" s="796">
        <f>L9+M9</f>
        <v>15</v>
      </c>
      <c r="O9" s="804">
        <f>H9+H10</f>
        <v>0</v>
      </c>
      <c r="P9" s="796">
        <f>N9-O9</f>
        <v>15</v>
      </c>
      <c r="Q9" s="798">
        <f>O9/N9</f>
        <v>0</v>
      </c>
    </row>
    <row r="10" spans="2:21" ht="15" thickBot="1">
      <c r="B10" s="810"/>
      <c r="C10" s="806"/>
      <c r="D10" s="388" t="s">
        <v>13</v>
      </c>
      <c r="E10" s="389">
        <v>2</v>
      </c>
      <c r="F10" s="390"/>
      <c r="G10" s="389">
        <f>E10+F10+I9</f>
        <v>15</v>
      </c>
      <c r="H10" s="444">
        <v>0</v>
      </c>
      <c r="I10" s="364">
        <f t="shared" si="0"/>
        <v>15</v>
      </c>
      <c r="J10" s="391">
        <f>(H10/G10)</f>
        <v>0</v>
      </c>
      <c r="K10" s="292" t="s">
        <v>161</v>
      </c>
      <c r="L10" s="835"/>
      <c r="M10" s="812"/>
      <c r="N10" s="811"/>
      <c r="O10" s="812"/>
      <c r="P10" s="811"/>
      <c r="Q10" s="809"/>
    </row>
    <row r="11" spans="2:21" ht="15" customHeight="1">
      <c r="B11" s="824" t="s">
        <v>25</v>
      </c>
      <c r="C11" s="825" t="s">
        <v>146</v>
      </c>
      <c r="D11" s="422" t="s">
        <v>12</v>
      </c>
      <c r="E11" s="423">
        <v>202.13</v>
      </c>
      <c r="F11" s="424">
        <f>-22.475</f>
        <v>-22.475000000000001</v>
      </c>
      <c r="G11" s="423">
        <f>E11+F11</f>
        <v>179.655</v>
      </c>
      <c r="H11" s="425">
        <v>107.246</v>
      </c>
      <c r="I11" s="423">
        <f t="shared" si="0"/>
        <v>72.409000000000006</v>
      </c>
      <c r="J11" s="426">
        <f t="shared" ref="J11:J20" si="1">(H11/G11)</f>
        <v>0.59695527538893989</v>
      </c>
      <c r="K11" s="427" t="s">
        <v>161</v>
      </c>
      <c r="L11" s="826">
        <f>E11+E12</f>
        <v>224.75</v>
      </c>
      <c r="M11" s="827">
        <f>F11+F12</f>
        <v>-22.475000000000001</v>
      </c>
      <c r="N11" s="829">
        <f>L11+M11</f>
        <v>202.27500000000001</v>
      </c>
      <c r="O11" s="827">
        <f>H11+H12</f>
        <v>169.81399999999999</v>
      </c>
      <c r="P11" s="831">
        <f>N11-O11</f>
        <v>32.461000000000013</v>
      </c>
      <c r="Q11" s="833">
        <f>O11/N11</f>
        <v>0.83952045482635018</v>
      </c>
      <c r="S11" s="367"/>
      <c r="T11" s="368"/>
      <c r="U11" s="367"/>
    </row>
    <row r="12" spans="2:21">
      <c r="B12" s="824"/>
      <c r="C12" s="813"/>
      <c r="D12" s="420" t="s">
        <v>13</v>
      </c>
      <c r="E12" s="396">
        <v>22.62</v>
      </c>
      <c r="F12" s="396"/>
      <c r="G12" s="399">
        <f>E12+F12+I11</f>
        <v>95.029000000000011</v>
      </c>
      <c r="H12" s="386">
        <v>62.567999999999998</v>
      </c>
      <c r="I12" s="396">
        <f t="shared" si="0"/>
        <v>32.461000000000013</v>
      </c>
      <c r="J12" s="398">
        <f>(H12/G12)</f>
        <v>0.65840953814098846</v>
      </c>
      <c r="K12" s="428" t="s">
        <v>161</v>
      </c>
      <c r="L12" s="814"/>
      <c r="M12" s="828"/>
      <c r="N12" s="830"/>
      <c r="O12" s="828"/>
      <c r="P12" s="832"/>
      <c r="Q12" s="834"/>
      <c r="S12" s="367"/>
    </row>
    <row r="13" spans="2:21">
      <c r="B13" s="824"/>
      <c r="C13" s="813" t="s">
        <v>147</v>
      </c>
      <c r="D13" s="421" t="s">
        <v>12</v>
      </c>
      <c r="E13" s="400">
        <v>189.58</v>
      </c>
      <c r="F13" s="400"/>
      <c r="G13" s="400">
        <f>E13+F13</f>
        <v>189.58</v>
      </c>
      <c r="H13" s="386">
        <v>101.95700000000001</v>
      </c>
      <c r="I13" s="401">
        <f t="shared" ref="I13:I20" si="2">G13-H13</f>
        <v>87.623000000000005</v>
      </c>
      <c r="J13" s="402">
        <f t="shared" si="1"/>
        <v>0.53780462074058444</v>
      </c>
      <c r="K13" s="429" t="s">
        <v>161</v>
      </c>
      <c r="L13" s="814">
        <f>E13+E14</f>
        <v>210.8</v>
      </c>
      <c r="M13" s="815">
        <f>F13+F14</f>
        <v>0</v>
      </c>
      <c r="N13" s="816">
        <f>L13+M13</f>
        <v>210.8</v>
      </c>
      <c r="O13" s="815">
        <f>H13+H14</f>
        <v>170.01400000000001</v>
      </c>
      <c r="P13" s="816">
        <f>N13-O13</f>
        <v>40.786000000000001</v>
      </c>
      <c r="Q13" s="817">
        <f>O13/N13</f>
        <v>0.8065180265654649</v>
      </c>
    </row>
    <row r="14" spans="2:21">
      <c r="B14" s="824"/>
      <c r="C14" s="813"/>
      <c r="D14" s="421" t="s">
        <v>13</v>
      </c>
      <c r="E14" s="400">
        <v>21.22</v>
      </c>
      <c r="F14" s="400"/>
      <c r="G14" s="400">
        <f>E14+F14+I13</f>
        <v>108.843</v>
      </c>
      <c r="H14" s="450">
        <v>68.057000000000002</v>
      </c>
      <c r="I14" s="401">
        <f t="shared" si="2"/>
        <v>40.786000000000001</v>
      </c>
      <c r="J14" s="402">
        <f t="shared" si="1"/>
        <v>0.62527677480407562</v>
      </c>
      <c r="K14" s="428" t="s">
        <v>161</v>
      </c>
      <c r="L14" s="814"/>
      <c r="M14" s="815"/>
      <c r="N14" s="816"/>
      <c r="O14" s="815"/>
      <c r="P14" s="816"/>
      <c r="Q14" s="817"/>
      <c r="T14" s="367"/>
    </row>
    <row r="15" spans="2:21">
      <c r="B15" s="824"/>
      <c r="C15" s="813" t="s">
        <v>148</v>
      </c>
      <c r="D15" s="421" t="s">
        <v>12</v>
      </c>
      <c r="E15" s="400">
        <v>146.37</v>
      </c>
      <c r="F15" s="397">
        <f>-10</f>
        <v>-10</v>
      </c>
      <c r="G15" s="400">
        <f>E15+F15</f>
        <v>136.37</v>
      </c>
      <c r="H15" s="386">
        <v>46.022999999999996</v>
      </c>
      <c r="I15" s="401">
        <f t="shared" si="2"/>
        <v>90.347000000000008</v>
      </c>
      <c r="J15" s="402">
        <f>(H15/G15)</f>
        <v>0.33748625064163668</v>
      </c>
      <c r="K15" s="429" t="s">
        <v>161</v>
      </c>
      <c r="L15" s="814">
        <f>E15+E16</f>
        <v>162.75</v>
      </c>
      <c r="M15" s="815">
        <f>F15+F16</f>
        <v>-10</v>
      </c>
      <c r="N15" s="816">
        <f>L15+M15</f>
        <v>152.75</v>
      </c>
      <c r="O15" s="815">
        <f>H15+H16</f>
        <v>46.022999999999996</v>
      </c>
      <c r="P15" s="816">
        <f>N15-O15</f>
        <v>106.727</v>
      </c>
      <c r="Q15" s="817">
        <f>O15/N15</f>
        <v>0.30129623567921437</v>
      </c>
      <c r="T15" s="367"/>
    </row>
    <row r="16" spans="2:21">
      <c r="B16" s="824"/>
      <c r="C16" s="813"/>
      <c r="D16" s="421" t="s">
        <v>13</v>
      </c>
      <c r="E16" s="400">
        <v>16.38</v>
      </c>
      <c r="F16" s="400"/>
      <c r="G16" s="400">
        <f>E16+F16+I15</f>
        <v>106.727</v>
      </c>
      <c r="H16" s="386">
        <v>0</v>
      </c>
      <c r="I16" s="401">
        <f t="shared" si="2"/>
        <v>106.727</v>
      </c>
      <c r="J16" s="402">
        <f t="shared" si="1"/>
        <v>0</v>
      </c>
      <c r="K16" s="428" t="s">
        <v>161</v>
      </c>
      <c r="L16" s="814"/>
      <c r="M16" s="815"/>
      <c r="N16" s="816"/>
      <c r="O16" s="815"/>
      <c r="P16" s="816"/>
      <c r="Q16" s="817"/>
      <c r="S16" s="367"/>
      <c r="T16" s="367"/>
      <c r="U16" s="368"/>
    </row>
    <row r="17" spans="2:17">
      <c r="B17" s="824"/>
      <c r="C17" s="813" t="s">
        <v>162</v>
      </c>
      <c r="D17" s="421" t="s">
        <v>12</v>
      </c>
      <c r="E17" s="400">
        <v>138.01</v>
      </c>
      <c r="F17" s="400"/>
      <c r="G17" s="400">
        <f>E17+F17</f>
        <v>138.01</v>
      </c>
      <c r="H17" s="386">
        <v>1.292</v>
      </c>
      <c r="I17" s="401">
        <f>G17-H17</f>
        <v>136.71799999999999</v>
      </c>
      <c r="J17" s="402">
        <f t="shared" si="1"/>
        <v>9.3616404608361722E-3</v>
      </c>
      <c r="K17" s="429" t="s">
        <v>161</v>
      </c>
      <c r="L17" s="814">
        <f>E17+E18</f>
        <v>153.44999999999999</v>
      </c>
      <c r="M17" s="815">
        <f>F17+F18</f>
        <v>-60</v>
      </c>
      <c r="N17" s="816">
        <f>L17+M17</f>
        <v>93.449999999999989</v>
      </c>
      <c r="O17" s="815">
        <f>H17+H18</f>
        <v>45.096999999999987</v>
      </c>
      <c r="P17" s="816">
        <f>N17-O17</f>
        <v>48.353000000000002</v>
      </c>
      <c r="Q17" s="817">
        <f>O17/N17</f>
        <v>0.48257891920813262</v>
      </c>
    </row>
    <row r="18" spans="2:17">
      <c r="B18" s="824"/>
      <c r="C18" s="813"/>
      <c r="D18" s="421" t="s">
        <v>13</v>
      </c>
      <c r="E18" s="400">
        <v>15.44</v>
      </c>
      <c r="F18" s="397">
        <f>-60</f>
        <v>-60</v>
      </c>
      <c r="G18" s="403">
        <f>E18+F18+I17</f>
        <v>92.157999999999987</v>
      </c>
      <c r="H18" s="386">
        <v>43.804999999999986</v>
      </c>
      <c r="I18" s="404">
        <f t="shared" si="2"/>
        <v>48.353000000000002</v>
      </c>
      <c r="J18" s="402">
        <f t="shared" si="1"/>
        <v>0.47532498535124451</v>
      </c>
      <c r="K18" s="428" t="s">
        <v>161</v>
      </c>
      <c r="L18" s="814"/>
      <c r="M18" s="815"/>
      <c r="N18" s="816"/>
      <c r="O18" s="815"/>
      <c r="P18" s="816"/>
      <c r="Q18" s="817"/>
    </row>
    <row r="19" spans="2:17">
      <c r="B19" s="824"/>
      <c r="C19" s="818" t="s">
        <v>150</v>
      </c>
      <c r="D19" s="421" t="s">
        <v>12</v>
      </c>
      <c r="E19" s="400">
        <v>20.91</v>
      </c>
      <c r="F19" s="400"/>
      <c r="G19" s="400">
        <f>E19+F19</f>
        <v>20.91</v>
      </c>
      <c r="H19" s="386">
        <v>13.541</v>
      </c>
      <c r="I19" s="401">
        <f t="shared" si="2"/>
        <v>7.3689999999999998</v>
      </c>
      <c r="J19" s="402">
        <f t="shared" si="1"/>
        <v>0.64758488761358202</v>
      </c>
      <c r="K19" s="429" t="s">
        <v>161</v>
      </c>
      <c r="L19" s="814">
        <f>E19+E20</f>
        <v>23.25</v>
      </c>
      <c r="M19" s="815">
        <f>F19+F20</f>
        <v>0</v>
      </c>
      <c r="N19" s="816">
        <f>L19+M19</f>
        <v>23.25</v>
      </c>
      <c r="O19" s="815">
        <f>H19+H20</f>
        <v>17.179000000000002</v>
      </c>
      <c r="P19" s="816">
        <f>N19-O19</f>
        <v>6.070999999999998</v>
      </c>
      <c r="Q19" s="817">
        <f>O19/N19</f>
        <v>0.73888172043010758</v>
      </c>
    </row>
    <row r="20" spans="2:17" ht="15" thickBot="1">
      <c r="B20" s="824"/>
      <c r="C20" s="819"/>
      <c r="D20" s="430" t="s">
        <v>13</v>
      </c>
      <c r="E20" s="431">
        <v>2.34</v>
      </c>
      <c r="F20" s="431"/>
      <c r="G20" s="431">
        <f>E20+F20+I19</f>
        <v>9.7089999999999996</v>
      </c>
      <c r="H20" s="445">
        <v>3.6379999999999999</v>
      </c>
      <c r="I20" s="431">
        <f t="shared" si="2"/>
        <v>6.0709999999999997</v>
      </c>
      <c r="J20" s="432">
        <f t="shared" si="1"/>
        <v>0.37470388299515911</v>
      </c>
      <c r="K20" s="433" t="s">
        <v>161</v>
      </c>
      <c r="L20" s="820"/>
      <c r="M20" s="821"/>
      <c r="N20" s="822"/>
      <c r="O20" s="821"/>
      <c r="P20" s="822"/>
      <c r="Q20" s="823"/>
    </row>
    <row r="21" spans="2:17" ht="15" customHeight="1">
      <c r="B21" s="810" t="s">
        <v>15</v>
      </c>
      <c r="C21" s="806" t="s">
        <v>145</v>
      </c>
      <c r="D21" s="34" t="s">
        <v>16</v>
      </c>
      <c r="E21" s="65">
        <v>249</v>
      </c>
      <c r="F21" s="66"/>
      <c r="G21" s="392">
        <f>E21+F21</f>
        <v>249</v>
      </c>
      <c r="H21" s="393">
        <v>242.28199999999998</v>
      </c>
      <c r="I21" s="72">
        <f t="shared" ref="I21:I30" si="3">G21-H21</f>
        <v>6.7180000000000177</v>
      </c>
      <c r="J21" s="394">
        <f t="shared" ref="J21:J30" si="4">(H21/G21)</f>
        <v>0.97302008032128506</v>
      </c>
      <c r="K21" s="395">
        <v>43153</v>
      </c>
      <c r="L21" s="811">
        <f>E21+E22+E23</f>
        <v>570</v>
      </c>
      <c r="M21" s="812">
        <f>F21+F22+F23</f>
        <v>0</v>
      </c>
      <c r="N21" s="811">
        <f>L21+M21</f>
        <v>570</v>
      </c>
      <c r="O21" s="812">
        <f>H21+H22+H23</f>
        <v>572.3839999999999</v>
      </c>
      <c r="P21" s="807">
        <f>N21-O21</f>
        <v>-2.3839999999999009</v>
      </c>
      <c r="Q21" s="809">
        <f>O21/N21</f>
        <v>1.0041824561403507</v>
      </c>
    </row>
    <row r="22" spans="2:17">
      <c r="B22" s="810"/>
      <c r="C22" s="806"/>
      <c r="D22" s="421" t="s">
        <v>17</v>
      </c>
      <c r="E22" s="325">
        <v>207</v>
      </c>
      <c r="F22" s="326"/>
      <c r="G22" s="383">
        <f>E22+F22+I21</f>
        <v>213.71800000000002</v>
      </c>
      <c r="H22" s="387">
        <v>218.03299999999999</v>
      </c>
      <c r="I22" s="385">
        <f t="shared" si="3"/>
        <v>-4.3149999999999693</v>
      </c>
      <c r="J22" s="327">
        <f t="shared" si="4"/>
        <v>1.0201901571229375</v>
      </c>
      <c r="K22" s="328">
        <v>43273</v>
      </c>
      <c r="L22" s="811"/>
      <c r="M22" s="812"/>
      <c r="N22" s="811"/>
      <c r="O22" s="812"/>
      <c r="P22" s="807"/>
      <c r="Q22" s="809"/>
    </row>
    <row r="23" spans="2:17" ht="15" thickBot="1">
      <c r="B23" s="778"/>
      <c r="C23" s="806"/>
      <c r="D23" s="388" t="s">
        <v>13</v>
      </c>
      <c r="E23" s="389">
        <v>114</v>
      </c>
      <c r="F23" s="390"/>
      <c r="G23" s="434">
        <f>E23+F23+I22</f>
        <v>109.68500000000003</v>
      </c>
      <c r="H23" s="435">
        <v>112.069</v>
      </c>
      <c r="I23" s="436">
        <f t="shared" si="3"/>
        <v>-2.3839999999999719</v>
      </c>
      <c r="J23" s="437">
        <f t="shared" si="4"/>
        <v>1.0217349683183661</v>
      </c>
      <c r="K23" s="438">
        <v>43397</v>
      </c>
      <c r="L23" s="797"/>
      <c r="M23" s="805"/>
      <c r="N23" s="797"/>
      <c r="O23" s="805"/>
      <c r="P23" s="808"/>
      <c r="Q23" s="799"/>
    </row>
    <row r="24" spans="2:17" ht="15" customHeight="1">
      <c r="B24" s="776" t="s">
        <v>18</v>
      </c>
      <c r="C24" s="800" t="s">
        <v>145</v>
      </c>
      <c r="D24" s="33" t="s">
        <v>12</v>
      </c>
      <c r="E24" s="70">
        <v>4</v>
      </c>
      <c r="F24" s="71"/>
      <c r="G24" s="382">
        <f>E24+F24</f>
        <v>4</v>
      </c>
      <c r="H24" s="446">
        <v>0</v>
      </c>
      <c r="I24" s="384">
        <f t="shared" si="3"/>
        <v>4</v>
      </c>
      <c r="J24" s="187">
        <f t="shared" si="4"/>
        <v>0</v>
      </c>
      <c r="K24" s="427" t="s">
        <v>161</v>
      </c>
      <c r="L24" s="802">
        <f>E24+E25</f>
        <v>5</v>
      </c>
      <c r="M24" s="804">
        <f>F24+F25</f>
        <v>0</v>
      </c>
      <c r="N24" s="796">
        <f>L24+M24</f>
        <v>5</v>
      </c>
      <c r="O24" s="804">
        <f>H24+H25</f>
        <v>0</v>
      </c>
      <c r="P24" s="796">
        <f>N24-O24</f>
        <v>5</v>
      </c>
      <c r="Q24" s="798">
        <f>O24/N24</f>
        <v>0</v>
      </c>
    </row>
    <row r="25" spans="2:17" ht="15" thickBot="1">
      <c r="B25" s="778"/>
      <c r="C25" s="801"/>
      <c r="D25" s="32" t="s">
        <v>13</v>
      </c>
      <c r="E25" s="67">
        <v>1</v>
      </c>
      <c r="F25" s="68"/>
      <c r="G25" s="74">
        <f>E25+F25+I24</f>
        <v>5</v>
      </c>
      <c r="H25" s="447">
        <v>0</v>
      </c>
      <c r="I25" s="75">
        <f t="shared" si="3"/>
        <v>5</v>
      </c>
      <c r="J25" s="296">
        <f t="shared" si="4"/>
        <v>0</v>
      </c>
      <c r="K25" s="291" t="s">
        <v>161</v>
      </c>
      <c r="L25" s="803"/>
      <c r="M25" s="805"/>
      <c r="N25" s="797"/>
      <c r="O25" s="805"/>
      <c r="P25" s="797"/>
      <c r="Q25" s="799"/>
    </row>
    <row r="26" spans="2:17" ht="15" customHeight="1">
      <c r="B26" s="776" t="s">
        <v>19</v>
      </c>
      <c r="C26" s="806" t="s">
        <v>145</v>
      </c>
      <c r="D26" s="34" t="s">
        <v>12</v>
      </c>
      <c r="E26" s="65">
        <v>4</v>
      </c>
      <c r="F26" s="66"/>
      <c r="G26" s="392">
        <f>E26+F26</f>
        <v>4</v>
      </c>
      <c r="H26" s="393">
        <v>0</v>
      </c>
      <c r="I26" s="72">
        <f t="shared" si="3"/>
        <v>4</v>
      </c>
      <c r="J26" s="439">
        <f t="shared" si="4"/>
        <v>0</v>
      </c>
      <c r="K26" s="35" t="s">
        <v>161</v>
      </c>
      <c r="L26" s="802">
        <f>E26+E27</f>
        <v>5</v>
      </c>
      <c r="M26" s="804">
        <f>F26+F27</f>
        <v>0</v>
      </c>
      <c r="N26" s="796">
        <f>L26+M26</f>
        <v>5</v>
      </c>
      <c r="O26" s="804">
        <f>H26+H27</f>
        <v>0</v>
      </c>
      <c r="P26" s="796">
        <f>N26-O26</f>
        <v>5</v>
      </c>
      <c r="Q26" s="798">
        <f>O26/N26</f>
        <v>0</v>
      </c>
    </row>
    <row r="27" spans="2:17" ht="15" thickBot="1">
      <c r="B27" s="778"/>
      <c r="C27" s="806"/>
      <c r="D27" s="388" t="s">
        <v>13</v>
      </c>
      <c r="E27" s="389">
        <v>1</v>
      </c>
      <c r="F27" s="390"/>
      <c r="G27" s="434">
        <f>E27+F27+I26</f>
        <v>5</v>
      </c>
      <c r="H27" s="448">
        <v>0</v>
      </c>
      <c r="I27" s="440">
        <f t="shared" si="3"/>
        <v>5</v>
      </c>
      <c r="J27" s="391">
        <f t="shared" si="4"/>
        <v>0</v>
      </c>
      <c r="K27" s="292" t="s">
        <v>161</v>
      </c>
      <c r="L27" s="803"/>
      <c r="M27" s="805"/>
      <c r="N27" s="797"/>
      <c r="O27" s="805"/>
      <c r="P27" s="797"/>
      <c r="Q27" s="799"/>
    </row>
    <row r="28" spans="2:17" ht="15" customHeight="1">
      <c r="B28" s="776" t="s">
        <v>20</v>
      </c>
      <c r="C28" s="800" t="s">
        <v>145</v>
      </c>
      <c r="D28" s="33" t="s">
        <v>12</v>
      </c>
      <c r="E28" s="70">
        <v>4</v>
      </c>
      <c r="F28" s="71"/>
      <c r="G28" s="382">
        <f>E28+F28</f>
        <v>4</v>
      </c>
      <c r="H28" s="446">
        <v>0</v>
      </c>
      <c r="I28" s="384">
        <f t="shared" si="3"/>
        <v>4</v>
      </c>
      <c r="J28" s="187">
        <f t="shared" si="4"/>
        <v>0</v>
      </c>
      <c r="K28" s="427" t="s">
        <v>161</v>
      </c>
      <c r="L28" s="802">
        <f>E28+E29</f>
        <v>5</v>
      </c>
      <c r="M28" s="804">
        <f>F28+F29</f>
        <v>0</v>
      </c>
      <c r="N28" s="796">
        <f>L28+M28</f>
        <v>5</v>
      </c>
      <c r="O28" s="804">
        <f>H28+H29</f>
        <v>0</v>
      </c>
      <c r="P28" s="796">
        <f>N28-O28</f>
        <v>5</v>
      </c>
      <c r="Q28" s="798">
        <f>O28/N28</f>
        <v>0</v>
      </c>
    </row>
    <row r="29" spans="2:17" ht="15" thickBot="1">
      <c r="B29" s="778"/>
      <c r="C29" s="801"/>
      <c r="D29" s="32" t="s">
        <v>13</v>
      </c>
      <c r="E29" s="67">
        <v>1</v>
      </c>
      <c r="F29" s="68"/>
      <c r="G29" s="74">
        <f>E29+F29+I28</f>
        <v>5</v>
      </c>
      <c r="H29" s="447">
        <v>0</v>
      </c>
      <c r="I29" s="75">
        <f t="shared" si="3"/>
        <v>5</v>
      </c>
      <c r="J29" s="296">
        <f t="shared" si="4"/>
        <v>0</v>
      </c>
      <c r="K29" s="291" t="s">
        <v>161</v>
      </c>
      <c r="L29" s="803"/>
      <c r="M29" s="805"/>
      <c r="N29" s="797"/>
      <c r="O29" s="805"/>
      <c r="P29" s="797"/>
      <c r="Q29" s="799"/>
    </row>
    <row r="30" spans="2:17" ht="15" customHeight="1">
      <c r="B30" s="776" t="s">
        <v>157</v>
      </c>
      <c r="C30" s="777"/>
      <c r="D30" s="782" t="s">
        <v>158</v>
      </c>
      <c r="E30" s="780">
        <f>SUM(E7:E29)</f>
        <v>1379</v>
      </c>
      <c r="F30" s="784">
        <f>SUM(F7:F29)</f>
        <v>-92.474999999999994</v>
      </c>
      <c r="G30" s="780">
        <f>E30+F30</f>
        <v>1286.5250000000001</v>
      </c>
      <c r="H30" s="780">
        <f>SUM(H7:H29)</f>
        <v>1020.5109999999999</v>
      </c>
      <c r="I30" s="780">
        <f t="shared" si="3"/>
        <v>266.01400000000024</v>
      </c>
      <c r="J30" s="786">
        <f t="shared" si="4"/>
        <v>0.79323060181496652</v>
      </c>
      <c r="K30" s="35"/>
      <c r="L30" s="788">
        <f>E30+E31</f>
        <v>1379</v>
      </c>
      <c r="M30" s="770">
        <f>F30+F31</f>
        <v>-92.474999999999994</v>
      </c>
      <c r="N30" s="772">
        <f>L30+M30</f>
        <v>1286.5250000000001</v>
      </c>
      <c r="O30" s="770">
        <f>H30+H31</f>
        <v>1020.5109999999999</v>
      </c>
      <c r="P30" s="772">
        <f>N30-O30</f>
        <v>266.01400000000024</v>
      </c>
      <c r="Q30" s="774">
        <f>O30/N30</f>
        <v>0.79323060181496652</v>
      </c>
    </row>
    <row r="31" spans="2:17" ht="15" thickBot="1">
      <c r="B31" s="778"/>
      <c r="C31" s="779"/>
      <c r="D31" s="783"/>
      <c r="E31" s="781"/>
      <c r="F31" s="785"/>
      <c r="G31" s="781"/>
      <c r="H31" s="781"/>
      <c r="I31" s="781"/>
      <c r="J31" s="787"/>
      <c r="K31" s="3"/>
      <c r="L31" s="789"/>
      <c r="M31" s="771"/>
      <c r="N31" s="773"/>
      <c r="O31" s="771"/>
      <c r="P31" s="773"/>
      <c r="Q31" s="775"/>
    </row>
    <row r="32" spans="2:17" s="1" customFormat="1"/>
    <row r="33" spans="2:10" s="1" customFormat="1">
      <c r="B33" s="790" t="s">
        <v>304</v>
      </c>
      <c r="C33" s="791"/>
      <c r="D33" s="792" t="s">
        <v>158</v>
      </c>
      <c r="E33" s="793">
        <f>+'Resumen anual_'!D14</f>
        <v>25</v>
      </c>
      <c r="F33" s="793"/>
      <c r="G33" s="793">
        <f>+E33</f>
        <v>25</v>
      </c>
      <c r="H33" s="793">
        <v>0</v>
      </c>
      <c r="I33" s="793">
        <f>+G33-H33</f>
        <v>25</v>
      </c>
      <c r="J33" s="794">
        <f>(H33/G33)</f>
        <v>0</v>
      </c>
    </row>
    <row r="34" spans="2:10" s="1" customFormat="1" ht="15.9" customHeight="1" thickBot="1">
      <c r="B34" s="778"/>
      <c r="C34" s="779"/>
      <c r="D34" s="783"/>
      <c r="E34" s="781"/>
      <c r="F34" s="781"/>
      <c r="G34" s="781"/>
      <c r="H34" s="781"/>
      <c r="I34" s="781"/>
      <c r="J34" s="795"/>
    </row>
    <row r="35" spans="2:10" s="1" customFormat="1">
      <c r="D35" s="2"/>
    </row>
    <row r="36" spans="2:10" s="1" customFormat="1">
      <c r="D36" s="2"/>
      <c r="I36" s="367"/>
      <c r="J36" s="367"/>
    </row>
    <row r="37" spans="2:10" s="1" customFormat="1">
      <c r="D37" s="2"/>
    </row>
    <row r="38" spans="2:10" s="1" customFormat="1">
      <c r="D38" s="2"/>
      <c r="H38" s="295"/>
    </row>
    <row r="39" spans="2:10" s="1" customFormat="1">
      <c r="B39" s="769" t="s">
        <v>79</v>
      </c>
      <c r="D39" s="2"/>
    </row>
    <row r="40" spans="2:10" s="1" customFormat="1">
      <c r="B40" s="769"/>
      <c r="D40" s="2"/>
    </row>
    <row r="41" spans="2:10" s="1" customFormat="1">
      <c r="B41" s="769"/>
      <c r="D41" s="2"/>
    </row>
    <row r="42" spans="2:10" s="1" customFormat="1">
      <c r="B42" s="769"/>
      <c r="D42" s="2"/>
    </row>
    <row r="43" spans="2:10" s="1" customFormat="1">
      <c r="B43" s="769"/>
      <c r="D43" s="2"/>
    </row>
    <row r="44" spans="2:10" s="1" customFormat="1">
      <c r="D44" s="2"/>
    </row>
    <row r="45" spans="2:10" s="1" customFormat="1">
      <c r="D45" s="2"/>
    </row>
    <row r="46" spans="2:10" s="1" customFormat="1">
      <c r="D46" s="2"/>
    </row>
    <row r="47" spans="2:10" s="1" customFormat="1">
      <c r="D47" s="2"/>
    </row>
    <row r="48" spans="2:10" s="1" customFormat="1">
      <c r="D48" s="2"/>
    </row>
    <row r="49" spans="4:4" s="1" customFormat="1">
      <c r="D49" s="2"/>
    </row>
    <row r="50" spans="4:4" s="1" customFormat="1">
      <c r="D50" s="2"/>
    </row>
    <row r="51" spans="4:4" s="1" customFormat="1">
      <c r="D51" s="2"/>
    </row>
    <row r="52" spans="4:4" s="1" customFormat="1">
      <c r="D52" s="2"/>
    </row>
    <row r="53" spans="4:4" s="1" customFormat="1">
      <c r="D53" s="2"/>
    </row>
    <row r="54" spans="4:4" s="1" customFormat="1" ht="14.4" customHeight="1">
      <c r="D54" s="2"/>
    </row>
    <row r="55" spans="4:4" s="1" customFormat="1">
      <c r="D55" s="2"/>
    </row>
    <row r="56" spans="4:4" s="1" customFormat="1">
      <c r="D56" s="2"/>
    </row>
    <row r="57" spans="4:4" s="1" customFormat="1">
      <c r="D57" s="2"/>
    </row>
    <row r="58" spans="4:4" s="1" customFormat="1">
      <c r="D58" s="2"/>
    </row>
    <row r="59" spans="4:4" s="1" customFormat="1">
      <c r="D59" s="2"/>
    </row>
    <row r="60" spans="4:4" s="1" customFormat="1">
      <c r="D60" s="2"/>
    </row>
    <row r="61" spans="4:4" s="1" customFormat="1">
      <c r="D61" s="2"/>
    </row>
    <row r="62" spans="4:4" s="1" customFormat="1">
      <c r="D62" s="2"/>
    </row>
    <row r="63" spans="4:4" s="1" customFormat="1">
      <c r="D63" s="2"/>
    </row>
    <row r="64" spans="4:4" s="1" customFormat="1">
      <c r="D64" s="2"/>
    </row>
    <row r="65" spans="4:4" s="1" customFormat="1">
      <c r="D65" s="2"/>
    </row>
    <row r="66" spans="4:4" s="1" customFormat="1">
      <c r="D66" s="2"/>
    </row>
    <row r="67" spans="4:4" s="1" customFormat="1">
      <c r="D67" s="2"/>
    </row>
    <row r="68" spans="4:4" s="1" customFormat="1">
      <c r="D68" s="2"/>
    </row>
    <row r="69" spans="4:4" s="1" customFormat="1">
      <c r="D69" s="2"/>
    </row>
    <row r="70" spans="4:4" s="1" customFormat="1">
      <c r="D70" s="2"/>
    </row>
    <row r="71" spans="4:4" s="1" customFormat="1">
      <c r="D71" s="2"/>
    </row>
    <row r="72" spans="4:4" s="1" customFormat="1">
      <c r="D72" s="2"/>
    </row>
    <row r="73" spans="4:4" s="1" customFormat="1">
      <c r="D73" s="2"/>
    </row>
    <row r="74" spans="4:4" s="1" customFormat="1">
      <c r="D74" s="2"/>
    </row>
    <row r="75" spans="4:4" s="1" customFormat="1">
      <c r="D75" s="2"/>
    </row>
    <row r="76" spans="4:4" s="1" customFormat="1">
      <c r="D76" s="2"/>
    </row>
    <row r="77" spans="4:4" s="1" customFormat="1">
      <c r="D77" s="2"/>
    </row>
    <row r="78" spans="4:4" s="1" customFormat="1">
      <c r="D78" s="2"/>
    </row>
    <row r="79" spans="4:4" s="1" customFormat="1">
      <c r="D79" s="2"/>
    </row>
    <row r="80" spans="4:4" s="1" customFormat="1">
      <c r="D80" s="2"/>
    </row>
    <row r="81" spans="4:4" s="1" customFormat="1">
      <c r="D81" s="2"/>
    </row>
    <row r="82" spans="4:4" s="1" customFormat="1">
      <c r="D82" s="2"/>
    </row>
    <row r="83" spans="4:4" s="1" customFormat="1">
      <c r="D83" s="2"/>
    </row>
    <row r="84" spans="4:4" s="1" customFormat="1">
      <c r="D84" s="2"/>
    </row>
    <row r="85" spans="4:4" s="1" customFormat="1">
      <c r="D85" s="2"/>
    </row>
    <row r="86" spans="4:4" s="1" customFormat="1">
      <c r="D86" s="2"/>
    </row>
    <row r="87" spans="4:4" s="1" customFormat="1">
      <c r="D87" s="2"/>
    </row>
    <row r="88" spans="4:4" s="1" customFormat="1">
      <c r="D88" s="2"/>
    </row>
    <row r="89" spans="4:4" s="1" customFormat="1">
      <c r="D89" s="2"/>
    </row>
    <row r="90" spans="4:4" s="1" customFormat="1">
      <c r="D90" s="2"/>
    </row>
    <row r="91" spans="4:4" s="1" customFormat="1">
      <c r="D91" s="2"/>
    </row>
    <row r="92" spans="4:4" s="1" customFormat="1">
      <c r="D92" s="2"/>
    </row>
    <row r="93" spans="4:4" s="1" customFormat="1">
      <c r="D93" s="2"/>
    </row>
    <row r="94" spans="4:4" s="1" customFormat="1">
      <c r="D94" s="2"/>
    </row>
    <row r="95" spans="4:4" s="1" customFormat="1">
      <c r="D95" s="2"/>
    </row>
    <row r="96" spans="4:4" s="1" customFormat="1">
      <c r="D96" s="2"/>
    </row>
    <row r="97" spans="4:4" s="1" customFormat="1">
      <c r="D97" s="2"/>
    </row>
    <row r="98" spans="4:4" s="1" customFormat="1">
      <c r="D98" s="2"/>
    </row>
    <row r="99" spans="4:4" s="1" customFormat="1">
      <c r="D99" s="2"/>
    </row>
    <row r="100" spans="4:4" s="1" customFormat="1">
      <c r="D100" s="2"/>
    </row>
    <row r="101" spans="4:4" s="1" customFormat="1">
      <c r="D101" s="2"/>
    </row>
    <row r="102" spans="4:4" s="1" customFormat="1">
      <c r="D102" s="2"/>
    </row>
    <row r="103" spans="4:4" s="1" customFormat="1">
      <c r="D103" s="2"/>
    </row>
    <row r="104" spans="4:4" s="1" customFormat="1">
      <c r="D104" s="2"/>
    </row>
    <row r="105" spans="4:4" s="1" customFormat="1">
      <c r="D105" s="2"/>
    </row>
    <row r="106" spans="4:4" s="1" customFormat="1">
      <c r="D106" s="2"/>
    </row>
    <row r="107" spans="4:4" s="1" customFormat="1">
      <c r="D107" s="2"/>
    </row>
    <row r="108" spans="4:4" s="1" customFormat="1">
      <c r="D108" s="2"/>
    </row>
    <row r="109" spans="4:4" s="1" customFormat="1">
      <c r="D109" s="2"/>
    </row>
    <row r="110" spans="4:4" s="1" customFormat="1">
      <c r="D110" s="2"/>
    </row>
    <row r="111" spans="4:4" s="1" customFormat="1">
      <c r="D111" s="2"/>
    </row>
    <row r="112" spans="4:4" s="1" customFormat="1">
      <c r="D112" s="2"/>
    </row>
    <row r="113" spans="4:4" s="1" customFormat="1">
      <c r="D113" s="2"/>
    </row>
    <row r="114" spans="4:4" s="1" customFormat="1">
      <c r="D114" s="2"/>
    </row>
    <row r="115" spans="4:4" s="1" customFormat="1">
      <c r="D115" s="2"/>
    </row>
    <row r="116" spans="4:4" s="1" customFormat="1">
      <c r="D116" s="2"/>
    </row>
    <row r="117" spans="4:4" s="1" customFormat="1">
      <c r="D117" s="2"/>
    </row>
    <row r="118" spans="4:4" s="1" customFormat="1">
      <c r="D118" s="2"/>
    </row>
    <row r="119" spans="4:4" s="1" customFormat="1">
      <c r="D119" s="2"/>
    </row>
    <row r="120" spans="4:4" s="1" customFormat="1">
      <c r="D120" s="2"/>
    </row>
    <row r="121" spans="4:4" s="1" customFormat="1">
      <c r="D121" s="2"/>
    </row>
    <row r="122" spans="4:4" s="1" customFormat="1">
      <c r="D122" s="2"/>
    </row>
    <row r="123" spans="4:4" s="1" customFormat="1">
      <c r="D123" s="2"/>
    </row>
    <row r="124" spans="4:4" s="1" customFormat="1">
      <c r="D124" s="2"/>
    </row>
    <row r="125" spans="4:4" s="1" customFormat="1">
      <c r="D125" s="2"/>
    </row>
    <row r="126" spans="4:4" s="1" customFormat="1">
      <c r="D126" s="2"/>
    </row>
    <row r="127" spans="4:4" s="1" customFormat="1">
      <c r="D127" s="2"/>
    </row>
    <row r="128" spans="4:4" s="1" customFormat="1">
      <c r="D128" s="2"/>
    </row>
    <row r="129" spans="4:4" s="1" customFormat="1">
      <c r="D129" s="2"/>
    </row>
    <row r="130" spans="4:4" s="1" customFormat="1">
      <c r="D130" s="2"/>
    </row>
    <row r="131" spans="4:4" s="1" customFormat="1">
      <c r="D131" s="2"/>
    </row>
    <row r="132" spans="4:4" s="1" customFormat="1">
      <c r="D132" s="2"/>
    </row>
    <row r="133" spans="4:4" s="1" customFormat="1">
      <c r="D133" s="2"/>
    </row>
    <row r="134" spans="4:4" s="1" customFormat="1">
      <c r="D134" s="2"/>
    </row>
    <row r="135" spans="4:4" s="1" customFormat="1">
      <c r="D135" s="2"/>
    </row>
    <row r="136" spans="4:4" s="1" customFormat="1">
      <c r="D136" s="2"/>
    </row>
    <row r="137" spans="4:4" s="1" customFormat="1">
      <c r="D137" s="2"/>
    </row>
    <row r="138" spans="4:4" s="1" customFormat="1">
      <c r="D138" s="2"/>
    </row>
    <row r="139" spans="4:4" s="1" customFormat="1">
      <c r="D139" s="2"/>
    </row>
    <row r="140" spans="4:4" s="1" customFormat="1">
      <c r="D140" s="2"/>
    </row>
    <row r="141" spans="4:4" s="1" customFormat="1">
      <c r="D141" s="2"/>
    </row>
    <row r="142" spans="4:4" s="1" customFormat="1">
      <c r="D142" s="2"/>
    </row>
    <row r="143" spans="4:4" s="1" customFormat="1">
      <c r="D143" s="2"/>
    </row>
    <row r="144" spans="4:4" s="1" customFormat="1">
      <c r="D144" s="2"/>
    </row>
    <row r="145" spans="4:4" s="1" customFormat="1">
      <c r="D145" s="2"/>
    </row>
    <row r="146" spans="4:4" s="1" customFormat="1">
      <c r="D146" s="2"/>
    </row>
    <row r="147" spans="4:4" s="1" customFormat="1">
      <c r="D147" s="2"/>
    </row>
    <row r="148" spans="4:4" s="1" customFormat="1">
      <c r="D148" s="2"/>
    </row>
    <row r="149" spans="4:4" s="1" customFormat="1">
      <c r="D149" s="2"/>
    </row>
    <row r="150" spans="4:4" s="1" customFormat="1">
      <c r="D150" s="2"/>
    </row>
    <row r="151" spans="4:4" s="1" customFormat="1">
      <c r="D151" s="2"/>
    </row>
    <row r="152" spans="4:4" s="1" customFormat="1">
      <c r="D152" s="2"/>
    </row>
    <row r="153" spans="4:4" s="1" customFormat="1">
      <c r="D153" s="2"/>
    </row>
    <row r="154" spans="4:4" s="1" customFormat="1">
      <c r="D154" s="2"/>
    </row>
    <row r="155" spans="4:4" s="1" customFormat="1">
      <c r="D155" s="2"/>
    </row>
    <row r="156" spans="4:4" s="1" customFormat="1">
      <c r="D156" s="2"/>
    </row>
    <row r="157" spans="4:4" s="1" customFormat="1">
      <c r="D157" s="2"/>
    </row>
    <row r="158" spans="4:4" s="1" customFormat="1">
      <c r="D158" s="2"/>
    </row>
    <row r="159" spans="4:4" s="1" customFormat="1">
      <c r="D159" s="2"/>
    </row>
    <row r="160" spans="4:4" s="1" customFormat="1">
      <c r="D160" s="2"/>
    </row>
    <row r="161" spans="4:4" s="1" customFormat="1">
      <c r="D161" s="2"/>
    </row>
    <row r="162" spans="4:4" s="1" customFormat="1">
      <c r="D162" s="2"/>
    </row>
    <row r="163" spans="4:4" s="1" customFormat="1">
      <c r="D163" s="2"/>
    </row>
    <row r="164" spans="4:4" s="1" customFormat="1">
      <c r="D164" s="2"/>
    </row>
    <row r="165" spans="4:4" s="1" customFormat="1">
      <c r="D165" s="2"/>
    </row>
    <row r="166" spans="4:4" s="1" customFormat="1">
      <c r="D166" s="2"/>
    </row>
    <row r="167" spans="4:4" s="1" customFormat="1">
      <c r="D167" s="2"/>
    </row>
    <row r="168" spans="4:4" s="1" customFormat="1">
      <c r="D168" s="2"/>
    </row>
    <row r="169" spans="4:4" s="1" customFormat="1">
      <c r="D169" s="2"/>
    </row>
    <row r="170" spans="4:4" s="1" customFormat="1">
      <c r="D170" s="2"/>
    </row>
    <row r="171" spans="4:4" s="1" customFormat="1">
      <c r="D171" s="2"/>
    </row>
    <row r="172" spans="4:4" s="1" customFormat="1">
      <c r="D172" s="2"/>
    </row>
    <row r="173" spans="4:4" s="1" customFormat="1">
      <c r="D173" s="2"/>
    </row>
    <row r="174" spans="4:4" s="1" customFormat="1">
      <c r="D174" s="2"/>
    </row>
    <row r="175" spans="4:4" s="1" customFormat="1">
      <c r="D175" s="2"/>
    </row>
    <row r="176" spans="4:4" s="1" customFormat="1">
      <c r="D176" s="2"/>
    </row>
    <row r="177" spans="4:4" s="1" customFormat="1">
      <c r="D177" s="2"/>
    </row>
    <row r="178" spans="4:4" s="1" customFormat="1">
      <c r="D178" s="2"/>
    </row>
    <row r="179" spans="4:4" s="1" customFormat="1">
      <c r="D179" s="2"/>
    </row>
    <row r="180" spans="4:4" s="1" customFormat="1">
      <c r="D180" s="2"/>
    </row>
    <row r="181" spans="4:4" s="1" customFormat="1">
      <c r="D181" s="2"/>
    </row>
    <row r="182" spans="4:4" s="1" customFormat="1">
      <c r="D182" s="2"/>
    </row>
    <row r="183" spans="4:4" s="1" customFormat="1">
      <c r="D183" s="2"/>
    </row>
    <row r="184" spans="4:4" s="1" customFormat="1">
      <c r="D184" s="2"/>
    </row>
    <row r="185" spans="4:4" s="1" customFormat="1">
      <c r="D185" s="2"/>
    </row>
    <row r="186" spans="4:4" s="1" customFormat="1">
      <c r="D186" s="2"/>
    </row>
    <row r="187" spans="4:4" s="1" customFormat="1">
      <c r="D187" s="2"/>
    </row>
    <row r="188" spans="4:4" s="1" customFormat="1">
      <c r="D188" s="2"/>
    </row>
    <row r="189" spans="4:4" s="1" customFormat="1">
      <c r="D189" s="2"/>
    </row>
    <row r="190" spans="4:4" s="1" customFormat="1">
      <c r="D190" s="2"/>
    </row>
    <row r="191" spans="4:4" s="1" customFormat="1">
      <c r="D191" s="2"/>
    </row>
    <row r="192" spans="4:4" s="1" customFormat="1">
      <c r="D192" s="2"/>
    </row>
    <row r="193" spans="4:4" s="1" customFormat="1">
      <c r="D193" s="2"/>
    </row>
    <row r="194" spans="4:4" s="1" customFormat="1">
      <c r="D194" s="2"/>
    </row>
    <row r="195" spans="4:4" s="1" customFormat="1">
      <c r="D195" s="2"/>
    </row>
    <row r="196" spans="4:4" s="1" customFormat="1">
      <c r="D196" s="2"/>
    </row>
    <row r="197" spans="4:4" s="1" customFormat="1">
      <c r="D197" s="2"/>
    </row>
    <row r="198" spans="4:4" s="1" customFormat="1">
      <c r="D198" s="2"/>
    </row>
    <row r="199" spans="4:4" s="1" customFormat="1">
      <c r="D199" s="2"/>
    </row>
    <row r="200" spans="4:4" s="1" customFormat="1">
      <c r="D200" s="2"/>
    </row>
    <row r="201" spans="4:4" s="1" customFormat="1">
      <c r="D201" s="2"/>
    </row>
    <row r="202" spans="4:4" s="1" customFormat="1">
      <c r="D202" s="2"/>
    </row>
    <row r="203" spans="4:4" s="1" customFormat="1">
      <c r="D203" s="2"/>
    </row>
    <row r="204" spans="4:4" s="1" customFormat="1">
      <c r="D204" s="2"/>
    </row>
    <row r="205" spans="4:4" s="1" customFormat="1">
      <c r="D205" s="2"/>
    </row>
    <row r="206" spans="4:4" s="1" customFormat="1">
      <c r="D206" s="2"/>
    </row>
    <row r="207" spans="4:4" s="1" customFormat="1">
      <c r="D207" s="2"/>
    </row>
    <row r="208" spans="4:4" s="1" customFormat="1">
      <c r="D208" s="2"/>
    </row>
    <row r="209" spans="4:4" s="1" customFormat="1">
      <c r="D209" s="2"/>
    </row>
    <row r="210" spans="4:4" s="1" customFormat="1">
      <c r="D210" s="2"/>
    </row>
    <row r="211" spans="4:4" s="1" customFormat="1">
      <c r="D211" s="2"/>
    </row>
    <row r="212" spans="4:4" s="1" customFormat="1">
      <c r="D212" s="2"/>
    </row>
    <row r="213" spans="4:4" s="1" customFormat="1">
      <c r="D213" s="2"/>
    </row>
    <row r="214" spans="4:4" s="1" customFormat="1">
      <c r="D214" s="2"/>
    </row>
    <row r="215" spans="4:4" s="1" customFormat="1">
      <c r="D215" s="2"/>
    </row>
    <row r="216" spans="4:4" s="1" customFormat="1">
      <c r="D216" s="2"/>
    </row>
    <row r="217" spans="4:4" s="1" customFormat="1">
      <c r="D217" s="2"/>
    </row>
    <row r="218" spans="4:4" s="1" customFormat="1">
      <c r="D218" s="2"/>
    </row>
    <row r="219" spans="4:4" s="1" customFormat="1">
      <c r="D219" s="2"/>
    </row>
    <row r="220" spans="4:4" s="1" customFormat="1">
      <c r="D220" s="2"/>
    </row>
    <row r="221" spans="4:4" s="1" customFormat="1">
      <c r="D221" s="2"/>
    </row>
    <row r="222" spans="4:4" s="1" customFormat="1">
      <c r="D222" s="2"/>
    </row>
    <row r="223" spans="4:4" s="1" customFormat="1">
      <c r="D223" s="2"/>
    </row>
    <row r="224" spans="4:4" s="1" customFormat="1">
      <c r="D224" s="2"/>
    </row>
    <row r="225" spans="4:4" s="1" customFormat="1">
      <c r="D225" s="2"/>
    </row>
    <row r="226" spans="4:4" s="1" customFormat="1">
      <c r="D226" s="2"/>
    </row>
    <row r="227" spans="4:4" s="1" customFormat="1">
      <c r="D227" s="2"/>
    </row>
    <row r="228" spans="4:4" s="1" customFormat="1">
      <c r="D228" s="2"/>
    </row>
    <row r="229" spans="4:4" s="1" customFormat="1">
      <c r="D229" s="2"/>
    </row>
    <row r="230" spans="4:4" s="1" customFormat="1">
      <c r="D230" s="2"/>
    </row>
    <row r="231" spans="4:4" s="1" customFormat="1">
      <c r="D231" s="2"/>
    </row>
    <row r="232" spans="4:4" s="1" customFormat="1">
      <c r="D232" s="2"/>
    </row>
    <row r="233" spans="4:4" s="1" customFormat="1">
      <c r="D233" s="2"/>
    </row>
    <row r="234" spans="4:4" s="1" customFormat="1">
      <c r="D234" s="2"/>
    </row>
    <row r="235" spans="4:4" s="1" customFormat="1">
      <c r="D235" s="2"/>
    </row>
    <row r="236" spans="4:4" s="1" customFormat="1">
      <c r="D236" s="2"/>
    </row>
    <row r="237" spans="4:4" s="1" customFormat="1">
      <c r="D237" s="2"/>
    </row>
    <row r="238" spans="4:4" s="1" customFormat="1">
      <c r="D238" s="2"/>
    </row>
    <row r="239" spans="4:4" s="1" customFormat="1">
      <c r="D239" s="2"/>
    </row>
    <row r="240" spans="4:4" s="1" customFormat="1">
      <c r="D240" s="2"/>
    </row>
    <row r="241" spans="4:4" s="1" customFormat="1">
      <c r="D241" s="2"/>
    </row>
    <row r="242" spans="4:4" s="1" customFormat="1">
      <c r="D242" s="2"/>
    </row>
    <row r="243" spans="4:4" s="1" customFormat="1">
      <c r="D243" s="2"/>
    </row>
    <row r="244" spans="4:4" s="1" customFormat="1">
      <c r="D244" s="2"/>
    </row>
    <row r="245" spans="4:4" s="1" customFormat="1">
      <c r="D245" s="2"/>
    </row>
    <row r="246" spans="4:4" s="1" customFormat="1">
      <c r="D246" s="2"/>
    </row>
    <row r="247" spans="4:4" s="1" customFormat="1">
      <c r="D247" s="2"/>
    </row>
    <row r="248" spans="4:4" s="1" customFormat="1">
      <c r="D248" s="2"/>
    </row>
    <row r="249" spans="4:4" s="1" customFormat="1">
      <c r="D249" s="2"/>
    </row>
    <row r="250" spans="4:4" s="1" customFormat="1">
      <c r="D250" s="2"/>
    </row>
    <row r="251" spans="4:4" s="1" customFormat="1">
      <c r="D251" s="2"/>
    </row>
    <row r="252" spans="4:4" s="1" customFormat="1">
      <c r="D252" s="2"/>
    </row>
    <row r="253" spans="4:4" s="1" customFormat="1">
      <c r="D253" s="2"/>
    </row>
    <row r="254" spans="4:4" s="1" customFormat="1">
      <c r="D254" s="2"/>
    </row>
    <row r="255" spans="4:4" s="1" customFormat="1">
      <c r="D255" s="2"/>
    </row>
    <row r="256" spans="4:4" s="1" customFormat="1">
      <c r="D256" s="2"/>
    </row>
    <row r="257" spans="4:4" s="1" customFormat="1">
      <c r="D257" s="2"/>
    </row>
    <row r="258" spans="4:4" s="1" customFormat="1">
      <c r="D258" s="2"/>
    </row>
    <row r="259" spans="4:4" s="1" customFormat="1">
      <c r="D259" s="2"/>
    </row>
    <row r="260" spans="4:4" s="1" customFormat="1">
      <c r="D260" s="2"/>
    </row>
    <row r="261" spans="4:4" s="1" customFormat="1">
      <c r="D261" s="2"/>
    </row>
    <row r="262" spans="4:4" s="1" customFormat="1">
      <c r="D262" s="2"/>
    </row>
    <row r="263" spans="4:4" s="1" customFormat="1">
      <c r="D263" s="2"/>
    </row>
    <row r="264" spans="4:4" s="1" customFormat="1">
      <c r="D264" s="2"/>
    </row>
    <row r="265" spans="4:4" s="1" customFormat="1">
      <c r="D265" s="2"/>
    </row>
    <row r="266" spans="4:4" s="1" customFormat="1">
      <c r="D266" s="2"/>
    </row>
    <row r="267" spans="4:4" s="1" customFormat="1">
      <c r="D267" s="2"/>
    </row>
    <row r="268" spans="4:4" s="1" customFormat="1">
      <c r="D268" s="2"/>
    </row>
    <row r="269" spans="4:4" s="1" customFormat="1">
      <c r="D269" s="2"/>
    </row>
    <row r="270" spans="4:4" s="1" customFormat="1">
      <c r="D270" s="2"/>
    </row>
    <row r="271" spans="4:4" s="1" customFormat="1">
      <c r="D271" s="2"/>
    </row>
    <row r="272" spans="4:4" s="1" customFormat="1">
      <c r="D272" s="2"/>
    </row>
    <row r="273" spans="4:4" s="1" customFormat="1">
      <c r="D273" s="2"/>
    </row>
    <row r="274" spans="4:4" s="1" customFormat="1">
      <c r="D274" s="2"/>
    </row>
    <row r="275" spans="4:4" s="1" customFormat="1">
      <c r="D275" s="2"/>
    </row>
    <row r="276" spans="4:4" s="1" customFormat="1">
      <c r="D276" s="2"/>
    </row>
    <row r="277" spans="4:4" s="1" customFormat="1">
      <c r="D277" s="2"/>
    </row>
    <row r="278" spans="4:4" s="1" customFormat="1">
      <c r="D278" s="2"/>
    </row>
    <row r="279" spans="4:4" s="1" customFormat="1">
      <c r="D279" s="2"/>
    </row>
    <row r="280" spans="4:4" s="1" customFormat="1">
      <c r="D280" s="2"/>
    </row>
    <row r="281" spans="4:4" s="1" customFormat="1">
      <c r="D281" s="2"/>
    </row>
    <row r="282" spans="4:4" s="1" customFormat="1">
      <c r="D282" s="2"/>
    </row>
    <row r="283" spans="4:4" s="1" customFormat="1">
      <c r="D283" s="2"/>
    </row>
    <row r="284" spans="4:4" s="1" customFormat="1">
      <c r="D284" s="2"/>
    </row>
    <row r="285" spans="4:4" s="1" customFormat="1">
      <c r="D285" s="2"/>
    </row>
    <row r="286" spans="4:4" s="1" customFormat="1">
      <c r="D286" s="2"/>
    </row>
    <row r="287" spans="4:4" s="1" customFormat="1">
      <c r="D287" s="2"/>
    </row>
    <row r="288" spans="4:4" s="1" customFormat="1">
      <c r="D288" s="2"/>
    </row>
    <row r="289" spans="4:4" s="1" customFormat="1">
      <c r="D289" s="2"/>
    </row>
    <row r="290" spans="4:4" s="1" customFormat="1">
      <c r="D290" s="2"/>
    </row>
    <row r="291" spans="4:4" s="1" customFormat="1">
      <c r="D291" s="2"/>
    </row>
    <row r="292" spans="4:4" s="1" customFormat="1">
      <c r="D292" s="2"/>
    </row>
    <row r="293" spans="4:4" s="1" customFormat="1">
      <c r="D293" s="2"/>
    </row>
    <row r="294" spans="4:4" s="1" customFormat="1">
      <c r="D294" s="2"/>
    </row>
    <row r="295" spans="4:4" s="1" customFormat="1">
      <c r="D295" s="2"/>
    </row>
    <row r="296" spans="4:4" s="1" customFormat="1">
      <c r="D296" s="2"/>
    </row>
    <row r="297" spans="4:4" s="1" customFormat="1">
      <c r="D297" s="2"/>
    </row>
    <row r="298" spans="4:4" s="1" customFormat="1">
      <c r="D298" s="2"/>
    </row>
    <row r="299" spans="4:4" s="1" customFormat="1">
      <c r="D299" s="2"/>
    </row>
    <row r="300" spans="4:4" s="1" customFormat="1">
      <c r="D300" s="2"/>
    </row>
    <row r="301" spans="4:4" s="1" customFormat="1">
      <c r="D301" s="2"/>
    </row>
    <row r="302" spans="4:4" s="1" customFormat="1">
      <c r="D302" s="2"/>
    </row>
    <row r="303" spans="4:4" s="1" customFormat="1">
      <c r="D303" s="2"/>
    </row>
    <row r="304" spans="4:4" s="1" customFormat="1">
      <c r="D304" s="2"/>
    </row>
    <row r="305" spans="4:4" s="1" customFormat="1">
      <c r="D305" s="2"/>
    </row>
    <row r="306" spans="4:4" s="1" customFormat="1">
      <c r="D306" s="2"/>
    </row>
    <row r="307" spans="4:4" s="1" customFormat="1">
      <c r="D307" s="2"/>
    </row>
    <row r="308" spans="4:4" s="1" customFormat="1">
      <c r="D308" s="2"/>
    </row>
    <row r="309" spans="4:4" s="1" customFormat="1">
      <c r="D309" s="2"/>
    </row>
    <row r="310" spans="4:4" s="1" customFormat="1">
      <c r="D310" s="2"/>
    </row>
    <row r="311" spans="4:4" s="1" customFormat="1">
      <c r="D311" s="2"/>
    </row>
    <row r="312" spans="4:4" s="1" customFormat="1">
      <c r="D312" s="2"/>
    </row>
    <row r="313" spans="4:4" s="1" customFormat="1">
      <c r="D313" s="2"/>
    </row>
    <row r="314" spans="4:4" s="1" customFormat="1">
      <c r="D314" s="2"/>
    </row>
    <row r="315" spans="4:4" s="1" customFormat="1">
      <c r="D315" s="2"/>
    </row>
    <row r="316" spans="4:4" s="1" customFormat="1">
      <c r="D316" s="2"/>
    </row>
    <row r="317" spans="4:4" s="1" customFormat="1">
      <c r="D317" s="2"/>
    </row>
    <row r="318" spans="4:4" s="1" customFormat="1">
      <c r="D318" s="2"/>
    </row>
    <row r="319" spans="4:4" s="1" customFormat="1">
      <c r="D319" s="2"/>
    </row>
    <row r="320" spans="4:4" s="1" customFormat="1">
      <c r="D320" s="2"/>
    </row>
    <row r="321" spans="4:4" s="1" customFormat="1">
      <c r="D321" s="2"/>
    </row>
    <row r="322" spans="4:4" s="1" customFormat="1">
      <c r="D322" s="2"/>
    </row>
    <row r="323" spans="4:4" s="1" customFormat="1">
      <c r="D323" s="2"/>
    </row>
    <row r="324" spans="4:4" s="1" customFormat="1">
      <c r="D324" s="2"/>
    </row>
    <row r="325" spans="4:4" s="1" customFormat="1">
      <c r="D325" s="2"/>
    </row>
    <row r="326" spans="4:4" s="1" customFormat="1">
      <c r="D326" s="2"/>
    </row>
    <row r="327" spans="4:4" s="1" customFormat="1">
      <c r="D327" s="2"/>
    </row>
    <row r="328" spans="4:4" s="1" customFormat="1">
      <c r="D328" s="2"/>
    </row>
    <row r="329" spans="4:4" s="1" customFormat="1">
      <c r="D329" s="2"/>
    </row>
    <row r="330" spans="4:4" s="1" customFormat="1">
      <c r="D330" s="2"/>
    </row>
    <row r="331" spans="4:4" s="1" customFormat="1">
      <c r="D331" s="2"/>
    </row>
    <row r="332" spans="4:4" s="1" customFormat="1">
      <c r="D332" s="2"/>
    </row>
    <row r="333" spans="4:4" s="1" customFormat="1">
      <c r="D333" s="2"/>
    </row>
    <row r="334" spans="4:4" s="1" customFormat="1">
      <c r="D334" s="2"/>
    </row>
    <row r="335" spans="4:4" s="1" customFormat="1">
      <c r="D335" s="2"/>
    </row>
    <row r="336" spans="4:4" s="1" customFormat="1">
      <c r="D336" s="2"/>
    </row>
    <row r="337" spans="4:4" s="1" customFormat="1">
      <c r="D337" s="2"/>
    </row>
    <row r="338" spans="4:4" s="1" customFormat="1">
      <c r="D338" s="2"/>
    </row>
    <row r="339" spans="4:4" s="1" customFormat="1">
      <c r="D339" s="2"/>
    </row>
    <row r="340" spans="4:4" s="1" customFormat="1">
      <c r="D340" s="2"/>
    </row>
    <row r="341" spans="4:4" s="1" customFormat="1">
      <c r="D341" s="2"/>
    </row>
    <row r="342" spans="4:4" s="1" customFormat="1">
      <c r="D342" s="2"/>
    </row>
  </sheetData>
  <mergeCells count="110">
    <mergeCell ref="B2:Q2"/>
    <mergeCell ref="L5:Q5"/>
    <mergeCell ref="B7:B8"/>
    <mergeCell ref="C7:C8"/>
    <mergeCell ref="L7:L8"/>
    <mergeCell ref="M7:M8"/>
    <mergeCell ref="N7:N8"/>
    <mergeCell ref="O7:O8"/>
    <mergeCell ref="P7:P8"/>
    <mergeCell ref="Q7:Q8"/>
    <mergeCell ref="H3:J3"/>
    <mergeCell ref="P9:P10"/>
    <mergeCell ref="Q9:Q10"/>
    <mergeCell ref="B11:B20"/>
    <mergeCell ref="C11:C12"/>
    <mergeCell ref="L11:L12"/>
    <mergeCell ref="M11:M12"/>
    <mergeCell ref="N11:N12"/>
    <mergeCell ref="O11:O12"/>
    <mergeCell ref="P11:P12"/>
    <mergeCell ref="Q11:Q12"/>
    <mergeCell ref="B9:B10"/>
    <mergeCell ref="C9:C10"/>
    <mergeCell ref="L9:L10"/>
    <mergeCell ref="M9:M10"/>
    <mergeCell ref="N9:N10"/>
    <mergeCell ref="O9:O10"/>
    <mergeCell ref="Q13:Q14"/>
    <mergeCell ref="C15:C16"/>
    <mergeCell ref="L15:L16"/>
    <mergeCell ref="M15:M16"/>
    <mergeCell ref="N15:N16"/>
    <mergeCell ref="O15:O16"/>
    <mergeCell ref="P15:P16"/>
    <mergeCell ref="Q15:Q16"/>
    <mergeCell ref="C13:C14"/>
    <mergeCell ref="L13:L14"/>
    <mergeCell ref="M13:M14"/>
    <mergeCell ref="N13:N14"/>
    <mergeCell ref="O13:O14"/>
    <mergeCell ref="P13:P14"/>
    <mergeCell ref="Q17:Q18"/>
    <mergeCell ref="C19:C20"/>
    <mergeCell ref="L19:L20"/>
    <mergeCell ref="M19:M20"/>
    <mergeCell ref="N19:N20"/>
    <mergeCell ref="O19:O20"/>
    <mergeCell ref="P19:P20"/>
    <mergeCell ref="Q19:Q20"/>
    <mergeCell ref="C17:C18"/>
    <mergeCell ref="L17:L18"/>
    <mergeCell ref="M17:M18"/>
    <mergeCell ref="N17:N18"/>
    <mergeCell ref="O17:O18"/>
    <mergeCell ref="P17:P18"/>
    <mergeCell ref="P21:P23"/>
    <mergeCell ref="Q21:Q23"/>
    <mergeCell ref="B24:B25"/>
    <mergeCell ref="C24:C25"/>
    <mergeCell ref="L24:L25"/>
    <mergeCell ref="M24:M25"/>
    <mergeCell ref="N24:N25"/>
    <mergeCell ref="O24:O25"/>
    <mergeCell ref="P24:P25"/>
    <mergeCell ref="Q24:Q25"/>
    <mergeCell ref="B21:B23"/>
    <mergeCell ref="C21:C23"/>
    <mergeCell ref="L21:L23"/>
    <mergeCell ref="M21:M23"/>
    <mergeCell ref="N21:N23"/>
    <mergeCell ref="O21:O23"/>
    <mergeCell ref="P26:P27"/>
    <mergeCell ref="Q26:Q27"/>
    <mergeCell ref="B28:B29"/>
    <mergeCell ref="C28:C29"/>
    <mergeCell ref="L28:L29"/>
    <mergeCell ref="M28:M29"/>
    <mergeCell ref="N28:N29"/>
    <mergeCell ref="O28:O29"/>
    <mergeCell ref="P28:P29"/>
    <mergeCell ref="Q28:Q29"/>
    <mergeCell ref="B26:B27"/>
    <mergeCell ref="C26:C27"/>
    <mergeCell ref="L26:L27"/>
    <mergeCell ref="M26:M27"/>
    <mergeCell ref="N26:N27"/>
    <mergeCell ref="O26:O27"/>
    <mergeCell ref="B39:B43"/>
    <mergeCell ref="O30:O31"/>
    <mergeCell ref="P30:P31"/>
    <mergeCell ref="Q30:Q31"/>
    <mergeCell ref="B30:C31"/>
    <mergeCell ref="E30:E31"/>
    <mergeCell ref="D30:D31"/>
    <mergeCell ref="F30:F31"/>
    <mergeCell ref="G30:G31"/>
    <mergeCell ref="H30:H31"/>
    <mergeCell ref="I30:I31"/>
    <mergeCell ref="J30:J31"/>
    <mergeCell ref="L30:L31"/>
    <mergeCell ref="M30:M31"/>
    <mergeCell ref="N30:N31"/>
    <mergeCell ref="B33:C34"/>
    <mergeCell ref="D33:D34"/>
    <mergeCell ref="E33:E34"/>
    <mergeCell ref="F33:F34"/>
    <mergeCell ref="G33:G34"/>
    <mergeCell ref="H33:H34"/>
    <mergeCell ref="J33:J34"/>
    <mergeCell ref="I33:I34"/>
  </mergeCells>
  <conditionalFormatting sqref="H7:H29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r:id="rId1"/>
  <ignoredErrors>
    <ignoredError sqref="H32 G14 G12:G13 G16 G15 G20 G19 G23 G21 G24:H24 G27 G28:H28 N7:N11 N12:N32 G10 G8 G22 G26 G18 G17 G29 G25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1B1DE"/>
  </sheetPr>
  <dimension ref="A1:GI731"/>
  <sheetViews>
    <sheetView zoomScale="45" zoomScaleNormal="45" workbookViewId="0">
      <pane xSplit="4" ySplit="9" topLeftCell="K10" activePane="bottomRight" state="frozen"/>
      <selection pane="topRight" activeCell="D1" sqref="D1"/>
      <selection pane="bottomLeft" activeCell="A7" sqref="A7"/>
      <selection pane="bottomRight" activeCell="P58" sqref="P58:Z62"/>
    </sheetView>
  </sheetViews>
  <sheetFormatPr baseColWidth="10" defaultColWidth="11.44140625" defaultRowHeight="14.4"/>
  <cols>
    <col min="1" max="1" width="5.5546875" style="19" customWidth="1"/>
    <col min="2" max="2" width="8.109375" style="19" customWidth="1"/>
    <col min="3" max="3" width="34" style="26" customWidth="1"/>
    <col min="4" max="4" width="16.88671875" style="20" customWidth="1"/>
    <col min="5" max="5" width="10.5546875" style="20" customWidth="1"/>
    <col min="6" max="6" width="10.88671875" style="20" customWidth="1"/>
    <col min="7" max="8" width="10.5546875" style="20" customWidth="1"/>
    <col min="9" max="9" width="15.88671875" style="20" customWidth="1"/>
    <col min="10" max="10" width="15.77734375" style="20" customWidth="1"/>
    <col min="11" max="11" width="13.5546875" style="20" customWidth="1"/>
    <col min="12" max="12" width="13" style="20" customWidth="1"/>
    <col min="13" max="13" width="11.44140625" style="20" customWidth="1"/>
    <col min="14" max="14" width="14" style="20" customWidth="1"/>
    <col min="15" max="17" width="14.44140625" style="20" customWidth="1"/>
    <col min="18" max="18" width="14" style="20" customWidth="1"/>
    <col min="19" max="19" width="11.44140625" style="20" customWidth="1"/>
    <col min="20" max="20" width="13.5546875" style="20" customWidth="1"/>
    <col min="21" max="21" width="11.44140625" style="20" customWidth="1"/>
    <col min="22" max="22" width="13.88671875" style="20" customWidth="1"/>
    <col min="23" max="23" width="14" style="20" customWidth="1"/>
    <col min="24" max="25" width="11.44140625" style="20" customWidth="1"/>
    <col min="26" max="26" width="13" style="20" customWidth="1"/>
    <col min="27" max="28" width="11.44140625" style="20" customWidth="1"/>
    <col min="29" max="29" width="13.109375" style="20" customWidth="1"/>
    <col min="30" max="30" width="13.44140625" style="20" customWidth="1"/>
    <col min="31" max="31" width="11.44140625" style="20" customWidth="1"/>
    <col min="32" max="32" width="11.5546875" style="20" customWidth="1"/>
    <col min="33" max="33" width="11.44140625" style="27" customWidth="1"/>
    <col min="34" max="34" width="11.33203125" style="20" customWidth="1"/>
    <col min="35" max="35" width="13.44140625" style="20" customWidth="1"/>
    <col min="36" max="36" width="11.44140625" style="20" customWidth="1"/>
    <col min="37" max="37" width="14.44140625" style="20" customWidth="1"/>
    <col min="38" max="38" width="12" style="20" customWidth="1"/>
    <col min="39" max="39" width="16.44140625" style="20" customWidth="1"/>
    <col min="40" max="40" width="15.5546875" style="20" customWidth="1"/>
    <col min="41" max="41" width="14.5546875" style="20" customWidth="1"/>
    <col min="42" max="42" width="14.88671875" style="20" customWidth="1"/>
    <col min="43" max="43" width="13.5546875" style="20" customWidth="1"/>
    <col min="44" max="44" width="13.88671875" style="20" customWidth="1"/>
    <col min="45" max="45" width="11.44140625" style="20" customWidth="1"/>
    <col min="46" max="46" width="14.44140625" style="20" customWidth="1"/>
    <col min="47" max="47" width="15" style="20" customWidth="1"/>
    <col min="48" max="48" width="14.44140625" style="20" customWidth="1"/>
    <col min="49" max="49" width="21" style="20" customWidth="1"/>
    <col min="50" max="50" width="15.109375" style="20" customWidth="1"/>
    <col min="51" max="51" width="15.5546875" style="20" customWidth="1"/>
    <col min="52" max="52" width="13" style="20" customWidth="1"/>
    <col min="53" max="55" width="11.44140625" style="19"/>
    <col min="56" max="56" width="17.44140625" style="19" bestFit="1" customWidth="1"/>
    <col min="57" max="57" width="11.44140625" style="19"/>
    <col min="58" max="58" width="20.5546875" style="19" bestFit="1" customWidth="1"/>
    <col min="59" max="191" width="11.44140625" style="19"/>
    <col min="192" max="16384" width="11.44140625" style="20"/>
  </cols>
  <sheetData>
    <row r="1" spans="1:191" s="19" customFormat="1">
      <c r="C1" s="25"/>
      <c r="AG1" s="23"/>
    </row>
    <row r="2" spans="1:191" ht="24" customHeight="1">
      <c r="B2" s="105"/>
      <c r="C2" s="877" t="s">
        <v>136</v>
      </c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3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191" ht="29.4" customHeight="1">
      <c r="B3" s="105"/>
      <c r="C3" s="877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19"/>
      <c r="T3" s="19"/>
      <c r="U3" s="19"/>
      <c r="V3" s="136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3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191" ht="12.6" hidden="1" customHeight="1">
      <c r="B4" s="105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3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191" ht="17.399999999999999" customHeight="1">
      <c r="B5" s="105"/>
      <c r="C5" s="170"/>
      <c r="D5" s="170"/>
      <c r="E5" s="170"/>
      <c r="F5" s="170"/>
      <c r="G5" s="170"/>
      <c r="H5" s="844">
        <f>+'Resumen anual_'!B4</f>
        <v>43587</v>
      </c>
      <c r="I5" s="844"/>
      <c r="J5" s="844"/>
      <c r="K5" s="844"/>
      <c r="L5" s="170"/>
      <c r="M5" s="170"/>
      <c r="N5" s="170"/>
      <c r="O5" s="170"/>
      <c r="P5" s="170"/>
      <c r="Q5" s="170"/>
      <c r="R5" s="17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3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191" s="19" customFormat="1">
      <c r="C6" s="21"/>
      <c r="D6" s="22"/>
      <c r="AG6" s="23"/>
    </row>
    <row r="7" spans="1:191" s="19" customFormat="1" ht="15" thickBot="1">
      <c r="C7" s="21"/>
      <c r="D7" s="22"/>
      <c r="AG7" s="23"/>
      <c r="BI7" s="136"/>
    </row>
    <row r="8" spans="1:191" ht="20.100000000000001" customHeight="1" thickBot="1">
      <c r="C8" s="28"/>
      <c r="D8" s="29"/>
      <c r="E8" s="902" t="s">
        <v>73</v>
      </c>
      <c r="F8" s="903"/>
      <c r="G8" s="903"/>
      <c r="H8" s="903"/>
      <c r="I8" s="903"/>
      <c r="J8" s="903"/>
      <c r="K8" s="904" t="s">
        <v>74</v>
      </c>
      <c r="L8" s="905"/>
      <c r="M8" s="905"/>
      <c r="N8" s="905"/>
      <c r="O8" s="905"/>
      <c r="P8" s="906"/>
      <c r="Q8" s="907" t="s">
        <v>75</v>
      </c>
      <c r="R8" s="908"/>
      <c r="S8" s="908"/>
      <c r="T8" s="908"/>
      <c r="U8" s="908"/>
      <c r="V8" s="909"/>
      <c r="W8" s="910" t="s">
        <v>76</v>
      </c>
      <c r="X8" s="911"/>
      <c r="Y8" s="911"/>
      <c r="Z8" s="911"/>
      <c r="AA8" s="911"/>
      <c r="AB8" s="912"/>
      <c r="AC8" s="879" t="s">
        <v>77</v>
      </c>
      <c r="AD8" s="880"/>
      <c r="AE8" s="880"/>
      <c r="AF8" s="880"/>
      <c r="AG8" s="880"/>
      <c r="AH8" s="881"/>
      <c r="AI8" s="882" t="s">
        <v>78</v>
      </c>
      <c r="AJ8" s="883"/>
      <c r="AK8" s="883"/>
      <c r="AL8" s="883"/>
      <c r="AM8" s="883"/>
      <c r="AN8" s="884"/>
      <c r="AO8" s="896" t="s">
        <v>89</v>
      </c>
      <c r="AP8" s="897"/>
      <c r="AQ8" s="897"/>
      <c r="AR8" s="897"/>
      <c r="AS8" s="897"/>
      <c r="AT8" s="898"/>
      <c r="AU8" s="899" t="s">
        <v>85</v>
      </c>
      <c r="AV8" s="900"/>
      <c r="AW8" s="900"/>
      <c r="AX8" s="900"/>
      <c r="AY8" s="900"/>
      <c r="AZ8" s="901"/>
    </row>
    <row r="9" spans="1:191" ht="68.25" customHeight="1" thickBot="1">
      <c r="B9" s="106" t="s">
        <v>90</v>
      </c>
      <c r="C9" s="416" t="s">
        <v>72</v>
      </c>
      <c r="D9" s="417" t="s">
        <v>33</v>
      </c>
      <c r="E9" s="207" t="s">
        <v>32</v>
      </c>
      <c r="F9" s="208" t="s">
        <v>31</v>
      </c>
      <c r="G9" s="209" t="s">
        <v>6</v>
      </c>
      <c r="H9" s="210" t="s">
        <v>7</v>
      </c>
      <c r="I9" s="211" t="s">
        <v>28</v>
      </c>
      <c r="J9" s="299" t="s">
        <v>30</v>
      </c>
      <c r="K9" s="212" t="s">
        <v>32</v>
      </c>
      <c r="L9" s="213" t="s">
        <v>31</v>
      </c>
      <c r="M9" s="214" t="s">
        <v>6</v>
      </c>
      <c r="N9" s="215" t="s">
        <v>7</v>
      </c>
      <c r="O9" s="215" t="s">
        <v>28</v>
      </c>
      <c r="P9" s="216" t="s">
        <v>30</v>
      </c>
      <c r="Q9" s="217" t="s">
        <v>32</v>
      </c>
      <c r="R9" s="218" t="s">
        <v>31</v>
      </c>
      <c r="S9" s="218" t="s">
        <v>6</v>
      </c>
      <c r="T9" s="219" t="s">
        <v>7</v>
      </c>
      <c r="U9" s="219" t="s">
        <v>28</v>
      </c>
      <c r="V9" s="220" t="s">
        <v>41</v>
      </c>
      <c r="W9" s="221" t="s">
        <v>32</v>
      </c>
      <c r="X9" s="222" t="s">
        <v>31</v>
      </c>
      <c r="Y9" s="222" t="s">
        <v>6</v>
      </c>
      <c r="Z9" s="223" t="s">
        <v>7</v>
      </c>
      <c r="AA9" s="223" t="s">
        <v>40</v>
      </c>
      <c r="AB9" s="224" t="s">
        <v>30</v>
      </c>
      <c r="AC9" s="225" t="s">
        <v>32</v>
      </c>
      <c r="AD9" s="226" t="s">
        <v>31</v>
      </c>
      <c r="AE9" s="226" t="s">
        <v>6</v>
      </c>
      <c r="AF9" s="418" t="s">
        <v>7</v>
      </c>
      <c r="AG9" s="419" t="s">
        <v>28</v>
      </c>
      <c r="AH9" s="227" t="s">
        <v>30</v>
      </c>
      <c r="AI9" s="228" t="s">
        <v>32</v>
      </c>
      <c r="AJ9" s="229" t="s">
        <v>31</v>
      </c>
      <c r="AK9" s="229" t="s">
        <v>6</v>
      </c>
      <c r="AL9" s="618" t="s">
        <v>7</v>
      </c>
      <c r="AM9" s="230" t="s">
        <v>28</v>
      </c>
      <c r="AN9" s="231" t="s">
        <v>30</v>
      </c>
      <c r="AO9" s="232" t="s">
        <v>39</v>
      </c>
      <c r="AP9" s="233" t="s">
        <v>29</v>
      </c>
      <c r="AQ9" s="233" t="s">
        <v>6</v>
      </c>
      <c r="AR9" s="234" t="s">
        <v>83</v>
      </c>
      <c r="AS9" s="234" t="s">
        <v>8</v>
      </c>
      <c r="AT9" s="235" t="s">
        <v>88</v>
      </c>
      <c r="AU9" s="236" t="s">
        <v>86</v>
      </c>
      <c r="AV9" s="237" t="s">
        <v>87</v>
      </c>
      <c r="AW9" s="238" t="s">
        <v>6</v>
      </c>
      <c r="AX9" s="239" t="s">
        <v>84</v>
      </c>
      <c r="AY9" s="240" t="s">
        <v>8</v>
      </c>
      <c r="AZ9" s="241" t="s">
        <v>88</v>
      </c>
    </row>
    <row r="10" spans="1:191" ht="15" customHeight="1">
      <c r="B10" s="913" t="s">
        <v>70</v>
      </c>
      <c r="C10" s="895" t="s">
        <v>103</v>
      </c>
      <c r="D10" s="114" t="s">
        <v>12</v>
      </c>
      <c r="E10" s="77">
        <v>8.5587286000000002</v>
      </c>
      <c r="F10" s="31">
        <f>+Transa_Ltp_Camaronailon!M9</f>
        <v>-1.7941488000000001</v>
      </c>
      <c r="G10" s="78">
        <f>E10+F10</f>
        <v>6.7645797999999999</v>
      </c>
      <c r="H10" s="31"/>
      <c r="I10" s="78">
        <f t="shared" ref="I10:I41" si="0">G10-H10</f>
        <v>6.7645797999999999</v>
      </c>
      <c r="J10" s="300">
        <f t="shared" ref="J10:J49" si="1">IF(G10&gt;0,H10/G10,"0%")</f>
        <v>0</v>
      </c>
      <c r="K10" s="81">
        <v>89.568089999999998</v>
      </c>
      <c r="L10" s="31">
        <f>+Transa_Ltp_Camaronailon!N9</f>
        <v>-18.689050000000002</v>
      </c>
      <c r="M10" s="82">
        <f>K10+L10</f>
        <v>70.879040000000003</v>
      </c>
      <c r="N10" s="252">
        <v>47.643999999999998</v>
      </c>
      <c r="O10" s="82">
        <f t="shared" ref="O10:O41" si="2">M10-N10</f>
        <v>23.235040000000005</v>
      </c>
      <c r="P10" s="308">
        <f t="shared" ref="P10:P49" si="3">IF(M10&gt;0,N10/M10,"0%")</f>
        <v>0.67218743368984679</v>
      </c>
      <c r="Q10" s="86">
        <v>179.13618</v>
      </c>
      <c r="R10" s="31">
        <f>+Transa_Ltp_Camaronailon!O9</f>
        <v>-37.378100000000003</v>
      </c>
      <c r="S10" s="87">
        <f>Q10+R10</f>
        <v>141.75808000000001</v>
      </c>
      <c r="T10" s="569">
        <v>140.62899999999996</v>
      </c>
      <c r="U10" s="87">
        <f t="shared" ref="U10:U41" si="4">S10-T10</f>
        <v>1.1290800000000445</v>
      </c>
      <c r="V10" s="197">
        <f t="shared" ref="V10:V49" si="5">IF(S10&gt;0,T10/S10,"0%")</f>
        <v>0.9920351630044647</v>
      </c>
      <c r="W10" s="91">
        <v>134.352135</v>
      </c>
      <c r="X10" s="31">
        <f>+Transa_Ltp_Camaronailon!P9</f>
        <v>-28.033574999999999</v>
      </c>
      <c r="Y10" s="92">
        <f>W10+X10</f>
        <v>106.31856000000001</v>
      </c>
      <c r="Z10" s="252">
        <v>100.11599999999999</v>
      </c>
      <c r="AA10" s="92">
        <f t="shared" ref="AA10:AA41" si="6">Y10-Z10</f>
        <v>6.2025600000000196</v>
      </c>
      <c r="AB10" s="197">
        <f t="shared" ref="AB10:AB49" si="7">IF(Y10&gt;0,Z10/Y10,"0%")</f>
        <v>0.94166060939877272</v>
      </c>
      <c r="AC10" s="96">
        <v>268.70427000000001</v>
      </c>
      <c r="AD10" s="31">
        <f>+Transa_Ltp_Camaronailon!Q9</f>
        <v>-56.067149999999998</v>
      </c>
      <c r="AE10" s="97">
        <f>AC10+AD10</f>
        <v>212.63712000000001</v>
      </c>
      <c r="AF10" s="623">
        <v>57.88</v>
      </c>
      <c r="AG10" s="263">
        <f t="shared" ref="AG10:AG55" si="8">AE10-AF10</f>
        <v>154.75712000000001</v>
      </c>
      <c r="AH10" s="197">
        <f t="shared" ref="AH10:AH49" si="9">IF(AE10&gt;0,AF10/AE10,"0%")</f>
        <v>0.27220082740022061</v>
      </c>
      <c r="AI10" s="101">
        <v>120.0212406</v>
      </c>
      <c r="AJ10" s="31">
        <f>+Transa_Ltp_Camaronailon!R9</f>
        <v>-25.043327000000001</v>
      </c>
      <c r="AK10" s="102">
        <f>AI10+AJ10</f>
        <v>94.977913599999994</v>
      </c>
      <c r="AL10" s="620">
        <v>62.423999999999992</v>
      </c>
      <c r="AM10" s="97">
        <f t="shared" ref="AM10:AM11" si="10">AK10-AL10</f>
        <v>32.553913600000001</v>
      </c>
      <c r="AN10" s="197">
        <f t="shared" ref="AN10:AN49" si="11">IF(AK10&gt;0,AL10/AK10,"0%")</f>
        <v>0.65724753928475421</v>
      </c>
      <c r="AO10" s="143">
        <f t="shared" ref="AO10:AO37" si="12">+E10+K10+Q10+W10+AC10+AI10</f>
        <v>800.34064420000004</v>
      </c>
      <c r="AP10" s="31">
        <f t="shared" ref="AP10:AP41" si="13">F10+L10+R10+X10+AD10+AJ10</f>
        <v>-167.0053508</v>
      </c>
      <c r="AQ10" s="82">
        <f>AO10+AP10</f>
        <v>633.33529340000007</v>
      </c>
      <c r="AR10" s="31">
        <f t="shared" ref="AR10:AR41" si="14">H10+N10+T10+Z10+AF10+AL10</f>
        <v>408.69299999999993</v>
      </c>
      <c r="AS10" s="97">
        <f t="shared" ref="AS10:AS41" si="15">AQ10-AR10</f>
        <v>224.64229340000014</v>
      </c>
      <c r="AT10" s="197">
        <f t="shared" ref="AT10:AT49" si="16">IF(AQ10&gt;0,AR10/AQ10,"0%")</f>
        <v>0.64530273973201546</v>
      </c>
      <c r="AU10" s="852">
        <f>AO10+AO11</f>
        <v>889.3116136000001</v>
      </c>
      <c r="AV10" s="875">
        <f>AP10+AP11</f>
        <v>-167.0053508</v>
      </c>
      <c r="AW10" s="855">
        <f>+AU10+AV10</f>
        <v>722.30626280000013</v>
      </c>
      <c r="AX10" s="875">
        <f>AR10+AR11</f>
        <v>682.6819999999999</v>
      </c>
      <c r="AY10" s="915">
        <f>AW10-AX10</f>
        <v>39.624262800000224</v>
      </c>
      <c r="AZ10" s="876">
        <f>AX10/AW10</f>
        <v>0.94514201961035493</v>
      </c>
      <c r="BA10" s="111"/>
    </row>
    <row r="11" spans="1:191">
      <c r="B11" s="913"/>
      <c r="C11" s="858"/>
      <c r="D11" s="142" t="s">
        <v>13</v>
      </c>
      <c r="E11" s="77">
        <v>0.995201</v>
      </c>
      <c r="F11" s="31">
        <f>+Transa_Ltp_Camaronailon!M10</f>
        <v>0</v>
      </c>
      <c r="G11" s="78">
        <f>E11+F11+I10</f>
        <v>7.7597807999999997</v>
      </c>
      <c r="H11" s="31"/>
      <c r="I11" s="78">
        <f t="shared" si="0"/>
        <v>7.7597807999999997</v>
      </c>
      <c r="J11" s="301">
        <f t="shared" si="1"/>
        <v>0</v>
      </c>
      <c r="K11" s="81">
        <v>9.9520099999999996</v>
      </c>
      <c r="L11" s="30">
        <f>+Transa_Ltp_Camaronailon!N10</f>
        <v>0</v>
      </c>
      <c r="M11" s="82">
        <f>O10+K11+L11</f>
        <v>33.187050000000006</v>
      </c>
      <c r="N11" s="30">
        <v>20.207000000000001</v>
      </c>
      <c r="O11" s="150">
        <f t="shared" si="2"/>
        <v>12.980050000000006</v>
      </c>
      <c r="P11" s="309">
        <f t="shared" si="3"/>
        <v>0.60888207900370772</v>
      </c>
      <c r="Q11" s="86">
        <v>19.904019999999999</v>
      </c>
      <c r="R11" s="30">
        <f>+Transa_Ltp_Camaronailon!O10</f>
        <v>0</v>
      </c>
      <c r="S11" s="87">
        <f>U10+Q11+R11</f>
        <v>21.033100000000044</v>
      </c>
      <c r="T11" s="568">
        <v>17.547000000000001</v>
      </c>
      <c r="U11" s="151">
        <f t="shared" si="4"/>
        <v>3.4861000000000431</v>
      </c>
      <c r="V11" s="196">
        <f t="shared" si="5"/>
        <v>0.83425648145066411</v>
      </c>
      <c r="W11" s="91">
        <v>14.928015</v>
      </c>
      <c r="X11" s="30">
        <f>+Transa_Ltp_Camaronailon!P10</f>
        <v>0</v>
      </c>
      <c r="Y11" s="92">
        <f>AA10+W11+X11</f>
        <v>21.130575000000022</v>
      </c>
      <c r="Z11" s="31">
        <v>14.654999999999999</v>
      </c>
      <c r="AA11" s="152">
        <f t="shared" si="6"/>
        <v>6.4755750000000223</v>
      </c>
      <c r="AB11" s="196">
        <f t="shared" si="7"/>
        <v>0.69354478048988177</v>
      </c>
      <c r="AC11" s="96">
        <v>29.856030000000001</v>
      </c>
      <c r="AD11" s="30">
        <f>+Transa_Ltp_Camaronailon!Q10</f>
        <v>0</v>
      </c>
      <c r="AE11" s="97">
        <f>AG10+AC11+AD11</f>
        <v>184.61315000000002</v>
      </c>
      <c r="AF11" s="623">
        <v>180.52199999999999</v>
      </c>
      <c r="AG11" s="262">
        <f t="shared" si="8"/>
        <v>4.0911500000000274</v>
      </c>
      <c r="AH11" s="196">
        <f t="shared" si="9"/>
        <v>0.97783933593029515</v>
      </c>
      <c r="AI11" s="101">
        <v>13.3356934</v>
      </c>
      <c r="AJ11" s="31">
        <f>+Transa_Ltp_Camaronailon!R10</f>
        <v>0</v>
      </c>
      <c r="AK11" s="102">
        <f>AM10+AI11+AJ11</f>
        <v>45.889606999999998</v>
      </c>
      <c r="AL11" s="621">
        <v>41.057999999999993</v>
      </c>
      <c r="AM11" s="153">
        <f t="shared" si="10"/>
        <v>4.8316070000000053</v>
      </c>
      <c r="AN11" s="196">
        <f t="shared" si="11"/>
        <v>0.89471239097776523</v>
      </c>
      <c r="AO11" s="143">
        <f t="shared" si="12"/>
        <v>88.970969400000001</v>
      </c>
      <c r="AP11" s="31">
        <f t="shared" si="13"/>
        <v>0</v>
      </c>
      <c r="AQ11" s="82">
        <f>AS10+AO11+AP11</f>
        <v>313.61326280000014</v>
      </c>
      <c r="AR11" s="31">
        <f t="shared" si="14"/>
        <v>273.98899999999998</v>
      </c>
      <c r="AS11" s="153">
        <f t="shared" si="15"/>
        <v>39.624262800000167</v>
      </c>
      <c r="AT11" s="196">
        <f t="shared" si="16"/>
        <v>0.87365246467503621</v>
      </c>
      <c r="AU11" s="852"/>
      <c r="AV11" s="875"/>
      <c r="AW11" s="855"/>
      <c r="AX11" s="875"/>
      <c r="AY11" s="915"/>
      <c r="AZ11" s="874"/>
    </row>
    <row r="12" spans="1:191">
      <c r="B12" s="913"/>
      <c r="C12" s="857" t="s">
        <v>105</v>
      </c>
      <c r="D12" s="144" t="s">
        <v>12</v>
      </c>
      <c r="E12" s="145">
        <v>1.2900000000000001E-3</v>
      </c>
      <c r="F12" s="366">
        <f>+Transa_Ltp_Camaronailon!M11</f>
        <v>0</v>
      </c>
      <c r="G12" s="116">
        <f>E12+F12</f>
        <v>1.2900000000000001E-3</v>
      </c>
      <c r="H12" s="107"/>
      <c r="I12" s="116">
        <f t="shared" ref="I12:I31" si="17">G12-H12</f>
        <v>1.2900000000000001E-3</v>
      </c>
      <c r="J12" s="302">
        <f t="shared" si="1"/>
        <v>0</v>
      </c>
      <c r="K12" s="310">
        <v>1.35E-2</v>
      </c>
      <c r="L12" s="31">
        <f>+Transa_Ltp_Camaronailon!N11</f>
        <v>0</v>
      </c>
      <c r="M12" s="194">
        <f>K12+L12</f>
        <v>1.35E-2</v>
      </c>
      <c r="N12" s="107"/>
      <c r="O12" s="194">
        <f t="shared" ref="O12:O31" si="18">M12-N12</f>
        <v>1.35E-2</v>
      </c>
      <c r="P12" s="311">
        <f t="shared" si="3"/>
        <v>0</v>
      </c>
      <c r="Q12" s="146">
        <v>2.7E-2</v>
      </c>
      <c r="R12" s="366">
        <f>+Transa_Ltp_Camaronailon!O11</f>
        <v>0</v>
      </c>
      <c r="S12" s="118">
        <f>Q12+R12</f>
        <v>2.7E-2</v>
      </c>
      <c r="T12" s="107"/>
      <c r="U12" s="118">
        <f t="shared" ref="U12:U31" si="19">S12-T12</f>
        <v>2.7E-2</v>
      </c>
      <c r="V12" s="195">
        <f t="shared" si="5"/>
        <v>0</v>
      </c>
      <c r="W12" s="147">
        <v>2.0250000000000001E-2</v>
      </c>
      <c r="X12" s="366">
        <f>+Transa_Ltp_Camaronailon!P11</f>
        <v>0</v>
      </c>
      <c r="Y12" s="119">
        <f>W12+X12</f>
        <v>2.0250000000000001E-2</v>
      </c>
      <c r="Z12" s="107"/>
      <c r="AA12" s="119">
        <f t="shared" ref="AA12:AA31" si="20">Y12-Z12</f>
        <v>2.0250000000000001E-2</v>
      </c>
      <c r="AB12" s="195">
        <f t="shared" si="7"/>
        <v>0</v>
      </c>
      <c r="AC12" s="148">
        <v>4.0500000000000001E-2</v>
      </c>
      <c r="AD12" s="366">
        <f>+Transa_Ltp_Camaronailon!Q11</f>
        <v>0</v>
      </c>
      <c r="AE12" s="120">
        <f>AC12+AD12</f>
        <v>4.0500000000000001E-2</v>
      </c>
      <c r="AF12" s="624"/>
      <c r="AG12" s="261">
        <f>AE12-AF12</f>
        <v>4.0500000000000001E-2</v>
      </c>
      <c r="AH12" s="195">
        <f t="shared" si="9"/>
        <v>0</v>
      </c>
      <c r="AI12" s="149">
        <v>1.8090000000000002E-2</v>
      </c>
      <c r="AJ12" s="366">
        <f>+Transa_Ltp_Camaronailon!R11</f>
        <v>0</v>
      </c>
      <c r="AK12" s="121">
        <f>AI12+AJ12</f>
        <v>1.8090000000000002E-2</v>
      </c>
      <c r="AL12" s="620"/>
      <c r="AM12" s="120">
        <f t="shared" ref="AM12:AM55" si="21">AK12-AL12</f>
        <v>1.8090000000000002E-2</v>
      </c>
      <c r="AN12" s="195">
        <f t="shared" si="11"/>
        <v>0</v>
      </c>
      <c r="AO12" s="168">
        <f t="shared" ref="AO12:AO31" si="22">+E12+K12+Q12+W12+AC12+AI12</f>
        <v>0.12062999999999999</v>
      </c>
      <c r="AP12" s="107">
        <f t="shared" ref="AP12:AP31" si="23">F12+L12+R12+X12+AD12+AJ12</f>
        <v>0</v>
      </c>
      <c r="AQ12" s="117">
        <f>AO12+AP12</f>
        <v>0.12062999999999999</v>
      </c>
      <c r="AR12" s="107">
        <f t="shared" ref="AR12:AR31" si="24">H12+N12+T12+Z12+AF12+AL12</f>
        <v>0</v>
      </c>
      <c r="AS12" s="120">
        <f t="shared" ref="AS12:AS31" si="25">AQ12-AR12</f>
        <v>0.12062999999999999</v>
      </c>
      <c r="AT12" s="195">
        <f t="shared" si="16"/>
        <v>0</v>
      </c>
      <c r="AU12" s="846">
        <f>AO12+AO13</f>
        <v>0.13388999999999998</v>
      </c>
      <c r="AV12" s="869">
        <f>AP12+AP13</f>
        <v>0</v>
      </c>
      <c r="AW12" s="854">
        <f>AU12+AV12</f>
        <v>0.13388999999999998</v>
      </c>
      <c r="AX12" s="869">
        <f>AR12+AR13</f>
        <v>0</v>
      </c>
      <c r="AY12" s="871">
        <f>AW12-AX12</f>
        <v>0.13388999999999998</v>
      </c>
      <c r="AZ12" s="873">
        <f>AX12/AW12</f>
        <v>0</v>
      </c>
    </row>
    <row r="13" spans="1:191">
      <c r="B13" s="913"/>
      <c r="C13" s="858"/>
      <c r="D13" s="115" t="s">
        <v>13</v>
      </c>
      <c r="E13" s="79">
        <v>0</v>
      </c>
      <c r="F13" s="30">
        <f>+Transa_Ltp_Camaronailon!M12</f>
        <v>0</v>
      </c>
      <c r="G13" s="80">
        <f>E13+F13+I12</f>
        <v>1.2900000000000001E-3</v>
      </c>
      <c r="H13" s="30"/>
      <c r="I13" s="80">
        <f t="shared" si="17"/>
        <v>1.2900000000000001E-3</v>
      </c>
      <c r="J13" s="301">
        <f t="shared" si="1"/>
        <v>0</v>
      </c>
      <c r="K13" s="83">
        <v>1.5E-3</v>
      </c>
      <c r="L13" s="31">
        <f>+Transa_Ltp_Camaronailon!N12</f>
        <v>0</v>
      </c>
      <c r="M13" s="84">
        <f>O12+K13+L13</f>
        <v>1.4999999999999999E-2</v>
      </c>
      <c r="N13" s="30"/>
      <c r="O13" s="84">
        <f t="shared" si="18"/>
        <v>1.4999999999999999E-2</v>
      </c>
      <c r="P13" s="309">
        <f t="shared" si="3"/>
        <v>0</v>
      </c>
      <c r="Q13" s="88">
        <v>3.0000000000000001E-3</v>
      </c>
      <c r="R13" s="30">
        <f>+Transa_Ltp_Camaronailon!O12</f>
        <v>0</v>
      </c>
      <c r="S13" s="89">
        <f>U12+Q13+R13</f>
        <v>0.03</v>
      </c>
      <c r="T13" s="30"/>
      <c r="U13" s="89">
        <f t="shared" si="19"/>
        <v>0.03</v>
      </c>
      <c r="V13" s="196">
        <f t="shared" si="5"/>
        <v>0</v>
      </c>
      <c r="W13" s="93">
        <v>2.2500000000000003E-3</v>
      </c>
      <c r="X13" s="30">
        <f>+Transa_Ltp_Camaronailon!P12</f>
        <v>0</v>
      </c>
      <c r="Y13" s="94">
        <f>AA12+W13+X13</f>
        <v>2.2499999999999999E-2</v>
      </c>
      <c r="Z13" s="30"/>
      <c r="AA13" s="94">
        <f t="shared" si="20"/>
        <v>2.2499999999999999E-2</v>
      </c>
      <c r="AB13" s="196">
        <f t="shared" si="7"/>
        <v>0</v>
      </c>
      <c r="AC13" s="98">
        <v>4.5000000000000005E-3</v>
      </c>
      <c r="AD13" s="30">
        <f>+Transa_Ltp_Camaronailon!Q12</f>
        <v>0</v>
      </c>
      <c r="AE13" s="99">
        <f>AG12+AC13+AD13</f>
        <v>4.4999999999999998E-2</v>
      </c>
      <c r="AF13" s="625"/>
      <c r="AG13" s="262">
        <f>AE13-AF13</f>
        <v>4.4999999999999998E-2</v>
      </c>
      <c r="AH13" s="196">
        <f t="shared" si="9"/>
        <v>0</v>
      </c>
      <c r="AI13" s="103">
        <v>2.0100000000000001E-3</v>
      </c>
      <c r="AJ13" s="30">
        <f>+Transa_Ltp_Camaronailon!R12</f>
        <v>0</v>
      </c>
      <c r="AK13" s="104">
        <f>AM12+AI13+AJ13</f>
        <v>2.0100000000000003E-2</v>
      </c>
      <c r="AL13" s="616"/>
      <c r="AM13" s="99">
        <f t="shared" si="21"/>
        <v>2.0100000000000003E-2</v>
      </c>
      <c r="AN13" s="196">
        <f t="shared" si="11"/>
        <v>0</v>
      </c>
      <c r="AO13" s="137">
        <f t="shared" si="22"/>
        <v>1.3260000000000001E-2</v>
      </c>
      <c r="AP13" s="30">
        <f t="shared" si="23"/>
        <v>0</v>
      </c>
      <c r="AQ13" s="84">
        <f>AS12+AO13+AP13</f>
        <v>0.13388999999999998</v>
      </c>
      <c r="AR13" s="30">
        <f t="shared" si="24"/>
        <v>0</v>
      </c>
      <c r="AS13" s="99">
        <f t="shared" si="25"/>
        <v>0.13388999999999998</v>
      </c>
      <c r="AT13" s="196">
        <f t="shared" si="16"/>
        <v>0</v>
      </c>
      <c r="AU13" s="847"/>
      <c r="AV13" s="870"/>
      <c r="AW13" s="861"/>
      <c r="AX13" s="870"/>
      <c r="AY13" s="872"/>
      <c r="AZ13" s="874"/>
    </row>
    <row r="14" spans="1:191" s="24" customFormat="1" ht="12.75" customHeight="1">
      <c r="A14" s="19"/>
      <c r="B14" s="913"/>
      <c r="C14" s="857" t="s">
        <v>122</v>
      </c>
      <c r="D14" s="114" t="s">
        <v>12</v>
      </c>
      <c r="E14" s="145">
        <v>0</v>
      </c>
      <c r="F14" s="366">
        <f>+Transa_Ltp_Camaronailon!M13</f>
        <v>0</v>
      </c>
      <c r="G14" s="116">
        <f>E14+F14</f>
        <v>0</v>
      </c>
      <c r="H14" s="107"/>
      <c r="I14" s="116">
        <f t="shared" si="17"/>
        <v>0</v>
      </c>
      <c r="J14" s="302" t="str">
        <f t="shared" si="1"/>
        <v>0%</v>
      </c>
      <c r="K14" s="310">
        <v>0</v>
      </c>
      <c r="L14" s="366">
        <f>+Transa_Ltp_Camaronailon!N13</f>
        <v>0</v>
      </c>
      <c r="M14" s="194">
        <f>K14+L14</f>
        <v>0</v>
      </c>
      <c r="N14" s="107"/>
      <c r="O14" s="194">
        <f t="shared" si="18"/>
        <v>0</v>
      </c>
      <c r="P14" s="311" t="str">
        <f t="shared" si="3"/>
        <v>0%</v>
      </c>
      <c r="Q14" s="146">
        <v>0</v>
      </c>
      <c r="R14" s="366">
        <f>+Transa_Ltp_Camaronailon!O13</f>
        <v>0</v>
      </c>
      <c r="S14" s="118">
        <f>Q14+R14</f>
        <v>0</v>
      </c>
      <c r="T14" s="107"/>
      <c r="U14" s="118">
        <f t="shared" si="19"/>
        <v>0</v>
      </c>
      <c r="V14" s="195" t="str">
        <f t="shared" si="5"/>
        <v>0%</v>
      </c>
      <c r="W14" s="147">
        <v>0</v>
      </c>
      <c r="X14" s="366">
        <f>+Transa_Ltp_Camaronailon!P13</f>
        <v>0</v>
      </c>
      <c r="Y14" s="119">
        <f>W14+X14</f>
        <v>0</v>
      </c>
      <c r="Z14" s="107"/>
      <c r="AA14" s="119">
        <f t="shared" si="20"/>
        <v>0</v>
      </c>
      <c r="AB14" s="195" t="str">
        <f t="shared" si="7"/>
        <v>0%</v>
      </c>
      <c r="AC14" s="148">
        <v>0</v>
      </c>
      <c r="AD14" s="366">
        <f>+Transa_Ltp_Camaronailon!Q13</f>
        <v>0</v>
      </c>
      <c r="AE14" s="120">
        <f>AC14+AD14</f>
        <v>0</v>
      </c>
      <c r="AF14" s="624"/>
      <c r="AG14" s="261">
        <f t="shared" si="8"/>
        <v>0</v>
      </c>
      <c r="AH14" s="195" t="str">
        <f t="shared" si="9"/>
        <v>0%</v>
      </c>
      <c r="AI14" s="149">
        <v>0</v>
      </c>
      <c r="AJ14" s="366">
        <f>+Transa_Ltp_Camaronailon!R13</f>
        <v>0</v>
      </c>
      <c r="AK14" s="121">
        <f>AI14+AJ14</f>
        <v>0</v>
      </c>
      <c r="AL14" s="620"/>
      <c r="AM14" s="120">
        <f t="shared" si="21"/>
        <v>0</v>
      </c>
      <c r="AN14" s="195" t="str">
        <f t="shared" si="11"/>
        <v>0%</v>
      </c>
      <c r="AO14" s="168">
        <f t="shared" si="22"/>
        <v>0</v>
      </c>
      <c r="AP14" s="107">
        <f>F14+L14+R14+X14+AD14+AJ14</f>
        <v>0</v>
      </c>
      <c r="AQ14" s="117">
        <f>AO14+AP14</f>
        <v>0</v>
      </c>
      <c r="AR14" s="107">
        <f t="shared" si="24"/>
        <v>0</v>
      </c>
      <c r="AS14" s="120">
        <f t="shared" si="25"/>
        <v>0</v>
      </c>
      <c r="AT14" s="195" t="str">
        <f t="shared" si="16"/>
        <v>0%</v>
      </c>
      <c r="AU14" s="846">
        <f>AO14+AO15</f>
        <v>0</v>
      </c>
      <c r="AV14" s="848">
        <f>AP14+AP15</f>
        <v>0</v>
      </c>
      <c r="AW14" s="854">
        <f>AU14+AV14</f>
        <v>0</v>
      </c>
      <c r="AX14" s="848">
        <f>AR14+AR15</f>
        <v>0</v>
      </c>
      <c r="AY14" s="859">
        <f>AW14-AX14</f>
        <v>0</v>
      </c>
      <c r="AZ14" s="865">
        <v>0</v>
      </c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</row>
    <row r="15" spans="1:191" s="24" customFormat="1" ht="12.75" customHeight="1">
      <c r="A15" s="19"/>
      <c r="B15" s="913"/>
      <c r="C15" s="858"/>
      <c r="D15" s="142" t="s">
        <v>13</v>
      </c>
      <c r="E15" s="77">
        <v>0</v>
      </c>
      <c r="F15" s="30">
        <f>+Transa_Ltp_Camaronailon!M14</f>
        <v>0</v>
      </c>
      <c r="G15" s="78">
        <f>E15+F15+I14</f>
        <v>0</v>
      </c>
      <c r="H15" s="31"/>
      <c r="I15" s="78">
        <f t="shared" si="17"/>
        <v>0</v>
      </c>
      <c r="J15" s="301" t="str">
        <f t="shared" si="1"/>
        <v>0%</v>
      </c>
      <c r="K15" s="81">
        <v>0</v>
      </c>
      <c r="L15" s="30">
        <f>+Transa_Ltp_Camaronailon!N14</f>
        <v>0</v>
      </c>
      <c r="M15" s="82">
        <f>O14+K15+L15</f>
        <v>0</v>
      </c>
      <c r="N15" s="31"/>
      <c r="O15" s="82">
        <f t="shared" si="18"/>
        <v>0</v>
      </c>
      <c r="P15" s="309" t="str">
        <f t="shared" si="3"/>
        <v>0%</v>
      </c>
      <c r="Q15" s="86">
        <v>0</v>
      </c>
      <c r="R15" s="30">
        <f>+Transa_Ltp_Camaronailon!O14</f>
        <v>0</v>
      </c>
      <c r="S15" s="87">
        <f>U14+Q15+R15</f>
        <v>0</v>
      </c>
      <c r="T15" s="169"/>
      <c r="U15" s="87">
        <f t="shared" si="19"/>
        <v>0</v>
      </c>
      <c r="V15" s="196" t="str">
        <f t="shared" si="5"/>
        <v>0%</v>
      </c>
      <c r="W15" s="91">
        <v>0</v>
      </c>
      <c r="X15" s="30">
        <f>+Transa_Ltp_Camaronailon!P14</f>
        <v>0</v>
      </c>
      <c r="Y15" s="92">
        <f>AA14+W15+X15</f>
        <v>0</v>
      </c>
      <c r="Z15" s="31"/>
      <c r="AA15" s="92">
        <f t="shared" si="20"/>
        <v>0</v>
      </c>
      <c r="AB15" s="196" t="str">
        <f t="shared" si="7"/>
        <v>0%</v>
      </c>
      <c r="AC15" s="96">
        <v>0</v>
      </c>
      <c r="AD15" s="30">
        <f>+Transa_Ltp_Camaronailon!Q14</f>
        <v>0</v>
      </c>
      <c r="AE15" s="97">
        <f>AG14+AC15+AD15</f>
        <v>0</v>
      </c>
      <c r="AF15" s="623"/>
      <c r="AG15" s="262">
        <f t="shared" si="8"/>
        <v>0</v>
      </c>
      <c r="AH15" s="196" t="str">
        <f t="shared" si="9"/>
        <v>0%</v>
      </c>
      <c r="AI15" s="101">
        <v>0</v>
      </c>
      <c r="AJ15" s="30">
        <f>+Transa_Ltp_Camaronailon!R14</f>
        <v>0</v>
      </c>
      <c r="AK15" s="102">
        <f>AM14+AI15+AJ15</f>
        <v>0</v>
      </c>
      <c r="AL15" s="621"/>
      <c r="AM15" s="97">
        <f>AK15-AL15</f>
        <v>0</v>
      </c>
      <c r="AN15" s="196" t="str">
        <f t="shared" si="11"/>
        <v>0%</v>
      </c>
      <c r="AO15" s="143">
        <f t="shared" si="22"/>
        <v>0</v>
      </c>
      <c r="AP15" s="31">
        <f t="shared" si="23"/>
        <v>0</v>
      </c>
      <c r="AQ15" s="82">
        <f>AS14+AO15+AP15</f>
        <v>0</v>
      </c>
      <c r="AR15" s="31">
        <f t="shared" si="24"/>
        <v>0</v>
      </c>
      <c r="AS15" s="97">
        <f t="shared" si="25"/>
        <v>0</v>
      </c>
      <c r="AT15" s="196" t="str">
        <f t="shared" si="16"/>
        <v>0%</v>
      </c>
      <c r="AU15" s="852"/>
      <c r="AV15" s="853"/>
      <c r="AW15" s="855"/>
      <c r="AX15" s="853"/>
      <c r="AY15" s="860"/>
      <c r="AZ15" s="866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</row>
    <row r="16" spans="1:191" s="24" customFormat="1">
      <c r="A16" s="19"/>
      <c r="B16" s="913"/>
      <c r="C16" s="857" t="s">
        <v>123</v>
      </c>
      <c r="D16" s="144" t="s">
        <v>12</v>
      </c>
      <c r="E16" s="145">
        <v>7.6957745000000006</v>
      </c>
      <c r="F16" s="366">
        <f>+Transa_Ltp_Camaronailon!M15</f>
        <v>-1.0141488000000001</v>
      </c>
      <c r="G16" s="116">
        <f>E16+F16</f>
        <v>6.6816257000000006</v>
      </c>
      <c r="H16" s="107"/>
      <c r="I16" s="116">
        <f t="shared" si="17"/>
        <v>6.6816257000000006</v>
      </c>
      <c r="J16" s="302">
        <f t="shared" si="1"/>
        <v>0</v>
      </c>
      <c r="K16" s="310">
        <v>80.537175000000005</v>
      </c>
      <c r="L16" s="366">
        <f>+Transa_Ltp_Camaronailon!N15</f>
        <v>11.91095</v>
      </c>
      <c r="M16" s="194">
        <f>K16+L16</f>
        <v>92.448125000000005</v>
      </c>
      <c r="N16" s="350">
        <v>53.406999999999996</v>
      </c>
      <c r="O16" s="194">
        <f t="shared" si="18"/>
        <v>39.041125000000008</v>
      </c>
      <c r="P16" s="311">
        <f t="shared" si="3"/>
        <v>0.57769695166884127</v>
      </c>
      <c r="Q16" s="146">
        <v>161.07435000000001</v>
      </c>
      <c r="R16" s="366">
        <f>+Transa_Ltp_Camaronailon!O15</f>
        <v>-21.128100000000003</v>
      </c>
      <c r="S16" s="118">
        <f>Q16+R16</f>
        <v>139.94625000000002</v>
      </c>
      <c r="T16" s="355">
        <v>133.46199999999999</v>
      </c>
      <c r="U16" s="118">
        <f t="shared" si="19"/>
        <v>6.4842500000000314</v>
      </c>
      <c r="V16" s="195">
        <f t="shared" si="5"/>
        <v>0.95366613967862635</v>
      </c>
      <c r="W16" s="147">
        <v>120.8057625</v>
      </c>
      <c r="X16" s="366">
        <f>+Transa_Ltp_Camaronailon!P15</f>
        <v>-15.846075000000001</v>
      </c>
      <c r="Y16" s="119">
        <f>W16+X16</f>
        <v>104.9596875</v>
      </c>
      <c r="Z16" s="319">
        <v>103.131</v>
      </c>
      <c r="AA16" s="119">
        <f t="shared" si="20"/>
        <v>1.8286875000000009</v>
      </c>
      <c r="AB16" s="195">
        <f t="shared" si="7"/>
        <v>0.98257723947587017</v>
      </c>
      <c r="AC16" s="148">
        <v>241.611525</v>
      </c>
      <c r="AD16" s="366">
        <f>+Transa_Ltp_Camaronailon!Q15</f>
        <v>-31.692150000000002</v>
      </c>
      <c r="AE16" s="120">
        <f>AC16+AD16</f>
        <v>209.919375</v>
      </c>
      <c r="AF16" s="624">
        <v>215.7469999999999</v>
      </c>
      <c r="AG16" s="261">
        <f t="shared" si="8"/>
        <v>-5.8276249999998981</v>
      </c>
      <c r="AH16" s="195">
        <f t="shared" si="9"/>
        <v>1.0277612535765215</v>
      </c>
      <c r="AI16" s="149">
        <v>107.9198145</v>
      </c>
      <c r="AJ16" s="366">
        <f>+Transa_Ltp_Camaronailon!R15</f>
        <v>-14.155827</v>
      </c>
      <c r="AK16" s="121">
        <f>AI16+AJ16</f>
        <v>93.763987499999999</v>
      </c>
      <c r="AL16" s="620">
        <v>92.213999999999999</v>
      </c>
      <c r="AM16" s="120">
        <f t="shared" si="21"/>
        <v>1.5499875000000003</v>
      </c>
      <c r="AN16" s="195">
        <f>IF(AK16&gt;0,AL16/AK16,"0%")</f>
        <v>0.98346926638545529</v>
      </c>
      <c r="AO16" s="168">
        <f t="shared" si="22"/>
        <v>719.64440150000007</v>
      </c>
      <c r="AP16" s="107">
        <f t="shared" si="23"/>
        <v>-71.925350800000004</v>
      </c>
      <c r="AQ16" s="117">
        <f>AO16+AP16</f>
        <v>647.71905070000003</v>
      </c>
      <c r="AR16" s="107">
        <f t="shared" si="24"/>
        <v>597.9609999999999</v>
      </c>
      <c r="AS16" s="120">
        <f t="shared" si="25"/>
        <v>49.758050700000126</v>
      </c>
      <c r="AT16" s="195">
        <f t="shared" si="16"/>
        <v>0.9231795781732437</v>
      </c>
      <c r="AU16" s="846">
        <f>AO16+AO17</f>
        <v>799.64466200000004</v>
      </c>
      <c r="AV16" s="848">
        <f>AP16+AP17</f>
        <v>5.6753199999999993</v>
      </c>
      <c r="AW16" s="854">
        <f>AU16+AV16</f>
        <v>805.31998199999998</v>
      </c>
      <c r="AX16" s="848">
        <f>AR16+AR17</f>
        <v>793.81499999999983</v>
      </c>
      <c r="AY16" s="859">
        <f>AW16-AX16</f>
        <v>11.504982000000155</v>
      </c>
      <c r="AZ16" s="865">
        <f>AX16/AW16</f>
        <v>0.98571377557101247</v>
      </c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</row>
    <row r="17" spans="1:191" s="24" customFormat="1">
      <c r="A17" s="19"/>
      <c r="B17" s="913"/>
      <c r="C17" s="858"/>
      <c r="D17" s="115" t="s">
        <v>13</v>
      </c>
      <c r="E17" s="79">
        <v>0.89485750000000008</v>
      </c>
      <c r="F17" s="30">
        <f>+Transa_Ltp_Camaronailon!M16</f>
        <v>0.8336688000000001</v>
      </c>
      <c r="G17" s="80">
        <f>E17+F17+I16</f>
        <v>8.4101520000000001</v>
      </c>
      <c r="H17" s="30"/>
      <c r="I17" s="80">
        <f t="shared" si="17"/>
        <v>8.4101520000000001</v>
      </c>
      <c r="J17" s="301">
        <f t="shared" si="1"/>
        <v>0</v>
      </c>
      <c r="K17" s="83">
        <v>8.9485749999999999</v>
      </c>
      <c r="L17" s="30">
        <f>+Transa_Ltp_Camaronailon!N16</f>
        <v>8.6840500000000009</v>
      </c>
      <c r="M17" s="84">
        <f>O16+K17+L17</f>
        <v>56.673750000000005</v>
      </c>
      <c r="N17" s="30">
        <v>56.463000000000008</v>
      </c>
      <c r="O17" s="84">
        <f t="shared" si="18"/>
        <v>0.21074999999999733</v>
      </c>
      <c r="P17" s="309">
        <f t="shared" si="3"/>
        <v>0.9962813471845432</v>
      </c>
      <c r="Q17" s="88">
        <v>17.89715</v>
      </c>
      <c r="R17" s="30">
        <f>+Transa_Ltp_Camaronailon!O16</f>
        <v>17.368100000000002</v>
      </c>
      <c r="S17" s="89">
        <f>U16+Q17+R17</f>
        <v>41.749500000000033</v>
      </c>
      <c r="T17" s="30">
        <v>41.564999999999998</v>
      </c>
      <c r="U17" s="89">
        <f t="shared" si="19"/>
        <v>0.18450000000003541</v>
      </c>
      <c r="V17" s="196">
        <f t="shared" si="5"/>
        <v>0.99558078539862671</v>
      </c>
      <c r="W17" s="93">
        <v>13.422862500000001</v>
      </c>
      <c r="X17" s="30">
        <f>+Transa_Ltp_Camaronailon!P16</f>
        <v>13.026075000000001</v>
      </c>
      <c r="Y17" s="94">
        <f>AA16+W17+X17</f>
        <v>28.277625</v>
      </c>
      <c r="Z17" s="30">
        <v>28.039000000000001</v>
      </c>
      <c r="AA17" s="376">
        <f t="shared" si="20"/>
        <v>0.23862499999999898</v>
      </c>
      <c r="AB17" s="196">
        <f t="shared" si="7"/>
        <v>0.99156134930002082</v>
      </c>
      <c r="AC17" s="98">
        <v>26.845725000000002</v>
      </c>
      <c r="AD17" s="30">
        <f>+Transa_Ltp_Camaronailon!Q16</f>
        <v>26.052150000000001</v>
      </c>
      <c r="AE17" s="99">
        <f>AG16+AC17+AD17</f>
        <v>47.070250000000101</v>
      </c>
      <c r="AF17" s="625">
        <v>45.58</v>
      </c>
      <c r="AG17" s="262">
        <f t="shared" si="8"/>
        <v>1.4902500000001027</v>
      </c>
      <c r="AH17" s="196">
        <f t="shared" si="9"/>
        <v>0.96833987497410579</v>
      </c>
      <c r="AI17" s="103">
        <v>11.9910905</v>
      </c>
      <c r="AJ17" s="30">
        <f>+Transa_Ltp_Camaronailon!R16</f>
        <v>11.636627000000001</v>
      </c>
      <c r="AK17" s="104">
        <f>AM16+AI17+AJ17</f>
        <v>25.177705000000003</v>
      </c>
      <c r="AL17" s="616">
        <v>24.207000000000001</v>
      </c>
      <c r="AM17" s="97">
        <f>AK17-AL17</f>
        <v>0.97070500000000237</v>
      </c>
      <c r="AN17" s="196">
        <f t="shared" si="11"/>
        <v>0.96144585060473131</v>
      </c>
      <c r="AO17" s="137">
        <f t="shared" si="22"/>
        <v>80.00026050000001</v>
      </c>
      <c r="AP17" s="30">
        <f t="shared" si="23"/>
        <v>77.600670800000003</v>
      </c>
      <c r="AQ17" s="84">
        <f>AS16+AO17+AP17</f>
        <v>207.35898200000014</v>
      </c>
      <c r="AR17" s="30">
        <f t="shared" si="24"/>
        <v>195.85399999999998</v>
      </c>
      <c r="AS17" s="99">
        <f t="shared" si="25"/>
        <v>11.504982000000155</v>
      </c>
      <c r="AT17" s="196">
        <f t="shared" si="16"/>
        <v>0.94451659682627032</v>
      </c>
      <c r="AU17" s="847"/>
      <c r="AV17" s="849"/>
      <c r="AW17" s="861"/>
      <c r="AX17" s="849"/>
      <c r="AY17" s="862"/>
      <c r="AZ17" s="866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</row>
    <row r="18" spans="1:191">
      <c r="B18" s="913"/>
      <c r="C18" s="857" t="s">
        <v>38</v>
      </c>
      <c r="D18" s="114" t="s">
        <v>12</v>
      </c>
      <c r="E18" s="145">
        <v>0.2260424</v>
      </c>
      <c r="F18" s="366">
        <f>+Transa_Ltp_Camaronailon!M17</f>
        <v>0</v>
      </c>
      <c r="G18" s="116">
        <f>E18+F18</f>
        <v>0.2260424</v>
      </c>
      <c r="H18" s="107"/>
      <c r="I18" s="116">
        <f t="shared" si="17"/>
        <v>0.2260424</v>
      </c>
      <c r="J18" s="302">
        <f t="shared" si="1"/>
        <v>0</v>
      </c>
      <c r="K18" s="310">
        <v>2.3655599999999999</v>
      </c>
      <c r="L18" s="366">
        <f>+Transa_Ltp_Camaronailon!N17</f>
        <v>0</v>
      </c>
      <c r="M18" s="194">
        <f>K18+L18</f>
        <v>2.3655599999999999</v>
      </c>
      <c r="N18" s="107"/>
      <c r="O18" s="194">
        <f t="shared" si="18"/>
        <v>2.3655599999999999</v>
      </c>
      <c r="P18" s="311">
        <f t="shared" si="3"/>
        <v>0</v>
      </c>
      <c r="Q18" s="146">
        <v>4.7311199999999998</v>
      </c>
      <c r="R18" s="366">
        <f>+Transa_Ltp_Camaronailon!O17</f>
        <v>-1.206</v>
      </c>
      <c r="S18" s="118">
        <f>Q18+R18</f>
        <v>3.5251199999999998</v>
      </c>
      <c r="T18" s="569">
        <v>6.2E-2</v>
      </c>
      <c r="U18" s="118">
        <f t="shared" si="19"/>
        <v>3.46312</v>
      </c>
      <c r="V18" s="195">
        <f t="shared" si="5"/>
        <v>1.7588053740014525E-2</v>
      </c>
      <c r="W18" s="147">
        <v>3.54834</v>
      </c>
      <c r="X18" s="366">
        <f>+Transa_Ltp_Camaronailon!P17</f>
        <v>-0.53699999999999992</v>
      </c>
      <c r="Y18" s="119">
        <f>W18+X18</f>
        <v>3.0113400000000001</v>
      </c>
      <c r="Z18" s="612">
        <v>0.44</v>
      </c>
      <c r="AA18" s="119">
        <f t="shared" si="20"/>
        <v>2.5713400000000002</v>
      </c>
      <c r="AB18" s="195">
        <f t="shared" si="7"/>
        <v>0.14611435440700818</v>
      </c>
      <c r="AC18" s="148">
        <v>7.0966800000000001</v>
      </c>
      <c r="AD18" s="366">
        <f>+Transa_Ltp_Camaronailon!Q17</f>
        <v>-1.206</v>
      </c>
      <c r="AE18" s="120">
        <f>AC18+AD18</f>
        <v>5.8906799999999997</v>
      </c>
      <c r="AF18" s="626">
        <v>5.9489999999999998</v>
      </c>
      <c r="AG18" s="261">
        <f t="shared" si="8"/>
        <v>-5.8320000000000149E-2</v>
      </c>
      <c r="AH18" s="195">
        <f t="shared" si="9"/>
        <v>1.0099003850149728</v>
      </c>
      <c r="AI18" s="149">
        <v>3.1698504000000001</v>
      </c>
      <c r="AJ18" s="366">
        <f>+Transa_Ltp_Camaronailon!R17</f>
        <v>-0.13500000000000001</v>
      </c>
      <c r="AK18" s="121">
        <f>AI18+AJ18</f>
        <v>3.0348503999999998</v>
      </c>
      <c r="AL18" s="620">
        <v>3.1229999999999998</v>
      </c>
      <c r="AM18" s="120">
        <f t="shared" si="21"/>
        <v>-8.8149599999999939E-2</v>
      </c>
      <c r="AN18" s="195">
        <f t="shared" si="11"/>
        <v>1.0290457809716089</v>
      </c>
      <c r="AO18" s="168">
        <f t="shared" si="22"/>
        <v>21.1375928</v>
      </c>
      <c r="AP18" s="107">
        <f t="shared" si="23"/>
        <v>-3.0839999999999996</v>
      </c>
      <c r="AQ18" s="117">
        <f>AO18+AP18</f>
        <v>18.053592800000001</v>
      </c>
      <c r="AR18" s="107">
        <f t="shared" si="24"/>
        <v>9.5739999999999998</v>
      </c>
      <c r="AS18" s="120">
        <f t="shared" si="25"/>
        <v>8.4795928000000007</v>
      </c>
      <c r="AT18" s="195">
        <f t="shared" si="16"/>
        <v>0.5303099558111225</v>
      </c>
      <c r="AU18" s="846">
        <f>AO18+AO19</f>
        <v>23.487382400000001</v>
      </c>
      <c r="AV18" s="869">
        <f>AP18+AP19</f>
        <v>-3.0839999999999996</v>
      </c>
      <c r="AW18" s="854">
        <f>AU18+AV18</f>
        <v>20.403382400000002</v>
      </c>
      <c r="AX18" s="869">
        <f>AR18+AR19</f>
        <v>9.5909999999999993</v>
      </c>
      <c r="AY18" s="871">
        <f>AW18-AX18</f>
        <v>10.812382400000002</v>
      </c>
      <c r="AZ18" s="873">
        <f>AX18/AW18</f>
        <v>0.47006911952010461</v>
      </c>
    </row>
    <row r="19" spans="1:191">
      <c r="B19" s="913"/>
      <c r="C19" s="858"/>
      <c r="D19" s="115" t="s">
        <v>13</v>
      </c>
      <c r="E19" s="79">
        <v>2.6283999999999998E-2</v>
      </c>
      <c r="F19" s="30">
        <f>+Transa_Ltp_Camaronailon!M18</f>
        <v>0</v>
      </c>
      <c r="G19" s="80">
        <f>E19+F19+I18</f>
        <v>0.25232640000000001</v>
      </c>
      <c r="H19" s="30"/>
      <c r="I19" s="80">
        <f t="shared" si="17"/>
        <v>0.25232640000000001</v>
      </c>
      <c r="J19" s="301">
        <f t="shared" si="1"/>
        <v>0</v>
      </c>
      <c r="K19" s="83">
        <v>0.26284000000000002</v>
      </c>
      <c r="L19" s="30">
        <f>+Transa_Ltp_Camaronailon!N18</f>
        <v>0</v>
      </c>
      <c r="M19" s="84">
        <f>O18+K19+L19</f>
        <v>2.6284000000000001</v>
      </c>
      <c r="N19" s="30"/>
      <c r="O19" s="82">
        <f t="shared" si="18"/>
        <v>2.6284000000000001</v>
      </c>
      <c r="P19" s="309">
        <f t="shared" si="3"/>
        <v>0</v>
      </c>
      <c r="Q19" s="88">
        <v>0.52568000000000004</v>
      </c>
      <c r="R19" s="30">
        <f>+Transa_Ltp_Camaronailon!O18</f>
        <v>0</v>
      </c>
      <c r="S19" s="89">
        <f>U18+Q19+R19</f>
        <v>3.9887999999999999</v>
      </c>
      <c r="T19" s="568">
        <v>1.7000000000000001E-2</v>
      </c>
      <c r="U19" s="87">
        <f t="shared" si="19"/>
        <v>3.9718</v>
      </c>
      <c r="V19" s="196">
        <f t="shared" si="5"/>
        <v>4.2619334135579629E-3</v>
      </c>
      <c r="W19" s="93">
        <v>0.39426</v>
      </c>
      <c r="X19" s="30">
        <f>+Transa_Ltp_Camaronailon!P18</f>
        <v>0</v>
      </c>
      <c r="Y19" s="94">
        <f>AA18+W19+X19</f>
        <v>2.9656000000000002</v>
      </c>
      <c r="Z19" s="30"/>
      <c r="AA19" s="92">
        <f t="shared" si="20"/>
        <v>2.9656000000000002</v>
      </c>
      <c r="AB19" s="196">
        <f t="shared" si="7"/>
        <v>0</v>
      </c>
      <c r="AC19" s="98">
        <v>0.78852</v>
      </c>
      <c r="AD19" s="30">
        <f>+Transa_Ltp_Camaronailon!Q18</f>
        <v>0</v>
      </c>
      <c r="AE19" s="99">
        <f>AG18+AC19+AD19</f>
        <v>0.73019999999999985</v>
      </c>
      <c r="AF19" s="627"/>
      <c r="AG19" s="262">
        <f t="shared" si="8"/>
        <v>0.73019999999999985</v>
      </c>
      <c r="AH19" s="196">
        <f t="shared" si="9"/>
        <v>0</v>
      </c>
      <c r="AI19" s="103">
        <v>0.35220560000000001</v>
      </c>
      <c r="AJ19" s="30">
        <f>+Transa_Ltp_Camaronailon!R18</f>
        <v>0</v>
      </c>
      <c r="AK19" s="104">
        <f>AM18+AI19+AJ19</f>
        <v>0.26405600000000007</v>
      </c>
      <c r="AL19" s="616"/>
      <c r="AM19" s="97">
        <f>AK19-AL19</f>
        <v>0.26405600000000007</v>
      </c>
      <c r="AN19" s="196">
        <f t="shared" si="11"/>
        <v>0</v>
      </c>
      <c r="AO19" s="137">
        <f t="shared" si="22"/>
        <v>2.3497896000000003</v>
      </c>
      <c r="AP19" s="30">
        <f t="shared" si="23"/>
        <v>0</v>
      </c>
      <c r="AQ19" s="84">
        <f>AS18+AO19+AP19</f>
        <v>10.8293824</v>
      </c>
      <c r="AR19" s="30">
        <f t="shared" si="24"/>
        <v>1.7000000000000001E-2</v>
      </c>
      <c r="AS19" s="97">
        <f t="shared" si="25"/>
        <v>10.812382400000001</v>
      </c>
      <c r="AT19" s="196">
        <f t="shared" si="16"/>
        <v>1.5698032789016668E-3</v>
      </c>
      <c r="AU19" s="847"/>
      <c r="AV19" s="870"/>
      <c r="AW19" s="861"/>
      <c r="AX19" s="870"/>
      <c r="AY19" s="872"/>
      <c r="AZ19" s="874"/>
    </row>
    <row r="20" spans="1:191">
      <c r="B20" s="913"/>
      <c r="C20" s="857" t="s">
        <v>116</v>
      </c>
      <c r="D20" s="114" t="s">
        <v>12</v>
      </c>
      <c r="E20" s="145">
        <v>0.12207699999999999</v>
      </c>
      <c r="F20" s="366">
        <f>+Transa_Ltp_Camaronailon!M19</f>
        <v>0</v>
      </c>
      <c r="G20" s="116">
        <f>E20+F20</f>
        <v>0.12207699999999999</v>
      </c>
      <c r="H20" s="107"/>
      <c r="I20" s="116">
        <f t="shared" si="17"/>
        <v>0.12207699999999999</v>
      </c>
      <c r="J20" s="302">
        <f t="shared" si="1"/>
        <v>0</v>
      </c>
      <c r="K20" s="310">
        <v>1.27755</v>
      </c>
      <c r="L20" s="366">
        <f>+Transa_Ltp_Camaronailon!N19</f>
        <v>0</v>
      </c>
      <c r="M20" s="194">
        <f>K20+L20</f>
        <v>1.27755</v>
      </c>
      <c r="N20" s="107"/>
      <c r="O20" s="194">
        <f t="shared" si="18"/>
        <v>1.27755</v>
      </c>
      <c r="P20" s="311">
        <f t="shared" si="3"/>
        <v>0</v>
      </c>
      <c r="Q20" s="146">
        <v>2.5550999999999999</v>
      </c>
      <c r="R20" s="366">
        <f>+Transa_Ltp_Camaronailon!O19</f>
        <v>0</v>
      </c>
      <c r="S20" s="118">
        <f>Q20+R20</f>
        <v>2.5550999999999999</v>
      </c>
      <c r="T20" s="107"/>
      <c r="U20" s="118">
        <f t="shared" si="19"/>
        <v>2.5550999999999999</v>
      </c>
      <c r="V20" s="195">
        <f t="shared" si="5"/>
        <v>0</v>
      </c>
      <c r="W20" s="147">
        <v>1.9163250000000001</v>
      </c>
      <c r="X20" s="366">
        <f>+Transa_Ltp_Camaronailon!P19</f>
        <v>0</v>
      </c>
      <c r="Y20" s="119">
        <f>W20+X20</f>
        <v>1.9163250000000001</v>
      </c>
      <c r="Z20" s="107"/>
      <c r="AA20" s="119">
        <f t="shared" si="20"/>
        <v>1.9163250000000001</v>
      </c>
      <c r="AB20" s="195">
        <f t="shared" si="7"/>
        <v>0</v>
      </c>
      <c r="AC20" s="148">
        <v>3.8326500000000001</v>
      </c>
      <c r="AD20" s="366">
        <f>+Transa_Ltp_Camaronailon!Q19</f>
        <v>0</v>
      </c>
      <c r="AE20" s="120">
        <f>AC20+AD20</f>
        <v>3.8326500000000001</v>
      </c>
      <c r="AF20" s="624"/>
      <c r="AG20" s="261">
        <f t="shared" si="8"/>
        <v>3.8326500000000001</v>
      </c>
      <c r="AH20" s="195">
        <f t="shared" si="9"/>
        <v>0</v>
      </c>
      <c r="AI20" s="149">
        <v>1.7119169999999999</v>
      </c>
      <c r="AJ20" s="366">
        <f>+Transa_Ltp_Camaronailon!R19</f>
        <v>0</v>
      </c>
      <c r="AK20" s="121">
        <f>AI20+AJ20</f>
        <v>1.7119169999999999</v>
      </c>
      <c r="AL20" s="620"/>
      <c r="AM20" s="120">
        <f t="shared" si="21"/>
        <v>1.7119169999999999</v>
      </c>
      <c r="AN20" s="195">
        <f t="shared" si="11"/>
        <v>0</v>
      </c>
      <c r="AO20" s="168">
        <f t="shared" si="22"/>
        <v>11.415619</v>
      </c>
      <c r="AP20" s="107">
        <f t="shared" si="23"/>
        <v>0</v>
      </c>
      <c r="AQ20" s="117">
        <f>AO20+AP20</f>
        <v>11.415619</v>
      </c>
      <c r="AR20" s="107">
        <f t="shared" si="24"/>
        <v>0</v>
      </c>
      <c r="AS20" s="120">
        <f t="shared" si="25"/>
        <v>11.415619</v>
      </c>
      <c r="AT20" s="195">
        <f t="shared" si="16"/>
        <v>0</v>
      </c>
      <c r="AU20" s="846">
        <f>AO20+AO21</f>
        <v>12.684652</v>
      </c>
      <c r="AV20" s="869">
        <f>AP20+AP21</f>
        <v>0</v>
      </c>
      <c r="AW20" s="854">
        <f>AU20+AV20</f>
        <v>12.684652</v>
      </c>
      <c r="AX20" s="869">
        <f>AR20+AR21</f>
        <v>0</v>
      </c>
      <c r="AY20" s="871">
        <f>AW20-AX20</f>
        <v>12.684652</v>
      </c>
      <c r="AZ20" s="873">
        <f>AX20/AW20</f>
        <v>0</v>
      </c>
    </row>
    <row r="21" spans="1:191">
      <c r="B21" s="913"/>
      <c r="C21" s="858"/>
      <c r="D21" s="115" t="s">
        <v>13</v>
      </c>
      <c r="E21" s="79">
        <v>1.4194999999999999E-2</v>
      </c>
      <c r="F21" s="30">
        <f>+Transa_Ltp_Camaronailon!M20</f>
        <v>0</v>
      </c>
      <c r="G21" s="80">
        <f>E21+F21+I20</f>
        <v>0.136272</v>
      </c>
      <c r="H21" s="30"/>
      <c r="I21" s="80">
        <f t="shared" si="17"/>
        <v>0.136272</v>
      </c>
      <c r="J21" s="301">
        <f t="shared" si="1"/>
        <v>0</v>
      </c>
      <c r="K21" s="83">
        <v>0.14194999999999999</v>
      </c>
      <c r="L21" s="30">
        <f>+Transa_Ltp_Camaronailon!N20</f>
        <v>0</v>
      </c>
      <c r="M21" s="84">
        <f>O20+K21+L21</f>
        <v>1.4195</v>
      </c>
      <c r="N21" s="30"/>
      <c r="O21" s="82">
        <f t="shared" si="18"/>
        <v>1.4195</v>
      </c>
      <c r="P21" s="309">
        <f t="shared" si="3"/>
        <v>0</v>
      </c>
      <c r="Q21" s="88">
        <v>0.28389999999999999</v>
      </c>
      <c r="R21" s="30">
        <f>+Transa_Ltp_Camaronailon!O20</f>
        <v>0</v>
      </c>
      <c r="S21" s="89">
        <f>U20+Q21+R21</f>
        <v>2.839</v>
      </c>
      <c r="T21" s="30"/>
      <c r="U21" s="87">
        <f t="shared" si="19"/>
        <v>2.839</v>
      </c>
      <c r="V21" s="196">
        <f t="shared" si="5"/>
        <v>0</v>
      </c>
      <c r="W21" s="93">
        <v>0.212925</v>
      </c>
      <c r="X21" s="30">
        <f>+Transa_Ltp_Camaronailon!P20</f>
        <v>0</v>
      </c>
      <c r="Y21" s="94">
        <f>AA20+W21+X21</f>
        <v>2.1292499999999999</v>
      </c>
      <c r="Z21" s="30"/>
      <c r="AA21" s="92">
        <f t="shared" si="20"/>
        <v>2.1292499999999999</v>
      </c>
      <c r="AB21" s="196">
        <f t="shared" si="7"/>
        <v>0</v>
      </c>
      <c r="AC21" s="98">
        <v>0.42585000000000001</v>
      </c>
      <c r="AD21" s="30">
        <f>+Transa_Ltp_Camaronailon!Q20</f>
        <v>0</v>
      </c>
      <c r="AE21" s="99">
        <f>AG20+AC21+AD21</f>
        <v>4.2584999999999997</v>
      </c>
      <c r="AF21" s="625"/>
      <c r="AG21" s="262">
        <f t="shared" si="8"/>
        <v>4.2584999999999997</v>
      </c>
      <c r="AH21" s="196">
        <f t="shared" si="9"/>
        <v>0</v>
      </c>
      <c r="AI21" s="103">
        <v>0.19021299999999999</v>
      </c>
      <c r="AJ21" s="30">
        <f>+Transa_Ltp_Camaronailon!R20</f>
        <v>0</v>
      </c>
      <c r="AK21" s="104">
        <f>AM20+AI21+AJ21</f>
        <v>1.9021299999999999</v>
      </c>
      <c r="AL21" s="616"/>
      <c r="AM21" s="97">
        <f>AK21-AL21</f>
        <v>1.9021299999999999</v>
      </c>
      <c r="AN21" s="196">
        <f t="shared" si="11"/>
        <v>0</v>
      </c>
      <c r="AO21" s="137">
        <f t="shared" si="22"/>
        <v>1.2690329999999999</v>
      </c>
      <c r="AP21" s="30">
        <f t="shared" si="23"/>
        <v>0</v>
      </c>
      <c r="AQ21" s="84">
        <f>AS20+AO21+AP21</f>
        <v>12.684652</v>
      </c>
      <c r="AR21" s="30">
        <f t="shared" si="24"/>
        <v>0</v>
      </c>
      <c r="AS21" s="97">
        <f t="shared" si="25"/>
        <v>12.684652</v>
      </c>
      <c r="AT21" s="196">
        <f t="shared" si="16"/>
        <v>0</v>
      </c>
      <c r="AU21" s="847"/>
      <c r="AV21" s="870"/>
      <c r="AW21" s="861"/>
      <c r="AX21" s="870"/>
      <c r="AY21" s="872"/>
      <c r="AZ21" s="874"/>
    </row>
    <row r="22" spans="1:191" s="24" customFormat="1" ht="15" customHeight="1">
      <c r="A22" s="19"/>
      <c r="B22" s="913"/>
      <c r="C22" s="857" t="s">
        <v>115</v>
      </c>
      <c r="D22" s="114" t="s">
        <v>12</v>
      </c>
      <c r="E22" s="175">
        <v>11.435</v>
      </c>
      <c r="F22" s="366">
        <f>+Transa_Ltp_Camaronailon!M21</f>
        <v>-0.13295999999999925</v>
      </c>
      <c r="G22" s="116">
        <f>E22+F22</f>
        <v>11.302040000000002</v>
      </c>
      <c r="H22" s="107"/>
      <c r="I22" s="116">
        <f t="shared" si="17"/>
        <v>11.302040000000002</v>
      </c>
      <c r="J22" s="302">
        <f t="shared" si="1"/>
        <v>0</v>
      </c>
      <c r="K22" s="310">
        <v>119.62903500000002</v>
      </c>
      <c r="L22" s="366">
        <f>+Transa_Ltp_Camaronailon!N21</f>
        <v>-1.3850000000000009</v>
      </c>
      <c r="M22" s="194">
        <f>K22+L22</f>
        <v>118.24403500000001</v>
      </c>
      <c r="N22" s="614">
        <v>28.532999999999998</v>
      </c>
      <c r="O22" s="194">
        <f t="shared" si="18"/>
        <v>89.71103500000001</v>
      </c>
      <c r="P22" s="311">
        <f t="shared" si="3"/>
        <v>0.24130604135760417</v>
      </c>
      <c r="Q22" s="146">
        <v>239.25807000000003</v>
      </c>
      <c r="R22" s="366">
        <f>+Transa_Ltp_Camaronailon!O21</f>
        <v>-2.7700000000000018</v>
      </c>
      <c r="S22" s="118">
        <f>Q22+R22</f>
        <v>236.48807000000002</v>
      </c>
      <c r="T22" s="617">
        <v>83.242000000000019</v>
      </c>
      <c r="U22" s="118">
        <f t="shared" si="19"/>
        <v>153.24607</v>
      </c>
      <c r="V22" s="195">
        <f t="shared" si="5"/>
        <v>0.3519923859161268</v>
      </c>
      <c r="W22" s="147">
        <v>179.44355250000001</v>
      </c>
      <c r="X22" s="366">
        <f>+Transa_Ltp_Camaronailon!P21</f>
        <v>-2.0774999999999979</v>
      </c>
      <c r="Y22" s="119">
        <f>W22+X22</f>
        <v>177.36605250000002</v>
      </c>
      <c r="Z22" s="252">
        <v>149.21099999999998</v>
      </c>
      <c r="AA22" s="347">
        <f t="shared" si="20"/>
        <v>28.155052500000039</v>
      </c>
      <c r="AB22" s="195">
        <f t="shared" si="7"/>
        <v>0.84126019549315934</v>
      </c>
      <c r="AC22" s="148">
        <v>358.88710500000002</v>
      </c>
      <c r="AD22" s="366">
        <f>+Transa_Ltp_Camaronailon!Q21</f>
        <v>-4.1549999999999958</v>
      </c>
      <c r="AE22" s="120">
        <f>AC22+AD22</f>
        <v>354.73210500000005</v>
      </c>
      <c r="AF22" s="626">
        <v>249.85600000000008</v>
      </c>
      <c r="AG22" s="261">
        <f t="shared" si="8"/>
        <v>104.87610499999997</v>
      </c>
      <c r="AH22" s="195">
        <f t="shared" si="9"/>
        <v>0.70435124556882167</v>
      </c>
      <c r="AI22" s="149">
        <v>160.30290690000001</v>
      </c>
      <c r="AJ22" s="366">
        <f>+Transa_Ltp_Camaronailon!R21</f>
        <v>-1.8558999999999928</v>
      </c>
      <c r="AK22" s="121">
        <f>AI22+AJ22</f>
        <v>158.44700690000002</v>
      </c>
      <c r="AL22" s="622">
        <v>83.61</v>
      </c>
      <c r="AM22" s="120">
        <f t="shared" si="21"/>
        <v>74.83700690000002</v>
      </c>
      <c r="AN22" s="195">
        <f t="shared" si="11"/>
        <v>0.52768431310771569</v>
      </c>
      <c r="AO22" s="168">
        <f t="shared" si="22"/>
        <v>1068.9556694</v>
      </c>
      <c r="AP22" s="107">
        <f>F22+L22+R22+X22+AD22+AJ22</f>
        <v>-12.376359999999989</v>
      </c>
      <c r="AQ22" s="117">
        <f>AO22+AP22</f>
        <v>1056.5793094000001</v>
      </c>
      <c r="AR22" s="107">
        <f t="shared" si="24"/>
        <v>594.45200000000011</v>
      </c>
      <c r="AS22" s="120">
        <f t="shared" si="25"/>
        <v>462.12730939999994</v>
      </c>
      <c r="AT22" s="195">
        <f t="shared" si="16"/>
        <v>0.56261938380903154</v>
      </c>
      <c r="AU22" s="846">
        <f>AO22+AO23</f>
        <v>1187.792966</v>
      </c>
      <c r="AV22" s="848">
        <f>AP22+AP23</f>
        <v>-12.376359999999989</v>
      </c>
      <c r="AW22" s="854">
        <f>AU22+AV22</f>
        <v>1175.416606</v>
      </c>
      <c r="AX22" s="848">
        <f>AR22+AR23</f>
        <v>844.15900000000011</v>
      </c>
      <c r="AY22" s="859">
        <f>AW22-AX22</f>
        <v>331.2576059999999</v>
      </c>
      <c r="AZ22" s="865">
        <f>AX22/AW22</f>
        <v>0.71817855532321795</v>
      </c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</row>
    <row r="23" spans="1:191" s="24" customFormat="1">
      <c r="A23" s="19"/>
      <c r="B23" s="913"/>
      <c r="C23" s="858"/>
      <c r="D23" s="115" t="s">
        <v>13</v>
      </c>
      <c r="E23" s="79">
        <v>1.3349999999999991</v>
      </c>
      <c r="F23" s="30">
        <f>+Transa_Ltp_Camaronailon!M22</f>
        <v>0</v>
      </c>
      <c r="G23" s="80">
        <f>E23+F23+I22</f>
        <v>12.637040000000001</v>
      </c>
      <c r="H23" s="30"/>
      <c r="I23" s="80">
        <f t="shared" si="17"/>
        <v>12.637040000000001</v>
      </c>
      <c r="J23" s="301">
        <f t="shared" si="1"/>
        <v>0</v>
      </c>
      <c r="K23" s="83">
        <v>13.292115000000001</v>
      </c>
      <c r="L23" s="30">
        <f>+Transa_Ltp_Camaronailon!N22</f>
        <v>0</v>
      </c>
      <c r="M23" s="84">
        <f>O22+K23+L23</f>
        <v>103.00315000000001</v>
      </c>
      <c r="N23" s="615">
        <v>7.8930000000000007</v>
      </c>
      <c r="O23" s="82">
        <f t="shared" si="18"/>
        <v>95.110150000000004</v>
      </c>
      <c r="P23" s="309">
        <f t="shared" si="3"/>
        <v>7.6628724461339295E-2</v>
      </c>
      <c r="Q23" s="88">
        <v>26.584230000000002</v>
      </c>
      <c r="R23" s="30">
        <f>+Transa_Ltp_Camaronailon!O22</f>
        <v>0</v>
      </c>
      <c r="S23" s="89">
        <f>U22+Q23+R23</f>
        <v>179.83029999999999</v>
      </c>
      <c r="T23" s="30">
        <v>61.451999999999998</v>
      </c>
      <c r="U23" s="87">
        <f t="shared" si="19"/>
        <v>118.3783</v>
      </c>
      <c r="V23" s="196">
        <f t="shared" si="5"/>
        <v>0.34172216806622691</v>
      </c>
      <c r="W23" s="93">
        <v>19.938172500000004</v>
      </c>
      <c r="X23" s="30">
        <f>+Transa_Ltp_Camaronailon!P22</f>
        <v>0</v>
      </c>
      <c r="Y23" s="94">
        <f>AA22+W23+X23</f>
        <v>48.093225000000047</v>
      </c>
      <c r="Z23" s="30">
        <v>13.43</v>
      </c>
      <c r="AA23" s="92">
        <f t="shared" si="20"/>
        <v>34.663225000000047</v>
      </c>
      <c r="AB23" s="196">
        <f t="shared" si="7"/>
        <v>0.27924931214323817</v>
      </c>
      <c r="AC23" s="98">
        <v>39.876345000000008</v>
      </c>
      <c r="AD23" s="30">
        <f>+Transa_Ltp_Camaronailon!Q22</f>
        <v>0</v>
      </c>
      <c r="AE23" s="99">
        <f>AG22+AC23+AD23</f>
        <v>144.75244999999998</v>
      </c>
      <c r="AF23" s="626">
        <v>94.106000000000009</v>
      </c>
      <c r="AG23" s="262">
        <f t="shared" si="8"/>
        <v>50.646449999999973</v>
      </c>
      <c r="AH23" s="196">
        <f t="shared" si="9"/>
        <v>0.65011680285895002</v>
      </c>
      <c r="AI23" s="103">
        <v>17.811434100000003</v>
      </c>
      <c r="AJ23" s="30">
        <f>+Transa_Ltp_Camaronailon!R22</f>
        <v>0</v>
      </c>
      <c r="AK23" s="104">
        <f>AM22+AI23+AJ23</f>
        <v>92.64844100000002</v>
      </c>
      <c r="AL23" s="622">
        <v>72.825999999999993</v>
      </c>
      <c r="AM23" s="97">
        <f>AK23-AL23</f>
        <v>19.822441000000026</v>
      </c>
      <c r="AN23" s="196">
        <f t="shared" si="11"/>
        <v>0.7860466858800137</v>
      </c>
      <c r="AO23" s="137">
        <f t="shared" si="22"/>
        <v>118.83729660000002</v>
      </c>
      <c r="AP23" s="30">
        <f t="shared" si="23"/>
        <v>0</v>
      </c>
      <c r="AQ23" s="84">
        <f>AS22+AO23+AP23</f>
        <v>580.964606</v>
      </c>
      <c r="AR23" s="30">
        <f t="shared" si="24"/>
        <v>249.70700000000002</v>
      </c>
      <c r="AS23" s="97">
        <f t="shared" si="25"/>
        <v>331.25760600000001</v>
      </c>
      <c r="AT23" s="196">
        <f t="shared" si="16"/>
        <v>0.42981447995473931</v>
      </c>
      <c r="AU23" s="847"/>
      <c r="AV23" s="849"/>
      <c r="AW23" s="861"/>
      <c r="AX23" s="849"/>
      <c r="AY23" s="862"/>
      <c r="AZ23" s="866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</row>
    <row r="24" spans="1:191">
      <c r="B24" s="913"/>
      <c r="C24" s="857" t="s">
        <v>37</v>
      </c>
      <c r="D24" s="114" t="s">
        <v>12</v>
      </c>
      <c r="E24" s="145">
        <v>6.6637100000000005E-2</v>
      </c>
      <c r="F24" s="366">
        <f>+Transa_Ltp_Camaronailon!M23</f>
        <v>0</v>
      </c>
      <c r="G24" s="116">
        <f>E24+F24</f>
        <v>6.6637100000000005E-2</v>
      </c>
      <c r="H24" s="107"/>
      <c r="I24" s="116">
        <f t="shared" si="17"/>
        <v>6.6637100000000005E-2</v>
      </c>
      <c r="J24" s="302">
        <f t="shared" si="1"/>
        <v>0</v>
      </c>
      <c r="K24" s="310">
        <v>0.69736500000000001</v>
      </c>
      <c r="L24" s="366">
        <f>+Transa_Ltp_Camaronailon!N23</f>
        <v>0</v>
      </c>
      <c r="M24" s="194">
        <f>K24+L24</f>
        <v>0.69736500000000001</v>
      </c>
      <c r="N24" s="107"/>
      <c r="O24" s="194">
        <f t="shared" si="18"/>
        <v>0.69736500000000001</v>
      </c>
      <c r="P24" s="311">
        <f t="shared" si="3"/>
        <v>0</v>
      </c>
      <c r="Q24" s="146">
        <v>1.39473</v>
      </c>
      <c r="R24" s="366">
        <f>+Transa_Ltp_Camaronailon!O23</f>
        <v>0</v>
      </c>
      <c r="S24" s="118">
        <f>Q24+R24</f>
        <v>1.39473</v>
      </c>
      <c r="T24" s="107"/>
      <c r="U24" s="118">
        <f t="shared" si="19"/>
        <v>1.39473</v>
      </c>
      <c r="V24" s="195">
        <f t="shared" si="5"/>
        <v>0</v>
      </c>
      <c r="W24" s="147">
        <v>1.0460475</v>
      </c>
      <c r="X24" s="366">
        <f>+Transa_Ltp_Camaronailon!P23</f>
        <v>0</v>
      </c>
      <c r="Y24" s="119">
        <f>W24+X24</f>
        <v>1.0460475</v>
      </c>
      <c r="Z24" s="107"/>
      <c r="AA24" s="119">
        <f t="shared" si="20"/>
        <v>1.0460475</v>
      </c>
      <c r="AB24" s="195">
        <f t="shared" si="7"/>
        <v>0</v>
      </c>
      <c r="AC24" s="148">
        <v>2.092095</v>
      </c>
      <c r="AD24" s="366">
        <f>+Transa_Ltp_Camaronailon!Q23</f>
        <v>0</v>
      </c>
      <c r="AE24" s="120">
        <f>AC24+AD24</f>
        <v>2.092095</v>
      </c>
      <c r="AF24" s="624"/>
      <c r="AG24" s="261">
        <f t="shared" si="8"/>
        <v>2.092095</v>
      </c>
      <c r="AH24" s="195">
        <f t="shared" si="9"/>
        <v>0</v>
      </c>
      <c r="AI24" s="149">
        <v>0.93446909999999994</v>
      </c>
      <c r="AJ24" s="366">
        <f>+Transa_Ltp_Camaronailon!R23</f>
        <v>0</v>
      </c>
      <c r="AK24" s="121">
        <f>AI24+AJ24</f>
        <v>0.93446909999999994</v>
      </c>
      <c r="AL24" s="620"/>
      <c r="AM24" s="120">
        <f t="shared" si="21"/>
        <v>0.93446909999999994</v>
      </c>
      <c r="AN24" s="195">
        <f t="shared" si="11"/>
        <v>0</v>
      </c>
      <c r="AO24" s="168">
        <f t="shared" si="22"/>
        <v>6.2313437000000009</v>
      </c>
      <c r="AP24" s="107">
        <f t="shared" si="23"/>
        <v>0</v>
      </c>
      <c r="AQ24" s="117">
        <f>AO24+AP24</f>
        <v>6.2313437000000009</v>
      </c>
      <c r="AR24" s="107">
        <f t="shared" si="24"/>
        <v>0</v>
      </c>
      <c r="AS24" s="120">
        <f t="shared" si="25"/>
        <v>6.2313437000000009</v>
      </c>
      <c r="AT24" s="195">
        <f t="shared" si="16"/>
        <v>0</v>
      </c>
      <c r="AU24" s="846">
        <f>AO24+AO25</f>
        <v>6.9240596000000014</v>
      </c>
      <c r="AV24" s="869">
        <f>AP24+AP25</f>
        <v>0</v>
      </c>
      <c r="AW24" s="854">
        <f>AU24+AV24</f>
        <v>6.9240596000000014</v>
      </c>
      <c r="AX24" s="869">
        <f>AR24+AR25</f>
        <v>0</v>
      </c>
      <c r="AY24" s="871">
        <f>AW24-AX24</f>
        <v>6.9240596000000014</v>
      </c>
      <c r="AZ24" s="873">
        <f>AX24/AW24</f>
        <v>0</v>
      </c>
    </row>
    <row r="25" spans="1:191">
      <c r="B25" s="913"/>
      <c r="C25" s="858"/>
      <c r="D25" s="115" t="s">
        <v>13</v>
      </c>
      <c r="E25" s="79">
        <v>7.7485000000000002E-3</v>
      </c>
      <c r="F25" s="30">
        <f>+Transa_Ltp_Camaronailon!M24</f>
        <v>0</v>
      </c>
      <c r="G25" s="80">
        <f>E25+F25+I24</f>
        <v>7.438560000000001E-2</v>
      </c>
      <c r="H25" s="30"/>
      <c r="I25" s="80">
        <f t="shared" si="17"/>
        <v>7.438560000000001E-2</v>
      </c>
      <c r="J25" s="301">
        <f t="shared" si="1"/>
        <v>0</v>
      </c>
      <c r="K25" s="83">
        <v>7.7484999999999998E-2</v>
      </c>
      <c r="L25" s="30">
        <f>+Transa_Ltp_Camaronailon!N24</f>
        <v>0</v>
      </c>
      <c r="M25" s="84">
        <f>O24+K25+L25</f>
        <v>0.77485000000000004</v>
      </c>
      <c r="N25" s="108"/>
      <c r="O25" s="82">
        <f t="shared" si="18"/>
        <v>0.77485000000000004</v>
      </c>
      <c r="P25" s="309">
        <f t="shared" si="3"/>
        <v>0</v>
      </c>
      <c r="Q25" s="88">
        <v>0.15497</v>
      </c>
      <c r="R25" s="30">
        <f>+Transa_Ltp_Camaronailon!O24</f>
        <v>0</v>
      </c>
      <c r="S25" s="89">
        <f>U24+Q25+R25</f>
        <v>1.5497000000000001</v>
      </c>
      <c r="T25" s="30"/>
      <c r="U25" s="87">
        <f t="shared" si="19"/>
        <v>1.5497000000000001</v>
      </c>
      <c r="V25" s="196">
        <f t="shared" si="5"/>
        <v>0</v>
      </c>
      <c r="W25" s="93">
        <v>0.1162275</v>
      </c>
      <c r="X25" s="30">
        <f>+Transa_Ltp_Camaronailon!P24</f>
        <v>0</v>
      </c>
      <c r="Y25" s="94">
        <f>AA24+W25+X25</f>
        <v>1.1622749999999999</v>
      </c>
      <c r="Z25" s="30"/>
      <c r="AA25" s="92">
        <f t="shared" si="20"/>
        <v>1.1622749999999999</v>
      </c>
      <c r="AB25" s="196">
        <f t="shared" si="7"/>
        <v>0</v>
      </c>
      <c r="AC25" s="98">
        <v>0.23245499999999999</v>
      </c>
      <c r="AD25" s="30">
        <f>+Transa_Ltp_Camaronailon!Q24</f>
        <v>0</v>
      </c>
      <c r="AE25" s="99">
        <f>AG24+AC25+AD25</f>
        <v>2.3245499999999999</v>
      </c>
      <c r="AF25" s="625"/>
      <c r="AG25" s="262">
        <f t="shared" si="8"/>
        <v>2.3245499999999999</v>
      </c>
      <c r="AH25" s="196">
        <f t="shared" si="9"/>
        <v>0</v>
      </c>
      <c r="AI25" s="103">
        <v>0.1038299</v>
      </c>
      <c r="AJ25" s="30">
        <f>+Transa_Ltp_Camaronailon!R24</f>
        <v>0</v>
      </c>
      <c r="AK25" s="104">
        <f>AM24+AI25+AJ25</f>
        <v>1.0382989999999999</v>
      </c>
      <c r="AL25" s="616"/>
      <c r="AM25" s="97">
        <f t="shared" si="21"/>
        <v>1.0382989999999999</v>
      </c>
      <c r="AN25" s="196">
        <f t="shared" si="11"/>
        <v>0</v>
      </c>
      <c r="AO25" s="137">
        <f t="shared" si="22"/>
        <v>0.69271590000000005</v>
      </c>
      <c r="AP25" s="30">
        <f t="shared" si="23"/>
        <v>0</v>
      </c>
      <c r="AQ25" s="84">
        <f>AS24+AO25+AP25</f>
        <v>6.9240596000000014</v>
      </c>
      <c r="AR25" s="30">
        <f t="shared" si="24"/>
        <v>0</v>
      </c>
      <c r="AS25" s="97">
        <f t="shared" si="25"/>
        <v>6.9240596000000014</v>
      </c>
      <c r="AT25" s="196">
        <f t="shared" si="16"/>
        <v>0</v>
      </c>
      <c r="AU25" s="847"/>
      <c r="AV25" s="870"/>
      <c r="AW25" s="861"/>
      <c r="AX25" s="870"/>
      <c r="AY25" s="872"/>
      <c r="AZ25" s="874"/>
    </row>
    <row r="26" spans="1:191">
      <c r="B26" s="913"/>
      <c r="C26" s="857" t="s">
        <v>35</v>
      </c>
      <c r="D26" s="114" t="s">
        <v>12</v>
      </c>
      <c r="E26" s="145">
        <v>1.2900000000000001E-3</v>
      </c>
      <c r="F26" s="366">
        <f>+Transa_Ltp_Camaronailon!M25</f>
        <v>0</v>
      </c>
      <c r="G26" s="116">
        <f>E26+F26</f>
        <v>1.2900000000000001E-3</v>
      </c>
      <c r="H26" s="107"/>
      <c r="I26" s="116">
        <f t="shared" si="17"/>
        <v>1.2900000000000001E-3</v>
      </c>
      <c r="J26" s="302">
        <f t="shared" si="1"/>
        <v>0</v>
      </c>
      <c r="K26" s="310">
        <v>1.35E-2</v>
      </c>
      <c r="L26" s="366">
        <f>+Transa_Ltp_Camaronailon!N25</f>
        <v>0</v>
      </c>
      <c r="M26" s="194">
        <f>K26+L26</f>
        <v>1.35E-2</v>
      </c>
      <c r="N26" s="107"/>
      <c r="O26" s="194">
        <f t="shared" si="18"/>
        <v>1.35E-2</v>
      </c>
      <c r="P26" s="311">
        <f t="shared" si="3"/>
        <v>0</v>
      </c>
      <c r="Q26" s="146">
        <v>2.7E-2</v>
      </c>
      <c r="R26" s="366">
        <f>+Transa_Ltp_Camaronailon!O25</f>
        <v>0</v>
      </c>
      <c r="S26" s="118">
        <f>Q26+R26</f>
        <v>2.7E-2</v>
      </c>
      <c r="T26" s="107"/>
      <c r="U26" s="118">
        <f t="shared" si="19"/>
        <v>2.7E-2</v>
      </c>
      <c r="V26" s="195">
        <f t="shared" si="5"/>
        <v>0</v>
      </c>
      <c r="W26" s="147">
        <v>2.0250000000000001E-2</v>
      </c>
      <c r="X26" s="366">
        <f>+Transa_Ltp_Camaronailon!P25</f>
        <v>0</v>
      </c>
      <c r="Y26" s="119">
        <f>W26+X26</f>
        <v>2.0250000000000001E-2</v>
      </c>
      <c r="Z26" s="107"/>
      <c r="AA26" s="119">
        <f t="shared" si="20"/>
        <v>2.0250000000000001E-2</v>
      </c>
      <c r="AB26" s="195">
        <f t="shared" si="7"/>
        <v>0</v>
      </c>
      <c r="AC26" s="148">
        <v>4.0500000000000001E-2</v>
      </c>
      <c r="AD26" s="366">
        <f>+Transa_Ltp_Camaronailon!Q25</f>
        <v>0</v>
      </c>
      <c r="AE26" s="120">
        <f>AC26+AD26</f>
        <v>4.0500000000000001E-2</v>
      </c>
      <c r="AF26" s="624"/>
      <c r="AG26" s="261">
        <f t="shared" si="8"/>
        <v>4.0500000000000001E-2</v>
      </c>
      <c r="AH26" s="195">
        <f t="shared" si="9"/>
        <v>0</v>
      </c>
      <c r="AI26" s="149">
        <v>1.8090000000000002E-2</v>
      </c>
      <c r="AJ26" s="366">
        <f>+Transa_Ltp_Camaronailon!R25</f>
        <v>0</v>
      </c>
      <c r="AK26" s="121">
        <f>AI26+AJ26</f>
        <v>1.8090000000000002E-2</v>
      </c>
      <c r="AL26" s="620"/>
      <c r="AM26" s="120">
        <f t="shared" si="21"/>
        <v>1.8090000000000002E-2</v>
      </c>
      <c r="AN26" s="195">
        <f t="shared" si="11"/>
        <v>0</v>
      </c>
      <c r="AO26" s="168">
        <f t="shared" si="22"/>
        <v>0.12062999999999999</v>
      </c>
      <c r="AP26" s="107">
        <f t="shared" si="23"/>
        <v>0</v>
      </c>
      <c r="AQ26" s="117">
        <f>AO26+AP26</f>
        <v>0.12062999999999999</v>
      </c>
      <c r="AR26" s="107">
        <f t="shared" si="24"/>
        <v>0</v>
      </c>
      <c r="AS26" s="120">
        <f t="shared" si="25"/>
        <v>0.12062999999999999</v>
      </c>
      <c r="AT26" s="195">
        <f t="shared" si="16"/>
        <v>0</v>
      </c>
      <c r="AU26" s="846">
        <f>AO26+AO27</f>
        <v>0.13403999999999999</v>
      </c>
      <c r="AV26" s="869">
        <f>AP26+AP27</f>
        <v>0</v>
      </c>
      <c r="AW26" s="854">
        <f>AU26+AV26</f>
        <v>0.13403999999999999</v>
      </c>
      <c r="AX26" s="869">
        <f>AR26+AR27</f>
        <v>0</v>
      </c>
      <c r="AY26" s="871">
        <f>AW26-AX26</f>
        <v>0.13403999999999999</v>
      </c>
      <c r="AZ26" s="873">
        <f>AX26/AW26</f>
        <v>0</v>
      </c>
    </row>
    <row r="27" spans="1:191">
      <c r="B27" s="913"/>
      <c r="C27" s="858"/>
      <c r="D27" s="115" t="s">
        <v>13</v>
      </c>
      <c r="E27" s="79">
        <v>1.5000000000000001E-4</v>
      </c>
      <c r="F27" s="30">
        <f>+Transa_Ltp_Camaronailon!M26</f>
        <v>0</v>
      </c>
      <c r="G27" s="80">
        <f>E27+F27+I26</f>
        <v>1.4400000000000001E-3</v>
      </c>
      <c r="H27" s="30"/>
      <c r="I27" s="80">
        <f t="shared" si="17"/>
        <v>1.4400000000000001E-3</v>
      </c>
      <c r="J27" s="301">
        <f t="shared" si="1"/>
        <v>0</v>
      </c>
      <c r="K27" s="83">
        <v>1.5E-3</v>
      </c>
      <c r="L27" s="30">
        <f>+Transa_Ltp_Camaronailon!N26</f>
        <v>0</v>
      </c>
      <c r="M27" s="84">
        <f>O26+K27+L27</f>
        <v>1.4999999999999999E-2</v>
      </c>
      <c r="N27" s="30"/>
      <c r="O27" s="82">
        <f t="shared" si="18"/>
        <v>1.4999999999999999E-2</v>
      </c>
      <c r="P27" s="309">
        <f t="shared" si="3"/>
        <v>0</v>
      </c>
      <c r="Q27" s="88">
        <v>3.0000000000000001E-3</v>
      </c>
      <c r="R27" s="30">
        <f>+Transa_Ltp_Camaronailon!O26</f>
        <v>0</v>
      </c>
      <c r="S27" s="89">
        <f>U26+Q27+R27</f>
        <v>0.03</v>
      </c>
      <c r="T27" s="30"/>
      <c r="U27" s="87">
        <f t="shared" si="19"/>
        <v>0.03</v>
      </c>
      <c r="V27" s="196">
        <f t="shared" si="5"/>
        <v>0</v>
      </c>
      <c r="W27" s="93">
        <v>2.2500000000000003E-3</v>
      </c>
      <c r="X27" s="30">
        <f>+Transa_Ltp_Camaronailon!P26</f>
        <v>0</v>
      </c>
      <c r="Y27" s="94">
        <f>AA26+W27+X27</f>
        <v>2.2499999999999999E-2</v>
      </c>
      <c r="Z27" s="30"/>
      <c r="AA27" s="92">
        <f t="shared" si="20"/>
        <v>2.2499999999999999E-2</v>
      </c>
      <c r="AB27" s="196">
        <f t="shared" si="7"/>
        <v>0</v>
      </c>
      <c r="AC27" s="98">
        <v>4.5000000000000005E-3</v>
      </c>
      <c r="AD27" s="30">
        <f>+Transa_Ltp_Camaronailon!Q26</f>
        <v>0</v>
      </c>
      <c r="AE27" s="99">
        <f>AG26+AC27+AD27</f>
        <v>4.4999999999999998E-2</v>
      </c>
      <c r="AF27" s="625"/>
      <c r="AG27" s="262">
        <f t="shared" si="8"/>
        <v>4.4999999999999998E-2</v>
      </c>
      <c r="AH27" s="196">
        <f t="shared" si="9"/>
        <v>0</v>
      </c>
      <c r="AI27" s="103">
        <v>2.0100000000000001E-3</v>
      </c>
      <c r="AJ27" s="30">
        <f>+Transa_Ltp_Camaronailon!R26</f>
        <v>0</v>
      </c>
      <c r="AK27" s="104">
        <f>AM26+AI27+AJ27</f>
        <v>2.0100000000000003E-2</v>
      </c>
      <c r="AL27" s="616"/>
      <c r="AM27" s="97">
        <f t="shared" si="21"/>
        <v>2.0100000000000003E-2</v>
      </c>
      <c r="AN27" s="196">
        <f t="shared" si="11"/>
        <v>0</v>
      </c>
      <c r="AO27" s="137">
        <f t="shared" si="22"/>
        <v>1.341E-2</v>
      </c>
      <c r="AP27" s="30">
        <f t="shared" si="23"/>
        <v>0</v>
      </c>
      <c r="AQ27" s="84">
        <f>AS26+AO27+AP27</f>
        <v>0.13403999999999999</v>
      </c>
      <c r="AR27" s="30">
        <f t="shared" si="24"/>
        <v>0</v>
      </c>
      <c r="AS27" s="97">
        <f t="shared" si="25"/>
        <v>0.13403999999999999</v>
      </c>
      <c r="AT27" s="196">
        <f t="shared" si="16"/>
        <v>0</v>
      </c>
      <c r="AU27" s="847"/>
      <c r="AV27" s="870"/>
      <c r="AW27" s="861"/>
      <c r="AX27" s="870"/>
      <c r="AY27" s="872"/>
      <c r="AZ27" s="874"/>
    </row>
    <row r="28" spans="1:191">
      <c r="B28" s="913"/>
      <c r="C28" s="857" t="s">
        <v>34</v>
      </c>
      <c r="D28" s="114" t="s">
        <v>12</v>
      </c>
      <c r="E28" s="145">
        <v>1.2900000000000001E-3</v>
      </c>
      <c r="F28" s="366">
        <f>+Transa_Ltp_Camaronailon!M27</f>
        <v>0</v>
      </c>
      <c r="G28" s="116">
        <f>E28+F28</f>
        <v>1.2900000000000001E-3</v>
      </c>
      <c r="H28" s="107"/>
      <c r="I28" s="116">
        <f t="shared" si="17"/>
        <v>1.2900000000000001E-3</v>
      </c>
      <c r="J28" s="302">
        <f t="shared" si="1"/>
        <v>0</v>
      </c>
      <c r="K28" s="310">
        <v>1.35E-2</v>
      </c>
      <c r="L28" s="366">
        <f>+Transa_Ltp_Camaronailon!N27</f>
        <v>0</v>
      </c>
      <c r="M28" s="194">
        <f>K28+L28</f>
        <v>1.35E-2</v>
      </c>
      <c r="N28" s="107"/>
      <c r="O28" s="194">
        <f t="shared" si="18"/>
        <v>1.35E-2</v>
      </c>
      <c r="P28" s="311">
        <f t="shared" si="3"/>
        <v>0</v>
      </c>
      <c r="Q28" s="146">
        <v>2.7E-2</v>
      </c>
      <c r="R28" s="366">
        <f>+Transa_Ltp_Camaronailon!O27</f>
        <v>0</v>
      </c>
      <c r="S28" s="118">
        <f>Q28+R28</f>
        <v>2.7E-2</v>
      </c>
      <c r="T28" s="107"/>
      <c r="U28" s="118">
        <f t="shared" si="19"/>
        <v>2.7E-2</v>
      </c>
      <c r="V28" s="195">
        <f t="shared" si="5"/>
        <v>0</v>
      </c>
      <c r="W28" s="147">
        <v>2.0250000000000001E-2</v>
      </c>
      <c r="X28" s="366">
        <f>+Transa_Ltp_Camaronailon!P27</f>
        <v>0</v>
      </c>
      <c r="Y28" s="119">
        <f>W28+X28</f>
        <v>2.0250000000000001E-2</v>
      </c>
      <c r="Z28" s="107"/>
      <c r="AA28" s="119">
        <f t="shared" si="20"/>
        <v>2.0250000000000001E-2</v>
      </c>
      <c r="AB28" s="195">
        <f t="shared" si="7"/>
        <v>0</v>
      </c>
      <c r="AC28" s="148">
        <v>4.0500000000000001E-2</v>
      </c>
      <c r="AD28" s="366">
        <f>+Transa_Ltp_Camaronailon!Q27</f>
        <v>0</v>
      </c>
      <c r="AE28" s="120">
        <f>AC28+AD28</f>
        <v>4.0500000000000001E-2</v>
      </c>
      <c r="AF28" s="624"/>
      <c r="AG28" s="261">
        <f t="shared" si="8"/>
        <v>4.0500000000000001E-2</v>
      </c>
      <c r="AH28" s="195">
        <f t="shared" si="9"/>
        <v>0</v>
      </c>
      <c r="AI28" s="149">
        <v>1.8090000000000002E-2</v>
      </c>
      <c r="AJ28" s="366">
        <f>+Transa_Ltp_Camaronailon!R27</f>
        <v>0</v>
      </c>
      <c r="AK28" s="121">
        <f>AI28+AJ28</f>
        <v>1.8090000000000002E-2</v>
      </c>
      <c r="AL28" s="620"/>
      <c r="AM28" s="120">
        <f t="shared" si="21"/>
        <v>1.8090000000000002E-2</v>
      </c>
      <c r="AN28" s="195">
        <f t="shared" si="11"/>
        <v>0</v>
      </c>
      <c r="AO28" s="168">
        <f t="shared" si="22"/>
        <v>0.12062999999999999</v>
      </c>
      <c r="AP28" s="107">
        <f t="shared" si="23"/>
        <v>0</v>
      </c>
      <c r="AQ28" s="117">
        <f>AO28+AP28</f>
        <v>0.12062999999999999</v>
      </c>
      <c r="AR28" s="107">
        <f t="shared" si="24"/>
        <v>0</v>
      </c>
      <c r="AS28" s="120">
        <f t="shared" si="25"/>
        <v>0.12062999999999999</v>
      </c>
      <c r="AT28" s="195">
        <f t="shared" si="16"/>
        <v>0</v>
      </c>
      <c r="AU28" s="846">
        <f>AO28+AO29</f>
        <v>0.13403999999999999</v>
      </c>
      <c r="AV28" s="869">
        <f>AP28+AP29</f>
        <v>0</v>
      </c>
      <c r="AW28" s="854">
        <f>AU28+AV28</f>
        <v>0.13403999999999999</v>
      </c>
      <c r="AX28" s="869">
        <f>AR28+AR29</f>
        <v>0</v>
      </c>
      <c r="AY28" s="871">
        <f>AW28-AX28</f>
        <v>0.13403999999999999</v>
      </c>
      <c r="AZ28" s="873">
        <f>AX28/AW28</f>
        <v>0</v>
      </c>
    </row>
    <row r="29" spans="1:191">
      <c r="B29" s="913"/>
      <c r="C29" s="858"/>
      <c r="D29" s="115" t="s">
        <v>13</v>
      </c>
      <c r="E29" s="79">
        <v>1.5000000000000001E-4</v>
      </c>
      <c r="F29" s="30">
        <f>+Transa_Ltp_Camaronailon!M28</f>
        <v>0</v>
      </c>
      <c r="G29" s="80">
        <f>E29+F29+I28</f>
        <v>1.4400000000000001E-3</v>
      </c>
      <c r="H29" s="30"/>
      <c r="I29" s="80">
        <f t="shared" si="17"/>
        <v>1.4400000000000001E-3</v>
      </c>
      <c r="J29" s="301">
        <f t="shared" si="1"/>
        <v>0</v>
      </c>
      <c r="K29" s="83">
        <v>1.5E-3</v>
      </c>
      <c r="L29" s="30">
        <f>+Transa_Ltp_Camaronailon!N28</f>
        <v>0</v>
      </c>
      <c r="M29" s="84">
        <f>O28+K29+L29</f>
        <v>1.4999999999999999E-2</v>
      </c>
      <c r="N29" s="30"/>
      <c r="O29" s="82">
        <f t="shared" si="18"/>
        <v>1.4999999999999999E-2</v>
      </c>
      <c r="P29" s="309">
        <f t="shared" si="3"/>
        <v>0</v>
      </c>
      <c r="Q29" s="88">
        <v>3.0000000000000001E-3</v>
      </c>
      <c r="R29" s="30">
        <f>+Transa_Ltp_Camaronailon!O28</f>
        <v>0</v>
      </c>
      <c r="S29" s="89">
        <f>U28+Q29+R29</f>
        <v>0.03</v>
      </c>
      <c r="T29" s="30"/>
      <c r="U29" s="87">
        <f t="shared" si="19"/>
        <v>0.03</v>
      </c>
      <c r="V29" s="196">
        <f t="shared" si="5"/>
        <v>0</v>
      </c>
      <c r="W29" s="93">
        <v>2.2500000000000003E-3</v>
      </c>
      <c r="X29" s="30">
        <f>+Transa_Ltp_Camaronailon!P28</f>
        <v>0</v>
      </c>
      <c r="Y29" s="94">
        <f>AA28+W29+X29</f>
        <v>2.2499999999999999E-2</v>
      </c>
      <c r="Z29" s="30"/>
      <c r="AA29" s="92">
        <f t="shared" si="20"/>
        <v>2.2499999999999999E-2</v>
      </c>
      <c r="AB29" s="196">
        <f t="shared" si="7"/>
        <v>0</v>
      </c>
      <c r="AC29" s="98">
        <v>4.5000000000000005E-3</v>
      </c>
      <c r="AD29" s="30">
        <f>+Transa_Ltp_Camaronailon!Q28</f>
        <v>0</v>
      </c>
      <c r="AE29" s="99">
        <f>AG28+AC29+AD29</f>
        <v>4.4999999999999998E-2</v>
      </c>
      <c r="AF29" s="625"/>
      <c r="AG29" s="262">
        <f t="shared" si="8"/>
        <v>4.4999999999999998E-2</v>
      </c>
      <c r="AH29" s="196">
        <f t="shared" si="9"/>
        <v>0</v>
      </c>
      <c r="AI29" s="103">
        <v>2.0100000000000001E-3</v>
      </c>
      <c r="AJ29" s="30">
        <f>+Transa_Ltp_Camaronailon!R28</f>
        <v>0</v>
      </c>
      <c r="AK29" s="104">
        <f>AM28+AI29+AJ29</f>
        <v>2.0100000000000003E-2</v>
      </c>
      <c r="AL29" s="616"/>
      <c r="AM29" s="97">
        <f t="shared" si="21"/>
        <v>2.0100000000000003E-2</v>
      </c>
      <c r="AN29" s="196">
        <f t="shared" si="11"/>
        <v>0</v>
      </c>
      <c r="AO29" s="137">
        <f t="shared" si="22"/>
        <v>1.341E-2</v>
      </c>
      <c r="AP29" s="30">
        <f t="shared" si="23"/>
        <v>0</v>
      </c>
      <c r="AQ29" s="84">
        <f>AS28+AO29+AP29</f>
        <v>0.13403999999999999</v>
      </c>
      <c r="AR29" s="30">
        <f t="shared" si="24"/>
        <v>0</v>
      </c>
      <c r="AS29" s="97">
        <f t="shared" si="25"/>
        <v>0.13403999999999999</v>
      </c>
      <c r="AT29" s="196">
        <f t="shared" si="16"/>
        <v>0</v>
      </c>
      <c r="AU29" s="847"/>
      <c r="AV29" s="870"/>
      <c r="AW29" s="861"/>
      <c r="AX29" s="870"/>
      <c r="AY29" s="872"/>
      <c r="AZ29" s="874"/>
    </row>
    <row r="30" spans="1:191">
      <c r="B30" s="913"/>
      <c r="C30" s="857" t="s">
        <v>124</v>
      </c>
      <c r="D30" s="114" t="s">
        <v>12</v>
      </c>
      <c r="E30" s="145">
        <v>8.6000000000000009E-4</v>
      </c>
      <c r="F30" s="366">
        <f>+Transa_Ltp_Camaronailon!M29</f>
        <v>0</v>
      </c>
      <c r="G30" s="116">
        <f>E30+F30</f>
        <v>8.6000000000000009E-4</v>
      </c>
      <c r="H30" s="107"/>
      <c r="I30" s="116">
        <f t="shared" si="17"/>
        <v>8.6000000000000009E-4</v>
      </c>
      <c r="J30" s="302">
        <f t="shared" si="1"/>
        <v>0</v>
      </c>
      <c r="K30" s="310">
        <v>9.0000000000000011E-3</v>
      </c>
      <c r="L30" s="366">
        <f>+Transa_Ltp_Camaronailon!N29</f>
        <v>0</v>
      </c>
      <c r="M30" s="194">
        <f>K30+L30</f>
        <v>9.0000000000000011E-3</v>
      </c>
      <c r="N30" s="107"/>
      <c r="O30" s="194">
        <f t="shared" si="18"/>
        <v>9.0000000000000011E-3</v>
      </c>
      <c r="P30" s="311">
        <f t="shared" si="3"/>
        <v>0</v>
      </c>
      <c r="Q30" s="146">
        <v>1.8000000000000002E-2</v>
      </c>
      <c r="R30" s="366">
        <f>+Transa_Ltp_Camaronailon!O29</f>
        <v>0</v>
      </c>
      <c r="S30" s="118">
        <f>Q30+R30</f>
        <v>1.8000000000000002E-2</v>
      </c>
      <c r="T30" s="107"/>
      <c r="U30" s="118">
        <f t="shared" si="19"/>
        <v>1.8000000000000002E-2</v>
      </c>
      <c r="V30" s="195">
        <f t="shared" si="5"/>
        <v>0</v>
      </c>
      <c r="W30" s="147">
        <v>1.3500000000000002E-2</v>
      </c>
      <c r="X30" s="366">
        <f>+Transa_Ltp_Camaronailon!P29</f>
        <v>0</v>
      </c>
      <c r="Y30" s="119">
        <f>W30+X30</f>
        <v>1.3500000000000002E-2</v>
      </c>
      <c r="Z30" s="107"/>
      <c r="AA30" s="119">
        <f t="shared" si="20"/>
        <v>1.3500000000000002E-2</v>
      </c>
      <c r="AB30" s="195">
        <f t="shared" si="7"/>
        <v>0</v>
      </c>
      <c r="AC30" s="148">
        <v>2.7000000000000003E-2</v>
      </c>
      <c r="AD30" s="366">
        <f>+Transa_Ltp_Camaronailon!Q29</f>
        <v>0</v>
      </c>
      <c r="AE30" s="120">
        <f>AC30+AD30</f>
        <v>2.7000000000000003E-2</v>
      </c>
      <c r="AF30" s="628"/>
      <c r="AG30" s="261">
        <f t="shared" si="8"/>
        <v>2.7000000000000003E-2</v>
      </c>
      <c r="AH30" s="195">
        <f t="shared" si="9"/>
        <v>0</v>
      </c>
      <c r="AI30" s="149">
        <v>1.2060000000000001E-2</v>
      </c>
      <c r="AJ30" s="366">
        <f>+Transa_Ltp_Camaronailon!R29</f>
        <v>0</v>
      </c>
      <c r="AK30" s="121">
        <f>AI30+AJ30</f>
        <v>1.2060000000000001E-2</v>
      </c>
      <c r="AL30" s="620"/>
      <c r="AM30" s="120">
        <f t="shared" si="21"/>
        <v>1.2060000000000001E-2</v>
      </c>
      <c r="AN30" s="195">
        <f t="shared" si="11"/>
        <v>0</v>
      </c>
      <c r="AO30" s="168">
        <f t="shared" si="22"/>
        <v>8.0420000000000005E-2</v>
      </c>
      <c r="AP30" s="107">
        <f t="shared" si="23"/>
        <v>0</v>
      </c>
      <c r="AQ30" s="117">
        <f>AO30+AP30</f>
        <v>8.0420000000000005E-2</v>
      </c>
      <c r="AR30" s="107">
        <f t="shared" si="24"/>
        <v>0</v>
      </c>
      <c r="AS30" s="120">
        <f t="shared" si="25"/>
        <v>8.0420000000000005E-2</v>
      </c>
      <c r="AT30" s="195">
        <f t="shared" si="16"/>
        <v>0</v>
      </c>
      <c r="AU30" s="846">
        <f>AO30+AO31</f>
        <v>8.9360000000000009E-2</v>
      </c>
      <c r="AV30" s="869">
        <f>AP30+AP31</f>
        <v>0</v>
      </c>
      <c r="AW30" s="854">
        <f>AU30+AV30</f>
        <v>8.9360000000000009E-2</v>
      </c>
      <c r="AX30" s="869">
        <f>AR30+AR31</f>
        <v>0</v>
      </c>
      <c r="AY30" s="871">
        <f>AW30-AX30</f>
        <v>8.9360000000000009E-2</v>
      </c>
      <c r="AZ30" s="873">
        <f>AX30/AW30</f>
        <v>0</v>
      </c>
    </row>
    <row r="31" spans="1:191">
      <c r="B31" s="913"/>
      <c r="C31" s="858"/>
      <c r="D31" s="115" t="s">
        <v>13</v>
      </c>
      <c r="E31" s="77">
        <v>1E-4</v>
      </c>
      <c r="F31" s="30">
        <f>+Transa_Ltp_Camaronailon!M30</f>
        <v>0</v>
      </c>
      <c r="G31" s="78">
        <f>E31+F31+I30</f>
        <v>9.6000000000000013E-4</v>
      </c>
      <c r="H31" s="31"/>
      <c r="I31" s="78">
        <f t="shared" si="17"/>
        <v>9.6000000000000013E-4</v>
      </c>
      <c r="J31" s="300">
        <f t="shared" si="1"/>
        <v>0</v>
      </c>
      <c r="K31" s="81">
        <v>1E-3</v>
      </c>
      <c r="L31" s="30">
        <f>+Transa_Ltp_Camaronailon!N30</f>
        <v>0</v>
      </c>
      <c r="M31" s="82">
        <f>O30+K31+L31</f>
        <v>1.0000000000000002E-2</v>
      </c>
      <c r="N31" s="31"/>
      <c r="O31" s="82">
        <f t="shared" si="18"/>
        <v>1.0000000000000002E-2</v>
      </c>
      <c r="P31" s="308">
        <f t="shared" si="3"/>
        <v>0</v>
      </c>
      <c r="Q31" s="86">
        <v>2E-3</v>
      </c>
      <c r="R31" s="30">
        <f>+Transa_Ltp_Camaronailon!O30</f>
        <v>0</v>
      </c>
      <c r="S31" s="87">
        <f>U30+Q31+R31</f>
        <v>2.0000000000000004E-2</v>
      </c>
      <c r="T31" s="31"/>
      <c r="U31" s="87">
        <f t="shared" si="19"/>
        <v>2.0000000000000004E-2</v>
      </c>
      <c r="V31" s="197">
        <f t="shared" si="5"/>
        <v>0</v>
      </c>
      <c r="W31" s="91">
        <v>1.5E-3</v>
      </c>
      <c r="X31" s="30">
        <f>+Transa_Ltp_Camaronailon!P30</f>
        <v>0</v>
      </c>
      <c r="Y31" s="92">
        <f>AA30+W31+X31</f>
        <v>1.5000000000000001E-2</v>
      </c>
      <c r="Z31" s="31"/>
      <c r="AA31" s="92">
        <f t="shared" si="20"/>
        <v>1.5000000000000001E-2</v>
      </c>
      <c r="AB31" s="197">
        <f t="shared" si="7"/>
        <v>0</v>
      </c>
      <c r="AC31" s="96">
        <v>3.0000000000000001E-3</v>
      </c>
      <c r="AD31" s="30">
        <f>+Transa_Ltp_Camaronailon!Q30</f>
        <v>0</v>
      </c>
      <c r="AE31" s="97">
        <f>AG30+AC31+AD31</f>
        <v>3.0000000000000002E-2</v>
      </c>
      <c r="AF31" s="623"/>
      <c r="AG31" s="262">
        <f t="shared" si="8"/>
        <v>3.0000000000000002E-2</v>
      </c>
      <c r="AH31" s="197">
        <f t="shared" si="9"/>
        <v>0</v>
      </c>
      <c r="AI31" s="101">
        <v>1.34E-3</v>
      </c>
      <c r="AJ31" s="30">
        <f>+Transa_Ltp_Camaronailon!R30</f>
        <v>0</v>
      </c>
      <c r="AK31" s="102">
        <f>AM30+AI31+AJ31</f>
        <v>1.3400000000000002E-2</v>
      </c>
      <c r="AL31" s="621"/>
      <c r="AM31" s="97">
        <f t="shared" si="21"/>
        <v>1.3400000000000002E-2</v>
      </c>
      <c r="AN31" s="197">
        <f t="shared" si="11"/>
        <v>0</v>
      </c>
      <c r="AO31" s="143">
        <f t="shared" si="22"/>
        <v>8.94E-3</v>
      </c>
      <c r="AP31" s="31">
        <f t="shared" si="23"/>
        <v>0</v>
      </c>
      <c r="AQ31" s="82">
        <f>AS30+AO31+AP31</f>
        <v>8.9360000000000009E-2</v>
      </c>
      <c r="AR31" s="31">
        <f t="shared" si="24"/>
        <v>0</v>
      </c>
      <c r="AS31" s="97">
        <f t="shared" si="25"/>
        <v>8.9360000000000009E-2</v>
      </c>
      <c r="AT31" s="197">
        <f t="shared" si="16"/>
        <v>0</v>
      </c>
      <c r="AU31" s="852"/>
      <c r="AV31" s="875"/>
      <c r="AW31" s="855"/>
      <c r="AX31" s="875"/>
      <c r="AY31" s="915"/>
      <c r="AZ31" s="876"/>
    </row>
    <row r="32" spans="1:191">
      <c r="B32" s="913"/>
      <c r="C32" s="857" t="s">
        <v>125</v>
      </c>
      <c r="D32" s="114" t="s">
        <v>12</v>
      </c>
      <c r="E32" s="112">
        <v>14.641620399999999</v>
      </c>
      <c r="F32" s="366">
        <f>+Transa_Ltp_Camaronailon!M31</f>
        <v>-0.15648000000000001</v>
      </c>
      <c r="G32" s="198">
        <f>E32+F32</f>
        <v>14.485140399999999</v>
      </c>
      <c r="H32" s="107"/>
      <c r="I32" s="198">
        <f t="shared" ref="I32:I35" si="26">G32-H32</f>
        <v>14.485140399999999</v>
      </c>
      <c r="J32" s="302">
        <f t="shared" si="1"/>
        <v>0</v>
      </c>
      <c r="K32" s="310">
        <v>153.22626</v>
      </c>
      <c r="L32" s="454">
        <f>+Transa_Ltp_Camaronailon!N31</f>
        <v>-1.63</v>
      </c>
      <c r="M32" s="194">
        <f>K32+L32</f>
        <v>151.59626</v>
      </c>
      <c r="N32" s="107">
        <v>123.01200000000001</v>
      </c>
      <c r="O32" s="189">
        <f t="shared" ref="O32:O35" si="27">M32-N32</f>
        <v>28.584259999999986</v>
      </c>
      <c r="P32" s="311">
        <f t="shared" si="3"/>
        <v>0.81144482060441347</v>
      </c>
      <c r="Q32" s="199">
        <v>306.45251999999999</v>
      </c>
      <c r="R32" s="366">
        <f>+Transa_Ltp_Camaronailon!O31</f>
        <v>-3.26</v>
      </c>
      <c r="S32" s="200">
        <f>Q32+R32</f>
        <v>303.19252</v>
      </c>
      <c r="T32" s="567">
        <v>261.14400000000001</v>
      </c>
      <c r="U32" s="191">
        <f t="shared" ref="U32:U35" si="28">S32-T32</f>
        <v>42.048519999999996</v>
      </c>
      <c r="V32" s="195">
        <f t="shared" si="5"/>
        <v>0.86131412476798574</v>
      </c>
      <c r="W32" s="201">
        <v>229.83939000000001</v>
      </c>
      <c r="X32" s="366">
        <f>+Transa_Ltp_Camaronailon!P31</f>
        <v>-2.4449999999999998</v>
      </c>
      <c r="Y32" s="202">
        <f>W32+X32</f>
        <v>227.39439000000002</v>
      </c>
      <c r="Z32" s="351">
        <v>196.10499999999999</v>
      </c>
      <c r="AA32" s="202">
        <f t="shared" ref="AA32:AA35" si="29">Y32-Z32</f>
        <v>31.289390000000026</v>
      </c>
      <c r="AB32" s="195">
        <f t="shared" si="7"/>
        <v>0.86240034329782711</v>
      </c>
      <c r="AC32" s="203">
        <v>459.67878000000002</v>
      </c>
      <c r="AD32" s="366">
        <f>+Transa_Ltp_Camaronailon!Q31</f>
        <v>-4.8899999999999997</v>
      </c>
      <c r="AE32" s="204">
        <f>AC32+AD32</f>
        <v>454.78878000000003</v>
      </c>
      <c r="AF32" s="629">
        <v>405.97899999999993</v>
      </c>
      <c r="AG32" s="261">
        <f t="shared" si="8"/>
        <v>48.809780000000103</v>
      </c>
      <c r="AH32" s="195">
        <f t="shared" si="9"/>
        <v>0.89267593628848962</v>
      </c>
      <c r="AI32" s="205">
        <v>205.32318839999999</v>
      </c>
      <c r="AJ32" s="366">
        <f>+Transa_Ltp_Camaronailon!R31</f>
        <v>-2.1841999999999997</v>
      </c>
      <c r="AK32" s="206">
        <f>AI32+AJ32</f>
        <v>203.13898839999999</v>
      </c>
      <c r="AL32" s="620">
        <v>136.51499999999999</v>
      </c>
      <c r="AM32" s="120">
        <f t="shared" si="21"/>
        <v>66.623988400000002</v>
      </c>
      <c r="AN32" s="195">
        <f t="shared" si="11"/>
        <v>0.6720275663241414</v>
      </c>
      <c r="AO32" s="168">
        <f t="shared" ref="AO32:AO35" si="30">+E32+K32+Q32+W32+AC32+AI32</f>
        <v>1369.1617587999999</v>
      </c>
      <c r="AP32" s="107">
        <f t="shared" ref="AP32:AP35" si="31">F32+L32+R32+X32+AD32+AJ32</f>
        <v>-14.56568</v>
      </c>
      <c r="AQ32" s="194">
        <f>AO32+AP32</f>
        <v>1354.5960788</v>
      </c>
      <c r="AR32" s="107">
        <f t="shared" ref="AR32:AR35" si="32">H32+N32+T32+Z32+AF32+AL32</f>
        <v>1122.7549999999999</v>
      </c>
      <c r="AS32" s="204">
        <f t="shared" ref="AS32:AS35" si="33">AQ32-AR32</f>
        <v>231.8410788000001</v>
      </c>
      <c r="AT32" s="195">
        <f t="shared" si="16"/>
        <v>0.8288485531381562</v>
      </c>
      <c r="AU32" s="918">
        <f>AO32+AO33</f>
        <v>1521.3665103999999</v>
      </c>
      <c r="AV32" s="869">
        <f>AP32+AP33</f>
        <v>45.43432</v>
      </c>
      <c r="AW32" s="919">
        <f>AU32+AV32</f>
        <v>1566.8008304</v>
      </c>
      <c r="AX32" s="869">
        <f>AR32+AR33</f>
        <v>1519.2289999999998</v>
      </c>
      <c r="AY32" s="921">
        <f>AW32-AX32</f>
        <v>47.571830400000181</v>
      </c>
      <c r="AZ32" s="873">
        <f>AX32/AW32</f>
        <v>0.9696376019995756</v>
      </c>
    </row>
    <row r="33" spans="1:191">
      <c r="B33" s="913"/>
      <c r="C33" s="858"/>
      <c r="D33" s="115" t="s">
        <v>13</v>
      </c>
      <c r="E33" s="113">
        <v>1.7025139999999999</v>
      </c>
      <c r="F33" s="30">
        <f>+Transa_Ltp_Camaronailon!M32</f>
        <v>0</v>
      </c>
      <c r="G33" s="80">
        <f>E33+F33+I32</f>
        <v>16.1876544</v>
      </c>
      <c r="H33" s="30"/>
      <c r="I33" s="80">
        <f t="shared" si="26"/>
        <v>16.1876544</v>
      </c>
      <c r="J33" s="301">
        <f t="shared" si="1"/>
        <v>0</v>
      </c>
      <c r="K33" s="83">
        <v>17.02514</v>
      </c>
      <c r="L33" s="455">
        <f>+Transa_Ltp_Camaronailon!N32</f>
        <v>60</v>
      </c>
      <c r="M33" s="84">
        <f>O32+K33+L33</f>
        <v>105.60939999999999</v>
      </c>
      <c r="N33" s="31">
        <v>78.727000000000018</v>
      </c>
      <c r="O33" s="190">
        <f t="shared" si="27"/>
        <v>26.882399999999976</v>
      </c>
      <c r="P33" s="309">
        <f t="shared" si="3"/>
        <v>0.74545447659015218</v>
      </c>
      <c r="Q33" s="88">
        <v>34.050280000000001</v>
      </c>
      <c r="R33" s="30">
        <f>+Transa_Ltp_Camaronailon!O32</f>
        <v>0</v>
      </c>
      <c r="S33" s="89">
        <f>U32+Q33+R33</f>
        <v>76.098799999999997</v>
      </c>
      <c r="T33" s="568">
        <v>74.412999999999997</v>
      </c>
      <c r="U33" s="192">
        <f t="shared" si="28"/>
        <v>1.6858000000000004</v>
      </c>
      <c r="V33" s="196">
        <f t="shared" si="5"/>
        <v>0.97784721966706434</v>
      </c>
      <c r="W33" s="93">
        <v>25.537710000000001</v>
      </c>
      <c r="X33" s="30">
        <f>+Transa_Ltp_Camaronailon!P32</f>
        <v>0</v>
      </c>
      <c r="Y33" s="94">
        <f>AA32+W33+X33</f>
        <v>56.82710000000003</v>
      </c>
      <c r="Z33" s="30">
        <v>56.347000000000008</v>
      </c>
      <c r="AA33" s="95">
        <f t="shared" si="29"/>
        <v>0.48010000000002151</v>
      </c>
      <c r="AB33" s="196">
        <f t="shared" si="7"/>
        <v>0.99155156606618988</v>
      </c>
      <c r="AC33" s="98">
        <v>51.075420000000001</v>
      </c>
      <c r="AD33" s="30">
        <f>+Transa_Ltp_Camaronailon!Q32</f>
        <v>0</v>
      </c>
      <c r="AE33" s="99">
        <f>AG32+AC33+AD33</f>
        <v>99.885200000000111</v>
      </c>
      <c r="AF33" s="625">
        <v>98.568000000000012</v>
      </c>
      <c r="AG33" s="262">
        <f t="shared" si="8"/>
        <v>1.3172000000000992</v>
      </c>
      <c r="AH33" s="196">
        <f t="shared" si="9"/>
        <v>0.98681286116461597</v>
      </c>
      <c r="AI33" s="103">
        <v>22.813687599999998</v>
      </c>
      <c r="AJ33" s="30">
        <f>+Transa_Ltp_Camaronailon!R32</f>
        <v>0</v>
      </c>
      <c r="AK33" s="104">
        <f>AM32+AI33+AJ33</f>
        <v>89.437675999999996</v>
      </c>
      <c r="AL33" s="616">
        <v>88.418999999999997</v>
      </c>
      <c r="AM33" s="97">
        <f t="shared" si="21"/>
        <v>1.0186759999999992</v>
      </c>
      <c r="AN33" s="196">
        <f t="shared" si="11"/>
        <v>0.98861021388793691</v>
      </c>
      <c r="AO33" s="137">
        <f t="shared" si="30"/>
        <v>152.20475160000001</v>
      </c>
      <c r="AP33" s="30">
        <f t="shared" si="31"/>
        <v>60</v>
      </c>
      <c r="AQ33" s="84">
        <f>AS32+AO33+AP33</f>
        <v>444.04583040000011</v>
      </c>
      <c r="AR33" s="30">
        <f t="shared" si="32"/>
        <v>396.47400000000005</v>
      </c>
      <c r="AS33" s="100">
        <f t="shared" si="33"/>
        <v>47.571830400000067</v>
      </c>
      <c r="AT33" s="196">
        <f t="shared" si="16"/>
        <v>0.89286729624924754</v>
      </c>
      <c r="AU33" s="847"/>
      <c r="AV33" s="870"/>
      <c r="AW33" s="920"/>
      <c r="AX33" s="870"/>
      <c r="AY33" s="872"/>
      <c r="AZ33" s="874"/>
    </row>
    <row r="34" spans="1:191" s="24" customFormat="1">
      <c r="A34" s="19"/>
      <c r="B34" s="913"/>
      <c r="C34" s="857" t="s">
        <v>126</v>
      </c>
      <c r="D34" s="114" t="s">
        <v>12</v>
      </c>
      <c r="E34" s="145">
        <v>4.3000000000000004E-4</v>
      </c>
      <c r="F34" s="366">
        <f>+Transa_Ltp_Camaronailon!M33</f>
        <v>1.6611888000000006</v>
      </c>
      <c r="G34" s="116">
        <f>E34+F34</f>
        <v>1.6616188000000005</v>
      </c>
      <c r="H34" s="107"/>
      <c r="I34" s="116">
        <f t="shared" si="26"/>
        <v>1.6616188000000005</v>
      </c>
      <c r="J34" s="302">
        <f t="shared" si="1"/>
        <v>0</v>
      </c>
      <c r="K34" s="310">
        <v>4.5000000000000005E-3</v>
      </c>
      <c r="L34" s="366">
        <f>+Transa_Ltp_Camaronailon!N33</f>
        <v>27.304050000000011</v>
      </c>
      <c r="M34" s="194">
        <f>K34+L34</f>
        <v>27.308550000000011</v>
      </c>
      <c r="N34" s="107"/>
      <c r="O34" s="194">
        <f t="shared" si="27"/>
        <v>27.308550000000011</v>
      </c>
      <c r="P34" s="311">
        <f t="shared" si="3"/>
        <v>0</v>
      </c>
      <c r="Q34" s="146">
        <v>9.0000000000000011E-3</v>
      </c>
      <c r="R34" s="366">
        <f>+Transa_Ltp_Camaronailon!O33</f>
        <v>34.608100000000007</v>
      </c>
      <c r="S34" s="118">
        <f>Q34+R34</f>
        <v>34.617100000000008</v>
      </c>
      <c r="T34" s="252"/>
      <c r="U34" s="118">
        <f t="shared" si="28"/>
        <v>34.617100000000008</v>
      </c>
      <c r="V34" s="195">
        <f t="shared" si="5"/>
        <v>0</v>
      </c>
      <c r="W34" s="147">
        <v>6.7500000000000008E-3</v>
      </c>
      <c r="X34" s="366">
        <f>+Transa_Ltp_Camaronailon!P33</f>
        <v>25.956074999999991</v>
      </c>
      <c r="Y34" s="119">
        <f>W34+X34</f>
        <v>25.962824999999992</v>
      </c>
      <c r="Z34" s="31"/>
      <c r="AA34" s="119">
        <f t="shared" si="29"/>
        <v>25.962824999999992</v>
      </c>
      <c r="AB34" s="195">
        <f t="shared" si="7"/>
        <v>0</v>
      </c>
      <c r="AC34" s="148">
        <v>1.3500000000000002E-2</v>
      </c>
      <c r="AD34" s="366">
        <f>+Transa_Ltp_Camaronailon!Q33</f>
        <v>51.912149999999983</v>
      </c>
      <c r="AE34" s="120">
        <f>AC34+AD34</f>
        <v>51.925649999999983</v>
      </c>
      <c r="AF34" s="624"/>
      <c r="AG34" s="261">
        <f t="shared" si="8"/>
        <v>51.925649999999983</v>
      </c>
      <c r="AH34" s="195">
        <f t="shared" si="9"/>
        <v>0</v>
      </c>
      <c r="AI34" s="149">
        <v>6.0300000000000006E-3</v>
      </c>
      <c r="AJ34" s="366">
        <f>+Transa_Ltp_Camaronailon!R33</f>
        <v>23.187427000000007</v>
      </c>
      <c r="AK34" s="121">
        <f>AI34+AJ34</f>
        <v>23.193457000000006</v>
      </c>
      <c r="AL34" s="620"/>
      <c r="AM34" s="120">
        <f t="shared" si="21"/>
        <v>23.193457000000006</v>
      </c>
      <c r="AN34" s="195">
        <f t="shared" si="11"/>
        <v>0</v>
      </c>
      <c r="AO34" s="168">
        <f t="shared" si="30"/>
        <v>4.0210000000000003E-2</v>
      </c>
      <c r="AP34" s="107">
        <f t="shared" si="31"/>
        <v>164.6289908</v>
      </c>
      <c r="AQ34" s="117">
        <f>AO34+AP34</f>
        <v>164.6692008</v>
      </c>
      <c r="AR34" s="107">
        <f t="shared" si="32"/>
        <v>0</v>
      </c>
      <c r="AS34" s="120">
        <f t="shared" si="33"/>
        <v>164.6692008</v>
      </c>
      <c r="AT34" s="195">
        <f t="shared" si="16"/>
        <v>0</v>
      </c>
      <c r="AU34" s="846">
        <f>AO34+AO35</f>
        <v>4.4680000000000004E-2</v>
      </c>
      <c r="AV34" s="848">
        <f>AP34+AP35</f>
        <v>164.6289908</v>
      </c>
      <c r="AW34" s="854">
        <f>AU34+AV34</f>
        <v>164.6736708</v>
      </c>
      <c r="AX34" s="848">
        <f>AR34+AR35</f>
        <v>0</v>
      </c>
      <c r="AY34" s="859">
        <f>AW34-AX34</f>
        <v>164.6736708</v>
      </c>
      <c r="AZ34" s="865">
        <f>AX34/AW34</f>
        <v>0</v>
      </c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</row>
    <row r="35" spans="1:191" s="24" customFormat="1">
      <c r="A35" s="19"/>
      <c r="B35" s="913"/>
      <c r="C35" s="858"/>
      <c r="D35" s="115" t="s">
        <v>13</v>
      </c>
      <c r="E35" s="79">
        <v>5.0000000000000002E-5</v>
      </c>
      <c r="F35" s="30">
        <f>+Transa_Ltp_Camaronailon!M34</f>
        <v>0</v>
      </c>
      <c r="G35" s="80">
        <f>E35+F35+I34</f>
        <v>1.6616688000000006</v>
      </c>
      <c r="H35" s="30"/>
      <c r="I35" s="80">
        <f t="shared" si="26"/>
        <v>1.6616688000000006</v>
      </c>
      <c r="J35" s="301">
        <f t="shared" si="1"/>
        <v>0</v>
      </c>
      <c r="K35" s="83">
        <v>5.0000000000000001E-4</v>
      </c>
      <c r="L35" s="30">
        <f>+Transa_Ltp_Camaronailon!N34</f>
        <v>0</v>
      </c>
      <c r="M35" s="84">
        <f>O34+K35+L35</f>
        <v>27.30905000000001</v>
      </c>
      <c r="N35" s="30"/>
      <c r="O35" s="82">
        <f t="shared" si="27"/>
        <v>27.30905000000001</v>
      </c>
      <c r="P35" s="309">
        <f t="shared" si="3"/>
        <v>0</v>
      </c>
      <c r="Q35" s="88">
        <v>1E-3</v>
      </c>
      <c r="R35" s="30">
        <f>+Transa_Ltp_Camaronailon!O34</f>
        <v>0</v>
      </c>
      <c r="S35" s="89">
        <f>U34+Q35+R35</f>
        <v>34.618100000000005</v>
      </c>
      <c r="T35" s="30"/>
      <c r="U35" s="87">
        <f t="shared" si="28"/>
        <v>34.618100000000005</v>
      </c>
      <c r="V35" s="196">
        <f t="shared" si="5"/>
        <v>0</v>
      </c>
      <c r="W35" s="93">
        <v>7.5000000000000002E-4</v>
      </c>
      <c r="X35" s="30">
        <f>+Transa_Ltp_Camaronailon!P34</f>
        <v>0</v>
      </c>
      <c r="Y35" s="94">
        <f>AA34+W35+X35</f>
        <v>25.963574999999992</v>
      </c>
      <c r="Z35" s="30"/>
      <c r="AA35" s="94">
        <f t="shared" si="29"/>
        <v>25.963574999999992</v>
      </c>
      <c r="AB35" s="196">
        <f t="shared" si="7"/>
        <v>0</v>
      </c>
      <c r="AC35" s="98">
        <v>1.5E-3</v>
      </c>
      <c r="AD35" s="30">
        <f>+Transa_Ltp_Camaronailon!Q34</f>
        <v>0</v>
      </c>
      <c r="AE35" s="99">
        <f>AG34+AC35+AD35</f>
        <v>51.927149999999983</v>
      </c>
      <c r="AF35" s="625"/>
      <c r="AG35" s="262">
        <f t="shared" si="8"/>
        <v>51.927149999999983</v>
      </c>
      <c r="AH35" s="196">
        <f t="shared" si="9"/>
        <v>0</v>
      </c>
      <c r="AI35" s="103">
        <v>6.7000000000000002E-4</v>
      </c>
      <c r="AJ35" s="30">
        <f>+Transa_Ltp_Camaronailon!R34</f>
        <v>0</v>
      </c>
      <c r="AK35" s="104">
        <f>AM34+AI35+AJ35</f>
        <v>23.194127000000005</v>
      </c>
      <c r="AL35" s="616"/>
      <c r="AM35" s="97">
        <f t="shared" si="21"/>
        <v>23.194127000000005</v>
      </c>
      <c r="AN35" s="196">
        <f t="shared" si="11"/>
        <v>0</v>
      </c>
      <c r="AO35" s="137">
        <f t="shared" si="30"/>
        <v>4.47E-3</v>
      </c>
      <c r="AP35" s="30">
        <f t="shared" si="31"/>
        <v>0</v>
      </c>
      <c r="AQ35" s="84">
        <f>AS34+AO35+AP35</f>
        <v>164.6736708</v>
      </c>
      <c r="AR35" s="30">
        <f t="shared" si="32"/>
        <v>0</v>
      </c>
      <c r="AS35" s="97">
        <f t="shared" si="33"/>
        <v>164.6736708</v>
      </c>
      <c r="AT35" s="196">
        <f t="shared" si="16"/>
        <v>0</v>
      </c>
      <c r="AU35" s="847"/>
      <c r="AV35" s="849"/>
      <c r="AW35" s="861"/>
      <c r="AX35" s="849"/>
      <c r="AY35" s="862"/>
      <c r="AZ35" s="866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</row>
    <row r="36" spans="1:191" ht="15" customHeight="1">
      <c r="B36" s="913"/>
      <c r="C36" s="857" t="s">
        <v>107</v>
      </c>
      <c r="D36" s="114" t="s">
        <v>12</v>
      </c>
      <c r="E36" s="145">
        <v>0.20179900000000001</v>
      </c>
      <c r="F36" s="366">
        <f>+Transa_Ltp_Camaronailon!M35</f>
        <v>0</v>
      </c>
      <c r="G36" s="116">
        <f>E36+F36</f>
        <v>0.20179900000000001</v>
      </c>
      <c r="H36" s="107"/>
      <c r="I36" s="116">
        <f t="shared" si="0"/>
        <v>0.20179900000000001</v>
      </c>
      <c r="J36" s="302">
        <f t="shared" si="1"/>
        <v>0</v>
      </c>
      <c r="K36" s="310">
        <v>2.11185</v>
      </c>
      <c r="L36" s="366">
        <f>+Transa_Ltp_Camaronailon!N35</f>
        <v>0</v>
      </c>
      <c r="M36" s="194">
        <f>K36+L36</f>
        <v>2.11185</v>
      </c>
      <c r="N36" s="107"/>
      <c r="O36" s="194">
        <f t="shared" si="2"/>
        <v>2.11185</v>
      </c>
      <c r="P36" s="311">
        <f t="shared" si="3"/>
        <v>0</v>
      </c>
      <c r="Q36" s="146">
        <v>4.2237</v>
      </c>
      <c r="R36" s="366">
        <f>+Transa_Ltp_Camaronailon!O35</f>
        <v>0</v>
      </c>
      <c r="S36" s="118">
        <f>Q36+R36</f>
        <v>4.2237</v>
      </c>
      <c r="T36" s="107"/>
      <c r="U36" s="118">
        <f t="shared" si="4"/>
        <v>4.2237</v>
      </c>
      <c r="V36" s="195">
        <f t="shared" si="5"/>
        <v>0</v>
      </c>
      <c r="W36" s="147">
        <v>3.1677750000000002</v>
      </c>
      <c r="X36" s="366">
        <f>+Transa_Ltp_Camaronailon!P35</f>
        <v>0</v>
      </c>
      <c r="Y36" s="119">
        <f>W36+X36</f>
        <v>3.1677750000000002</v>
      </c>
      <c r="Z36" s="107"/>
      <c r="AA36" s="119">
        <f t="shared" si="6"/>
        <v>3.1677750000000002</v>
      </c>
      <c r="AB36" s="195">
        <f t="shared" si="7"/>
        <v>0</v>
      </c>
      <c r="AC36" s="148">
        <v>6.3355500000000005</v>
      </c>
      <c r="AD36" s="366">
        <f>+Transa_Ltp_Camaronailon!Q35</f>
        <v>0</v>
      </c>
      <c r="AE36" s="120">
        <f>AC36+AD36</f>
        <v>6.3355500000000005</v>
      </c>
      <c r="AF36" s="624">
        <v>1.006</v>
      </c>
      <c r="AG36" s="261">
        <f t="shared" si="8"/>
        <v>5.3295500000000002</v>
      </c>
      <c r="AH36" s="195">
        <f t="shared" si="9"/>
        <v>0.15878652997766571</v>
      </c>
      <c r="AI36" s="149">
        <v>2.829879</v>
      </c>
      <c r="AJ36" s="366">
        <f>+Transa_Ltp_Camaronailon!R35</f>
        <v>0</v>
      </c>
      <c r="AK36" s="121">
        <f>AI36+AJ36</f>
        <v>2.829879</v>
      </c>
      <c r="AL36" s="620">
        <v>2.83</v>
      </c>
      <c r="AM36" s="120">
        <f t="shared" si="21"/>
        <v>-1.2100000000003774E-4</v>
      </c>
      <c r="AN36" s="195">
        <f>IF(AK36&gt;0,AL36/AK36,"0%")</f>
        <v>1.0000427580119151</v>
      </c>
      <c r="AO36" s="168">
        <f t="shared" si="12"/>
        <v>18.870553000000001</v>
      </c>
      <c r="AP36" s="107">
        <f t="shared" si="13"/>
        <v>0</v>
      </c>
      <c r="AQ36" s="117">
        <f>AO36+AP36</f>
        <v>18.870553000000001</v>
      </c>
      <c r="AR36" s="107">
        <f t="shared" si="14"/>
        <v>3.8360000000000003</v>
      </c>
      <c r="AS36" s="120">
        <f t="shared" si="15"/>
        <v>15.034553000000001</v>
      </c>
      <c r="AT36" s="195">
        <f t="shared" si="16"/>
        <v>0.20327968131087626</v>
      </c>
      <c r="AU36" s="846">
        <f>AO36+AO37</f>
        <v>20.968324000000003</v>
      </c>
      <c r="AV36" s="869">
        <f>AP36+AP37</f>
        <v>0</v>
      </c>
      <c r="AW36" s="854">
        <f>AU36+AV36</f>
        <v>20.968324000000003</v>
      </c>
      <c r="AX36" s="869">
        <f>AR36+AR37</f>
        <v>16.015999999999998</v>
      </c>
      <c r="AY36" s="871">
        <f>AW36-AX36</f>
        <v>4.9523240000000044</v>
      </c>
      <c r="AZ36" s="873">
        <f>AX36/AW36</f>
        <v>0.763818796390212</v>
      </c>
    </row>
    <row r="37" spans="1:191">
      <c r="B37" s="913"/>
      <c r="C37" s="858"/>
      <c r="D37" s="115" t="s">
        <v>13</v>
      </c>
      <c r="E37" s="79">
        <v>2.3465E-2</v>
      </c>
      <c r="F37" s="30">
        <f>+Transa_Ltp_Camaronailon!M36</f>
        <v>0</v>
      </c>
      <c r="G37" s="80">
        <f>E37+F37+I36</f>
        <v>0.22526400000000002</v>
      </c>
      <c r="H37" s="30"/>
      <c r="I37" s="80">
        <f t="shared" si="0"/>
        <v>0.22526400000000002</v>
      </c>
      <c r="J37" s="301">
        <f t="shared" si="1"/>
        <v>0</v>
      </c>
      <c r="K37" s="83">
        <v>0.23465</v>
      </c>
      <c r="L37" s="30">
        <f>+Transa_Ltp_Camaronailon!N36</f>
        <v>0</v>
      </c>
      <c r="M37" s="84">
        <f>O36+K37+L37</f>
        <v>2.3464999999999998</v>
      </c>
      <c r="N37" s="30"/>
      <c r="O37" s="82">
        <f t="shared" si="2"/>
        <v>2.3464999999999998</v>
      </c>
      <c r="P37" s="309">
        <f t="shared" si="3"/>
        <v>0</v>
      </c>
      <c r="Q37" s="88">
        <v>0.46929999999999999</v>
      </c>
      <c r="R37" s="30">
        <f>+Transa_Ltp_Camaronailon!O36</f>
        <v>0</v>
      </c>
      <c r="S37" s="89">
        <f>U36+Q37+R37</f>
        <v>4.6929999999999996</v>
      </c>
      <c r="T37" s="568">
        <v>2.4649999999999999</v>
      </c>
      <c r="U37" s="87">
        <f t="shared" si="4"/>
        <v>2.2279999999999998</v>
      </c>
      <c r="V37" s="196">
        <f t="shared" si="5"/>
        <v>0.52525037289580223</v>
      </c>
      <c r="W37" s="93">
        <v>0.35197499999999998</v>
      </c>
      <c r="X37" s="30">
        <f>+Transa_Ltp_Camaronailon!P36</f>
        <v>0</v>
      </c>
      <c r="Y37" s="94">
        <f>AA36+W37+X37</f>
        <v>3.5197500000000002</v>
      </c>
      <c r="Z37" s="30">
        <v>3.7149999999999999</v>
      </c>
      <c r="AA37" s="92">
        <f t="shared" si="6"/>
        <v>-0.1952499999999997</v>
      </c>
      <c r="AB37" s="196">
        <f t="shared" si="7"/>
        <v>1.0554726898217202</v>
      </c>
      <c r="AC37" s="98">
        <v>0.70394999999999996</v>
      </c>
      <c r="AD37" s="30">
        <f>+Transa_Ltp_Camaronailon!Q36</f>
        <v>0</v>
      </c>
      <c r="AE37" s="99">
        <f>AG36+AC37+AD37</f>
        <v>6.0335000000000001</v>
      </c>
      <c r="AF37" s="625">
        <v>6</v>
      </c>
      <c r="AG37" s="262">
        <f t="shared" si="8"/>
        <v>3.3500000000000085E-2</v>
      </c>
      <c r="AH37" s="196">
        <f t="shared" si="9"/>
        <v>0.99444766719151401</v>
      </c>
      <c r="AI37" s="103">
        <v>0.31443100000000002</v>
      </c>
      <c r="AJ37" s="30">
        <f>+Transa_Ltp_Camaronailon!R36</f>
        <v>0</v>
      </c>
      <c r="AK37" s="104">
        <f>AM36+AI37+AJ37</f>
        <v>0.31430999999999998</v>
      </c>
      <c r="AL37" s="616"/>
      <c r="AM37" s="97">
        <f t="shared" si="21"/>
        <v>0.31430999999999998</v>
      </c>
      <c r="AN37" s="196">
        <f t="shared" si="11"/>
        <v>0</v>
      </c>
      <c r="AO37" s="137">
        <f t="shared" si="12"/>
        <v>2.0977709999999998</v>
      </c>
      <c r="AP37" s="30">
        <f t="shared" si="13"/>
        <v>0</v>
      </c>
      <c r="AQ37" s="84">
        <f>AS36+AO37+AP37</f>
        <v>17.132324000000001</v>
      </c>
      <c r="AR37" s="30">
        <f t="shared" si="14"/>
        <v>12.18</v>
      </c>
      <c r="AS37" s="97">
        <f t="shared" si="15"/>
        <v>4.9523240000000008</v>
      </c>
      <c r="AT37" s="196">
        <f t="shared" si="16"/>
        <v>0.7109368232821186</v>
      </c>
      <c r="AU37" s="847"/>
      <c r="AV37" s="870"/>
      <c r="AW37" s="861"/>
      <c r="AX37" s="870"/>
      <c r="AY37" s="872"/>
      <c r="AZ37" s="874"/>
    </row>
    <row r="38" spans="1:191" ht="15" customHeight="1">
      <c r="B38" s="913"/>
      <c r="C38" s="857" t="s">
        <v>112</v>
      </c>
      <c r="D38" s="114" t="s">
        <v>12</v>
      </c>
      <c r="E38" s="145">
        <v>1.1610000000000001E-2</v>
      </c>
      <c r="F38" s="366">
        <f>+Transa_Ltp_Camaronailon!M37</f>
        <v>0</v>
      </c>
      <c r="G38" s="116">
        <f>E38+F38</f>
        <v>1.1610000000000001E-2</v>
      </c>
      <c r="H38" s="107"/>
      <c r="I38" s="116">
        <f t="shared" si="0"/>
        <v>1.1610000000000001E-2</v>
      </c>
      <c r="J38" s="302">
        <f t="shared" si="1"/>
        <v>0</v>
      </c>
      <c r="K38" s="310">
        <v>0.1215</v>
      </c>
      <c r="L38" s="366">
        <f>+Transa_Ltp_Camaronailon!N37</f>
        <v>0</v>
      </c>
      <c r="M38" s="194">
        <f>K38+L38</f>
        <v>0.1215</v>
      </c>
      <c r="N38" s="107"/>
      <c r="O38" s="194">
        <f t="shared" si="2"/>
        <v>0.1215</v>
      </c>
      <c r="P38" s="311">
        <f t="shared" si="3"/>
        <v>0</v>
      </c>
      <c r="Q38" s="146">
        <v>0.24299999999999999</v>
      </c>
      <c r="R38" s="366">
        <f>+Transa_Ltp_Camaronailon!O37</f>
        <v>0</v>
      </c>
      <c r="S38" s="118">
        <f>Q38+R38</f>
        <v>0.24299999999999999</v>
      </c>
      <c r="T38" s="107"/>
      <c r="U38" s="118">
        <f t="shared" si="4"/>
        <v>0.24299999999999999</v>
      </c>
      <c r="V38" s="195">
        <f t="shared" si="5"/>
        <v>0</v>
      </c>
      <c r="W38" s="147">
        <v>0.18225</v>
      </c>
      <c r="X38" s="366">
        <f>+Transa_Ltp_Camaronailon!P37</f>
        <v>0</v>
      </c>
      <c r="Y38" s="119">
        <f>W38+X38</f>
        <v>0.18225</v>
      </c>
      <c r="Z38" s="107"/>
      <c r="AA38" s="119">
        <f t="shared" si="6"/>
        <v>0.18225</v>
      </c>
      <c r="AB38" s="195">
        <f t="shared" si="7"/>
        <v>0</v>
      </c>
      <c r="AC38" s="148">
        <v>0.36449999999999999</v>
      </c>
      <c r="AD38" s="366">
        <f>+Transa_Ltp_Camaronailon!Q37</f>
        <v>0</v>
      </c>
      <c r="AE38" s="120">
        <f>AC38+AD38</f>
        <v>0.36449999999999999</v>
      </c>
      <c r="AF38" s="624"/>
      <c r="AG38" s="261">
        <f t="shared" si="8"/>
        <v>0.36449999999999999</v>
      </c>
      <c r="AH38" s="195">
        <f t="shared" si="9"/>
        <v>0</v>
      </c>
      <c r="AI38" s="149">
        <v>0.16281000000000001</v>
      </c>
      <c r="AJ38" s="366">
        <f>+Transa_Ltp_Camaronailon!R37</f>
        <v>0</v>
      </c>
      <c r="AK38" s="121">
        <f>AI38+AJ38</f>
        <v>0.16281000000000001</v>
      </c>
      <c r="AL38" s="620"/>
      <c r="AM38" s="120">
        <f t="shared" si="21"/>
        <v>0.16281000000000001</v>
      </c>
      <c r="AN38" s="195">
        <f t="shared" si="11"/>
        <v>0</v>
      </c>
      <c r="AO38" s="168">
        <f t="shared" ref="AO38:AO55" si="34">+E38+K38+Q38+W38+AC38+AI38</f>
        <v>1.0856699999999999</v>
      </c>
      <c r="AP38" s="107">
        <f t="shared" si="13"/>
        <v>0</v>
      </c>
      <c r="AQ38" s="117">
        <f>AO38+AP38</f>
        <v>1.0856699999999999</v>
      </c>
      <c r="AR38" s="107">
        <f t="shared" si="14"/>
        <v>0</v>
      </c>
      <c r="AS38" s="120">
        <f t="shared" si="15"/>
        <v>1.0856699999999999</v>
      </c>
      <c r="AT38" s="195">
        <f t="shared" si="16"/>
        <v>0</v>
      </c>
      <c r="AU38" s="846">
        <f>AO38+AO39</f>
        <v>1.2063599999999999</v>
      </c>
      <c r="AV38" s="869">
        <f>AP38+AP39</f>
        <v>0</v>
      </c>
      <c r="AW38" s="854">
        <f>AU38+AV38</f>
        <v>1.2063599999999999</v>
      </c>
      <c r="AX38" s="869">
        <f>AR38+AR39</f>
        <v>0</v>
      </c>
      <c r="AY38" s="871">
        <f>AW38-AX38</f>
        <v>1.2063599999999999</v>
      </c>
      <c r="AZ38" s="873">
        <f>AX38/AW38</f>
        <v>0</v>
      </c>
    </row>
    <row r="39" spans="1:191">
      <c r="B39" s="913"/>
      <c r="C39" s="858"/>
      <c r="D39" s="115" t="s">
        <v>13</v>
      </c>
      <c r="E39" s="79">
        <v>1.3500000000000001E-3</v>
      </c>
      <c r="F39" s="30">
        <f>+Transa_Ltp_Camaronailon!M38</f>
        <v>0</v>
      </c>
      <c r="G39" s="80">
        <f>E39+F39+I38</f>
        <v>1.2960000000000001E-2</v>
      </c>
      <c r="H39" s="30"/>
      <c r="I39" s="80">
        <f t="shared" si="0"/>
        <v>1.2960000000000001E-2</v>
      </c>
      <c r="J39" s="301">
        <f t="shared" si="1"/>
        <v>0</v>
      </c>
      <c r="K39" s="83">
        <v>1.35E-2</v>
      </c>
      <c r="L39" s="30">
        <f>+Transa_Ltp_Camaronailon!N38</f>
        <v>0</v>
      </c>
      <c r="M39" s="84">
        <f>O38+K39+L39</f>
        <v>0.13500000000000001</v>
      </c>
      <c r="N39" s="30"/>
      <c r="O39" s="82">
        <f t="shared" si="2"/>
        <v>0.13500000000000001</v>
      </c>
      <c r="P39" s="309">
        <f t="shared" si="3"/>
        <v>0</v>
      </c>
      <c r="Q39" s="88">
        <v>2.7E-2</v>
      </c>
      <c r="R39" s="30">
        <f>+Transa_Ltp_Camaronailon!O38</f>
        <v>0</v>
      </c>
      <c r="S39" s="89">
        <f>U38+Q39+R39</f>
        <v>0.27</v>
      </c>
      <c r="T39" s="30"/>
      <c r="U39" s="87">
        <f t="shared" si="4"/>
        <v>0.27</v>
      </c>
      <c r="V39" s="196">
        <f t="shared" si="5"/>
        <v>0</v>
      </c>
      <c r="W39" s="91">
        <v>2.0250000000000001E-2</v>
      </c>
      <c r="X39" s="30">
        <f>+Transa_Ltp_Camaronailon!P38</f>
        <v>0</v>
      </c>
      <c r="Y39" s="92">
        <f>AA38+W39+X39</f>
        <v>0.20249999999999999</v>
      </c>
      <c r="Z39" s="31"/>
      <c r="AA39" s="92">
        <f t="shared" si="6"/>
        <v>0.20249999999999999</v>
      </c>
      <c r="AB39" s="196">
        <f t="shared" si="7"/>
        <v>0</v>
      </c>
      <c r="AC39" s="98">
        <v>4.0500000000000001E-2</v>
      </c>
      <c r="AD39" s="30">
        <f>+Transa_Ltp_Camaronailon!Q38</f>
        <v>0</v>
      </c>
      <c r="AE39" s="99">
        <f>AG38+AC39+AD39</f>
        <v>0.40499999999999997</v>
      </c>
      <c r="AF39" s="625"/>
      <c r="AG39" s="262">
        <f t="shared" si="8"/>
        <v>0.40499999999999997</v>
      </c>
      <c r="AH39" s="196">
        <f t="shared" si="9"/>
        <v>0</v>
      </c>
      <c r="AI39" s="103">
        <v>1.8090000000000002E-2</v>
      </c>
      <c r="AJ39" s="30">
        <f>+Transa_Ltp_Camaronailon!R38</f>
        <v>0</v>
      </c>
      <c r="AK39" s="104">
        <f>AM38+AI39+AJ39</f>
        <v>0.18090000000000001</v>
      </c>
      <c r="AL39" s="616"/>
      <c r="AM39" s="97">
        <f>AK39-AL39</f>
        <v>0.18090000000000001</v>
      </c>
      <c r="AN39" s="196">
        <f t="shared" si="11"/>
        <v>0</v>
      </c>
      <c r="AO39" s="137">
        <f t="shared" si="34"/>
        <v>0.12068999999999999</v>
      </c>
      <c r="AP39" s="30">
        <f t="shared" si="13"/>
        <v>0</v>
      </c>
      <c r="AQ39" s="84">
        <f>AS38+AO39+AP39</f>
        <v>1.2063599999999999</v>
      </c>
      <c r="AR39" s="30">
        <f t="shared" si="14"/>
        <v>0</v>
      </c>
      <c r="AS39" s="97">
        <f t="shared" si="15"/>
        <v>1.2063599999999999</v>
      </c>
      <c r="AT39" s="196">
        <f t="shared" si="16"/>
        <v>0</v>
      </c>
      <c r="AU39" s="847"/>
      <c r="AV39" s="870"/>
      <c r="AW39" s="861"/>
      <c r="AX39" s="870"/>
      <c r="AY39" s="872"/>
      <c r="AZ39" s="874"/>
    </row>
    <row r="40" spans="1:191" s="24" customFormat="1">
      <c r="A40" s="19"/>
      <c r="B40" s="913"/>
      <c r="C40" s="845" t="s">
        <v>114</v>
      </c>
      <c r="D40" s="114" t="s">
        <v>12</v>
      </c>
      <c r="E40" s="145">
        <v>3.8700000000000002E-3</v>
      </c>
      <c r="F40" s="366">
        <f>+Transa_Ltp_Camaronailon!M39</f>
        <v>-4.3200000000006983E-3</v>
      </c>
      <c r="G40" s="116">
        <f>E40+F40</f>
        <v>-4.5000000000069811E-4</v>
      </c>
      <c r="H40" s="107"/>
      <c r="I40" s="116">
        <f t="shared" si="0"/>
        <v>-4.5000000000069811E-4</v>
      </c>
      <c r="J40" s="302" t="str">
        <f t="shared" si="1"/>
        <v>0%</v>
      </c>
      <c r="K40" s="310">
        <v>4.0500000000000001E-2</v>
      </c>
      <c r="L40" s="366">
        <f>+Transa_Ltp_Camaronailon!N39</f>
        <v>-4.4999999999995266E-2</v>
      </c>
      <c r="M40" s="194">
        <f>K40+L40</f>
        <v>-4.4999999999952647E-3</v>
      </c>
      <c r="N40" s="107"/>
      <c r="O40" s="194">
        <f t="shared" si="2"/>
        <v>-4.4999999999952647E-3</v>
      </c>
      <c r="P40" s="311" t="str">
        <f t="shared" si="3"/>
        <v>0%</v>
      </c>
      <c r="Q40" s="146">
        <v>8.1000000000000003E-2</v>
      </c>
      <c r="R40" s="366">
        <f>+Transa_Ltp_Camaronailon!O39</f>
        <v>-8.9999999999990532E-2</v>
      </c>
      <c r="S40" s="118">
        <f>Q40+R40</f>
        <v>-8.9999999999905295E-3</v>
      </c>
      <c r="T40" s="107"/>
      <c r="U40" s="118">
        <f t="shared" si="4"/>
        <v>-8.9999999999905295E-3</v>
      </c>
      <c r="V40" s="195" t="str">
        <f t="shared" si="5"/>
        <v>0%</v>
      </c>
      <c r="W40" s="147">
        <v>6.0750000000000005E-2</v>
      </c>
      <c r="X40" s="366">
        <f>+Transa_Ltp_Camaronailon!P39</f>
        <v>-6.7499999999991234E-2</v>
      </c>
      <c r="Y40" s="119">
        <f>W40+X40</f>
        <v>-6.7499999999912283E-3</v>
      </c>
      <c r="Z40" s="107"/>
      <c r="AA40" s="119">
        <f t="shared" si="6"/>
        <v>-6.7499999999912283E-3</v>
      </c>
      <c r="AB40" s="195" t="str">
        <f t="shared" si="7"/>
        <v>0%</v>
      </c>
      <c r="AC40" s="148">
        <v>0.12150000000000001</v>
      </c>
      <c r="AD40" s="366">
        <f>+Transa_Ltp_Camaronailon!Q39</f>
        <v>-0.13499999999998247</v>
      </c>
      <c r="AE40" s="120">
        <f>AC40+AD40</f>
        <v>-1.3499999999982457E-2</v>
      </c>
      <c r="AF40" s="624"/>
      <c r="AG40" s="261">
        <f t="shared" si="8"/>
        <v>-1.3499999999982457E-2</v>
      </c>
      <c r="AH40" s="195" t="str">
        <f t="shared" si="9"/>
        <v>0%</v>
      </c>
      <c r="AI40" s="149">
        <v>5.4270000000000006E-2</v>
      </c>
      <c r="AJ40" s="366">
        <f>+Transa_Ltp_Camaronailon!R39</f>
        <v>-6.0300000000008458E-2</v>
      </c>
      <c r="AK40" s="121">
        <f>AI40+AJ40</f>
        <v>-6.0300000000084522E-3</v>
      </c>
      <c r="AL40" s="620"/>
      <c r="AM40" s="120">
        <f t="shared" si="21"/>
        <v>-6.0300000000084522E-3</v>
      </c>
      <c r="AN40" s="195" t="str">
        <f>IF(AK40&gt;0,AL40/AK40,"0%")</f>
        <v>0%</v>
      </c>
      <c r="AO40" s="168">
        <f t="shared" si="34"/>
        <v>0.36188999999999999</v>
      </c>
      <c r="AP40" s="107">
        <f t="shared" si="13"/>
        <v>-0.40211999999996867</v>
      </c>
      <c r="AQ40" s="117">
        <f>AO40+AP40</f>
        <v>-4.022999999996868E-2</v>
      </c>
      <c r="AR40" s="107">
        <f t="shared" si="14"/>
        <v>0</v>
      </c>
      <c r="AS40" s="120">
        <f t="shared" si="15"/>
        <v>-4.022999999996868E-2</v>
      </c>
      <c r="AT40" s="195" t="str">
        <f t="shared" si="16"/>
        <v>0%</v>
      </c>
      <c r="AU40" s="846">
        <f>AO40+AO41</f>
        <v>0.40211999999999998</v>
      </c>
      <c r="AV40" s="848">
        <f>AP40+AP41</f>
        <v>-0.40211999999996867</v>
      </c>
      <c r="AW40" s="854">
        <f>AU40+AV40</f>
        <v>3.1308289294429414E-14</v>
      </c>
      <c r="AX40" s="848">
        <f>AR40+AR41</f>
        <v>0</v>
      </c>
      <c r="AY40" s="859">
        <f>AW40-AX40</f>
        <v>3.1308289294429414E-14</v>
      </c>
      <c r="AZ40" s="865">
        <f>AX40/AW40</f>
        <v>0</v>
      </c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</row>
    <row r="41" spans="1:191" s="24" customFormat="1">
      <c r="A41" s="19"/>
      <c r="B41" s="913"/>
      <c r="C41" s="856"/>
      <c r="D41" s="115" t="s">
        <v>13</v>
      </c>
      <c r="E41" s="77">
        <v>4.5000000000000004E-4</v>
      </c>
      <c r="F41" s="30">
        <f>+Transa_Ltp_Camaronailon!M40</f>
        <v>0</v>
      </c>
      <c r="G41" s="78">
        <f>E41+F41+I40</f>
        <v>-6.9806356875479203E-16</v>
      </c>
      <c r="H41" s="31"/>
      <c r="I41" s="78">
        <f t="shared" si="0"/>
        <v>-6.9806356875479203E-16</v>
      </c>
      <c r="J41" s="301" t="str">
        <f t="shared" si="1"/>
        <v>0%</v>
      </c>
      <c r="K41" s="81">
        <v>4.5000000000000005E-3</v>
      </c>
      <c r="L41" s="30">
        <f>+Transa_Ltp_Camaronailon!N40</f>
        <v>0</v>
      </c>
      <c r="M41" s="82">
        <f>O40+K41+L41</f>
        <v>4.7357950894166834E-15</v>
      </c>
      <c r="N41" s="30"/>
      <c r="O41" s="82">
        <f t="shared" si="2"/>
        <v>4.7357950894166834E-15</v>
      </c>
      <c r="P41" s="309">
        <f t="shared" si="3"/>
        <v>0</v>
      </c>
      <c r="Q41" s="86">
        <v>9.0000000000000011E-3</v>
      </c>
      <c r="R41" s="30">
        <f>+Transa_Ltp_Camaronailon!O40</f>
        <v>0</v>
      </c>
      <c r="S41" s="87">
        <f>U40+Q41+R41</f>
        <v>9.4715901788333667E-15</v>
      </c>
      <c r="T41" s="169"/>
      <c r="U41" s="87">
        <f t="shared" si="4"/>
        <v>9.4715901788333667E-15</v>
      </c>
      <c r="V41" s="196">
        <f t="shared" si="5"/>
        <v>0</v>
      </c>
      <c r="W41" s="91">
        <v>6.7500000000000008E-3</v>
      </c>
      <c r="X41" s="30">
        <f>+Transa_Ltp_Camaronailon!P40</f>
        <v>0</v>
      </c>
      <c r="Y41" s="92">
        <f>AA40+W41+X41</f>
        <v>8.7724966180147135E-15</v>
      </c>
      <c r="Z41" s="31"/>
      <c r="AA41" s="92">
        <f t="shared" si="6"/>
        <v>8.7724966180147135E-15</v>
      </c>
      <c r="AB41" s="196">
        <f t="shared" si="7"/>
        <v>0</v>
      </c>
      <c r="AC41" s="96">
        <v>1.3500000000000002E-2</v>
      </c>
      <c r="AD41" s="30">
        <f>+Transa_Ltp_Camaronailon!Q40</f>
        <v>0</v>
      </c>
      <c r="AE41" s="97">
        <f>AG40+AC41+AD41</f>
        <v>1.7544993236029427E-14</v>
      </c>
      <c r="AF41" s="623"/>
      <c r="AG41" s="262">
        <f t="shared" si="8"/>
        <v>1.7544993236029427E-14</v>
      </c>
      <c r="AH41" s="196">
        <f t="shared" si="9"/>
        <v>0</v>
      </c>
      <c r="AI41" s="101">
        <v>6.0300000000000006E-3</v>
      </c>
      <c r="AJ41" s="30">
        <f>+Transa_Ltp_Camaronailon!R40</f>
        <v>0</v>
      </c>
      <c r="AK41" s="102">
        <f>AM40+AI41+AJ41</f>
        <v>-8.4515727749590042E-15</v>
      </c>
      <c r="AL41" s="621"/>
      <c r="AM41" s="97">
        <f>AK41-AL41</f>
        <v>-8.4515727749590042E-15</v>
      </c>
      <c r="AN41" s="196" t="str">
        <f t="shared" si="11"/>
        <v>0%</v>
      </c>
      <c r="AO41" s="137">
        <f t="shared" si="34"/>
        <v>4.0230000000000009E-2</v>
      </c>
      <c r="AP41" s="31">
        <f t="shared" si="13"/>
        <v>0</v>
      </c>
      <c r="AQ41" s="82">
        <f>AS40+AO41+AP41</f>
        <v>3.1329105976141136E-14</v>
      </c>
      <c r="AR41" s="31">
        <f t="shared" si="14"/>
        <v>0</v>
      </c>
      <c r="AS41" s="97">
        <f t="shared" si="15"/>
        <v>3.1329105976141136E-14</v>
      </c>
      <c r="AT41" s="196">
        <f t="shared" si="16"/>
        <v>0</v>
      </c>
      <c r="AU41" s="852"/>
      <c r="AV41" s="853"/>
      <c r="AW41" s="855"/>
      <c r="AX41" s="853"/>
      <c r="AY41" s="860"/>
      <c r="AZ41" s="866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</row>
    <row r="42" spans="1:191" s="24" customFormat="1">
      <c r="A42" s="19"/>
      <c r="B42" s="913"/>
      <c r="C42" s="845" t="s">
        <v>119</v>
      </c>
      <c r="D42" s="114" t="s">
        <v>12</v>
      </c>
      <c r="E42" s="145">
        <v>1.17863E-2</v>
      </c>
      <c r="F42" s="366">
        <f>+Transa_Ltp_Camaronailon!M41</f>
        <v>0.60719999999999996</v>
      </c>
      <c r="G42" s="116">
        <f>E42+F42</f>
        <v>0.61898629999999999</v>
      </c>
      <c r="H42" s="107"/>
      <c r="I42" s="116">
        <f t="shared" ref="I42:I45" si="35">G42-H42</f>
        <v>0.61898629999999999</v>
      </c>
      <c r="J42" s="302">
        <f t="shared" si="1"/>
        <v>0</v>
      </c>
      <c r="K42" s="310">
        <v>0.123345</v>
      </c>
      <c r="L42" s="366">
        <f>+Transa_Ltp_Camaronailon!N41</f>
        <v>6.3249999999999993</v>
      </c>
      <c r="M42" s="194">
        <f>K42+L42</f>
        <v>6.4483449999999989</v>
      </c>
      <c r="N42" s="107"/>
      <c r="O42" s="194">
        <f t="shared" ref="O42:O45" si="36">M42-N42</f>
        <v>6.4483449999999989</v>
      </c>
      <c r="P42" s="311">
        <f t="shared" si="3"/>
        <v>0</v>
      </c>
      <c r="Q42" s="146">
        <v>0.24668999999999999</v>
      </c>
      <c r="R42" s="366">
        <f>+Transa_Ltp_Camaronailon!O41</f>
        <v>12.649999999999999</v>
      </c>
      <c r="S42" s="118">
        <f>Q42+R42</f>
        <v>12.896689999999998</v>
      </c>
      <c r="T42" s="107"/>
      <c r="U42" s="118">
        <f t="shared" ref="U42:U45" si="37">S42-T42</f>
        <v>12.896689999999998</v>
      </c>
      <c r="V42" s="195">
        <f t="shared" si="5"/>
        <v>0</v>
      </c>
      <c r="W42" s="147">
        <v>0.1850175</v>
      </c>
      <c r="X42" s="366">
        <f>+Transa_Ltp_Camaronailon!P41</f>
        <v>9.4874999999999989</v>
      </c>
      <c r="Y42" s="119">
        <f>W42+X42</f>
        <v>9.6725174999999997</v>
      </c>
      <c r="Z42" s="107"/>
      <c r="AA42" s="119">
        <f t="shared" ref="AA42:AA45" si="38">Y42-Z42</f>
        <v>9.6725174999999997</v>
      </c>
      <c r="AB42" s="195">
        <f t="shared" si="7"/>
        <v>0</v>
      </c>
      <c r="AC42" s="148">
        <v>0.370035</v>
      </c>
      <c r="AD42" s="366">
        <f>+Transa_Ltp_Camaronailon!Q41</f>
        <v>18.974999999999998</v>
      </c>
      <c r="AE42" s="120">
        <f>AC42+AD42</f>
        <v>19.345034999999999</v>
      </c>
      <c r="AF42" s="624"/>
      <c r="AG42" s="261">
        <f t="shared" si="8"/>
        <v>19.345034999999999</v>
      </c>
      <c r="AH42" s="195">
        <f t="shared" si="9"/>
        <v>0</v>
      </c>
      <c r="AI42" s="149">
        <v>0.16528229999999999</v>
      </c>
      <c r="AJ42" s="366">
        <f>+Transa_Ltp_Camaronailon!R41</f>
        <v>8.4755000000000003</v>
      </c>
      <c r="AK42" s="121">
        <f>AI42+AJ42</f>
        <v>8.6407822999999997</v>
      </c>
      <c r="AL42" s="620"/>
      <c r="AM42" s="120">
        <f t="shared" si="21"/>
        <v>8.6407822999999997</v>
      </c>
      <c r="AN42" s="195">
        <f t="shared" si="11"/>
        <v>0</v>
      </c>
      <c r="AO42" s="168">
        <f t="shared" si="34"/>
        <v>1.1021561</v>
      </c>
      <c r="AP42" s="107">
        <f t="shared" ref="AP42:AP45" si="39">F42+L42+R42+X42+AD42+AJ42</f>
        <v>56.520199999999988</v>
      </c>
      <c r="AQ42" s="117">
        <f>AO42+AP42</f>
        <v>57.62235609999999</v>
      </c>
      <c r="AR42" s="107">
        <f t="shared" ref="AR42:AR45" si="40">H42+N42+T42+Z42+AF42+AL42</f>
        <v>0</v>
      </c>
      <c r="AS42" s="120">
        <f t="shared" ref="AS42:AS45" si="41">AQ42-AR42</f>
        <v>57.62235609999999</v>
      </c>
      <c r="AT42" s="195">
        <f t="shared" si="16"/>
        <v>0</v>
      </c>
      <c r="AU42" s="846">
        <f>AO42+AO43</f>
        <v>1.2246788</v>
      </c>
      <c r="AV42" s="848">
        <f>AP42+AP43</f>
        <v>56.520199999999988</v>
      </c>
      <c r="AW42" s="854">
        <f>AU42+AV42</f>
        <v>57.744878799999988</v>
      </c>
      <c r="AX42" s="848">
        <f>AR42+AR43</f>
        <v>0</v>
      </c>
      <c r="AY42" s="859">
        <f>AW42-AX42</f>
        <v>57.744878799999988</v>
      </c>
      <c r="AZ42" s="865">
        <f>AX42/AW42</f>
        <v>0</v>
      </c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</row>
    <row r="43" spans="1:191" s="24" customFormat="1">
      <c r="A43" s="19"/>
      <c r="B43" s="913"/>
      <c r="C43" s="845"/>
      <c r="D43" s="115" t="s">
        <v>13</v>
      </c>
      <c r="E43" s="79">
        <v>1.3705E-3</v>
      </c>
      <c r="F43" s="30">
        <f>+Transa_Ltp_Camaronailon!M42</f>
        <v>0</v>
      </c>
      <c r="G43" s="80">
        <f>E43+F43+I42</f>
        <v>0.62035680000000004</v>
      </c>
      <c r="H43" s="30"/>
      <c r="I43" s="80">
        <f t="shared" si="35"/>
        <v>0.62035680000000004</v>
      </c>
      <c r="J43" s="301">
        <f t="shared" si="1"/>
        <v>0</v>
      </c>
      <c r="K43" s="83">
        <v>1.3705E-2</v>
      </c>
      <c r="L43" s="30">
        <f>+Transa_Ltp_Camaronailon!N42</f>
        <v>0</v>
      </c>
      <c r="M43" s="84">
        <f>O42+K43+L43</f>
        <v>6.4620499999999987</v>
      </c>
      <c r="N43" s="30"/>
      <c r="O43" s="85">
        <f t="shared" si="36"/>
        <v>6.4620499999999987</v>
      </c>
      <c r="P43" s="309">
        <f t="shared" si="3"/>
        <v>0</v>
      </c>
      <c r="Q43" s="88">
        <v>2.741E-2</v>
      </c>
      <c r="R43" s="30">
        <f>+Transa_Ltp_Camaronailon!O42</f>
        <v>0</v>
      </c>
      <c r="S43" s="89">
        <f>U42+Q43+R43</f>
        <v>12.924099999999997</v>
      </c>
      <c r="T43" s="30"/>
      <c r="U43" s="90">
        <f t="shared" si="37"/>
        <v>12.924099999999997</v>
      </c>
      <c r="V43" s="196">
        <f t="shared" si="5"/>
        <v>0</v>
      </c>
      <c r="W43" s="93">
        <v>2.0557499999999999E-2</v>
      </c>
      <c r="X43" s="30">
        <f>+Transa_Ltp_Camaronailon!P42</f>
        <v>0</v>
      </c>
      <c r="Y43" s="94">
        <f>AA42+W43+X43</f>
        <v>9.6930750000000003</v>
      </c>
      <c r="Z43" s="30"/>
      <c r="AA43" s="95">
        <f t="shared" si="38"/>
        <v>9.6930750000000003</v>
      </c>
      <c r="AB43" s="196">
        <f t="shared" si="7"/>
        <v>0</v>
      </c>
      <c r="AC43" s="98">
        <v>4.1114999999999999E-2</v>
      </c>
      <c r="AD43" s="30">
        <f>+Transa_Ltp_Camaronailon!Q42</f>
        <v>0</v>
      </c>
      <c r="AE43" s="99">
        <f>AG42+AC43+AD43</f>
        <v>19.386150000000001</v>
      </c>
      <c r="AF43" s="625"/>
      <c r="AG43" s="262">
        <f t="shared" si="8"/>
        <v>19.386150000000001</v>
      </c>
      <c r="AH43" s="196">
        <f t="shared" si="9"/>
        <v>0</v>
      </c>
      <c r="AI43" s="103">
        <v>1.8364700000000001E-2</v>
      </c>
      <c r="AJ43" s="30">
        <f>+Transa_Ltp_Camaronailon!R42</f>
        <v>0</v>
      </c>
      <c r="AK43" s="104">
        <f>AM42+AI43+AJ43</f>
        <v>8.659146999999999</v>
      </c>
      <c r="AL43" s="616"/>
      <c r="AM43" s="97">
        <f>AK43-AL43</f>
        <v>8.659146999999999</v>
      </c>
      <c r="AN43" s="196">
        <f t="shared" si="11"/>
        <v>0</v>
      </c>
      <c r="AO43" s="137">
        <f t="shared" si="34"/>
        <v>0.1225227</v>
      </c>
      <c r="AP43" s="30">
        <f t="shared" si="39"/>
        <v>0</v>
      </c>
      <c r="AQ43" s="84">
        <f>AS42+AO43+AP43</f>
        <v>57.744878799999988</v>
      </c>
      <c r="AR43" s="30">
        <f t="shared" si="40"/>
        <v>0</v>
      </c>
      <c r="AS43" s="100">
        <f t="shared" si="41"/>
        <v>57.744878799999988</v>
      </c>
      <c r="AT43" s="196">
        <f t="shared" si="16"/>
        <v>0</v>
      </c>
      <c r="AU43" s="847"/>
      <c r="AV43" s="849"/>
      <c r="AW43" s="861"/>
      <c r="AX43" s="849"/>
      <c r="AY43" s="862"/>
      <c r="AZ43" s="866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</row>
    <row r="44" spans="1:191" s="24" customFormat="1">
      <c r="A44" s="19"/>
      <c r="B44" s="913"/>
      <c r="C44" s="845" t="s">
        <v>120</v>
      </c>
      <c r="D44" s="114" t="s">
        <v>12</v>
      </c>
      <c r="E44" s="77">
        <v>4.3000000000000004E-4</v>
      </c>
      <c r="F44" s="366">
        <f>+Transa_Ltp_Camaronailon!M43</f>
        <v>0</v>
      </c>
      <c r="G44" s="116">
        <f>E44+F44</f>
        <v>4.3000000000000004E-4</v>
      </c>
      <c r="H44" s="31"/>
      <c r="I44" s="78">
        <f t="shared" si="35"/>
        <v>4.3000000000000004E-4</v>
      </c>
      <c r="J44" s="302">
        <f t="shared" si="1"/>
        <v>0</v>
      </c>
      <c r="K44" s="81">
        <v>0</v>
      </c>
      <c r="L44" s="366">
        <f>+Transa_Ltp_Camaronailon!N43</f>
        <v>0</v>
      </c>
      <c r="M44" s="194">
        <f>K44+L44</f>
        <v>0</v>
      </c>
      <c r="N44" s="31"/>
      <c r="O44" s="194">
        <f t="shared" si="36"/>
        <v>0</v>
      </c>
      <c r="P44" s="311" t="str">
        <f t="shared" si="3"/>
        <v>0%</v>
      </c>
      <c r="Q44" s="146">
        <v>0</v>
      </c>
      <c r="R44" s="366">
        <f>+Transa_Ltp_Camaronailon!O43</f>
        <v>0</v>
      </c>
      <c r="S44" s="118">
        <f>Q44+R44</f>
        <v>0</v>
      </c>
      <c r="T44" s="31"/>
      <c r="U44" s="118">
        <f t="shared" si="37"/>
        <v>0</v>
      </c>
      <c r="V44" s="195" t="str">
        <f t="shared" si="5"/>
        <v>0%</v>
      </c>
      <c r="W44" s="91">
        <v>0</v>
      </c>
      <c r="X44" s="366">
        <f>+Transa_Ltp_Camaronailon!P43</f>
        <v>0</v>
      </c>
      <c r="Y44" s="119">
        <f>W44+X44</f>
        <v>0</v>
      </c>
      <c r="Z44" s="31"/>
      <c r="AA44" s="119">
        <f t="shared" si="38"/>
        <v>0</v>
      </c>
      <c r="AB44" s="195" t="str">
        <f t="shared" si="7"/>
        <v>0%</v>
      </c>
      <c r="AC44" s="96">
        <v>0</v>
      </c>
      <c r="AD44" s="366">
        <f>+Transa_Ltp_Camaronailon!Q43</f>
        <v>0</v>
      </c>
      <c r="AE44" s="120">
        <f>AC44+AD44</f>
        <v>0</v>
      </c>
      <c r="AF44" s="623"/>
      <c r="AG44" s="261">
        <f t="shared" si="8"/>
        <v>0</v>
      </c>
      <c r="AH44" s="195" t="str">
        <f t="shared" si="9"/>
        <v>0%</v>
      </c>
      <c r="AI44" s="101">
        <v>0</v>
      </c>
      <c r="AJ44" s="366">
        <f>+Transa_Ltp_Camaronailon!R43</f>
        <v>0</v>
      </c>
      <c r="AK44" s="121">
        <f>AI44+AJ44</f>
        <v>0</v>
      </c>
      <c r="AL44" s="621"/>
      <c r="AM44" s="120">
        <f t="shared" si="21"/>
        <v>0</v>
      </c>
      <c r="AN44" s="195" t="str">
        <f t="shared" si="11"/>
        <v>0%</v>
      </c>
      <c r="AO44" s="168">
        <f t="shared" si="34"/>
        <v>4.3000000000000004E-4</v>
      </c>
      <c r="AP44" s="31">
        <f t="shared" si="39"/>
        <v>0</v>
      </c>
      <c r="AQ44" s="117">
        <f>AO44+AP44</f>
        <v>4.3000000000000004E-4</v>
      </c>
      <c r="AR44" s="31">
        <f t="shared" si="40"/>
        <v>0</v>
      </c>
      <c r="AS44" s="120">
        <f t="shared" si="41"/>
        <v>4.3000000000000004E-4</v>
      </c>
      <c r="AT44" s="195">
        <f t="shared" si="16"/>
        <v>0</v>
      </c>
      <c r="AU44" s="846">
        <f>AO44+AO45</f>
        <v>4.8000000000000007E-4</v>
      </c>
      <c r="AV44" s="848">
        <f>AP44+AP45</f>
        <v>0</v>
      </c>
      <c r="AW44" s="854">
        <f>AU44+AV44</f>
        <v>4.8000000000000007E-4</v>
      </c>
      <c r="AX44" s="848">
        <f>AR44+AR45</f>
        <v>0</v>
      </c>
      <c r="AY44" s="859">
        <f>AW44-AX44</f>
        <v>4.8000000000000007E-4</v>
      </c>
      <c r="AZ44" s="865">
        <f>AX44/AW44</f>
        <v>0</v>
      </c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</row>
    <row r="45" spans="1:191" s="24" customFormat="1">
      <c r="A45" s="19"/>
      <c r="B45" s="913"/>
      <c r="C45" s="856"/>
      <c r="D45" s="142" t="s">
        <v>13</v>
      </c>
      <c r="E45" s="77">
        <v>5.0000000000000002E-5</v>
      </c>
      <c r="F45" s="30">
        <f>+Transa_Ltp_Camaronailon!M44</f>
        <v>0</v>
      </c>
      <c r="G45" s="78">
        <f>E45+F45+I44</f>
        <v>4.8000000000000007E-4</v>
      </c>
      <c r="H45" s="31"/>
      <c r="I45" s="78">
        <f t="shared" si="35"/>
        <v>4.8000000000000007E-4</v>
      </c>
      <c r="J45" s="301">
        <f t="shared" si="1"/>
        <v>0</v>
      </c>
      <c r="K45" s="81">
        <v>0</v>
      </c>
      <c r="L45" s="30">
        <f>+Transa_Ltp_Camaronailon!N44</f>
        <v>0</v>
      </c>
      <c r="M45" s="82">
        <f>O44+K45+L45</f>
        <v>0</v>
      </c>
      <c r="N45" s="31"/>
      <c r="O45" s="150">
        <f t="shared" si="36"/>
        <v>0</v>
      </c>
      <c r="P45" s="309" t="str">
        <f t="shared" si="3"/>
        <v>0%</v>
      </c>
      <c r="Q45" s="86">
        <v>0</v>
      </c>
      <c r="R45" s="30">
        <f>+Transa_Ltp_Camaronailon!O44</f>
        <v>0</v>
      </c>
      <c r="S45" s="87">
        <f>U44+Q45+R45</f>
        <v>0</v>
      </c>
      <c r="T45" s="31"/>
      <c r="U45" s="151">
        <f t="shared" si="37"/>
        <v>0</v>
      </c>
      <c r="V45" s="196" t="str">
        <f t="shared" si="5"/>
        <v>0%</v>
      </c>
      <c r="W45" s="91">
        <v>0</v>
      </c>
      <c r="X45" s="30">
        <f>+Transa_Ltp_Camaronailon!P44</f>
        <v>0</v>
      </c>
      <c r="Y45" s="92">
        <f>AA44+W45+X45</f>
        <v>0</v>
      </c>
      <c r="Z45" s="31"/>
      <c r="AA45" s="152">
        <f t="shared" si="38"/>
        <v>0</v>
      </c>
      <c r="AB45" s="196" t="str">
        <f t="shared" si="7"/>
        <v>0%</v>
      </c>
      <c r="AC45" s="96">
        <v>0</v>
      </c>
      <c r="AD45" s="30">
        <f>+Transa_Ltp_Camaronailon!Q44</f>
        <v>0</v>
      </c>
      <c r="AE45" s="97">
        <f>AG44+AC45+AD45</f>
        <v>0</v>
      </c>
      <c r="AF45" s="623"/>
      <c r="AG45" s="262">
        <f t="shared" si="8"/>
        <v>0</v>
      </c>
      <c r="AH45" s="196" t="str">
        <f t="shared" si="9"/>
        <v>0%</v>
      </c>
      <c r="AI45" s="101">
        <v>0</v>
      </c>
      <c r="AJ45" s="30">
        <f>+Transa_Ltp_Camaronailon!R44</f>
        <v>0</v>
      </c>
      <c r="AK45" s="102">
        <f>AM44+AI45+AJ45</f>
        <v>0</v>
      </c>
      <c r="AL45" s="621"/>
      <c r="AM45" s="97">
        <f>AK45-AL45</f>
        <v>0</v>
      </c>
      <c r="AN45" s="196" t="str">
        <f t="shared" si="11"/>
        <v>0%</v>
      </c>
      <c r="AO45" s="143">
        <f t="shared" si="34"/>
        <v>5.0000000000000002E-5</v>
      </c>
      <c r="AP45" s="31">
        <f t="shared" si="39"/>
        <v>0</v>
      </c>
      <c r="AQ45" s="82">
        <f>AS44+AO45+AP45</f>
        <v>4.8000000000000007E-4</v>
      </c>
      <c r="AR45" s="31">
        <f t="shared" si="40"/>
        <v>0</v>
      </c>
      <c r="AS45" s="153">
        <f t="shared" si="41"/>
        <v>4.8000000000000007E-4</v>
      </c>
      <c r="AT45" s="196">
        <f t="shared" si="16"/>
        <v>0</v>
      </c>
      <c r="AU45" s="852"/>
      <c r="AV45" s="853"/>
      <c r="AW45" s="855"/>
      <c r="AX45" s="853"/>
      <c r="AY45" s="860"/>
      <c r="AZ45" s="866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</row>
    <row r="46" spans="1:191" s="24" customFormat="1">
      <c r="A46" s="19"/>
      <c r="B46" s="913"/>
      <c r="C46" s="845" t="s">
        <v>36</v>
      </c>
      <c r="D46" s="144" t="s">
        <v>12</v>
      </c>
      <c r="E46" s="145">
        <v>4.3000000000000004E-4</v>
      </c>
      <c r="F46" s="366">
        <f>+Transa_Ltp_Camaronailon!M45</f>
        <v>0</v>
      </c>
      <c r="G46" s="116">
        <f>E46+F46</f>
        <v>4.3000000000000004E-4</v>
      </c>
      <c r="H46" s="107"/>
      <c r="I46" s="116">
        <f t="shared" ref="I46:I49" si="42">G46-H46</f>
        <v>4.3000000000000004E-4</v>
      </c>
      <c r="J46" s="302">
        <f t="shared" si="1"/>
        <v>0</v>
      </c>
      <c r="K46" s="171">
        <v>4.5000000000000005E-3</v>
      </c>
      <c r="L46" s="366">
        <f>+Transa_Ltp_Camaronailon!N45</f>
        <v>0</v>
      </c>
      <c r="M46" s="194">
        <f>K46+L46</f>
        <v>4.5000000000000005E-3</v>
      </c>
      <c r="N46" s="107"/>
      <c r="O46" s="194">
        <f t="shared" ref="O46:O49" si="43">M46-N46</f>
        <v>4.5000000000000005E-3</v>
      </c>
      <c r="P46" s="311">
        <f t="shared" si="3"/>
        <v>0</v>
      </c>
      <c r="Q46" s="146">
        <v>9.0000000000000011E-3</v>
      </c>
      <c r="R46" s="366">
        <f>+Transa_Ltp_Camaronailon!O45</f>
        <v>0</v>
      </c>
      <c r="S46" s="118">
        <f>Q46+R46</f>
        <v>9.0000000000000011E-3</v>
      </c>
      <c r="T46" s="107"/>
      <c r="U46" s="118">
        <f t="shared" ref="U46:U49" si="44">S46-T46</f>
        <v>9.0000000000000011E-3</v>
      </c>
      <c r="V46" s="195">
        <f t="shared" si="5"/>
        <v>0</v>
      </c>
      <c r="W46" s="147">
        <v>6.7500000000000008E-3</v>
      </c>
      <c r="X46" s="366">
        <f>+Transa_Ltp_Camaronailon!P45</f>
        <v>0</v>
      </c>
      <c r="Y46" s="119">
        <f>W46+X46</f>
        <v>6.7500000000000008E-3</v>
      </c>
      <c r="Z46" s="107"/>
      <c r="AA46" s="119">
        <f t="shared" ref="AA46:AA49" si="45">Y46-Z46</f>
        <v>6.7500000000000008E-3</v>
      </c>
      <c r="AB46" s="195">
        <f t="shared" si="7"/>
        <v>0</v>
      </c>
      <c r="AC46" s="148">
        <v>1.3500000000000002E-2</v>
      </c>
      <c r="AD46" s="366">
        <f>+Transa_Ltp_Camaronailon!Q45</f>
        <v>0</v>
      </c>
      <c r="AE46" s="120">
        <f>AC46+AD46</f>
        <v>1.3500000000000002E-2</v>
      </c>
      <c r="AF46" s="624"/>
      <c r="AG46" s="261">
        <f t="shared" si="8"/>
        <v>1.3500000000000002E-2</v>
      </c>
      <c r="AH46" s="195">
        <f t="shared" si="9"/>
        <v>0</v>
      </c>
      <c r="AI46" s="149">
        <v>6.0300000000000006E-3</v>
      </c>
      <c r="AJ46" s="366">
        <f>+Transa_Ltp_Camaronailon!R45</f>
        <v>0</v>
      </c>
      <c r="AK46" s="121">
        <f>AI46+AJ46</f>
        <v>6.0300000000000006E-3</v>
      </c>
      <c r="AL46" s="620"/>
      <c r="AM46" s="120">
        <f t="shared" si="21"/>
        <v>6.0300000000000006E-3</v>
      </c>
      <c r="AN46" s="195">
        <f t="shared" si="11"/>
        <v>0</v>
      </c>
      <c r="AO46" s="168">
        <f t="shared" ref="AO46:AO47" si="46">+E46+K46+Q46+W46+AC46+AI46</f>
        <v>4.0210000000000003E-2</v>
      </c>
      <c r="AP46" s="107">
        <f t="shared" ref="AP46:AP49" si="47">F46+L46+R46+X46+AD46+AJ46</f>
        <v>0</v>
      </c>
      <c r="AQ46" s="117">
        <f>AO46+AP46</f>
        <v>4.0210000000000003E-2</v>
      </c>
      <c r="AR46" s="107">
        <f t="shared" ref="AR46:AR49" si="48">H46+N46+T46+Z46+AF46+AL46</f>
        <v>0</v>
      </c>
      <c r="AS46" s="120">
        <f t="shared" ref="AS46:AS49" si="49">AQ46-AR46</f>
        <v>4.0210000000000003E-2</v>
      </c>
      <c r="AT46" s="195">
        <f t="shared" si="16"/>
        <v>0</v>
      </c>
      <c r="AU46" s="846">
        <f>AO46+AO47</f>
        <v>4.4680000000000004E-2</v>
      </c>
      <c r="AV46" s="848">
        <f>AP46+AP47</f>
        <v>0</v>
      </c>
      <c r="AW46" s="854">
        <f>AU46+AV46</f>
        <v>4.4680000000000004E-2</v>
      </c>
      <c r="AX46" s="848">
        <f>AR46+AR47</f>
        <v>0</v>
      </c>
      <c r="AY46" s="859">
        <f>AW46-AX46</f>
        <v>4.4680000000000004E-2</v>
      </c>
      <c r="AZ46" s="865">
        <f>AX46/AW46</f>
        <v>0</v>
      </c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</row>
    <row r="47" spans="1:191" s="24" customFormat="1">
      <c r="A47" s="19"/>
      <c r="B47" s="913"/>
      <c r="C47" s="845"/>
      <c r="D47" s="115" t="s">
        <v>13</v>
      </c>
      <c r="E47" s="79">
        <v>5.0000000000000002E-5</v>
      </c>
      <c r="F47" s="30">
        <f>+Transa_Ltp_Camaronailon!M46</f>
        <v>0</v>
      </c>
      <c r="G47" s="80">
        <f>E47+F47+I46</f>
        <v>4.8000000000000007E-4</v>
      </c>
      <c r="H47" s="30"/>
      <c r="I47" s="80">
        <f t="shared" si="42"/>
        <v>4.8000000000000007E-4</v>
      </c>
      <c r="J47" s="301">
        <f t="shared" si="1"/>
        <v>0</v>
      </c>
      <c r="K47" s="172">
        <v>5.0000000000000001E-4</v>
      </c>
      <c r="L47" s="30">
        <f>+Transa_Ltp_Camaronailon!N46</f>
        <v>0</v>
      </c>
      <c r="M47" s="82">
        <f>O46+K47+L47</f>
        <v>5.000000000000001E-3</v>
      </c>
      <c r="N47" s="30"/>
      <c r="O47" s="85">
        <f t="shared" si="43"/>
        <v>5.000000000000001E-3</v>
      </c>
      <c r="P47" s="309">
        <f t="shared" si="3"/>
        <v>0</v>
      </c>
      <c r="Q47" s="88">
        <v>1E-3</v>
      </c>
      <c r="R47" s="30">
        <f>+Transa_Ltp_Camaronailon!O46</f>
        <v>0</v>
      </c>
      <c r="S47" s="89">
        <f>U46+Q47+R47</f>
        <v>1.0000000000000002E-2</v>
      </c>
      <c r="T47" s="30"/>
      <c r="U47" s="90">
        <f t="shared" si="44"/>
        <v>1.0000000000000002E-2</v>
      </c>
      <c r="V47" s="196">
        <f t="shared" si="5"/>
        <v>0</v>
      </c>
      <c r="W47" s="93">
        <v>7.5000000000000002E-4</v>
      </c>
      <c r="X47" s="30">
        <f>+Transa_Ltp_Camaronailon!P46</f>
        <v>0</v>
      </c>
      <c r="Y47" s="94">
        <f>AA46+W47+X47</f>
        <v>7.5000000000000006E-3</v>
      </c>
      <c r="Z47" s="30"/>
      <c r="AA47" s="95">
        <f t="shared" si="45"/>
        <v>7.5000000000000006E-3</v>
      </c>
      <c r="AB47" s="196">
        <f t="shared" si="7"/>
        <v>0</v>
      </c>
      <c r="AC47" s="98">
        <v>1.5E-3</v>
      </c>
      <c r="AD47" s="30">
        <f>+Transa_Ltp_Camaronailon!Q46</f>
        <v>0</v>
      </c>
      <c r="AE47" s="99">
        <f>AG46+AC47+AD47</f>
        <v>1.5000000000000001E-2</v>
      </c>
      <c r="AF47" s="625"/>
      <c r="AG47" s="262">
        <f t="shared" si="8"/>
        <v>1.5000000000000001E-2</v>
      </c>
      <c r="AH47" s="196">
        <f t="shared" si="9"/>
        <v>0</v>
      </c>
      <c r="AI47" s="103">
        <v>6.7000000000000002E-4</v>
      </c>
      <c r="AJ47" s="30">
        <f>+Transa_Ltp_Camaronailon!R46</f>
        <v>0</v>
      </c>
      <c r="AK47" s="104">
        <f>AM46+AI47+AJ47</f>
        <v>6.7000000000000011E-3</v>
      </c>
      <c r="AL47" s="616"/>
      <c r="AM47" s="97">
        <f>AK47-AL47</f>
        <v>6.7000000000000011E-3</v>
      </c>
      <c r="AN47" s="196">
        <f t="shared" si="11"/>
        <v>0</v>
      </c>
      <c r="AO47" s="137">
        <f t="shared" si="46"/>
        <v>4.47E-3</v>
      </c>
      <c r="AP47" s="30">
        <f t="shared" si="47"/>
        <v>0</v>
      </c>
      <c r="AQ47" s="84">
        <f>AS46+AO47+AP47</f>
        <v>4.4680000000000004E-2</v>
      </c>
      <c r="AR47" s="30">
        <f t="shared" si="48"/>
        <v>0</v>
      </c>
      <c r="AS47" s="100">
        <f t="shared" si="49"/>
        <v>4.4680000000000004E-2</v>
      </c>
      <c r="AT47" s="196">
        <f t="shared" si="16"/>
        <v>0</v>
      </c>
      <c r="AU47" s="847"/>
      <c r="AV47" s="849"/>
      <c r="AW47" s="861"/>
      <c r="AX47" s="849"/>
      <c r="AY47" s="862"/>
      <c r="AZ47" s="866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</row>
    <row r="48" spans="1:191" s="24" customFormat="1" ht="15" customHeight="1">
      <c r="A48" s="19"/>
      <c r="B48" s="913"/>
      <c r="C48" s="845" t="s">
        <v>127</v>
      </c>
      <c r="D48" s="114" t="s">
        <v>12</v>
      </c>
      <c r="E48" s="145">
        <v>2.3232899999999997E-2</v>
      </c>
      <c r="F48" s="366">
        <f>+Transa_Ltp_Camaronailon!M47</f>
        <v>0</v>
      </c>
      <c r="G48" s="116">
        <f>E48+F48</f>
        <v>2.3232899999999997E-2</v>
      </c>
      <c r="H48" s="107"/>
      <c r="I48" s="116">
        <f t="shared" si="42"/>
        <v>2.3232899999999997E-2</v>
      </c>
      <c r="J48" s="302">
        <f t="shared" si="1"/>
        <v>0</v>
      </c>
      <c r="K48" s="310">
        <v>0.24313499999999999</v>
      </c>
      <c r="L48" s="366">
        <f>+Transa_Ltp_Camaronailon!N47</f>
        <v>0</v>
      </c>
      <c r="M48" s="194">
        <f>K48+L48</f>
        <v>0.24313499999999999</v>
      </c>
      <c r="N48" s="107"/>
      <c r="O48" s="194">
        <f t="shared" si="43"/>
        <v>0.24313499999999999</v>
      </c>
      <c r="P48" s="311">
        <f t="shared" si="3"/>
        <v>0</v>
      </c>
      <c r="Q48" s="146">
        <v>0.48626999999999998</v>
      </c>
      <c r="R48" s="366">
        <f>+Transa_Ltp_Camaronailon!O47</f>
        <v>0</v>
      </c>
      <c r="S48" s="118">
        <f>Q48+R48</f>
        <v>0.48626999999999998</v>
      </c>
      <c r="T48" s="107"/>
      <c r="U48" s="118">
        <f t="shared" si="44"/>
        <v>0.48626999999999998</v>
      </c>
      <c r="V48" s="195">
        <f t="shared" si="5"/>
        <v>0</v>
      </c>
      <c r="W48" s="147">
        <v>0.36470249999999999</v>
      </c>
      <c r="X48" s="366">
        <f>+Transa_Ltp_Camaronailon!P47</f>
        <v>0</v>
      </c>
      <c r="Y48" s="119">
        <f>W48+X48</f>
        <v>0.36470249999999999</v>
      </c>
      <c r="Z48" s="107"/>
      <c r="AA48" s="119">
        <f t="shared" si="45"/>
        <v>0.36470249999999999</v>
      </c>
      <c r="AB48" s="195">
        <f t="shared" si="7"/>
        <v>0</v>
      </c>
      <c r="AC48" s="148">
        <v>0.72940499999999997</v>
      </c>
      <c r="AD48" s="366">
        <f>+Transa_Ltp_Camaronailon!Q47</f>
        <v>0</v>
      </c>
      <c r="AE48" s="120">
        <f>AC48+AD48</f>
        <v>0.72940499999999997</v>
      </c>
      <c r="AF48" s="624"/>
      <c r="AG48" s="261">
        <f t="shared" si="8"/>
        <v>0.72940499999999997</v>
      </c>
      <c r="AH48" s="195">
        <f t="shared" si="9"/>
        <v>0</v>
      </c>
      <c r="AI48" s="149">
        <v>0.32580089999999995</v>
      </c>
      <c r="AJ48" s="366">
        <f>+Transa_Ltp_Camaronailon!R47</f>
        <v>0</v>
      </c>
      <c r="AK48" s="121">
        <f>AI48+AJ48</f>
        <v>0.32580089999999995</v>
      </c>
      <c r="AL48" s="620"/>
      <c r="AM48" s="120">
        <f t="shared" si="21"/>
        <v>0.32580089999999995</v>
      </c>
      <c r="AN48" s="195">
        <f t="shared" si="11"/>
        <v>0</v>
      </c>
      <c r="AO48" s="168">
        <f t="shared" si="34"/>
        <v>2.1725463</v>
      </c>
      <c r="AP48" s="107">
        <f t="shared" si="47"/>
        <v>0</v>
      </c>
      <c r="AQ48" s="117">
        <f>AO48+AP48</f>
        <v>2.1725463</v>
      </c>
      <c r="AR48" s="107">
        <f t="shared" si="48"/>
        <v>0</v>
      </c>
      <c r="AS48" s="120">
        <f t="shared" si="49"/>
        <v>2.1725463</v>
      </c>
      <c r="AT48" s="195">
        <f t="shared" si="16"/>
        <v>0</v>
      </c>
      <c r="AU48" s="846">
        <f>AO48+AO49</f>
        <v>2.4140603999999999</v>
      </c>
      <c r="AV48" s="848">
        <f>AP48+AP49</f>
        <v>0</v>
      </c>
      <c r="AW48" s="854">
        <f>AU48+AV48</f>
        <v>2.4140603999999999</v>
      </c>
      <c r="AX48" s="848">
        <f>AR48+AR49</f>
        <v>0</v>
      </c>
      <c r="AY48" s="859">
        <f>AW48-AX48</f>
        <v>2.4140603999999999</v>
      </c>
      <c r="AZ48" s="865">
        <f>AX48/AW48</f>
        <v>0</v>
      </c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</row>
    <row r="49" spans="1:191" s="24" customFormat="1">
      <c r="A49" s="19"/>
      <c r="B49" s="913"/>
      <c r="C49" s="845"/>
      <c r="D49" s="115" t="s">
        <v>13</v>
      </c>
      <c r="E49" s="79">
        <v>2.7014999999999999E-3</v>
      </c>
      <c r="F49" s="30">
        <f>+Transa_Ltp_Camaronailon!M48</f>
        <v>0</v>
      </c>
      <c r="G49" s="80">
        <f>E49+F49+I48</f>
        <v>2.5934399999999996E-2</v>
      </c>
      <c r="H49" s="30"/>
      <c r="I49" s="80">
        <f t="shared" si="42"/>
        <v>2.5934399999999996E-2</v>
      </c>
      <c r="J49" s="301">
        <f t="shared" si="1"/>
        <v>0</v>
      </c>
      <c r="K49" s="83">
        <v>2.7014999999999997E-2</v>
      </c>
      <c r="L49" s="30">
        <f>+Transa_Ltp_Camaronailon!N48</f>
        <v>0</v>
      </c>
      <c r="M49" s="84">
        <f>O48+K49+L49</f>
        <v>0.27015</v>
      </c>
      <c r="N49" s="30"/>
      <c r="O49" s="82">
        <f t="shared" si="43"/>
        <v>0.27015</v>
      </c>
      <c r="P49" s="309">
        <f t="shared" si="3"/>
        <v>0</v>
      </c>
      <c r="Q49" s="88">
        <v>5.4029999999999995E-2</v>
      </c>
      <c r="R49" s="30">
        <f>+Transa_Ltp_Camaronailon!O48</f>
        <v>0</v>
      </c>
      <c r="S49" s="89">
        <f>U48+Q49+R49</f>
        <v>0.5403</v>
      </c>
      <c r="T49" s="30"/>
      <c r="U49" s="87">
        <f t="shared" si="44"/>
        <v>0.5403</v>
      </c>
      <c r="V49" s="196">
        <f t="shared" si="5"/>
        <v>0</v>
      </c>
      <c r="W49" s="93">
        <v>4.0522499999999996E-2</v>
      </c>
      <c r="X49" s="30">
        <f>+Transa_Ltp_Camaronailon!P48</f>
        <v>0</v>
      </c>
      <c r="Y49" s="94">
        <f>AA48+W49+X49</f>
        <v>0.405225</v>
      </c>
      <c r="Z49" s="30"/>
      <c r="AA49" s="92">
        <f t="shared" si="45"/>
        <v>0.405225</v>
      </c>
      <c r="AB49" s="196">
        <f t="shared" si="7"/>
        <v>0</v>
      </c>
      <c r="AC49" s="98">
        <v>8.1044999999999992E-2</v>
      </c>
      <c r="AD49" s="30">
        <f>+Transa_Ltp_Camaronailon!Q48</f>
        <v>0</v>
      </c>
      <c r="AE49" s="99">
        <f>AG48+AC49+AD49</f>
        <v>0.81045</v>
      </c>
      <c r="AF49" s="625"/>
      <c r="AG49" s="262">
        <f t="shared" si="8"/>
        <v>0.81045</v>
      </c>
      <c r="AH49" s="196">
        <f t="shared" si="9"/>
        <v>0</v>
      </c>
      <c r="AI49" s="103">
        <v>3.6200099999999999E-2</v>
      </c>
      <c r="AJ49" s="30">
        <f>+Transa_Ltp_Camaronailon!R48</f>
        <v>0</v>
      </c>
      <c r="AK49" s="104">
        <f>AM48+AI49+AJ49</f>
        <v>0.36200099999999996</v>
      </c>
      <c r="AL49" s="616"/>
      <c r="AM49" s="97">
        <f t="shared" si="21"/>
        <v>0.36200099999999996</v>
      </c>
      <c r="AN49" s="196">
        <f t="shared" si="11"/>
        <v>0</v>
      </c>
      <c r="AO49" s="137">
        <f t="shared" si="34"/>
        <v>0.24151410000000001</v>
      </c>
      <c r="AP49" s="30">
        <f t="shared" si="47"/>
        <v>0</v>
      </c>
      <c r="AQ49" s="84">
        <f>AS48+AO49+AP49</f>
        <v>2.4140603999999999</v>
      </c>
      <c r="AR49" s="30">
        <f t="shared" si="48"/>
        <v>0</v>
      </c>
      <c r="AS49" s="97">
        <f t="shared" si="49"/>
        <v>2.4140603999999999</v>
      </c>
      <c r="AT49" s="196">
        <f t="shared" si="16"/>
        <v>0</v>
      </c>
      <c r="AU49" s="847"/>
      <c r="AV49" s="849"/>
      <c r="AW49" s="861"/>
      <c r="AX49" s="849"/>
      <c r="AY49" s="862"/>
      <c r="AZ49" s="866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</row>
    <row r="50" spans="1:191" s="24" customFormat="1" ht="12.75" customHeight="1">
      <c r="A50" s="19"/>
      <c r="B50" s="913"/>
      <c r="C50" s="867" t="s">
        <v>204</v>
      </c>
      <c r="D50" s="114" t="s">
        <v>12</v>
      </c>
      <c r="E50" s="145">
        <v>0</v>
      </c>
      <c r="F50" s="366">
        <f>+Transa_Ltp_Camaronailon!M49</f>
        <v>0</v>
      </c>
      <c r="G50" s="116">
        <f>E50+F50</f>
        <v>0</v>
      </c>
      <c r="H50" s="107"/>
      <c r="I50" s="116">
        <f t="shared" ref="I50:I51" si="50">G50-H50</f>
        <v>0</v>
      </c>
      <c r="J50" s="302" t="str">
        <f t="shared" ref="J50:J55" si="51">IF(G50&gt;0,H50/G50,"0%")</f>
        <v>0%</v>
      </c>
      <c r="K50" s="310">
        <v>0</v>
      </c>
      <c r="L50" s="366">
        <f>+Transa_Ltp_Camaronailon!N49</f>
        <v>0</v>
      </c>
      <c r="M50" s="194">
        <f>K50+L50</f>
        <v>0</v>
      </c>
      <c r="N50" s="107"/>
      <c r="O50" s="194">
        <f t="shared" ref="O50:O51" si="52">M50-N50</f>
        <v>0</v>
      </c>
      <c r="P50" s="311" t="str">
        <f t="shared" ref="P50:P55" si="53">IF(M50&gt;0,N50/M50,"0%")</f>
        <v>0%</v>
      </c>
      <c r="Q50" s="146">
        <v>0</v>
      </c>
      <c r="R50" s="366">
        <f>+Transa_Ltp_Camaronailon!O49</f>
        <v>0.40200000000000002</v>
      </c>
      <c r="S50" s="118">
        <f>Q50+R50</f>
        <v>0.40200000000000002</v>
      </c>
      <c r="T50" s="107"/>
      <c r="U50" s="118">
        <f t="shared" ref="U50:U51" si="54">S50-T50</f>
        <v>0.40200000000000002</v>
      </c>
      <c r="V50" s="195">
        <f t="shared" ref="V50:V55" si="55">IF(S50&gt;0,T50/S50,"0%")</f>
        <v>0</v>
      </c>
      <c r="W50" s="147">
        <v>0</v>
      </c>
      <c r="X50" s="366">
        <f>+Transa_Ltp_Camaronailon!P49</f>
        <v>0.17899999999999999</v>
      </c>
      <c r="Y50" s="119">
        <f>W50+X50</f>
        <v>0.17899999999999999</v>
      </c>
      <c r="Z50" s="107"/>
      <c r="AA50" s="119">
        <f t="shared" ref="AA50:AA51" si="56">Y50-Z50</f>
        <v>0.17899999999999999</v>
      </c>
      <c r="AB50" s="195">
        <f>IF(Y50&gt;0,Z50/Y50,"0%")</f>
        <v>0</v>
      </c>
      <c r="AC50" s="148">
        <v>0</v>
      </c>
      <c r="AD50" s="366">
        <f>+Transa_Ltp_Camaronailon!Q49</f>
        <v>0.40200000000000002</v>
      </c>
      <c r="AE50" s="120">
        <f>AC50+AD50</f>
        <v>0.40200000000000002</v>
      </c>
      <c r="AF50" s="624"/>
      <c r="AG50" s="261">
        <f t="shared" si="8"/>
        <v>0.40200000000000002</v>
      </c>
      <c r="AH50" s="195">
        <f>IF(AE50&gt;0,AF50/AE50,"0%")</f>
        <v>0</v>
      </c>
      <c r="AI50" s="149">
        <v>0</v>
      </c>
      <c r="AJ50" s="366">
        <f>+Transa_Ltp_Camaronailon!R49</f>
        <v>4.4999999999999998E-2</v>
      </c>
      <c r="AK50" s="121">
        <f>AI50+AJ50</f>
        <v>4.4999999999999998E-2</v>
      </c>
      <c r="AL50" s="620"/>
      <c r="AM50" s="120">
        <f t="shared" si="21"/>
        <v>4.4999999999999998E-2</v>
      </c>
      <c r="AN50" s="195">
        <f>IF(AK50&gt;0,AL50/AK50,"0%")</f>
        <v>0</v>
      </c>
      <c r="AO50" s="168">
        <f t="shared" ref="AO50:AO51" si="57">+E50+K50+Q50+W50+AC50+AI50</f>
        <v>0</v>
      </c>
      <c r="AP50" s="107">
        <f t="shared" ref="AP50:AP51" si="58">F50+L50+R50+X50+AD50+AJ50</f>
        <v>1.028</v>
      </c>
      <c r="AQ50" s="117">
        <f>AO50+AP50</f>
        <v>1.028</v>
      </c>
      <c r="AR50" s="107">
        <f t="shared" ref="AR50:AR51" si="59">H50+N50+T50+Z50+AF50+AL50</f>
        <v>0</v>
      </c>
      <c r="AS50" s="120">
        <f t="shared" ref="AS50:AS51" si="60">AQ50-AR50</f>
        <v>1.028</v>
      </c>
      <c r="AT50" s="195">
        <f>IF(AQ50&gt;0,AR50/AQ50,"0%")</f>
        <v>0</v>
      </c>
      <c r="AU50" s="846">
        <f>AO50+AO51</f>
        <v>0</v>
      </c>
      <c r="AV50" s="848">
        <f>AP50+AP51</f>
        <v>1.028</v>
      </c>
      <c r="AW50" s="854">
        <f>AU50+AV50</f>
        <v>1.028</v>
      </c>
      <c r="AX50" s="848">
        <f>AR50+AR51</f>
        <v>0</v>
      </c>
      <c r="AY50" s="859">
        <f>AW50-AX50</f>
        <v>1.028</v>
      </c>
      <c r="AZ50" s="865">
        <f>AX50/AW50</f>
        <v>0</v>
      </c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</row>
    <row r="51" spans="1:191" s="24" customFormat="1" ht="12.75" customHeight="1">
      <c r="A51" s="19"/>
      <c r="B51" s="913"/>
      <c r="C51" s="868"/>
      <c r="D51" s="115" t="s">
        <v>13</v>
      </c>
      <c r="E51" s="77">
        <v>0</v>
      </c>
      <c r="F51" s="30">
        <f>+Transa_Ltp_Camaronailon!M50</f>
        <v>0</v>
      </c>
      <c r="G51" s="78">
        <f>E51+F51+I50</f>
        <v>0</v>
      </c>
      <c r="H51" s="31"/>
      <c r="I51" s="78">
        <f t="shared" si="50"/>
        <v>0</v>
      </c>
      <c r="J51" s="301" t="str">
        <f t="shared" si="51"/>
        <v>0%</v>
      </c>
      <c r="K51" s="81">
        <v>0</v>
      </c>
      <c r="L51" s="30">
        <f>+Transa_Ltp_Camaronailon!N50</f>
        <v>0</v>
      </c>
      <c r="M51" s="82">
        <f>O50+K51+L51</f>
        <v>0</v>
      </c>
      <c r="N51" s="30"/>
      <c r="O51" s="82">
        <f t="shared" si="52"/>
        <v>0</v>
      </c>
      <c r="P51" s="309" t="str">
        <f t="shared" si="53"/>
        <v>0%</v>
      </c>
      <c r="Q51" s="86">
        <v>0</v>
      </c>
      <c r="R51" s="30">
        <f>+Transa_Ltp_Camaronailon!O50</f>
        <v>0</v>
      </c>
      <c r="S51" s="87">
        <f>U50+Q51+R51</f>
        <v>0.40200000000000002</v>
      </c>
      <c r="T51" s="169"/>
      <c r="U51" s="87">
        <f t="shared" si="54"/>
        <v>0.40200000000000002</v>
      </c>
      <c r="V51" s="196">
        <f t="shared" si="55"/>
        <v>0</v>
      </c>
      <c r="W51" s="91">
        <v>0</v>
      </c>
      <c r="X51" s="30">
        <f>+Transa_Ltp_Camaronailon!P50</f>
        <v>0</v>
      </c>
      <c r="Y51" s="92">
        <f>AA50+W51+X51</f>
        <v>0.17899999999999999</v>
      </c>
      <c r="Z51" s="31"/>
      <c r="AA51" s="92">
        <f t="shared" si="56"/>
        <v>0.17899999999999999</v>
      </c>
      <c r="AB51" s="196">
        <f>IF(Y51&gt;0,Z51/Y51,"0%")</f>
        <v>0</v>
      </c>
      <c r="AC51" s="96">
        <v>0</v>
      </c>
      <c r="AD51" s="30">
        <f>+Transa_Ltp_Camaronailon!Q50</f>
        <v>0</v>
      </c>
      <c r="AE51" s="97">
        <f>AG50+AC51+AD51</f>
        <v>0.40200000000000002</v>
      </c>
      <c r="AF51" s="623"/>
      <c r="AG51" s="262">
        <f t="shared" si="8"/>
        <v>0.40200000000000002</v>
      </c>
      <c r="AH51" s="196">
        <f>IF(AE51&gt;0,AF51/AE51,"0%")</f>
        <v>0</v>
      </c>
      <c r="AI51" s="101">
        <v>0</v>
      </c>
      <c r="AJ51" s="30">
        <f>+Transa_Ltp_Camaronailon!R50</f>
        <v>0</v>
      </c>
      <c r="AK51" s="102">
        <f>AM50+AI51+AJ51</f>
        <v>4.4999999999999998E-2</v>
      </c>
      <c r="AL51" s="621"/>
      <c r="AM51" s="97">
        <f t="shared" si="21"/>
        <v>4.4999999999999998E-2</v>
      </c>
      <c r="AN51" s="196">
        <f>IF(AK51&gt;0,AL51/AK51,"0%")</f>
        <v>0</v>
      </c>
      <c r="AO51" s="137">
        <f t="shared" si="57"/>
        <v>0</v>
      </c>
      <c r="AP51" s="31">
        <f t="shared" si="58"/>
        <v>0</v>
      </c>
      <c r="AQ51" s="82">
        <f>AS50+AO51+AP51</f>
        <v>1.028</v>
      </c>
      <c r="AR51" s="31">
        <f t="shared" si="59"/>
        <v>0</v>
      </c>
      <c r="AS51" s="97">
        <f t="shared" si="60"/>
        <v>1.028</v>
      </c>
      <c r="AT51" s="196">
        <f>IF(AQ51&gt;0,AR51/AQ51,"0%")</f>
        <v>0</v>
      </c>
      <c r="AU51" s="852"/>
      <c r="AV51" s="853"/>
      <c r="AW51" s="855"/>
      <c r="AX51" s="853"/>
      <c r="AY51" s="860"/>
      <c r="AZ51" s="866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</row>
    <row r="52" spans="1:191" s="24" customFormat="1" ht="11.4" customHeight="1">
      <c r="A52" s="19"/>
      <c r="B52" s="913"/>
      <c r="C52" s="845" t="s">
        <v>91</v>
      </c>
      <c r="D52" s="114" t="s">
        <v>12</v>
      </c>
      <c r="E52" s="145">
        <v>0</v>
      </c>
      <c r="F52" s="366">
        <f>+Transa_Ltp_Camaronailon!M51</f>
        <v>0</v>
      </c>
      <c r="G52" s="116">
        <f>E52+F52</f>
        <v>0</v>
      </c>
      <c r="H52" s="107"/>
      <c r="I52" s="116">
        <f t="shared" ref="I52:I53" si="61">G52-H52</f>
        <v>0</v>
      </c>
      <c r="J52" s="303" t="str">
        <f t="shared" si="51"/>
        <v>0%</v>
      </c>
      <c r="K52" s="310">
        <v>0</v>
      </c>
      <c r="L52" s="366">
        <f>+Transa_Ltp_Camaronailon!N51</f>
        <v>0</v>
      </c>
      <c r="M52" s="194">
        <f>K52+L52</f>
        <v>0</v>
      </c>
      <c r="N52" s="107"/>
      <c r="O52" s="194">
        <f t="shared" ref="O52:O53" si="62">M52-N52</f>
        <v>0</v>
      </c>
      <c r="P52" s="312" t="str">
        <f t="shared" si="53"/>
        <v>0%</v>
      </c>
      <c r="Q52" s="146">
        <v>0</v>
      </c>
      <c r="R52" s="366">
        <f>+Transa_Ltp_Camaronailon!O51</f>
        <v>0.40200000000000002</v>
      </c>
      <c r="S52" s="118">
        <f>Q52+R52</f>
        <v>0.40200000000000002</v>
      </c>
      <c r="T52" s="107"/>
      <c r="U52" s="118">
        <f t="shared" ref="U52:U53" si="63">S52-T52</f>
        <v>0.40200000000000002</v>
      </c>
      <c r="V52" s="195">
        <f t="shared" si="55"/>
        <v>0</v>
      </c>
      <c r="W52" s="147">
        <v>0</v>
      </c>
      <c r="X52" s="366">
        <f>+Transa_Ltp_Camaronailon!P51</f>
        <v>0.17899999999999999</v>
      </c>
      <c r="Y52" s="119">
        <f>W52+X52</f>
        <v>0.17899999999999999</v>
      </c>
      <c r="Z52" s="107"/>
      <c r="AA52" s="119">
        <f t="shared" ref="AA52:AA53" si="64">Y52-Z52</f>
        <v>0.17899999999999999</v>
      </c>
      <c r="AB52" s="195">
        <f t="shared" ref="AB52:AB55" si="65">IF(Y52&gt;0,Z52/Y52,"0%")</f>
        <v>0</v>
      </c>
      <c r="AC52" s="148">
        <v>0</v>
      </c>
      <c r="AD52" s="366">
        <f>+Transa_Ltp_Camaronailon!Q51</f>
        <v>0.40200000000000002</v>
      </c>
      <c r="AE52" s="120">
        <f>AC52+AD52</f>
        <v>0.40200000000000002</v>
      </c>
      <c r="AF52" s="624">
        <v>0.16</v>
      </c>
      <c r="AG52" s="261">
        <f t="shared" si="8"/>
        <v>0.24200000000000002</v>
      </c>
      <c r="AH52" s="195">
        <f t="shared" ref="AH52:AH55" si="66">IF(AE52&gt;0,AF52/AE52,"0%")</f>
        <v>0.39800995024875618</v>
      </c>
      <c r="AI52" s="149">
        <v>0</v>
      </c>
      <c r="AJ52" s="366">
        <f>+Transa_Ltp_Camaronailon!R51</f>
        <v>4.4999999999999998E-2</v>
      </c>
      <c r="AK52" s="121">
        <f>AI52+AJ52</f>
        <v>4.4999999999999998E-2</v>
      </c>
      <c r="AL52" s="620"/>
      <c r="AM52" s="120">
        <f t="shared" si="21"/>
        <v>4.4999999999999998E-2</v>
      </c>
      <c r="AN52" s="195">
        <f t="shared" ref="AN52:AN55" si="67">IF(AK52&gt;0,AL52/AK52,"0%")</f>
        <v>0</v>
      </c>
      <c r="AO52" s="168">
        <f t="shared" si="34"/>
        <v>0</v>
      </c>
      <c r="AP52" s="107">
        <f>F52+L52+R52+X52+AD52+AJ52</f>
        <v>1.028</v>
      </c>
      <c r="AQ52" s="117">
        <f>AO52+AP52</f>
        <v>1.028</v>
      </c>
      <c r="AR52" s="107">
        <f t="shared" ref="AR52:AR53" si="68">H52+N52+T52+Z52+AF52+AL52</f>
        <v>0.16</v>
      </c>
      <c r="AS52" s="120">
        <f t="shared" ref="AS52:AS53" si="69">AQ52-AR52</f>
        <v>0.86799999999999999</v>
      </c>
      <c r="AT52" s="195">
        <f t="shared" ref="AT52:AT55" si="70">IF(AQ52&gt;0,AR52/AQ52,"0%")</f>
        <v>0.1556420233463035</v>
      </c>
      <c r="AU52" s="846">
        <f>AO52+AO53</f>
        <v>0</v>
      </c>
      <c r="AV52" s="848">
        <f>AP52+AP53</f>
        <v>1.028</v>
      </c>
      <c r="AW52" s="854">
        <f>AU52+AV52</f>
        <v>1.028</v>
      </c>
      <c r="AX52" s="848">
        <f>AR52+AR53</f>
        <v>0.218</v>
      </c>
      <c r="AY52" s="859">
        <f>AW52-AX52</f>
        <v>0.81</v>
      </c>
      <c r="AZ52" s="865">
        <f>AX52/AW52</f>
        <v>0.21206225680933852</v>
      </c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</row>
    <row r="53" spans="1:191" s="24" customFormat="1" ht="12.75" customHeight="1">
      <c r="A53" s="19"/>
      <c r="B53" s="913"/>
      <c r="C53" s="856"/>
      <c r="D53" s="115" t="s">
        <v>13</v>
      </c>
      <c r="E53" s="77">
        <v>0</v>
      </c>
      <c r="F53" s="30">
        <f>+Transa_Ltp_Camaronailon!M52</f>
        <v>0</v>
      </c>
      <c r="G53" s="78">
        <f>E53+F53+I52</f>
        <v>0</v>
      </c>
      <c r="H53" s="31"/>
      <c r="I53" s="78">
        <f t="shared" si="61"/>
        <v>0</v>
      </c>
      <c r="J53" s="304" t="str">
        <f t="shared" si="51"/>
        <v>0%</v>
      </c>
      <c r="K53" s="81">
        <v>0</v>
      </c>
      <c r="L53" s="30">
        <f>+Transa_Ltp_Camaronailon!N52</f>
        <v>0</v>
      </c>
      <c r="M53" s="82">
        <f>O52+K53+L53</f>
        <v>0</v>
      </c>
      <c r="N53" s="30"/>
      <c r="O53" s="82">
        <f t="shared" si="62"/>
        <v>0</v>
      </c>
      <c r="P53" s="313" t="str">
        <f t="shared" si="53"/>
        <v>0%</v>
      </c>
      <c r="Q53" s="86">
        <v>0</v>
      </c>
      <c r="R53" s="30">
        <f>+Transa_Ltp_Camaronailon!O52</f>
        <v>0</v>
      </c>
      <c r="S53" s="87">
        <f>U52+Q53+R53</f>
        <v>0.40200000000000002</v>
      </c>
      <c r="T53" s="570">
        <v>4.2999999999999997E-2</v>
      </c>
      <c r="U53" s="87">
        <f t="shared" si="63"/>
        <v>0.35900000000000004</v>
      </c>
      <c r="V53" s="196">
        <f t="shared" si="55"/>
        <v>0.10696517412935322</v>
      </c>
      <c r="W53" s="91">
        <v>0</v>
      </c>
      <c r="X53" s="30">
        <f>+Transa_Ltp_Camaronailon!P52</f>
        <v>0</v>
      </c>
      <c r="Y53" s="92">
        <f>AA52+W53+X53</f>
        <v>0.17899999999999999</v>
      </c>
      <c r="Z53" s="31"/>
      <c r="AA53" s="92">
        <f t="shared" si="64"/>
        <v>0.17899999999999999</v>
      </c>
      <c r="AB53" s="196">
        <f t="shared" si="65"/>
        <v>0</v>
      </c>
      <c r="AC53" s="96">
        <v>0</v>
      </c>
      <c r="AD53" s="30">
        <f>+Transa_Ltp_Camaronailon!Q52</f>
        <v>0</v>
      </c>
      <c r="AE53" s="97">
        <f>AG52+AC53+AD53</f>
        <v>0.24200000000000002</v>
      </c>
      <c r="AF53" s="623"/>
      <c r="AG53" s="262">
        <f t="shared" si="8"/>
        <v>0.24200000000000002</v>
      </c>
      <c r="AH53" s="196">
        <f t="shared" si="66"/>
        <v>0</v>
      </c>
      <c r="AI53" s="101">
        <v>0</v>
      </c>
      <c r="AJ53" s="30">
        <f>+Transa_Ltp_Camaronailon!R52</f>
        <v>0</v>
      </c>
      <c r="AK53" s="102">
        <f>AM52+AI53+AJ53</f>
        <v>4.4999999999999998E-2</v>
      </c>
      <c r="AL53" s="621">
        <v>1.4999999999999999E-2</v>
      </c>
      <c r="AM53" s="97">
        <f t="shared" si="21"/>
        <v>0.03</v>
      </c>
      <c r="AN53" s="196">
        <f t="shared" si="67"/>
        <v>0.33333333333333331</v>
      </c>
      <c r="AO53" s="137">
        <f t="shared" si="34"/>
        <v>0</v>
      </c>
      <c r="AP53" s="31">
        <f>F53+L53+R53+X53+AD53+AJ53</f>
        <v>0</v>
      </c>
      <c r="AQ53" s="82">
        <f>AS52+AO53+AP53</f>
        <v>0.86799999999999999</v>
      </c>
      <c r="AR53" s="31">
        <f t="shared" si="68"/>
        <v>5.7999999999999996E-2</v>
      </c>
      <c r="AS53" s="97">
        <f t="shared" si="69"/>
        <v>0.81</v>
      </c>
      <c r="AT53" s="196">
        <f t="shared" si="70"/>
        <v>6.6820276497695855E-2</v>
      </c>
      <c r="AU53" s="852"/>
      <c r="AV53" s="853"/>
      <c r="AW53" s="855"/>
      <c r="AX53" s="853"/>
      <c r="AY53" s="860"/>
      <c r="AZ53" s="866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</row>
    <row r="54" spans="1:191" s="24" customFormat="1" ht="12.75" customHeight="1">
      <c r="A54" s="19"/>
      <c r="B54" s="913"/>
      <c r="C54" s="850" t="s">
        <v>121</v>
      </c>
      <c r="D54" s="114" t="s">
        <v>12</v>
      </c>
      <c r="E54" s="145">
        <v>0</v>
      </c>
      <c r="F54" s="366">
        <f>+Transa_Ltp_Camaronailon!M53</f>
        <v>0</v>
      </c>
      <c r="G54" s="116">
        <f>E54+F54</f>
        <v>0</v>
      </c>
      <c r="H54" s="107"/>
      <c r="I54" s="116">
        <f t="shared" ref="I54:I55" si="71">G54-H54</f>
        <v>0</v>
      </c>
      <c r="J54" s="303" t="str">
        <f t="shared" si="51"/>
        <v>0%</v>
      </c>
      <c r="K54" s="310">
        <v>0</v>
      </c>
      <c r="L54" s="366">
        <f>+Transa_Ltp_Camaronailon!N53</f>
        <v>0</v>
      </c>
      <c r="M54" s="194">
        <f>K54+L54</f>
        <v>0</v>
      </c>
      <c r="N54" s="107"/>
      <c r="O54" s="194">
        <f t="shared" ref="O54:O55" si="72">M54-N54</f>
        <v>0</v>
      </c>
      <c r="P54" s="312" t="str">
        <f t="shared" si="53"/>
        <v>0%</v>
      </c>
      <c r="Q54" s="146">
        <v>0</v>
      </c>
      <c r="R54" s="366">
        <f>+Transa_Ltp_Camaronailon!O53</f>
        <v>0.40200000000000002</v>
      </c>
      <c r="S54" s="118">
        <f>Q54+R54</f>
        <v>0.40200000000000002</v>
      </c>
      <c r="T54" s="359">
        <v>0.121</v>
      </c>
      <c r="U54" s="118">
        <f t="shared" ref="U54:U55" si="73">S54-T54</f>
        <v>0.28100000000000003</v>
      </c>
      <c r="V54" s="195">
        <f t="shared" si="55"/>
        <v>0.30099502487562185</v>
      </c>
      <c r="W54" s="147">
        <v>0</v>
      </c>
      <c r="X54" s="366">
        <f>+Transa_Ltp_Camaronailon!P53</f>
        <v>0.17899999999999999</v>
      </c>
      <c r="Y54" s="119">
        <f>W54+X54</f>
        <v>0.17899999999999999</v>
      </c>
      <c r="Z54" s="107"/>
      <c r="AA54" s="119">
        <f t="shared" ref="AA54:AA55" si="74">Y54-Z54</f>
        <v>0.17899999999999999</v>
      </c>
      <c r="AB54" s="195">
        <f t="shared" si="65"/>
        <v>0</v>
      </c>
      <c r="AC54" s="148">
        <v>0</v>
      </c>
      <c r="AD54" s="366">
        <f>+Transa_Ltp_Camaronailon!Q53</f>
        <v>0.40200000000000002</v>
      </c>
      <c r="AE54" s="120">
        <f>AC54+AD54</f>
        <v>0.40200000000000002</v>
      </c>
      <c r="AF54" s="630">
        <v>3.5999999999999997E-2</v>
      </c>
      <c r="AG54" s="261">
        <f t="shared" si="8"/>
        <v>0.36600000000000005</v>
      </c>
      <c r="AH54" s="195">
        <f t="shared" si="66"/>
        <v>8.9552238805970144E-2</v>
      </c>
      <c r="AI54" s="149">
        <v>0</v>
      </c>
      <c r="AJ54" s="366">
        <f>+Transa_Ltp_Camaronailon!R53</f>
        <v>4.4999999999999998E-2</v>
      </c>
      <c r="AK54" s="121">
        <f>AI54+AJ54</f>
        <v>4.4999999999999998E-2</v>
      </c>
      <c r="AL54" s="620"/>
      <c r="AM54" s="120">
        <f t="shared" si="21"/>
        <v>4.4999999999999998E-2</v>
      </c>
      <c r="AN54" s="195">
        <f t="shared" si="67"/>
        <v>0</v>
      </c>
      <c r="AO54" s="168">
        <f t="shared" si="34"/>
        <v>0</v>
      </c>
      <c r="AP54" s="107">
        <f>F54+L54+R54+X54+AD54+AJ54</f>
        <v>1.028</v>
      </c>
      <c r="AQ54" s="117">
        <f>AO54+AP54</f>
        <v>1.028</v>
      </c>
      <c r="AR54" s="107">
        <f t="shared" ref="AR54:AR55" si="75">H54+N54+T54+Z54+AF54+AL54</f>
        <v>0.157</v>
      </c>
      <c r="AS54" s="120">
        <f t="shared" ref="AS54:AS55" si="76">AQ54-AR54</f>
        <v>0.871</v>
      </c>
      <c r="AT54" s="195">
        <f t="shared" si="70"/>
        <v>0.1527237354085603</v>
      </c>
      <c r="AU54" s="846">
        <f>AO54+AO55</f>
        <v>0</v>
      </c>
      <c r="AV54" s="848">
        <f>AP54+AP55</f>
        <v>1.028</v>
      </c>
      <c r="AW54" s="854">
        <f>AU54+AV54</f>
        <v>1.028</v>
      </c>
      <c r="AX54" s="848">
        <f>AR54+AR55</f>
        <v>0.49099999999999999</v>
      </c>
      <c r="AY54" s="859">
        <f>AW54-AX54</f>
        <v>0.53700000000000003</v>
      </c>
      <c r="AZ54" s="863">
        <f>AX54/AW54</f>
        <v>0.47762645914396884</v>
      </c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</row>
    <row r="55" spans="1:191" s="24" customFormat="1" ht="12.75" customHeight="1" thickBot="1">
      <c r="A55" s="19"/>
      <c r="B55" s="913"/>
      <c r="C55" s="851"/>
      <c r="D55" s="142" t="s">
        <v>13</v>
      </c>
      <c r="E55" s="77">
        <v>0</v>
      </c>
      <c r="F55" s="30">
        <f>+Transa_Ltp_Camaronailon!M54</f>
        <v>0</v>
      </c>
      <c r="G55" s="78">
        <f>E55+F55+I54</f>
        <v>0</v>
      </c>
      <c r="H55" s="31"/>
      <c r="I55" s="78">
        <f t="shared" si="71"/>
        <v>0</v>
      </c>
      <c r="J55" s="305" t="str">
        <f t="shared" si="51"/>
        <v>0%</v>
      </c>
      <c r="K55" s="81">
        <v>0</v>
      </c>
      <c r="L55" s="30">
        <f>+Transa_Ltp_Camaronailon!N54</f>
        <v>0</v>
      </c>
      <c r="M55" s="82">
        <f>O54+K55+L55</f>
        <v>0</v>
      </c>
      <c r="N55" s="31"/>
      <c r="O55" s="82">
        <f t="shared" si="72"/>
        <v>0</v>
      </c>
      <c r="P55" s="314" t="str">
        <f t="shared" si="53"/>
        <v>0%</v>
      </c>
      <c r="Q55" s="86">
        <v>0</v>
      </c>
      <c r="R55" s="30">
        <f>+Transa_Ltp_Camaronailon!O54</f>
        <v>0</v>
      </c>
      <c r="S55" s="87">
        <f>U54+Q55+R55</f>
        <v>0.28100000000000003</v>
      </c>
      <c r="T55" s="169"/>
      <c r="U55" s="87">
        <f t="shared" si="73"/>
        <v>0.28100000000000003</v>
      </c>
      <c r="V55" s="197">
        <f t="shared" si="55"/>
        <v>0</v>
      </c>
      <c r="W55" s="91">
        <v>0</v>
      </c>
      <c r="X55" s="30">
        <f>+Transa_Ltp_Camaronailon!P54</f>
        <v>0</v>
      </c>
      <c r="Y55" s="92">
        <f>AA54+W55+X55</f>
        <v>0.17899999999999999</v>
      </c>
      <c r="Z55" s="31"/>
      <c r="AA55" s="92">
        <f t="shared" si="74"/>
        <v>0.17899999999999999</v>
      </c>
      <c r="AB55" s="197">
        <f t="shared" si="65"/>
        <v>0</v>
      </c>
      <c r="AC55" s="96">
        <v>0</v>
      </c>
      <c r="AD55" s="31">
        <f>+Transa_Ltp_Camaronailon!Q54</f>
        <v>0</v>
      </c>
      <c r="AE55" s="97">
        <f>AG54+AC55+AD55</f>
        <v>0.36600000000000005</v>
      </c>
      <c r="AF55" s="631">
        <v>0.33400000000000002</v>
      </c>
      <c r="AG55" s="263">
        <f t="shared" si="8"/>
        <v>3.2000000000000028E-2</v>
      </c>
      <c r="AH55" s="197">
        <f t="shared" si="66"/>
        <v>0.91256830601092886</v>
      </c>
      <c r="AI55" s="101">
        <v>0</v>
      </c>
      <c r="AJ55" s="30">
        <f>+Transa_Ltp_Camaronailon!R54</f>
        <v>0</v>
      </c>
      <c r="AK55" s="102">
        <f>AM54+AI55+AJ55</f>
        <v>4.4999999999999998E-2</v>
      </c>
      <c r="AL55" s="616"/>
      <c r="AM55" s="97">
        <f t="shared" si="21"/>
        <v>4.4999999999999998E-2</v>
      </c>
      <c r="AN55" s="197">
        <f t="shared" si="67"/>
        <v>0</v>
      </c>
      <c r="AO55" s="143">
        <f t="shared" si="34"/>
        <v>0</v>
      </c>
      <c r="AP55" s="31">
        <f>F55+L55+R55+X55+AD55+AJ55</f>
        <v>0</v>
      </c>
      <c r="AQ55" s="82">
        <f>AS54+AO55+AP55</f>
        <v>0.871</v>
      </c>
      <c r="AR55" s="31">
        <f t="shared" si="75"/>
        <v>0.33400000000000002</v>
      </c>
      <c r="AS55" s="97">
        <f t="shared" si="76"/>
        <v>0.53699999999999992</v>
      </c>
      <c r="AT55" s="197">
        <f t="shared" si="70"/>
        <v>0.38346727898966709</v>
      </c>
      <c r="AU55" s="852"/>
      <c r="AV55" s="853"/>
      <c r="AW55" s="855"/>
      <c r="AX55" s="853"/>
      <c r="AY55" s="860"/>
      <c r="AZ55" s="864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</row>
    <row r="56" spans="1:191" s="18" customFormat="1" ht="14.4" customHeight="1" thickBot="1">
      <c r="B56" s="913"/>
      <c r="C56" s="885" t="s">
        <v>160</v>
      </c>
      <c r="D56" s="264" t="s">
        <v>12</v>
      </c>
      <c r="E56" s="265">
        <f>+E10+E12+E14+E16+E18+E20+E22+E24+E26+E28+E30+E32+E34+E36+E38+E40+E42+E44+E46+E48+E50+E52+E54</f>
        <v>43.004198199999998</v>
      </c>
      <c r="F56" s="265">
        <f>+F10+F12+F14+F16+F18+F20+F22+F24+F26+F28+F30+F32+F34+F36+F38+F40+F42+F44+F46+F48+F50+F52+F54</f>
        <v>-0.8336688000000001</v>
      </c>
      <c r="G56" s="266">
        <f>+E56+F56</f>
        <v>42.170529399999999</v>
      </c>
      <c r="H56" s="265">
        <f>+H10+H12+H14+H16+H18+H20+H22+H24+H26+H28+H30+H32+H34+H36+H38+H40+H42+H44+H46+H48+H50+H52+H54</f>
        <v>0</v>
      </c>
      <c r="I56" s="267">
        <f>G56-H56</f>
        <v>42.170529399999999</v>
      </c>
      <c r="J56" s="306">
        <f>H56/G56</f>
        <v>0</v>
      </c>
      <c r="K56" s="265">
        <f>+K10+K12+K14+K16+K18+K20+K22+K24+K26+K28+K30+K32+K34+K36+K38+K40+K42+K44+K46+K48+K50+K52+K54</f>
        <v>449.99986500000006</v>
      </c>
      <c r="L56" s="265">
        <f>+L10+L12+L14+L16+L18+L20+L22+L24+L26+L28+L30+L32+L34+L36+L38+L40+L42+L44+L46+L48+L50+L52+L54</f>
        <v>23.790950000000013</v>
      </c>
      <c r="M56" s="266">
        <f>+K56+L56</f>
        <v>473.79081500000007</v>
      </c>
      <c r="N56" s="572">
        <f>+N10+N12+N14+N16+N18+N20+N22+N24+N26+N28+N30+N32+N34+N36+N38+N40+N42+N44+N46+N48+N50+N52+N54</f>
        <v>252.596</v>
      </c>
      <c r="O56" s="267">
        <f>M56-N56</f>
        <v>221.19481500000006</v>
      </c>
      <c r="P56" s="268">
        <f>N56/M56</f>
        <v>0.53313823738858246</v>
      </c>
      <c r="Q56" s="265">
        <f>+Q10+Q12+Q14+Q16+Q18+Q20+Q22+Q24+Q26+Q28+Q30+Q32+Q34+Q36+Q38+Q40+Q42+Q44+Q46+Q48+Q50+Q52+Q54</f>
        <v>899.99973000000011</v>
      </c>
      <c r="R56" s="265">
        <f>+R10+R12+R14+R16+R18+R20+R22+R24+R26+R28+R30+R32+R34+R36+R38+R40+R42+R44+R46+R48+R50+R52+R54</f>
        <v>-17.368099999999991</v>
      </c>
      <c r="S56" s="266">
        <f>+Q56+R56</f>
        <v>882.63163000000009</v>
      </c>
      <c r="T56" s="265">
        <f>+T10+T12+T14+T16+T18+T20+T22+T24+T26+T28+T30+T32+T34+T36+T38+T40+T42+T44+T46+T48+T50+T52+T54</f>
        <v>618.66</v>
      </c>
      <c r="U56" s="267">
        <f>S56-T56</f>
        <v>263.97163000000012</v>
      </c>
      <c r="V56" s="268">
        <f>T56/S56</f>
        <v>0.70092661419804303</v>
      </c>
      <c r="W56" s="265">
        <f>+W10+W12+W14+W16+W18+W20+W22+W24+W26+W28+W30+W32+W34+W36+W38+W40+W42+W44+W46+W48+W50+W52+W54</f>
        <v>674.99979749999989</v>
      </c>
      <c r="X56" s="265">
        <f>+X10+X12+X14+X16+X18+X20+X22+X24+X26+X28+X30+X32+X34+X36+X38+X40+X42+X44+X46+X48+X50+X52+X54</f>
        <v>-13.026074999999999</v>
      </c>
      <c r="Y56" s="266">
        <f>+W56+X56</f>
        <v>661.97372249999989</v>
      </c>
      <c r="Z56" s="572">
        <f>+Z10+Z12+Z14+Z16+Z18+Z20+Z22+Z24+Z26+Z28+Z30+Z32+Z34+Z36+Z38+Z40+Z42+Z44+Z46+Z48+Z50+Z52+Z54</f>
        <v>549.00299999999993</v>
      </c>
      <c r="AA56" s="267">
        <f>Y56-Z56</f>
        <v>112.97072249999997</v>
      </c>
      <c r="AB56" s="268">
        <f>Z56/Y56</f>
        <v>0.82934258768859215</v>
      </c>
      <c r="AC56" s="265">
        <f>+AC10+AC12+AC14+AC16+AC18+AC20+AC22+AC24+AC26+AC28+AC30+AC32+AC34+AC36+AC38+AC40+AC42+AC44+AC46+AC48+AC50+AC52+AC54</f>
        <v>1349.9995949999998</v>
      </c>
      <c r="AD56" s="265">
        <f>+AD10+AD12+AD14+AD16+AD18+AD20+AD22+AD24+AD26+AD28+AD30+AD32+AD34+AD36+AD38+AD40+AD42+AD44+AD46+AD48+AD50+AD52+AD54</f>
        <v>-26.052150000000001</v>
      </c>
      <c r="AE56" s="266">
        <f>+AC56+AD56</f>
        <v>1323.9474449999998</v>
      </c>
      <c r="AF56" s="298">
        <f>+AF10+AF12+AF14+AF16+AF18+AF20+AF22+AF24+AF26+AF28+AF30+AF32+AF34+AF36+AF38+AF40+AF42+AF44+AF46+AF48+AF50+AF52+AF54</f>
        <v>936.61299999999983</v>
      </c>
      <c r="AG56" s="267">
        <f>AE56-AF56</f>
        <v>387.33444499999996</v>
      </c>
      <c r="AH56" s="268">
        <f>AF56/AE56</f>
        <v>0.70743971260883398</v>
      </c>
      <c r="AI56" s="265">
        <f>+AI10+AI12+AI14+AI16+AI18+AI20+AI22+AI24+AI26+AI28+AI30+AI32+AI34+AI36+AI38+AI40+AI42+AI44+AI46+AI48+AI50+AI52+AI54</f>
        <v>602.99981909999985</v>
      </c>
      <c r="AJ56" s="265">
        <f>+AJ10+AJ12+AJ14+AJ16+AJ18+AJ20+AJ22+AJ24+AJ26+AJ28+AJ30+AJ32+AJ34+AJ36+AJ38+AJ40+AJ42+AJ44+AJ46+AJ48+AJ50+AJ52+AJ54</f>
        <v>-11.636626999999988</v>
      </c>
      <c r="AK56" s="266">
        <f>+AI56+AJ56</f>
        <v>591.36319209999988</v>
      </c>
      <c r="AL56" s="619">
        <f>+AL10+AL12+AL14+AL16+AL18+AL20+AL22+AL24+AL26+AL28+AL30+AL32+AL34+AL36+AL38+AL40+AL42+AL44+AL46+AL48+AL50+AL52+AL54</f>
        <v>380.71599999999995</v>
      </c>
      <c r="AM56" s="267">
        <f>AK56-AL56</f>
        <v>210.64719209999993</v>
      </c>
      <c r="AN56" s="268">
        <f>AL56/AK56</f>
        <v>0.6437938733522337</v>
      </c>
      <c r="AO56" s="265">
        <f>+AO10+AO12+AO14+AO16+AO18+AO20+AO22+AO24+AO26+AO28+AO30+AO32+AO34+AO36+AO38+AO40+AO42+AO44+AO46+AO48+AO50+AO52+AO54</f>
        <v>4021.0030047999994</v>
      </c>
      <c r="AP56" s="265">
        <f>+AP10+AP12+AP14+AP16+AP18+AP20+AP22+AP24+AP26+AP28+AP30+AP32+AP34+AP36+AP38+AP40+AP42+AP44+AP46+AP48+AP50+AP52+AP54</f>
        <v>-45.125670799999973</v>
      </c>
      <c r="AQ56" s="266">
        <f>+AO56+AP56</f>
        <v>3975.8773339999993</v>
      </c>
      <c r="AR56" s="265">
        <f>+AR10+AR12+AR14+AR16+AR18+AR20+AR22+AR24+AR26+AR28+AR30+AR32+AR34+AR36+AR38+AR40+AR42+AR44+AR46+AR48+AR50+AR52+AR54</f>
        <v>2737.5879999999993</v>
      </c>
      <c r="AS56" s="267">
        <f>AQ56-AR56</f>
        <v>1238.2893340000001</v>
      </c>
      <c r="AT56" s="268">
        <f>AR56/AQ56</f>
        <v>0.68854941187176977</v>
      </c>
      <c r="AU56" s="887">
        <f>SUM(AU10:AU55)</f>
        <v>4468.0085592000005</v>
      </c>
      <c r="AV56" s="887">
        <f>SUM(AV10:AV55)</f>
        <v>92.475000000000037</v>
      </c>
      <c r="AW56" s="889">
        <f>+AU56+AV56</f>
        <v>4560.4835592000009</v>
      </c>
      <c r="AX56" s="891">
        <f>SUM(AX10:AX55)</f>
        <v>3866.2009999999996</v>
      </c>
      <c r="AY56" s="893">
        <f>+AW56-AX56</f>
        <v>694.28255920000129</v>
      </c>
      <c r="AZ56" s="916">
        <f>AX56/AW56</f>
        <v>0.84776119677059159</v>
      </c>
    </row>
    <row r="57" spans="1:191" s="18" customFormat="1" ht="16.2" customHeight="1" thickBot="1">
      <c r="B57" s="914"/>
      <c r="C57" s="886"/>
      <c r="D57" s="269" t="s">
        <v>13</v>
      </c>
      <c r="E57" s="270">
        <f>+E11+E13+E15+E17+E19+E21+E23+E25+E27+E29+E31+E33+E35+E37+E39+E41+E43+E45+E47+E49+E51+E53+E55</f>
        <v>5.0056869999999982</v>
      </c>
      <c r="F57" s="270">
        <f>+F11+F13+F15+F17+F19+F21+F23+F25+F27+F29+F31+F33+F35+F37+F39+F41+F43+F45+F47+F49+F51+F53+F55</f>
        <v>0.8336688000000001</v>
      </c>
      <c r="G57" s="271">
        <f>+E57+F57</f>
        <v>5.8393557999999981</v>
      </c>
      <c r="H57" s="270">
        <f>+H11+H13+H15+H17+H19+H21+H23+H25+H27+H29+H31+H33+H35+H37+H39+H41+H43+H45+H47+H49+H51+H53+H55</f>
        <v>0</v>
      </c>
      <c r="I57" s="272">
        <f>G57-H57</f>
        <v>5.8393557999999981</v>
      </c>
      <c r="J57" s="307">
        <f>H57/G57</f>
        <v>0</v>
      </c>
      <c r="K57" s="270">
        <f>+K11+K13+K15+K17+K19+K21+K23+K25+K27+K29+K31+K33+K35+K37+K39+K41+K43+K45+K47+K49+K51+K53+K55</f>
        <v>49.999985000000009</v>
      </c>
      <c r="L57" s="270">
        <f>+L11+L13+L15+L17+L19+L21+L23+L25+L27+L29+L31+L33+L35+L37+L39+L41+L43+L45+L47+L49+L51+L53+L55</f>
        <v>68.684049999999999</v>
      </c>
      <c r="M57" s="271">
        <f>+K57+L57</f>
        <v>118.68403500000001</v>
      </c>
      <c r="N57" s="573">
        <f>+N11+N13+N15+N17+N19+N21+N23+N25+N27+N29+N31+N33+N35+N37+N39+N41+N43+N45+N47+N49+N51+N53+N55</f>
        <v>163.29000000000002</v>
      </c>
      <c r="O57" s="272">
        <f>M57-N57</f>
        <v>-44.605965000000012</v>
      </c>
      <c r="P57" s="273">
        <f>N57/M57</f>
        <v>1.3758379549532505</v>
      </c>
      <c r="Q57" s="270">
        <f>+Q11+Q13+Q15+Q17+Q19+Q21+Q23+Q25+Q27+Q29+Q31+Q33+Q35+Q37+Q39+Q41+Q43+Q45+Q47+Q49+Q51+Q53+Q55</f>
        <v>99.999970000000019</v>
      </c>
      <c r="R57" s="270">
        <f>+R11+R13+R15+R17+R19+R21+R23+R25+R27+R29+R31+R33+R35+R37+R39+R41+R43+R45+R47+R49+R51+R53+R55</f>
        <v>17.368100000000002</v>
      </c>
      <c r="S57" s="271">
        <f>+Q57+R57</f>
        <v>117.36807000000002</v>
      </c>
      <c r="T57" s="270">
        <f>+T11+T13+T15+T17+T19+T21+T23+T25+T27+T29+T31+T33+T35+T37+T39+T41+T43+T45+T47+T49+T51+T53+T55</f>
        <v>197.50199999999998</v>
      </c>
      <c r="U57" s="272">
        <f>S57-T57</f>
        <v>-80.133929999999964</v>
      </c>
      <c r="V57" s="273">
        <f>T57/S57</f>
        <v>1.6827574995482157</v>
      </c>
      <c r="W57" s="270">
        <f>+W11+W13+W15+W17+W19+W21+W23+W25+W27+W29+W31+W33+W35+W37+W39+W41+W43+W45+W47+W49+W51+W53+W55</f>
        <v>74.999977499999972</v>
      </c>
      <c r="X57" s="270">
        <f>+X11+X13+X15+X17+X19+X21+X23+X25+X27+X29+X31+X33+X35+X37+X39+X41+X43+X45+X47+X49+X51+X53+X55</f>
        <v>13.026075000000001</v>
      </c>
      <c r="Y57" s="271">
        <f>+W57+X57</f>
        <v>88.026052499999977</v>
      </c>
      <c r="Z57" s="572">
        <f>+Z11+Z13+Z15+Z17+Z19+Z21+Z23+Z25+Z27+Z29+Z31+Z33+Z35+Z37+Z39+Z41+Z43+Z45+Z47+Z49+Z51+Z53+Z55</f>
        <v>116.18600000000001</v>
      </c>
      <c r="AA57" s="272">
        <f>Y57-Z57</f>
        <v>-28.15994750000003</v>
      </c>
      <c r="AB57" s="273">
        <f>Z57/Y57</f>
        <v>1.3199046952605313</v>
      </c>
      <c r="AC57" s="270">
        <f>+AC11+AC13+AC15+AC17+AC19+AC21+AC23+AC25+AC27+AC29+AC31+AC33+AC35+AC37+AC39+AC41+AC43+AC45+AC47+AC49+AC51+AC53+AC55</f>
        <v>149.99995499999994</v>
      </c>
      <c r="AD57" s="270">
        <f>+AD11+AD13+AD15+AD17+AD19+AD21+AD23+AD25+AD27+AD29+AD31+AD33+AD35+AD37+AD39+AD41+AD43+AD45+AD47+AD49+AD51+AD53+AD55</f>
        <v>26.052150000000001</v>
      </c>
      <c r="AE57" s="271">
        <f>+AC57+AD57</f>
        <v>176.05210499999995</v>
      </c>
      <c r="AF57" s="270">
        <f>+AF11+AF13+AF15+AF17+AF19+AF21+AF23+AF25+AF27+AF29+AF31+AF33+AF35+AF37+AF39+AF41+AF43+AF45+AF47+AF49+AF51+AF53+AF55</f>
        <v>425.10999999999996</v>
      </c>
      <c r="AG57" s="272">
        <f>AE57-AF57</f>
        <v>-249.057895</v>
      </c>
      <c r="AH57" s="273">
        <f>AF57/AE57</f>
        <v>2.4146828576687569</v>
      </c>
      <c r="AI57" s="270">
        <f>+AI11+AI13+AI15+AI17+AI19+AI21+AI23+AI25+AI27+AI29+AI31+AI33+AI35+AI37+AI39+AI41+AI43+AI45+AI47+AI49+AI51+AI53+AI55</f>
        <v>66.9999799</v>
      </c>
      <c r="AJ57" s="270">
        <f>+AJ11+AJ13+AJ15+AJ17+AJ19+AJ21+AJ23+AJ25+AJ27+AJ29+AJ31+AJ33+AJ35+AJ37+AJ39+AJ41+AJ43+AJ45+AJ47+AJ49+AJ51+AJ53+AJ55</f>
        <v>11.636627000000001</v>
      </c>
      <c r="AK57" s="271">
        <f>+AI57+AJ57</f>
        <v>78.636606900000004</v>
      </c>
      <c r="AL57" s="270">
        <f>+AL11+AL13+AL15+AL17+AL19+AL21+AL23+AL25+AL27+AL29+AL31+AL33+AL35+AL37+AL39+AL41+AL43+AL45+AL47+AL49+AL51+AL53+AL55</f>
        <v>226.52499999999998</v>
      </c>
      <c r="AM57" s="272">
        <f>AK57-AL57</f>
        <v>-147.88839309999997</v>
      </c>
      <c r="AN57" s="273">
        <f>AL57/AK57</f>
        <v>2.8806558285006569</v>
      </c>
      <c r="AO57" s="270">
        <f>+AO11+AO13+AO15+AO17+AO19+AO21+AO23+AO25+AO27+AO29+AO31+AO33+AO35+AO37+AO39+AO41+AO43+AO45+AO47+AO49+AO51+AO53+AO55</f>
        <v>447.00555440000022</v>
      </c>
      <c r="AP57" s="270">
        <f>+AP11+AP13+AP15+AP17+AP19+AP21+AP23+AP25+AP27+AP29+AP31+AP33+AP35+AP37+AP39+AP41+AP43+AP45+AP47+AP49+AP51+AP53+AP55</f>
        <v>137.60067079999999</v>
      </c>
      <c r="AQ57" s="271">
        <f>+AO57+AP57</f>
        <v>584.60622520000015</v>
      </c>
      <c r="AR57" s="270">
        <f>+AR11+AR13+AR15+AR17+AR19+AR21+AR23+AR25+AR27+AR29+AR31+AR33+AR35+AR37+AR39+AR41+AR43+AR45+AR47+AR49+AR51+AR53+AR55</f>
        <v>1128.6130000000003</v>
      </c>
      <c r="AS57" s="272">
        <f>AQ57-AR57</f>
        <v>-544.00677480000013</v>
      </c>
      <c r="AT57" s="273">
        <f>AR57/AQ57</f>
        <v>1.9305524836207304</v>
      </c>
      <c r="AU57" s="888"/>
      <c r="AV57" s="888"/>
      <c r="AW57" s="890"/>
      <c r="AX57" s="892"/>
      <c r="AY57" s="894"/>
      <c r="AZ57" s="917"/>
    </row>
    <row r="58" spans="1:191" s="19" customFormat="1" ht="40.799999999999997" customHeight="1">
      <c r="C58" s="25"/>
      <c r="AG58" s="23"/>
    </row>
    <row r="59" spans="1:191" s="19" customFormat="1" hidden="1">
      <c r="C59" s="25"/>
      <c r="G59" s="19" t="s">
        <v>26</v>
      </c>
      <c r="T59" s="362">
        <f>SUM(T56-T54)</f>
        <v>618.53899999999999</v>
      </c>
      <c r="Z59" s="362">
        <f>SUM(Z56-Z54)</f>
        <v>549.00299999999993</v>
      </c>
      <c r="AF59" s="362">
        <f>SUM(AF56-AF54)</f>
        <v>936.57699999999988</v>
      </c>
      <c r="AG59" s="23"/>
      <c r="AL59" s="362">
        <f>SUM(AL56-AL54)</f>
        <v>380.71599999999995</v>
      </c>
    </row>
    <row r="60" spans="1:191" s="19" customFormat="1" hidden="1">
      <c r="C60" s="25"/>
      <c r="T60" s="365">
        <f>+T57</f>
        <v>197.50199999999998</v>
      </c>
      <c r="AF60" s="365">
        <f>+AF57</f>
        <v>425.10999999999996</v>
      </c>
      <c r="AG60" s="23"/>
      <c r="AL60" s="365">
        <f>+AL57</f>
        <v>226.52499999999998</v>
      </c>
    </row>
    <row r="61" spans="1:191" s="19" customFormat="1" hidden="1">
      <c r="C61" s="25"/>
      <c r="T61" s="365">
        <f>SUM(T59:T60)</f>
        <v>816.04099999999994</v>
      </c>
      <c r="V61" s="110"/>
      <c r="Z61" s="365">
        <f>SUM(Z59:Z60)</f>
        <v>549.00299999999993</v>
      </c>
      <c r="AF61" s="365">
        <f>SUM(AF59:AF60)</f>
        <v>1361.6869999999999</v>
      </c>
      <c r="AL61" s="365">
        <f>SUM(AL59:AL60)</f>
        <v>607.24099999999999</v>
      </c>
      <c r="AX61" s="363">
        <f>+AX56-AX54</f>
        <v>3865.7099999999996</v>
      </c>
    </row>
    <row r="62" spans="1:191" s="19" customFormat="1" ht="23.4" customHeight="1">
      <c r="C62" s="44" t="s">
        <v>79</v>
      </c>
      <c r="E62" s="23"/>
      <c r="H62" s="193"/>
      <c r="AF62" s="110">
        <f>+AF56+AF57-AF54-AF55</f>
        <v>1361.3529999999996</v>
      </c>
      <c r="AG62" s="23"/>
      <c r="AK62" s="111"/>
      <c r="AL62" s="365">
        <f>+AL56+AL57-AL53</f>
        <v>607.226</v>
      </c>
      <c r="AX62" s="460">
        <f>+AX56-AX54</f>
        <v>3865.7099999999996</v>
      </c>
    </row>
    <row r="63" spans="1:191" s="19" customFormat="1" ht="27" customHeight="1">
      <c r="C63" s="25"/>
      <c r="AG63" s="23"/>
      <c r="AX63" s="571">
        <f>+'PESCA INVES'!K8</f>
        <v>89.792000000000002</v>
      </c>
    </row>
    <row r="64" spans="1:191" s="19" customFormat="1">
      <c r="C64" s="25"/>
      <c r="M64" s="109"/>
      <c r="AG64" s="23"/>
    </row>
    <row r="65" spans="3:33" s="19" customFormat="1">
      <c r="C65" s="25"/>
      <c r="AG65" s="23"/>
    </row>
    <row r="66" spans="3:33" s="19" customFormat="1">
      <c r="C66" s="25"/>
      <c r="AG66" s="23"/>
    </row>
    <row r="67" spans="3:33" s="19" customFormat="1">
      <c r="C67" s="25"/>
      <c r="AG67" s="23"/>
    </row>
    <row r="68" spans="3:33" s="19" customFormat="1">
      <c r="C68" s="574" t="s">
        <v>200</v>
      </c>
      <c r="D68" s="574">
        <v>4</v>
      </c>
      <c r="E68" s="574">
        <v>5</v>
      </c>
      <c r="F68" s="574">
        <v>6</v>
      </c>
      <c r="G68" s="574">
        <v>7</v>
      </c>
      <c r="H68" s="574">
        <v>8</v>
      </c>
      <c r="I68" s="574" t="s">
        <v>201</v>
      </c>
      <c r="AG68" s="23"/>
    </row>
    <row r="69" spans="3:33" s="19" customFormat="1">
      <c r="C69" s="356" t="s">
        <v>103</v>
      </c>
      <c r="D69" s="355">
        <v>67.850999999999999</v>
      </c>
      <c r="E69" s="355">
        <v>158.17600000000002</v>
      </c>
      <c r="F69" s="355">
        <v>114.77100000000002</v>
      </c>
      <c r="G69" s="355">
        <v>238.40200000000002</v>
      </c>
      <c r="H69" s="355">
        <v>103.482</v>
      </c>
      <c r="I69" s="355">
        <v>682.68200000000002</v>
      </c>
      <c r="AG69" s="23"/>
    </row>
    <row r="70" spans="3:33" s="19" customFormat="1">
      <c r="C70" s="356" t="s">
        <v>106</v>
      </c>
      <c r="D70" s="355">
        <v>109.87000000000002</v>
      </c>
      <c r="E70" s="355">
        <v>175.02699999999999</v>
      </c>
      <c r="F70" s="355">
        <v>131.17000000000004</v>
      </c>
      <c r="G70" s="355">
        <v>261.32699999999988</v>
      </c>
      <c r="H70" s="355">
        <v>116.42100000000001</v>
      </c>
      <c r="I70" s="355">
        <v>793.81499999999994</v>
      </c>
      <c r="AG70" s="23"/>
    </row>
    <row r="71" spans="3:33" s="19" customFormat="1">
      <c r="C71" s="356" t="s">
        <v>38</v>
      </c>
      <c r="D71" s="355"/>
      <c r="E71" s="355">
        <v>7.9000000000000001E-2</v>
      </c>
      <c r="F71" s="355">
        <v>0.44</v>
      </c>
      <c r="G71" s="355">
        <v>5.9489999999999998</v>
      </c>
      <c r="H71" s="355">
        <v>3.1229999999999998</v>
      </c>
      <c r="I71" s="611">
        <v>9.5909999999999993</v>
      </c>
      <c r="AG71" s="23"/>
    </row>
    <row r="72" spans="3:33" s="19" customFormat="1">
      <c r="C72" s="356" t="s">
        <v>300</v>
      </c>
      <c r="D72" s="355"/>
      <c r="E72" s="355">
        <v>2.4649999999999999</v>
      </c>
      <c r="F72" s="355">
        <v>3.7149999999999999</v>
      </c>
      <c r="G72" s="355">
        <v>7.0060000000000002</v>
      </c>
      <c r="H72" s="355">
        <v>2.83</v>
      </c>
      <c r="I72" s="355">
        <v>16.015999999999998</v>
      </c>
      <c r="AG72" s="23"/>
    </row>
    <row r="73" spans="3:33" s="19" customFormat="1">
      <c r="C73" s="356" t="s">
        <v>301</v>
      </c>
      <c r="D73" s="355"/>
      <c r="E73" s="355">
        <v>4.2999999999999997E-2</v>
      </c>
      <c r="F73" s="355"/>
      <c r="G73" s="355">
        <v>0.16</v>
      </c>
      <c r="H73" s="355">
        <v>1.4999999999999999E-2</v>
      </c>
      <c r="I73" s="355">
        <v>0.21800000000000003</v>
      </c>
      <c r="AG73" s="23"/>
    </row>
    <row r="74" spans="3:33" s="19" customFormat="1">
      <c r="C74" s="613" t="s">
        <v>302</v>
      </c>
      <c r="D74" s="611">
        <v>36.425999999999995</v>
      </c>
      <c r="E74" s="611">
        <v>144.69400000000002</v>
      </c>
      <c r="F74" s="611">
        <v>162.64099999999999</v>
      </c>
      <c r="G74" s="611">
        <v>343.9620000000001</v>
      </c>
      <c r="H74" s="611">
        <v>156.43599999999998</v>
      </c>
      <c r="I74" s="611">
        <v>844.15900000000011</v>
      </c>
      <c r="AG74" s="23"/>
    </row>
    <row r="75" spans="3:33" s="19" customFormat="1">
      <c r="C75" s="356" t="s">
        <v>303</v>
      </c>
      <c r="D75" s="355">
        <v>201.739</v>
      </c>
      <c r="E75" s="355">
        <v>335.55699999999996</v>
      </c>
      <c r="F75" s="355">
        <v>252.45200000000003</v>
      </c>
      <c r="G75" s="355">
        <v>504.54699999999991</v>
      </c>
      <c r="H75" s="355">
        <v>224.934</v>
      </c>
      <c r="I75" s="355">
        <v>1519.2289999999998</v>
      </c>
      <c r="AG75" s="23"/>
    </row>
    <row r="76" spans="3:33" s="19" customFormat="1">
      <c r="C76" s="356" t="s">
        <v>121</v>
      </c>
      <c r="D76" s="355"/>
      <c r="E76" s="611">
        <v>0.121</v>
      </c>
      <c r="F76" s="355"/>
      <c r="G76" s="611">
        <v>0.36999999999999994</v>
      </c>
      <c r="H76" s="355"/>
      <c r="I76" s="355">
        <f>SUM(D76:H76)</f>
        <v>0.49099999999999994</v>
      </c>
      <c r="AG76" s="23"/>
    </row>
    <row r="77" spans="3:33" s="19" customFormat="1">
      <c r="C77" s="575" t="s">
        <v>201</v>
      </c>
      <c r="D77" s="576">
        <f>SUM(D69:D76)</f>
        <v>415.88599999999997</v>
      </c>
      <c r="E77" s="576">
        <f t="shared" ref="E77:H77" si="77">SUM(E69:E76)</f>
        <v>816.16199999999992</v>
      </c>
      <c r="F77" s="576">
        <f t="shared" si="77"/>
        <v>665.18900000000008</v>
      </c>
      <c r="G77" s="576">
        <f t="shared" si="77"/>
        <v>1361.723</v>
      </c>
      <c r="H77" s="576">
        <f t="shared" si="77"/>
        <v>607.24099999999999</v>
      </c>
      <c r="I77" s="576">
        <f>SUM(I69:I76)</f>
        <v>3866.2009999999996</v>
      </c>
      <c r="AG77" s="23"/>
    </row>
    <row r="78" spans="3:33" s="19" customFormat="1">
      <c r="C78" s="25"/>
      <c r="AG78" s="23"/>
    </row>
    <row r="79" spans="3:33" s="19" customFormat="1">
      <c r="C79" s="25"/>
      <c r="AG79" s="23"/>
    </row>
    <row r="80" spans="3:33" s="19" customFormat="1">
      <c r="C80" s="25"/>
      <c r="AG80" s="23"/>
    </row>
    <row r="81" spans="3:33" s="19" customFormat="1">
      <c r="C81" s="25"/>
      <c r="AG81" s="23"/>
    </row>
    <row r="82" spans="3:33" s="19" customFormat="1">
      <c r="C82" s="25"/>
      <c r="AG82" s="23"/>
    </row>
    <row r="83" spans="3:33" s="19" customFormat="1">
      <c r="C83" s="25"/>
      <c r="AG83" s="23"/>
    </row>
    <row r="84" spans="3:33" s="19" customFormat="1">
      <c r="C84" s="25"/>
      <c r="AG84" s="23"/>
    </row>
    <row r="85" spans="3:33" s="19" customFormat="1">
      <c r="C85" s="25"/>
      <c r="AG85" s="23"/>
    </row>
    <row r="86" spans="3:33" s="19" customFormat="1">
      <c r="C86" s="25"/>
      <c r="AG86" s="23"/>
    </row>
    <row r="87" spans="3:33" s="19" customFormat="1">
      <c r="C87" s="25"/>
      <c r="AG87" s="23"/>
    </row>
    <row r="88" spans="3:33" s="19" customFormat="1">
      <c r="C88" s="25"/>
      <c r="AG88" s="23"/>
    </row>
    <row r="89" spans="3:33" s="19" customFormat="1">
      <c r="C89" s="25"/>
      <c r="AG89" s="23"/>
    </row>
    <row r="90" spans="3:33" s="19" customFormat="1">
      <c r="C90" s="25"/>
      <c r="AG90" s="23"/>
    </row>
    <row r="91" spans="3:33" s="19" customFormat="1">
      <c r="C91" s="25"/>
      <c r="AG91" s="23"/>
    </row>
    <row r="92" spans="3:33" s="19" customFormat="1">
      <c r="C92" s="25"/>
      <c r="AG92" s="23"/>
    </row>
    <row r="93" spans="3:33" s="19" customFormat="1">
      <c r="C93" s="25"/>
      <c r="AG93" s="23"/>
    </row>
    <row r="94" spans="3:33" s="19" customFormat="1">
      <c r="C94" s="25"/>
      <c r="AG94" s="23"/>
    </row>
    <row r="95" spans="3:33" s="19" customFormat="1">
      <c r="C95" s="25"/>
      <c r="AG95" s="23"/>
    </row>
    <row r="96" spans="3:33" s="19" customFormat="1">
      <c r="C96" s="25"/>
      <c r="AG96" s="23"/>
    </row>
    <row r="97" spans="3:33" s="19" customFormat="1">
      <c r="C97" s="25"/>
      <c r="AG97" s="23"/>
    </row>
    <row r="98" spans="3:33" s="19" customFormat="1">
      <c r="C98" s="25"/>
      <c r="AG98" s="23"/>
    </row>
    <row r="99" spans="3:33" s="19" customFormat="1">
      <c r="C99" s="25"/>
      <c r="AG99" s="23"/>
    </row>
    <row r="100" spans="3:33" s="19" customFormat="1">
      <c r="C100" s="25"/>
      <c r="AG100" s="23"/>
    </row>
    <row r="101" spans="3:33" s="19" customFormat="1">
      <c r="C101" s="25"/>
      <c r="AG101" s="23"/>
    </row>
    <row r="102" spans="3:33" s="19" customFormat="1">
      <c r="C102" s="25"/>
      <c r="AG102" s="23"/>
    </row>
    <row r="103" spans="3:33" s="19" customFormat="1">
      <c r="C103" s="25"/>
      <c r="AG103" s="23"/>
    </row>
    <row r="104" spans="3:33" s="19" customFormat="1">
      <c r="C104" s="25"/>
      <c r="AG104" s="23"/>
    </row>
    <row r="105" spans="3:33" s="19" customFormat="1">
      <c r="C105" s="25"/>
      <c r="AG105" s="23"/>
    </row>
    <row r="106" spans="3:33" s="19" customFormat="1">
      <c r="C106" s="25"/>
      <c r="AG106" s="23"/>
    </row>
    <row r="107" spans="3:33" s="19" customFormat="1">
      <c r="C107" s="25"/>
      <c r="AG107" s="23"/>
    </row>
    <row r="108" spans="3:33" s="19" customFormat="1">
      <c r="C108" s="25"/>
      <c r="AG108" s="23"/>
    </row>
    <row r="109" spans="3:33" s="19" customFormat="1">
      <c r="C109" s="25"/>
      <c r="AG109" s="23"/>
    </row>
    <row r="110" spans="3:33" s="19" customFormat="1">
      <c r="C110" s="25"/>
      <c r="AG110" s="23"/>
    </row>
    <row r="111" spans="3:33" s="19" customFormat="1">
      <c r="C111" s="25"/>
      <c r="AG111" s="23"/>
    </row>
    <row r="112" spans="3:33" s="19" customFormat="1">
      <c r="C112" s="25"/>
      <c r="AG112" s="23"/>
    </row>
    <row r="113" spans="3:33" s="19" customFormat="1">
      <c r="C113" s="25"/>
      <c r="AG113" s="23"/>
    </row>
    <row r="114" spans="3:33" s="19" customFormat="1">
      <c r="C114" s="25"/>
      <c r="AG114" s="23"/>
    </row>
    <row r="115" spans="3:33" s="19" customFormat="1">
      <c r="C115" s="25"/>
      <c r="AG115" s="23"/>
    </row>
    <row r="116" spans="3:33" s="19" customFormat="1">
      <c r="C116" s="25"/>
      <c r="AG116" s="23"/>
    </row>
    <row r="117" spans="3:33" s="19" customFormat="1">
      <c r="C117" s="25"/>
      <c r="AG117" s="23"/>
    </row>
    <row r="118" spans="3:33" s="19" customFormat="1">
      <c r="C118" s="25"/>
      <c r="AG118" s="23"/>
    </row>
    <row r="119" spans="3:33" s="19" customFormat="1">
      <c r="C119" s="25"/>
      <c r="AG119" s="23"/>
    </row>
    <row r="120" spans="3:33" s="19" customFormat="1">
      <c r="C120" s="25"/>
      <c r="AG120" s="23"/>
    </row>
    <row r="121" spans="3:33" s="19" customFormat="1">
      <c r="C121" s="25"/>
      <c r="AG121" s="23"/>
    </row>
    <row r="122" spans="3:33" s="19" customFormat="1">
      <c r="C122" s="25"/>
      <c r="AG122" s="23"/>
    </row>
    <row r="123" spans="3:33" s="19" customFormat="1">
      <c r="C123" s="25"/>
      <c r="AG123" s="23"/>
    </row>
    <row r="124" spans="3:33" s="19" customFormat="1">
      <c r="C124" s="25"/>
      <c r="AG124" s="23"/>
    </row>
    <row r="125" spans="3:33" s="19" customFormat="1">
      <c r="C125" s="25"/>
      <c r="AG125" s="23"/>
    </row>
    <row r="126" spans="3:33" s="19" customFormat="1">
      <c r="C126" s="25"/>
      <c r="AG126" s="23"/>
    </row>
    <row r="127" spans="3:33" s="19" customFormat="1">
      <c r="C127" s="25"/>
      <c r="AG127" s="23"/>
    </row>
    <row r="128" spans="3:33" s="19" customFormat="1">
      <c r="C128" s="25"/>
      <c r="AG128" s="23"/>
    </row>
    <row r="129" spans="3:33" s="19" customFormat="1">
      <c r="C129" s="25"/>
      <c r="AG129" s="23"/>
    </row>
    <row r="130" spans="3:33" s="19" customFormat="1">
      <c r="C130" s="25"/>
      <c r="AG130" s="23"/>
    </row>
    <row r="131" spans="3:33" s="19" customFormat="1">
      <c r="C131" s="25"/>
      <c r="AG131" s="23"/>
    </row>
    <row r="132" spans="3:33" s="19" customFormat="1">
      <c r="C132" s="25"/>
      <c r="AG132" s="23"/>
    </row>
    <row r="133" spans="3:33" s="19" customFormat="1">
      <c r="C133" s="25"/>
      <c r="AG133" s="23"/>
    </row>
    <row r="134" spans="3:33" s="19" customFormat="1">
      <c r="C134" s="25"/>
      <c r="AG134" s="23"/>
    </row>
    <row r="135" spans="3:33" s="19" customFormat="1">
      <c r="C135" s="25"/>
      <c r="AG135" s="23"/>
    </row>
    <row r="136" spans="3:33" s="19" customFormat="1">
      <c r="C136" s="25"/>
      <c r="AG136" s="23"/>
    </row>
    <row r="137" spans="3:33" s="19" customFormat="1">
      <c r="C137" s="25"/>
      <c r="AG137" s="23"/>
    </row>
    <row r="138" spans="3:33" s="19" customFormat="1">
      <c r="C138" s="25"/>
      <c r="AG138" s="23"/>
    </row>
    <row r="139" spans="3:33" s="19" customFormat="1">
      <c r="C139" s="25"/>
      <c r="AG139" s="23"/>
    </row>
    <row r="140" spans="3:33" s="19" customFormat="1">
      <c r="C140" s="25"/>
      <c r="AG140" s="23"/>
    </row>
    <row r="141" spans="3:33" s="19" customFormat="1">
      <c r="C141" s="25"/>
      <c r="AG141" s="23"/>
    </row>
    <row r="142" spans="3:33" s="19" customFormat="1">
      <c r="C142" s="25"/>
      <c r="AG142" s="23"/>
    </row>
    <row r="143" spans="3:33" s="19" customFormat="1">
      <c r="C143" s="25"/>
      <c r="AG143" s="23"/>
    </row>
    <row r="144" spans="3:33" s="19" customFormat="1">
      <c r="C144" s="25"/>
      <c r="AG144" s="23"/>
    </row>
    <row r="145" spans="3:33" s="19" customFormat="1">
      <c r="C145" s="25"/>
      <c r="AG145" s="23"/>
    </row>
    <row r="146" spans="3:33" s="19" customFormat="1">
      <c r="C146" s="25"/>
      <c r="AG146" s="23"/>
    </row>
    <row r="147" spans="3:33" s="19" customFormat="1">
      <c r="C147" s="25"/>
      <c r="AG147" s="23"/>
    </row>
    <row r="148" spans="3:33" s="19" customFormat="1">
      <c r="C148" s="25"/>
      <c r="AG148" s="23"/>
    </row>
    <row r="149" spans="3:33" s="19" customFormat="1">
      <c r="C149" s="25"/>
      <c r="AG149" s="23"/>
    </row>
    <row r="150" spans="3:33" s="19" customFormat="1">
      <c r="C150" s="25"/>
      <c r="AG150" s="23"/>
    </row>
    <row r="151" spans="3:33" s="19" customFormat="1">
      <c r="C151" s="25"/>
      <c r="AG151" s="23"/>
    </row>
    <row r="152" spans="3:33" s="19" customFormat="1">
      <c r="C152" s="25"/>
      <c r="AG152" s="23"/>
    </row>
    <row r="153" spans="3:33" s="19" customFormat="1">
      <c r="C153" s="25"/>
      <c r="AG153" s="23"/>
    </row>
    <row r="154" spans="3:33" s="19" customFormat="1">
      <c r="C154" s="25"/>
      <c r="AG154" s="23"/>
    </row>
    <row r="155" spans="3:33" s="19" customFormat="1">
      <c r="C155" s="25"/>
      <c r="AG155" s="23"/>
    </row>
    <row r="156" spans="3:33" s="19" customFormat="1">
      <c r="C156" s="25"/>
      <c r="AG156" s="23"/>
    </row>
    <row r="157" spans="3:33" s="19" customFormat="1">
      <c r="C157" s="25"/>
      <c r="AG157" s="23"/>
    </row>
    <row r="158" spans="3:33" s="19" customFormat="1">
      <c r="C158" s="25"/>
      <c r="AG158" s="23"/>
    </row>
    <row r="159" spans="3:33" s="19" customFormat="1">
      <c r="C159" s="25"/>
      <c r="AG159" s="23"/>
    </row>
    <row r="160" spans="3:33" s="19" customFormat="1">
      <c r="C160" s="25"/>
      <c r="AG160" s="23"/>
    </row>
    <row r="161" spans="3:33" s="19" customFormat="1">
      <c r="C161" s="25"/>
      <c r="AG161" s="23"/>
    </row>
    <row r="162" spans="3:33" s="19" customFormat="1">
      <c r="C162" s="25"/>
      <c r="AG162" s="23"/>
    </row>
    <row r="163" spans="3:33" s="19" customFormat="1">
      <c r="C163" s="25"/>
      <c r="AG163" s="23"/>
    </row>
    <row r="164" spans="3:33" s="19" customFormat="1">
      <c r="C164" s="25"/>
      <c r="AG164" s="23"/>
    </row>
    <row r="165" spans="3:33" s="19" customFormat="1">
      <c r="C165" s="25"/>
      <c r="AG165" s="23"/>
    </row>
    <row r="166" spans="3:33" s="19" customFormat="1">
      <c r="C166" s="25"/>
      <c r="AG166" s="23"/>
    </row>
    <row r="167" spans="3:33" s="19" customFormat="1">
      <c r="C167" s="25"/>
      <c r="AG167" s="23"/>
    </row>
    <row r="168" spans="3:33" s="19" customFormat="1">
      <c r="C168" s="25"/>
      <c r="AG168" s="23"/>
    </row>
    <row r="169" spans="3:33" s="19" customFormat="1">
      <c r="C169" s="25"/>
      <c r="AG169" s="23"/>
    </row>
    <row r="170" spans="3:33" s="19" customFormat="1">
      <c r="C170" s="25"/>
      <c r="AG170" s="23"/>
    </row>
    <row r="171" spans="3:33" s="19" customFormat="1">
      <c r="C171" s="25"/>
      <c r="AG171" s="23"/>
    </row>
    <row r="172" spans="3:33" s="19" customFormat="1">
      <c r="C172" s="25"/>
      <c r="AG172" s="23"/>
    </row>
    <row r="173" spans="3:33" s="19" customFormat="1">
      <c r="C173" s="25"/>
      <c r="AG173" s="23"/>
    </row>
    <row r="174" spans="3:33" s="19" customFormat="1">
      <c r="C174" s="25"/>
      <c r="AG174" s="23"/>
    </row>
    <row r="175" spans="3:33" s="19" customFormat="1">
      <c r="C175" s="25"/>
      <c r="AG175" s="23"/>
    </row>
    <row r="176" spans="3:33" s="19" customFormat="1">
      <c r="C176" s="25"/>
      <c r="AG176" s="23"/>
    </row>
    <row r="177" spans="3:33" s="19" customFormat="1">
      <c r="C177" s="25"/>
      <c r="AG177" s="23"/>
    </row>
    <row r="178" spans="3:33" s="19" customFormat="1">
      <c r="C178" s="25"/>
      <c r="AG178" s="23"/>
    </row>
    <row r="179" spans="3:33" s="19" customFormat="1">
      <c r="C179" s="25"/>
      <c r="AG179" s="23"/>
    </row>
    <row r="180" spans="3:33" s="19" customFormat="1">
      <c r="C180" s="25"/>
      <c r="AG180" s="23"/>
    </row>
    <row r="181" spans="3:33" s="19" customFormat="1">
      <c r="C181" s="25"/>
      <c r="AG181" s="23"/>
    </row>
    <row r="182" spans="3:33" s="19" customFormat="1">
      <c r="C182" s="25"/>
      <c r="AG182" s="23"/>
    </row>
    <row r="183" spans="3:33" s="19" customFormat="1">
      <c r="C183" s="25"/>
      <c r="AG183" s="23"/>
    </row>
    <row r="184" spans="3:33" s="19" customFormat="1">
      <c r="C184" s="25"/>
      <c r="AG184" s="23"/>
    </row>
    <row r="185" spans="3:33" s="19" customFormat="1">
      <c r="C185" s="25"/>
      <c r="AG185" s="23"/>
    </row>
    <row r="186" spans="3:33" s="19" customFormat="1">
      <c r="C186" s="25"/>
      <c r="AG186" s="23"/>
    </row>
    <row r="187" spans="3:33" s="19" customFormat="1">
      <c r="C187" s="25"/>
      <c r="AG187" s="23"/>
    </row>
    <row r="188" spans="3:33" s="19" customFormat="1">
      <c r="C188" s="25"/>
      <c r="AG188" s="23"/>
    </row>
    <row r="189" spans="3:33" s="19" customFormat="1">
      <c r="C189" s="25"/>
      <c r="AG189" s="23"/>
    </row>
    <row r="190" spans="3:33" s="19" customFormat="1">
      <c r="C190" s="25"/>
      <c r="AG190" s="23"/>
    </row>
    <row r="191" spans="3:33" s="19" customFormat="1">
      <c r="C191" s="25"/>
      <c r="AG191" s="23"/>
    </row>
    <row r="192" spans="3:33" s="19" customFormat="1">
      <c r="C192" s="25"/>
      <c r="AG192" s="23"/>
    </row>
    <row r="193" spans="3:33" s="19" customFormat="1">
      <c r="C193" s="25"/>
      <c r="AG193" s="23"/>
    </row>
    <row r="194" spans="3:33" s="19" customFormat="1">
      <c r="C194" s="25"/>
      <c r="AG194" s="23"/>
    </row>
    <row r="195" spans="3:33" s="19" customFormat="1">
      <c r="C195" s="25"/>
      <c r="AG195" s="23"/>
    </row>
    <row r="196" spans="3:33" s="19" customFormat="1">
      <c r="C196" s="25"/>
      <c r="AG196" s="23"/>
    </row>
    <row r="197" spans="3:33" s="19" customFormat="1">
      <c r="C197" s="25"/>
      <c r="AG197" s="23"/>
    </row>
    <row r="198" spans="3:33" s="19" customFormat="1">
      <c r="C198" s="25"/>
      <c r="AG198" s="23"/>
    </row>
    <row r="199" spans="3:33" s="19" customFormat="1">
      <c r="C199" s="25"/>
      <c r="AG199" s="23"/>
    </row>
    <row r="200" spans="3:33" s="19" customFormat="1">
      <c r="C200" s="25"/>
      <c r="AG200" s="23"/>
    </row>
    <row r="201" spans="3:33" s="19" customFormat="1">
      <c r="C201" s="25"/>
      <c r="AG201" s="23"/>
    </row>
    <row r="202" spans="3:33" s="19" customFormat="1">
      <c r="C202" s="25"/>
      <c r="AG202" s="23"/>
    </row>
    <row r="203" spans="3:33" s="19" customFormat="1">
      <c r="C203" s="25"/>
      <c r="AG203" s="23"/>
    </row>
    <row r="204" spans="3:33" s="19" customFormat="1">
      <c r="C204" s="25"/>
      <c r="AG204" s="23"/>
    </row>
    <row r="205" spans="3:33" s="19" customFormat="1">
      <c r="C205" s="25"/>
      <c r="AG205" s="23"/>
    </row>
    <row r="206" spans="3:33" s="19" customFormat="1">
      <c r="C206" s="25"/>
      <c r="AG206" s="23"/>
    </row>
    <row r="207" spans="3:33" s="19" customFormat="1">
      <c r="C207" s="25"/>
      <c r="AG207" s="23"/>
    </row>
    <row r="208" spans="3:33" s="19" customFormat="1">
      <c r="C208" s="25"/>
      <c r="AG208" s="23"/>
    </row>
    <row r="209" spans="3:33" s="19" customFormat="1">
      <c r="C209" s="25"/>
      <c r="AG209" s="23"/>
    </row>
    <row r="210" spans="3:33" s="19" customFormat="1">
      <c r="C210" s="25"/>
      <c r="AG210" s="23"/>
    </row>
    <row r="211" spans="3:33" s="19" customFormat="1">
      <c r="C211" s="25"/>
      <c r="AG211" s="23"/>
    </row>
    <row r="212" spans="3:33" s="19" customFormat="1">
      <c r="C212" s="25"/>
      <c r="AG212" s="23"/>
    </row>
    <row r="213" spans="3:33" s="19" customFormat="1">
      <c r="C213" s="25"/>
      <c r="AG213" s="23"/>
    </row>
    <row r="214" spans="3:33" s="19" customFormat="1">
      <c r="C214" s="25"/>
      <c r="AG214" s="23"/>
    </row>
    <row r="215" spans="3:33" s="19" customFormat="1">
      <c r="C215" s="25"/>
      <c r="AG215" s="23"/>
    </row>
    <row r="216" spans="3:33" s="19" customFormat="1">
      <c r="C216" s="25"/>
      <c r="AG216" s="23"/>
    </row>
    <row r="217" spans="3:33" s="19" customFormat="1">
      <c r="C217" s="25"/>
      <c r="AG217" s="23"/>
    </row>
    <row r="218" spans="3:33" s="19" customFormat="1">
      <c r="C218" s="25"/>
      <c r="AG218" s="23"/>
    </row>
    <row r="219" spans="3:33" s="19" customFormat="1">
      <c r="C219" s="25"/>
      <c r="AG219" s="23"/>
    </row>
    <row r="220" spans="3:33" s="19" customFormat="1">
      <c r="C220" s="25"/>
      <c r="AG220" s="23"/>
    </row>
    <row r="221" spans="3:33" s="19" customFormat="1">
      <c r="C221" s="25"/>
      <c r="AG221" s="23"/>
    </row>
    <row r="222" spans="3:33" s="19" customFormat="1">
      <c r="C222" s="25"/>
      <c r="AG222" s="23"/>
    </row>
    <row r="223" spans="3:33" s="19" customFormat="1">
      <c r="C223" s="25"/>
      <c r="AG223" s="23"/>
    </row>
    <row r="224" spans="3:33" s="19" customFormat="1">
      <c r="C224" s="25"/>
      <c r="AG224" s="23"/>
    </row>
    <row r="225" spans="3:33" s="19" customFormat="1">
      <c r="C225" s="25"/>
      <c r="AG225" s="23"/>
    </row>
    <row r="226" spans="3:33" s="19" customFormat="1">
      <c r="C226" s="25"/>
      <c r="AG226" s="23"/>
    </row>
    <row r="227" spans="3:33" s="19" customFormat="1">
      <c r="C227" s="25"/>
      <c r="AG227" s="23"/>
    </row>
    <row r="228" spans="3:33" s="19" customFormat="1">
      <c r="C228" s="25"/>
      <c r="AG228" s="23"/>
    </row>
    <row r="229" spans="3:33" s="19" customFormat="1">
      <c r="C229" s="25"/>
      <c r="AG229" s="23"/>
    </row>
    <row r="230" spans="3:33" s="19" customFormat="1">
      <c r="C230" s="25"/>
      <c r="AG230" s="23"/>
    </row>
    <row r="231" spans="3:33" s="19" customFormat="1">
      <c r="C231" s="25"/>
      <c r="AG231" s="23"/>
    </row>
    <row r="232" spans="3:33" s="19" customFormat="1">
      <c r="C232" s="25"/>
      <c r="AG232" s="23"/>
    </row>
    <row r="233" spans="3:33" s="19" customFormat="1">
      <c r="C233" s="25"/>
      <c r="AG233" s="23"/>
    </row>
    <row r="234" spans="3:33" s="19" customFormat="1">
      <c r="C234" s="25"/>
      <c r="AG234" s="23"/>
    </row>
    <row r="235" spans="3:33" s="19" customFormat="1">
      <c r="C235" s="25"/>
      <c r="AG235" s="23"/>
    </row>
    <row r="236" spans="3:33" s="19" customFormat="1">
      <c r="C236" s="25"/>
      <c r="AG236" s="23"/>
    </row>
    <row r="237" spans="3:33" s="19" customFormat="1">
      <c r="C237" s="25"/>
      <c r="AG237" s="23"/>
    </row>
    <row r="238" spans="3:33" s="19" customFormat="1">
      <c r="C238" s="25"/>
      <c r="AG238" s="23"/>
    </row>
    <row r="239" spans="3:33" s="19" customFormat="1">
      <c r="C239" s="25"/>
      <c r="AG239" s="23"/>
    </row>
    <row r="240" spans="3:33" s="19" customFormat="1">
      <c r="C240" s="25"/>
      <c r="AG240" s="23"/>
    </row>
    <row r="241" spans="3:33" s="19" customFormat="1">
      <c r="C241" s="25"/>
      <c r="AG241" s="23"/>
    </row>
    <row r="242" spans="3:33" s="19" customFormat="1">
      <c r="C242" s="25"/>
      <c r="AG242" s="23"/>
    </row>
    <row r="243" spans="3:33" s="19" customFormat="1">
      <c r="C243" s="25"/>
      <c r="AG243" s="23"/>
    </row>
    <row r="244" spans="3:33" s="19" customFormat="1">
      <c r="C244" s="25"/>
      <c r="AG244" s="23"/>
    </row>
    <row r="245" spans="3:33" s="19" customFormat="1">
      <c r="C245" s="25"/>
      <c r="AG245" s="23"/>
    </row>
    <row r="246" spans="3:33" s="19" customFormat="1">
      <c r="C246" s="25"/>
      <c r="AG246" s="23"/>
    </row>
    <row r="247" spans="3:33" s="19" customFormat="1">
      <c r="C247" s="25"/>
      <c r="AG247" s="23"/>
    </row>
    <row r="248" spans="3:33" s="19" customFormat="1">
      <c r="C248" s="25"/>
      <c r="AG248" s="23"/>
    </row>
    <row r="249" spans="3:33" s="19" customFormat="1">
      <c r="C249" s="25"/>
      <c r="AG249" s="23"/>
    </row>
    <row r="250" spans="3:33" s="19" customFormat="1">
      <c r="C250" s="25"/>
      <c r="AG250" s="23"/>
    </row>
    <row r="251" spans="3:33" s="19" customFormat="1">
      <c r="C251" s="25"/>
      <c r="AG251" s="23"/>
    </row>
    <row r="252" spans="3:33" s="19" customFormat="1">
      <c r="C252" s="25"/>
      <c r="AG252" s="23"/>
    </row>
    <row r="253" spans="3:33" s="19" customFormat="1">
      <c r="C253" s="25"/>
      <c r="AG253" s="23"/>
    </row>
    <row r="254" spans="3:33" s="19" customFormat="1">
      <c r="C254" s="25"/>
      <c r="AG254" s="23"/>
    </row>
    <row r="255" spans="3:33" s="19" customFormat="1">
      <c r="C255" s="25"/>
      <c r="AG255" s="23"/>
    </row>
    <row r="256" spans="3:33" s="19" customFormat="1">
      <c r="C256" s="25"/>
      <c r="AG256" s="23"/>
    </row>
    <row r="257" spans="3:33" s="19" customFormat="1">
      <c r="C257" s="25"/>
      <c r="AG257" s="23"/>
    </row>
    <row r="258" spans="3:33" s="19" customFormat="1">
      <c r="C258" s="25"/>
      <c r="AG258" s="23"/>
    </row>
    <row r="259" spans="3:33" s="19" customFormat="1">
      <c r="C259" s="25"/>
      <c r="AG259" s="23"/>
    </row>
    <row r="260" spans="3:33" s="19" customFormat="1">
      <c r="C260" s="25"/>
      <c r="AG260" s="23"/>
    </row>
    <row r="261" spans="3:33" s="19" customFormat="1">
      <c r="C261" s="25"/>
      <c r="AG261" s="23"/>
    </row>
    <row r="262" spans="3:33" s="19" customFormat="1">
      <c r="C262" s="25"/>
      <c r="AG262" s="23"/>
    </row>
    <row r="263" spans="3:33" s="19" customFormat="1">
      <c r="C263" s="25"/>
      <c r="AG263" s="23"/>
    </row>
    <row r="264" spans="3:33" s="19" customFormat="1">
      <c r="C264" s="25"/>
      <c r="AG264" s="23"/>
    </row>
    <row r="265" spans="3:33" s="19" customFormat="1">
      <c r="C265" s="25"/>
      <c r="AG265" s="23"/>
    </row>
    <row r="266" spans="3:33" s="19" customFormat="1">
      <c r="C266" s="25"/>
      <c r="AG266" s="23"/>
    </row>
    <row r="267" spans="3:33" s="19" customFormat="1">
      <c r="C267" s="25"/>
      <c r="AG267" s="23"/>
    </row>
    <row r="268" spans="3:33" s="19" customFormat="1">
      <c r="C268" s="25"/>
      <c r="AG268" s="23"/>
    </row>
    <row r="269" spans="3:33" s="19" customFormat="1">
      <c r="C269" s="25"/>
      <c r="AG269" s="23"/>
    </row>
    <row r="270" spans="3:33" s="19" customFormat="1">
      <c r="C270" s="25"/>
      <c r="AG270" s="23"/>
    </row>
    <row r="271" spans="3:33" s="19" customFormat="1">
      <c r="C271" s="25"/>
      <c r="AG271" s="23"/>
    </row>
    <row r="272" spans="3:33" s="19" customFormat="1">
      <c r="C272" s="25"/>
      <c r="AG272" s="23"/>
    </row>
    <row r="273" spans="3:33" s="19" customFormat="1">
      <c r="C273" s="25"/>
      <c r="AG273" s="23"/>
    </row>
    <row r="274" spans="3:33" s="19" customFormat="1">
      <c r="C274" s="25"/>
      <c r="AG274" s="23"/>
    </row>
    <row r="275" spans="3:33" s="19" customFormat="1">
      <c r="C275" s="25"/>
      <c r="AG275" s="23"/>
    </row>
    <row r="276" spans="3:33" s="19" customFormat="1">
      <c r="C276" s="25"/>
      <c r="AG276" s="23"/>
    </row>
    <row r="277" spans="3:33" s="19" customFormat="1">
      <c r="C277" s="25"/>
      <c r="AG277" s="23"/>
    </row>
    <row r="278" spans="3:33" s="19" customFormat="1">
      <c r="C278" s="25"/>
      <c r="AG278" s="23"/>
    </row>
    <row r="279" spans="3:33" s="19" customFormat="1">
      <c r="C279" s="25"/>
      <c r="AG279" s="23"/>
    </row>
    <row r="280" spans="3:33" s="19" customFormat="1">
      <c r="C280" s="25"/>
      <c r="AG280" s="23"/>
    </row>
    <row r="281" spans="3:33" s="19" customFormat="1">
      <c r="C281" s="25"/>
      <c r="AG281" s="23"/>
    </row>
    <row r="282" spans="3:33" s="19" customFormat="1">
      <c r="C282" s="25"/>
      <c r="AG282" s="23"/>
    </row>
    <row r="283" spans="3:33" s="19" customFormat="1">
      <c r="C283" s="25"/>
      <c r="AG283" s="23"/>
    </row>
    <row r="284" spans="3:33" s="19" customFormat="1">
      <c r="C284" s="25"/>
      <c r="AG284" s="23"/>
    </row>
    <row r="285" spans="3:33" s="19" customFormat="1">
      <c r="C285" s="25"/>
      <c r="AG285" s="23"/>
    </row>
    <row r="286" spans="3:33" s="19" customFormat="1">
      <c r="C286" s="25"/>
      <c r="AG286" s="23"/>
    </row>
    <row r="287" spans="3:33" s="19" customFormat="1">
      <c r="C287" s="25"/>
      <c r="AG287" s="23"/>
    </row>
    <row r="288" spans="3:33" s="19" customFormat="1">
      <c r="C288" s="25"/>
      <c r="AG288" s="23"/>
    </row>
    <row r="289" spans="3:33" s="19" customFormat="1">
      <c r="C289" s="25"/>
      <c r="AG289" s="23"/>
    </row>
    <row r="290" spans="3:33" s="19" customFormat="1">
      <c r="C290" s="25"/>
      <c r="AG290" s="23"/>
    </row>
    <row r="291" spans="3:33" s="19" customFormat="1">
      <c r="C291" s="25"/>
      <c r="AG291" s="23"/>
    </row>
    <row r="292" spans="3:33" s="19" customFormat="1">
      <c r="C292" s="25"/>
      <c r="AG292" s="23"/>
    </row>
    <row r="293" spans="3:33" s="19" customFormat="1">
      <c r="C293" s="25"/>
      <c r="AG293" s="23"/>
    </row>
    <row r="294" spans="3:33" s="19" customFormat="1">
      <c r="C294" s="25"/>
      <c r="AG294" s="23"/>
    </row>
    <row r="295" spans="3:33" s="19" customFormat="1">
      <c r="C295" s="25"/>
      <c r="AG295" s="23"/>
    </row>
    <row r="296" spans="3:33" s="19" customFormat="1">
      <c r="C296" s="25"/>
      <c r="AG296" s="23"/>
    </row>
    <row r="297" spans="3:33" s="19" customFormat="1">
      <c r="C297" s="25"/>
      <c r="AG297" s="23"/>
    </row>
    <row r="298" spans="3:33" s="19" customFormat="1">
      <c r="C298" s="25"/>
      <c r="AG298" s="23"/>
    </row>
    <row r="299" spans="3:33" s="19" customFormat="1">
      <c r="C299" s="25"/>
      <c r="AG299" s="23"/>
    </row>
    <row r="300" spans="3:33" s="19" customFormat="1">
      <c r="C300" s="25"/>
      <c r="AG300" s="23"/>
    </row>
    <row r="301" spans="3:33" s="19" customFormat="1">
      <c r="C301" s="25"/>
      <c r="AG301" s="23"/>
    </row>
    <row r="302" spans="3:33" s="19" customFormat="1">
      <c r="C302" s="25"/>
      <c r="AG302" s="23"/>
    </row>
    <row r="303" spans="3:33" s="19" customFormat="1">
      <c r="C303" s="25"/>
      <c r="AG303" s="23"/>
    </row>
    <row r="304" spans="3:33" s="19" customFormat="1">
      <c r="C304" s="25"/>
      <c r="AG304" s="23"/>
    </row>
    <row r="305" spans="3:33" s="19" customFormat="1">
      <c r="C305" s="25"/>
      <c r="AG305" s="23"/>
    </row>
    <row r="306" spans="3:33" s="19" customFormat="1">
      <c r="C306" s="25"/>
      <c r="AG306" s="23"/>
    </row>
    <row r="307" spans="3:33" s="19" customFormat="1">
      <c r="C307" s="25"/>
      <c r="AG307" s="23"/>
    </row>
    <row r="308" spans="3:33" s="19" customFormat="1">
      <c r="C308" s="25"/>
      <c r="AG308" s="23"/>
    </row>
    <row r="309" spans="3:33" s="19" customFormat="1">
      <c r="C309" s="25"/>
      <c r="AG309" s="23"/>
    </row>
    <row r="310" spans="3:33" s="19" customFormat="1">
      <c r="C310" s="25"/>
      <c r="AG310" s="23"/>
    </row>
    <row r="311" spans="3:33" s="19" customFormat="1">
      <c r="C311" s="25"/>
      <c r="AG311" s="23"/>
    </row>
    <row r="312" spans="3:33" s="19" customFormat="1">
      <c r="C312" s="25"/>
      <c r="AG312" s="23"/>
    </row>
    <row r="313" spans="3:33" s="19" customFormat="1">
      <c r="C313" s="25"/>
      <c r="AG313" s="23"/>
    </row>
    <row r="314" spans="3:33" s="19" customFormat="1">
      <c r="C314" s="25"/>
      <c r="AG314" s="23"/>
    </row>
    <row r="315" spans="3:33" s="19" customFormat="1">
      <c r="C315" s="25"/>
      <c r="AG315" s="23"/>
    </row>
    <row r="316" spans="3:33" s="19" customFormat="1">
      <c r="C316" s="25"/>
      <c r="AG316" s="23"/>
    </row>
    <row r="317" spans="3:33" s="19" customFormat="1">
      <c r="C317" s="25"/>
      <c r="AG317" s="23"/>
    </row>
    <row r="318" spans="3:33" s="19" customFormat="1">
      <c r="C318" s="25"/>
      <c r="AG318" s="23"/>
    </row>
    <row r="319" spans="3:33" s="19" customFormat="1">
      <c r="C319" s="25"/>
      <c r="AG319" s="23"/>
    </row>
    <row r="320" spans="3:33" s="19" customFormat="1">
      <c r="C320" s="25"/>
      <c r="AG320" s="23"/>
    </row>
    <row r="321" spans="3:33" s="19" customFormat="1">
      <c r="C321" s="25"/>
      <c r="AG321" s="23"/>
    </row>
    <row r="322" spans="3:33" s="19" customFormat="1">
      <c r="C322" s="25"/>
      <c r="AG322" s="23"/>
    </row>
    <row r="323" spans="3:33" s="19" customFormat="1">
      <c r="C323" s="25"/>
      <c r="AG323" s="23"/>
    </row>
    <row r="324" spans="3:33" s="19" customFormat="1">
      <c r="C324" s="25"/>
      <c r="AG324" s="23"/>
    </row>
    <row r="325" spans="3:33" s="19" customFormat="1">
      <c r="C325" s="25"/>
      <c r="AG325" s="23"/>
    </row>
    <row r="326" spans="3:33" s="19" customFormat="1">
      <c r="C326" s="25"/>
      <c r="AG326" s="23"/>
    </row>
    <row r="327" spans="3:33" s="19" customFormat="1">
      <c r="C327" s="25"/>
      <c r="AG327" s="23"/>
    </row>
    <row r="328" spans="3:33" s="19" customFormat="1">
      <c r="C328" s="25"/>
      <c r="AG328" s="23"/>
    </row>
    <row r="329" spans="3:33" s="19" customFormat="1">
      <c r="C329" s="25"/>
      <c r="AG329" s="23"/>
    </row>
    <row r="330" spans="3:33" s="19" customFormat="1">
      <c r="C330" s="25"/>
      <c r="AG330" s="23"/>
    </row>
    <row r="331" spans="3:33" s="19" customFormat="1">
      <c r="C331" s="25"/>
      <c r="AG331" s="23"/>
    </row>
    <row r="332" spans="3:33" s="19" customFormat="1">
      <c r="C332" s="25"/>
      <c r="AG332" s="23"/>
    </row>
    <row r="333" spans="3:33" s="19" customFormat="1">
      <c r="C333" s="25"/>
      <c r="AG333" s="23"/>
    </row>
    <row r="334" spans="3:33" s="19" customFormat="1">
      <c r="C334" s="25"/>
      <c r="AG334" s="23"/>
    </row>
    <row r="335" spans="3:33" s="19" customFormat="1">
      <c r="C335" s="25"/>
      <c r="AG335" s="23"/>
    </row>
    <row r="336" spans="3:33" s="19" customFormat="1">
      <c r="C336" s="25"/>
      <c r="AG336" s="23"/>
    </row>
    <row r="337" spans="3:33" s="19" customFormat="1">
      <c r="C337" s="25"/>
      <c r="AG337" s="23"/>
    </row>
    <row r="338" spans="3:33" s="19" customFormat="1">
      <c r="C338" s="25"/>
      <c r="AG338" s="23"/>
    </row>
    <row r="339" spans="3:33" s="19" customFormat="1">
      <c r="C339" s="25"/>
      <c r="AG339" s="23"/>
    </row>
    <row r="340" spans="3:33" s="19" customFormat="1">
      <c r="C340" s="25"/>
      <c r="AG340" s="23"/>
    </row>
    <row r="341" spans="3:33" s="19" customFormat="1">
      <c r="C341" s="25"/>
      <c r="AG341" s="23"/>
    </row>
    <row r="342" spans="3:33" s="19" customFormat="1">
      <c r="C342" s="25"/>
      <c r="AG342" s="23"/>
    </row>
    <row r="343" spans="3:33" s="19" customFormat="1">
      <c r="C343" s="25"/>
      <c r="AG343" s="23"/>
    </row>
    <row r="344" spans="3:33" s="19" customFormat="1">
      <c r="C344" s="25"/>
      <c r="AG344" s="23"/>
    </row>
    <row r="345" spans="3:33" s="19" customFormat="1">
      <c r="C345" s="25"/>
      <c r="AG345" s="23"/>
    </row>
    <row r="346" spans="3:33" s="19" customFormat="1">
      <c r="C346" s="25"/>
      <c r="AG346" s="23"/>
    </row>
    <row r="347" spans="3:33" s="19" customFormat="1">
      <c r="C347" s="25"/>
      <c r="AG347" s="23"/>
    </row>
    <row r="348" spans="3:33" s="19" customFormat="1">
      <c r="C348" s="25"/>
      <c r="AG348" s="23"/>
    </row>
    <row r="349" spans="3:33" s="19" customFormat="1">
      <c r="C349" s="25"/>
      <c r="AG349" s="23"/>
    </row>
    <row r="350" spans="3:33" s="19" customFormat="1">
      <c r="C350" s="25"/>
      <c r="AG350" s="23"/>
    </row>
    <row r="351" spans="3:33" s="19" customFormat="1">
      <c r="C351" s="25"/>
      <c r="AG351" s="23"/>
    </row>
    <row r="352" spans="3:33" s="19" customFormat="1">
      <c r="C352" s="25"/>
      <c r="AG352" s="23"/>
    </row>
    <row r="353" spans="3:33" s="19" customFormat="1">
      <c r="C353" s="25"/>
      <c r="AG353" s="23"/>
    </row>
    <row r="354" spans="3:33" s="19" customFormat="1">
      <c r="C354" s="25"/>
      <c r="AG354" s="23"/>
    </row>
    <row r="355" spans="3:33" s="19" customFormat="1">
      <c r="C355" s="25"/>
      <c r="AG355" s="23"/>
    </row>
    <row r="356" spans="3:33" s="19" customFormat="1">
      <c r="C356" s="25"/>
      <c r="AG356" s="23"/>
    </row>
    <row r="357" spans="3:33" s="19" customFormat="1">
      <c r="C357" s="25"/>
      <c r="AG357" s="23"/>
    </row>
    <row r="358" spans="3:33" s="19" customFormat="1">
      <c r="C358" s="25"/>
      <c r="AG358" s="23"/>
    </row>
    <row r="359" spans="3:33" s="19" customFormat="1">
      <c r="C359" s="25"/>
      <c r="AG359" s="23"/>
    </row>
    <row r="360" spans="3:33" s="19" customFormat="1">
      <c r="C360" s="25"/>
      <c r="AG360" s="23"/>
    </row>
    <row r="361" spans="3:33" s="19" customFormat="1">
      <c r="C361" s="25"/>
      <c r="AG361" s="23"/>
    </row>
    <row r="362" spans="3:33" s="19" customFormat="1">
      <c r="C362" s="25"/>
      <c r="AG362" s="23"/>
    </row>
    <row r="363" spans="3:33" s="19" customFormat="1">
      <c r="C363" s="25"/>
      <c r="AG363" s="23"/>
    </row>
    <row r="364" spans="3:33" s="19" customFormat="1">
      <c r="C364" s="25"/>
      <c r="AG364" s="23"/>
    </row>
    <row r="365" spans="3:33" s="19" customFormat="1">
      <c r="C365" s="25"/>
      <c r="AG365" s="23"/>
    </row>
    <row r="366" spans="3:33" s="19" customFormat="1">
      <c r="C366" s="25"/>
      <c r="AG366" s="23"/>
    </row>
    <row r="367" spans="3:33" s="19" customFormat="1">
      <c r="C367" s="25"/>
      <c r="AG367" s="23"/>
    </row>
    <row r="368" spans="3:33" s="19" customFormat="1">
      <c r="C368" s="25"/>
      <c r="AG368" s="23"/>
    </row>
    <row r="369" spans="3:33" s="19" customFormat="1">
      <c r="C369" s="25"/>
      <c r="AG369" s="23"/>
    </row>
    <row r="370" spans="3:33" s="19" customFormat="1">
      <c r="C370" s="25"/>
      <c r="AG370" s="23"/>
    </row>
    <row r="371" spans="3:33" s="19" customFormat="1">
      <c r="C371" s="25"/>
      <c r="AG371" s="23"/>
    </row>
    <row r="372" spans="3:33" s="19" customFormat="1">
      <c r="C372" s="25"/>
      <c r="AG372" s="23"/>
    </row>
    <row r="373" spans="3:33" s="19" customFormat="1">
      <c r="C373" s="25"/>
      <c r="AG373" s="23"/>
    </row>
    <row r="374" spans="3:33" s="19" customFormat="1">
      <c r="C374" s="25"/>
      <c r="AG374" s="23"/>
    </row>
    <row r="375" spans="3:33" s="19" customFormat="1">
      <c r="C375" s="25"/>
      <c r="AG375" s="23"/>
    </row>
    <row r="376" spans="3:33" s="19" customFormat="1">
      <c r="C376" s="25"/>
      <c r="AG376" s="23"/>
    </row>
    <row r="377" spans="3:33" s="19" customFormat="1">
      <c r="C377" s="25"/>
      <c r="AG377" s="23"/>
    </row>
    <row r="378" spans="3:33" s="19" customFormat="1">
      <c r="C378" s="25"/>
      <c r="AG378" s="23"/>
    </row>
    <row r="379" spans="3:33" s="19" customFormat="1">
      <c r="C379" s="25"/>
      <c r="AG379" s="23"/>
    </row>
    <row r="380" spans="3:33" s="19" customFormat="1">
      <c r="C380" s="25"/>
      <c r="AG380" s="23"/>
    </row>
    <row r="381" spans="3:33" s="19" customFormat="1">
      <c r="C381" s="25"/>
      <c r="AG381" s="23"/>
    </row>
    <row r="382" spans="3:33" s="19" customFormat="1">
      <c r="C382" s="25"/>
      <c r="AG382" s="23"/>
    </row>
    <row r="383" spans="3:33" s="19" customFormat="1">
      <c r="C383" s="25"/>
      <c r="AG383" s="23"/>
    </row>
    <row r="384" spans="3:33" s="19" customFormat="1">
      <c r="C384" s="25"/>
      <c r="AG384" s="23"/>
    </row>
    <row r="385" spans="3:33" s="19" customFormat="1">
      <c r="C385" s="25"/>
      <c r="AG385" s="23"/>
    </row>
    <row r="386" spans="3:33" s="19" customFormat="1">
      <c r="C386" s="25"/>
      <c r="AG386" s="23"/>
    </row>
    <row r="387" spans="3:33" s="19" customFormat="1">
      <c r="C387" s="25"/>
      <c r="AG387" s="23"/>
    </row>
    <row r="388" spans="3:33" s="19" customFormat="1">
      <c r="C388" s="25"/>
      <c r="AG388" s="23"/>
    </row>
    <row r="389" spans="3:33" s="19" customFormat="1">
      <c r="C389" s="25"/>
      <c r="AG389" s="23"/>
    </row>
    <row r="390" spans="3:33" s="19" customFormat="1">
      <c r="C390" s="25"/>
      <c r="AG390" s="23"/>
    </row>
    <row r="391" spans="3:33" s="19" customFormat="1">
      <c r="C391" s="25"/>
      <c r="AG391" s="23"/>
    </row>
    <row r="392" spans="3:33" s="19" customFormat="1">
      <c r="C392" s="25"/>
      <c r="AG392" s="23"/>
    </row>
    <row r="393" spans="3:33" s="19" customFormat="1">
      <c r="C393" s="25"/>
      <c r="AG393" s="23"/>
    </row>
    <row r="394" spans="3:33" s="19" customFormat="1">
      <c r="C394" s="25"/>
      <c r="AG394" s="23"/>
    </row>
    <row r="395" spans="3:33" s="19" customFormat="1">
      <c r="C395" s="25"/>
      <c r="AG395" s="23"/>
    </row>
    <row r="396" spans="3:33" s="19" customFormat="1">
      <c r="C396" s="25"/>
      <c r="AG396" s="23"/>
    </row>
    <row r="397" spans="3:33" s="19" customFormat="1">
      <c r="C397" s="25"/>
      <c r="AG397" s="23"/>
    </row>
    <row r="398" spans="3:33" s="19" customFormat="1">
      <c r="C398" s="25"/>
      <c r="AG398" s="23"/>
    </row>
    <row r="399" spans="3:33" s="19" customFormat="1">
      <c r="C399" s="25"/>
      <c r="AG399" s="23"/>
    </row>
    <row r="400" spans="3:33" s="19" customFormat="1">
      <c r="C400" s="25"/>
      <c r="AG400" s="23"/>
    </row>
    <row r="401" spans="3:33" s="19" customFormat="1">
      <c r="C401" s="25"/>
      <c r="AG401" s="23"/>
    </row>
    <row r="402" spans="3:33" s="19" customFormat="1">
      <c r="C402" s="25"/>
      <c r="AG402" s="23"/>
    </row>
    <row r="403" spans="3:33" s="19" customFormat="1">
      <c r="C403" s="25"/>
      <c r="AG403" s="23"/>
    </row>
    <row r="404" spans="3:33" s="19" customFormat="1">
      <c r="C404" s="25"/>
      <c r="AG404" s="23"/>
    </row>
    <row r="405" spans="3:33" s="19" customFormat="1">
      <c r="C405" s="25"/>
      <c r="AG405" s="23"/>
    </row>
    <row r="406" spans="3:33" s="19" customFormat="1">
      <c r="C406" s="25"/>
      <c r="AG406" s="23"/>
    </row>
    <row r="407" spans="3:33" s="19" customFormat="1">
      <c r="C407" s="25"/>
      <c r="AG407" s="23"/>
    </row>
    <row r="408" spans="3:33" s="19" customFormat="1">
      <c r="C408" s="25"/>
      <c r="AG408" s="23"/>
    </row>
    <row r="409" spans="3:33" s="19" customFormat="1">
      <c r="C409" s="25"/>
      <c r="AG409" s="23"/>
    </row>
    <row r="410" spans="3:33" s="19" customFormat="1">
      <c r="C410" s="25"/>
      <c r="AG410" s="23"/>
    </row>
    <row r="411" spans="3:33" s="19" customFormat="1">
      <c r="C411" s="25"/>
      <c r="AG411" s="23"/>
    </row>
    <row r="412" spans="3:33" s="19" customFormat="1">
      <c r="C412" s="25"/>
      <c r="AG412" s="23"/>
    </row>
    <row r="413" spans="3:33" s="19" customFormat="1">
      <c r="C413" s="25"/>
      <c r="AG413" s="23"/>
    </row>
    <row r="414" spans="3:33" s="19" customFormat="1">
      <c r="C414" s="25"/>
      <c r="AG414" s="23"/>
    </row>
    <row r="415" spans="3:33" s="19" customFormat="1">
      <c r="C415" s="25"/>
      <c r="AG415" s="23"/>
    </row>
    <row r="416" spans="3:33" s="19" customFormat="1">
      <c r="C416" s="25"/>
      <c r="AG416" s="23"/>
    </row>
    <row r="417" spans="3:33" s="19" customFormat="1">
      <c r="C417" s="25"/>
      <c r="AG417" s="23"/>
    </row>
    <row r="418" spans="3:33" s="19" customFormat="1">
      <c r="C418" s="25"/>
      <c r="AG418" s="23"/>
    </row>
    <row r="419" spans="3:33" s="19" customFormat="1">
      <c r="C419" s="25"/>
      <c r="AG419" s="23"/>
    </row>
    <row r="420" spans="3:33" s="19" customFormat="1">
      <c r="C420" s="25"/>
      <c r="AG420" s="23"/>
    </row>
    <row r="421" spans="3:33" s="19" customFormat="1">
      <c r="C421" s="25"/>
      <c r="AG421" s="23"/>
    </row>
    <row r="422" spans="3:33" s="19" customFormat="1">
      <c r="C422" s="25"/>
      <c r="AG422" s="23"/>
    </row>
    <row r="423" spans="3:33" s="19" customFormat="1">
      <c r="C423" s="25"/>
      <c r="AG423" s="23"/>
    </row>
    <row r="424" spans="3:33" s="19" customFormat="1">
      <c r="C424" s="25"/>
      <c r="AG424" s="23"/>
    </row>
    <row r="425" spans="3:33" s="19" customFormat="1">
      <c r="C425" s="25"/>
      <c r="AG425" s="23"/>
    </row>
    <row r="426" spans="3:33" s="19" customFormat="1">
      <c r="C426" s="25"/>
      <c r="AG426" s="23"/>
    </row>
    <row r="427" spans="3:33" s="19" customFormat="1">
      <c r="C427" s="25"/>
      <c r="AG427" s="23"/>
    </row>
    <row r="428" spans="3:33" s="19" customFormat="1">
      <c r="C428" s="25"/>
      <c r="AG428" s="23"/>
    </row>
    <row r="429" spans="3:33" s="19" customFormat="1">
      <c r="C429" s="25"/>
      <c r="AG429" s="23"/>
    </row>
    <row r="430" spans="3:33" s="19" customFormat="1">
      <c r="C430" s="25"/>
      <c r="AG430" s="23"/>
    </row>
    <row r="431" spans="3:33" s="19" customFormat="1">
      <c r="C431" s="25"/>
      <c r="AG431" s="23"/>
    </row>
    <row r="432" spans="3:33" s="19" customFormat="1">
      <c r="C432" s="25"/>
      <c r="AG432" s="23"/>
    </row>
    <row r="433" spans="3:33" s="19" customFormat="1">
      <c r="C433" s="25"/>
      <c r="AG433" s="23"/>
    </row>
    <row r="434" spans="3:33" s="19" customFormat="1">
      <c r="C434" s="25"/>
      <c r="AG434" s="23"/>
    </row>
    <row r="435" spans="3:33" s="19" customFormat="1">
      <c r="C435" s="25"/>
      <c r="AG435" s="23"/>
    </row>
    <row r="436" spans="3:33" s="19" customFormat="1">
      <c r="C436" s="25"/>
      <c r="AG436" s="23"/>
    </row>
    <row r="437" spans="3:33" s="19" customFormat="1">
      <c r="C437" s="25"/>
      <c r="AG437" s="23"/>
    </row>
    <row r="438" spans="3:33" s="19" customFormat="1">
      <c r="C438" s="25"/>
      <c r="AG438" s="23"/>
    </row>
    <row r="439" spans="3:33" s="19" customFormat="1">
      <c r="C439" s="25"/>
      <c r="AG439" s="23"/>
    </row>
    <row r="440" spans="3:33" s="19" customFormat="1">
      <c r="C440" s="25"/>
      <c r="AG440" s="23"/>
    </row>
    <row r="441" spans="3:33" s="19" customFormat="1">
      <c r="C441" s="25"/>
      <c r="AG441" s="23"/>
    </row>
    <row r="442" spans="3:33" s="19" customFormat="1">
      <c r="C442" s="25"/>
      <c r="AG442" s="23"/>
    </row>
    <row r="443" spans="3:33" s="19" customFormat="1">
      <c r="C443" s="25"/>
      <c r="AG443" s="23"/>
    </row>
    <row r="444" spans="3:33" s="19" customFormat="1">
      <c r="C444" s="25"/>
      <c r="AG444" s="23"/>
    </row>
    <row r="445" spans="3:33" s="19" customFormat="1">
      <c r="C445" s="25"/>
      <c r="AG445" s="23"/>
    </row>
    <row r="446" spans="3:33" s="19" customFormat="1">
      <c r="C446" s="25"/>
      <c r="AG446" s="23"/>
    </row>
    <row r="447" spans="3:33" s="19" customFormat="1">
      <c r="C447" s="25"/>
      <c r="AG447" s="23"/>
    </row>
    <row r="448" spans="3:33" s="19" customFormat="1">
      <c r="C448" s="25"/>
      <c r="AG448" s="23"/>
    </row>
    <row r="449" spans="3:33" s="19" customFormat="1">
      <c r="C449" s="25"/>
      <c r="AG449" s="23"/>
    </row>
    <row r="450" spans="3:33" s="19" customFormat="1">
      <c r="C450" s="25"/>
      <c r="AG450" s="23"/>
    </row>
    <row r="451" spans="3:33" s="19" customFormat="1">
      <c r="C451" s="25"/>
      <c r="AG451" s="23"/>
    </row>
    <row r="452" spans="3:33" s="19" customFormat="1">
      <c r="C452" s="25"/>
      <c r="AG452" s="23"/>
    </row>
    <row r="453" spans="3:33" s="19" customFormat="1">
      <c r="C453" s="25"/>
      <c r="AG453" s="23"/>
    </row>
    <row r="454" spans="3:33" s="19" customFormat="1">
      <c r="C454" s="25"/>
      <c r="AG454" s="23"/>
    </row>
    <row r="455" spans="3:33" s="19" customFormat="1">
      <c r="C455" s="25"/>
      <c r="AG455" s="23"/>
    </row>
    <row r="456" spans="3:33" s="19" customFormat="1">
      <c r="C456" s="25"/>
      <c r="AG456" s="23"/>
    </row>
    <row r="457" spans="3:33" s="19" customFormat="1">
      <c r="C457" s="25"/>
      <c r="AG457" s="23"/>
    </row>
    <row r="458" spans="3:33" s="19" customFormat="1">
      <c r="C458" s="25"/>
      <c r="AG458" s="23"/>
    </row>
    <row r="459" spans="3:33" s="19" customFormat="1">
      <c r="C459" s="25"/>
      <c r="AG459" s="23"/>
    </row>
    <row r="460" spans="3:33" s="19" customFormat="1">
      <c r="C460" s="25"/>
      <c r="AG460" s="23"/>
    </row>
    <row r="461" spans="3:33" s="19" customFormat="1">
      <c r="C461" s="25"/>
      <c r="AG461" s="23"/>
    </row>
    <row r="462" spans="3:33" s="19" customFormat="1">
      <c r="C462" s="25"/>
      <c r="AG462" s="23"/>
    </row>
    <row r="463" spans="3:33" s="19" customFormat="1">
      <c r="C463" s="25"/>
      <c r="AG463" s="23"/>
    </row>
    <row r="464" spans="3:33" s="19" customFormat="1">
      <c r="C464" s="25"/>
      <c r="AG464" s="23"/>
    </row>
    <row r="465" spans="3:33" s="19" customFormat="1">
      <c r="C465" s="25"/>
      <c r="AG465" s="23"/>
    </row>
    <row r="466" spans="3:33" s="19" customFormat="1">
      <c r="C466" s="25"/>
      <c r="AG466" s="23"/>
    </row>
    <row r="467" spans="3:33" s="19" customFormat="1">
      <c r="C467" s="25"/>
      <c r="AG467" s="23"/>
    </row>
    <row r="468" spans="3:33" s="19" customFormat="1">
      <c r="C468" s="25"/>
      <c r="AG468" s="23"/>
    </row>
    <row r="469" spans="3:33" s="19" customFormat="1">
      <c r="C469" s="25"/>
      <c r="AG469" s="23"/>
    </row>
    <row r="470" spans="3:33" s="19" customFormat="1">
      <c r="C470" s="25"/>
      <c r="AG470" s="23"/>
    </row>
    <row r="471" spans="3:33" s="19" customFormat="1">
      <c r="C471" s="25"/>
      <c r="AG471" s="23"/>
    </row>
    <row r="472" spans="3:33" s="19" customFormat="1">
      <c r="C472" s="25"/>
      <c r="AG472" s="23"/>
    </row>
    <row r="473" spans="3:33" s="19" customFormat="1">
      <c r="C473" s="25"/>
      <c r="AG473" s="23"/>
    </row>
    <row r="474" spans="3:33" s="19" customFormat="1">
      <c r="C474" s="25"/>
      <c r="AG474" s="23"/>
    </row>
    <row r="475" spans="3:33" s="19" customFormat="1">
      <c r="C475" s="25"/>
      <c r="AG475" s="23"/>
    </row>
    <row r="476" spans="3:33" s="19" customFormat="1">
      <c r="C476" s="25"/>
      <c r="AG476" s="23"/>
    </row>
    <row r="477" spans="3:33" s="19" customFormat="1">
      <c r="C477" s="25"/>
      <c r="AG477" s="23"/>
    </row>
    <row r="478" spans="3:33" s="19" customFormat="1">
      <c r="C478" s="25"/>
      <c r="AG478" s="23"/>
    </row>
    <row r="479" spans="3:33" s="19" customFormat="1">
      <c r="C479" s="25"/>
      <c r="AG479" s="23"/>
    </row>
    <row r="480" spans="3:33" s="19" customFormat="1">
      <c r="C480" s="25"/>
      <c r="AG480" s="23"/>
    </row>
    <row r="481" spans="3:33" s="19" customFormat="1">
      <c r="C481" s="25"/>
      <c r="AG481" s="23"/>
    </row>
    <row r="482" spans="3:33" s="19" customFormat="1">
      <c r="C482" s="25"/>
      <c r="AG482" s="23"/>
    </row>
    <row r="483" spans="3:33" s="19" customFormat="1">
      <c r="C483" s="25"/>
      <c r="AG483" s="23"/>
    </row>
    <row r="484" spans="3:33" s="19" customFormat="1">
      <c r="C484" s="25"/>
      <c r="AG484" s="23"/>
    </row>
    <row r="485" spans="3:33" s="19" customFormat="1">
      <c r="C485" s="25"/>
      <c r="AG485" s="23"/>
    </row>
    <row r="486" spans="3:33" s="19" customFormat="1">
      <c r="C486" s="25"/>
      <c r="AG486" s="23"/>
    </row>
    <row r="487" spans="3:33" s="19" customFormat="1">
      <c r="C487" s="25"/>
      <c r="AG487" s="23"/>
    </row>
    <row r="488" spans="3:33" s="19" customFormat="1">
      <c r="C488" s="25"/>
      <c r="AG488" s="23"/>
    </row>
    <row r="489" spans="3:33" s="19" customFormat="1">
      <c r="C489" s="25"/>
      <c r="AG489" s="23"/>
    </row>
    <row r="490" spans="3:33" s="19" customFormat="1">
      <c r="C490" s="25"/>
      <c r="AG490" s="23"/>
    </row>
    <row r="491" spans="3:33" s="19" customFormat="1">
      <c r="C491" s="25"/>
      <c r="AG491" s="23"/>
    </row>
    <row r="492" spans="3:33" s="19" customFormat="1">
      <c r="C492" s="25"/>
      <c r="AG492" s="23"/>
    </row>
    <row r="493" spans="3:33" s="19" customFormat="1">
      <c r="C493" s="25"/>
      <c r="AG493" s="23"/>
    </row>
    <row r="494" spans="3:33" s="19" customFormat="1">
      <c r="C494" s="25"/>
      <c r="AG494" s="23"/>
    </row>
    <row r="495" spans="3:33" s="19" customFormat="1">
      <c r="C495" s="25"/>
      <c r="AG495" s="23"/>
    </row>
    <row r="496" spans="3:33" s="19" customFormat="1">
      <c r="C496" s="25"/>
      <c r="AG496" s="23"/>
    </row>
    <row r="497" spans="3:33" s="19" customFormat="1">
      <c r="C497" s="25"/>
      <c r="AG497" s="23"/>
    </row>
    <row r="498" spans="3:33" s="19" customFormat="1">
      <c r="C498" s="25"/>
      <c r="AG498" s="23"/>
    </row>
    <row r="499" spans="3:33" s="19" customFormat="1">
      <c r="C499" s="25"/>
      <c r="AG499" s="23"/>
    </row>
    <row r="500" spans="3:33" s="19" customFormat="1">
      <c r="C500" s="25"/>
      <c r="AG500" s="23"/>
    </row>
    <row r="501" spans="3:33" s="19" customFormat="1">
      <c r="C501" s="25"/>
      <c r="AG501" s="23"/>
    </row>
    <row r="502" spans="3:33" s="19" customFormat="1">
      <c r="C502" s="25"/>
      <c r="AG502" s="23"/>
    </row>
    <row r="503" spans="3:33" s="19" customFormat="1">
      <c r="C503" s="25"/>
      <c r="AG503" s="23"/>
    </row>
    <row r="504" spans="3:33" s="19" customFormat="1">
      <c r="C504" s="25"/>
      <c r="AG504" s="23"/>
    </row>
    <row r="505" spans="3:33" s="19" customFormat="1">
      <c r="C505" s="25"/>
      <c r="AG505" s="23"/>
    </row>
    <row r="506" spans="3:33" s="19" customFormat="1">
      <c r="C506" s="25"/>
      <c r="AG506" s="23"/>
    </row>
    <row r="507" spans="3:33" s="19" customFormat="1">
      <c r="C507" s="25"/>
      <c r="AG507" s="23"/>
    </row>
    <row r="508" spans="3:33" s="19" customFormat="1">
      <c r="C508" s="25"/>
      <c r="AG508" s="23"/>
    </row>
    <row r="509" spans="3:33" s="19" customFormat="1">
      <c r="C509" s="25"/>
      <c r="AG509" s="23"/>
    </row>
    <row r="510" spans="3:33" s="19" customFormat="1">
      <c r="C510" s="25"/>
      <c r="AG510" s="23"/>
    </row>
    <row r="511" spans="3:33" s="19" customFormat="1">
      <c r="C511" s="25"/>
      <c r="AG511" s="23"/>
    </row>
    <row r="512" spans="3:33" s="19" customFormat="1">
      <c r="C512" s="25"/>
      <c r="AG512" s="23"/>
    </row>
    <row r="513" spans="3:33" s="19" customFormat="1">
      <c r="C513" s="25"/>
      <c r="AG513" s="23"/>
    </row>
    <row r="514" spans="3:33" s="19" customFormat="1">
      <c r="C514" s="25"/>
      <c r="AG514" s="23"/>
    </row>
    <row r="515" spans="3:33" s="19" customFormat="1">
      <c r="C515" s="25"/>
      <c r="AG515" s="23"/>
    </row>
    <row r="516" spans="3:33" s="19" customFormat="1">
      <c r="C516" s="25"/>
      <c r="AG516" s="23"/>
    </row>
    <row r="517" spans="3:33" s="19" customFormat="1">
      <c r="C517" s="25"/>
      <c r="AG517" s="23"/>
    </row>
    <row r="518" spans="3:33" s="19" customFormat="1">
      <c r="C518" s="25"/>
      <c r="AG518" s="23"/>
    </row>
    <row r="519" spans="3:33" s="19" customFormat="1">
      <c r="C519" s="25"/>
      <c r="AG519" s="23"/>
    </row>
    <row r="520" spans="3:33" s="19" customFormat="1">
      <c r="C520" s="25"/>
      <c r="AG520" s="23"/>
    </row>
    <row r="521" spans="3:33" s="19" customFormat="1">
      <c r="C521" s="25"/>
      <c r="AG521" s="23"/>
    </row>
    <row r="522" spans="3:33" s="19" customFormat="1">
      <c r="C522" s="25"/>
      <c r="AG522" s="23"/>
    </row>
    <row r="523" spans="3:33" s="19" customFormat="1">
      <c r="C523" s="25"/>
      <c r="AG523" s="23"/>
    </row>
    <row r="524" spans="3:33" s="19" customFormat="1">
      <c r="C524" s="25"/>
      <c r="AG524" s="23"/>
    </row>
    <row r="525" spans="3:33" s="19" customFormat="1">
      <c r="C525" s="25"/>
      <c r="AG525" s="23"/>
    </row>
    <row r="526" spans="3:33" s="19" customFormat="1">
      <c r="C526" s="25"/>
      <c r="AG526" s="23"/>
    </row>
    <row r="527" spans="3:33" s="19" customFormat="1">
      <c r="C527" s="25"/>
      <c r="AG527" s="23"/>
    </row>
    <row r="528" spans="3:33" s="19" customFormat="1">
      <c r="C528" s="25"/>
      <c r="AG528" s="23"/>
    </row>
    <row r="529" spans="3:33" s="19" customFormat="1">
      <c r="C529" s="25"/>
      <c r="AG529" s="23"/>
    </row>
    <row r="530" spans="3:33" s="19" customFormat="1">
      <c r="C530" s="25"/>
      <c r="AG530" s="23"/>
    </row>
    <row r="531" spans="3:33" s="19" customFormat="1">
      <c r="C531" s="25"/>
      <c r="AG531" s="23"/>
    </row>
    <row r="532" spans="3:33" s="19" customFormat="1">
      <c r="C532" s="25"/>
      <c r="AG532" s="23"/>
    </row>
    <row r="533" spans="3:33" s="19" customFormat="1">
      <c r="C533" s="25"/>
      <c r="AG533" s="23"/>
    </row>
    <row r="534" spans="3:33" s="19" customFormat="1">
      <c r="C534" s="25"/>
      <c r="AG534" s="23"/>
    </row>
    <row r="535" spans="3:33" s="19" customFormat="1">
      <c r="C535" s="25"/>
      <c r="AG535" s="23"/>
    </row>
    <row r="536" spans="3:33" s="19" customFormat="1">
      <c r="C536" s="25"/>
      <c r="AG536" s="23"/>
    </row>
    <row r="537" spans="3:33" s="19" customFormat="1">
      <c r="C537" s="25"/>
      <c r="AG537" s="23"/>
    </row>
    <row r="538" spans="3:33" s="19" customFormat="1">
      <c r="C538" s="25"/>
      <c r="AG538" s="23"/>
    </row>
    <row r="539" spans="3:33" s="19" customFormat="1">
      <c r="C539" s="25"/>
      <c r="AG539" s="23"/>
    </row>
    <row r="540" spans="3:33" s="19" customFormat="1">
      <c r="C540" s="25"/>
      <c r="AG540" s="23"/>
    </row>
    <row r="541" spans="3:33" s="19" customFormat="1">
      <c r="C541" s="25"/>
      <c r="AG541" s="23"/>
    </row>
    <row r="542" spans="3:33" s="19" customFormat="1">
      <c r="C542" s="25"/>
      <c r="AG542" s="23"/>
    </row>
    <row r="543" spans="3:33" s="19" customFormat="1">
      <c r="C543" s="25"/>
      <c r="AG543" s="23"/>
    </row>
    <row r="544" spans="3:33" s="19" customFormat="1">
      <c r="C544" s="25"/>
      <c r="AG544" s="23"/>
    </row>
    <row r="545" spans="3:33" s="19" customFormat="1">
      <c r="C545" s="25"/>
      <c r="AG545" s="23"/>
    </row>
    <row r="546" spans="3:33" s="19" customFormat="1">
      <c r="C546" s="25"/>
      <c r="AG546" s="23"/>
    </row>
    <row r="547" spans="3:33" s="19" customFormat="1">
      <c r="C547" s="25"/>
      <c r="AG547" s="23"/>
    </row>
    <row r="548" spans="3:33" s="19" customFormat="1">
      <c r="C548" s="25"/>
      <c r="AG548" s="23"/>
    </row>
    <row r="549" spans="3:33" s="19" customFormat="1">
      <c r="C549" s="25"/>
      <c r="AG549" s="23"/>
    </row>
    <row r="550" spans="3:33" s="19" customFormat="1">
      <c r="C550" s="25"/>
      <c r="AG550" s="23"/>
    </row>
    <row r="551" spans="3:33" s="19" customFormat="1">
      <c r="C551" s="25"/>
      <c r="AG551" s="23"/>
    </row>
    <row r="552" spans="3:33" s="19" customFormat="1">
      <c r="C552" s="25"/>
      <c r="AG552" s="23"/>
    </row>
    <row r="553" spans="3:33" s="19" customFormat="1">
      <c r="C553" s="25"/>
      <c r="AG553" s="23"/>
    </row>
    <row r="554" spans="3:33" s="19" customFormat="1">
      <c r="C554" s="25"/>
      <c r="AG554" s="23"/>
    </row>
    <row r="555" spans="3:33" s="19" customFormat="1">
      <c r="C555" s="25"/>
      <c r="AG555" s="23"/>
    </row>
    <row r="556" spans="3:33" s="19" customFormat="1">
      <c r="C556" s="25"/>
      <c r="AG556" s="23"/>
    </row>
    <row r="557" spans="3:33" s="19" customFormat="1">
      <c r="C557" s="25"/>
      <c r="AG557" s="23"/>
    </row>
    <row r="558" spans="3:33" s="19" customFormat="1">
      <c r="C558" s="25"/>
      <c r="AG558" s="23"/>
    </row>
    <row r="559" spans="3:33" s="19" customFormat="1">
      <c r="C559" s="25"/>
      <c r="AG559" s="23"/>
    </row>
    <row r="560" spans="3:33" s="19" customFormat="1">
      <c r="C560" s="25"/>
      <c r="AG560" s="23"/>
    </row>
    <row r="561" spans="3:33" s="19" customFormat="1">
      <c r="C561" s="25"/>
      <c r="AG561" s="23"/>
    </row>
    <row r="562" spans="3:33" s="19" customFormat="1">
      <c r="C562" s="25"/>
      <c r="AG562" s="23"/>
    </row>
    <row r="563" spans="3:33" s="19" customFormat="1">
      <c r="C563" s="25"/>
      <c r="AG563" s="23"/>
    </row>
    <row r="564" spans="3:33" s="19" customFormat="1">
      <c r="C564" s="25"/>
      <c r="AG564" s="23"/>
    </row>
    <row r="565" spans="3:33" s="19" customFormat="1">
      <c r="C565" s="25"/>
      <c r="AG565" s="23"/>
    </row>
    <row r="566" spans="3:33" s="19" customFormat="1">
      <c r="C566" s="25"/>
      <c r="AG566" s="23"/>
    </row>
    <row r="567" spans="3:33" s="19" customFormat="1">
      <c r="C567" s="25"/>
      <c r="AG567" s="23"/>
    </row>
    <row r="568" spans="3:33" s="19" customFormat="1">
      <c r="C568" s="25"/>
      <c r="AG568" s="23"/>
    </row>
    <row r="569" spans="3:33" s="19" customFormat="1">
      <c r="C569" s="25"/>
      <c r="AG569" s="23"/>
    </row>
    <row r="570" spans="3:33" s="19" customFormat="1">
      <c r="C570" s="25"/>
      <c r="AG570" s="23"/>
    </row>
    <row r="571" spans="3:33" s="19" customFormat="1">
      <c r="C571" s="25"/>
      <c r="AG571" s="23"/>
    </row>
    <row r="572" spans="3:33" s="19" customFormat="1">
      <c r="C572" s="25"/>
      <c r="AG572" s="23"/>
    </row>
    <row r="573" spans="3:33" s="19" customFormat="1">
      <c r="C573" s="25"/>
      <c r="AG573" s="23"/>
    </row>
    <row r="574" spans="3:33" s="19" customFormat="1">
      <c r="C574" s="25"/>
      <c r="AG574" s="23"/>
    </row>
    <row r="575" spans="3:33" s="19" customFormat="1">
      <c r="C575" s="25"/>
      <c r="AG575" s="23"/>
    </row>
    <row r="576" spans="3:33" s="19" customFormat="1">
      <c r="C576" s="25"/>
      <c r="AG576" s="23"/>
    </row>
    <row r="577" spans="3:33" s="19" customFormat="1">
      <c r="C577" s="25"/>
      <c r="AG577" s="23"/>
    </row>
    <row r="578" spans="3:33" s="19" customFormat="1">
      <c r="C578" s="25"/>
      <c r="AG578" s="23"/>
    </row>
    <row r="579" spans="3:33" s="19" customFormat="1">
      <c r="C579" s="25"/>
      <c r="AG579" s="23"/>
    </row>
    <row r="580" spans="3:33" s="19" customFormat="1">
      <c r="C580" s="25"/>
      <c r="AG580" s="23"/>
    </row>
    <row r="581" spans="3:33" s="19" customFormat="1">
      <c r="C581" s="25"/>
      <c r="AG581" s="23"/>
    </row>
    <row r="582" spans="3:33" s="19" customFormat="1">
      <c r="C582" s="25"/>
      <c r="AG582" s="23"/>
    </row>
    <row r="583" spans="3:33" s="19" customFormat="1">
      <c r="C583" s="25"/>
      <c r="AG583" s="23"/>
    </row>
    <row r="584" spans="3:33" s="19" customFormat="1">
      <c r="C584" s="25"/>
      <c r="AG584" s="23"/>
    </row>
    <row r="585" spans="3:33" s="19" customFormat="1">
      <c r="C585" s="25"/>
      <c r="AG585" s="23"/>
    </row>
    <row r="586" spans="3:33" s="19" customFormat="1">
      <c r="C586" s="25"/>
      <c r="AG586" s="23"/>
    </row>
    <row r="587" spans="3:33" s="19" customFormat="1">
      <c r="C587" s="25"/>
      <c r="AG587" s="23"/>
    </row>
    <row r="588" spans="3:33" s="19" customFormat="1">
      <c r="C588" s="25"/>
      <c r="AG588" s="23"/>
    </row>
    <row r="589" spans="3:33" s="19" customFormat="1">
      <c r="C589" s="25"/>
      <c r="AG589" s="23"/>
    </row>
    <row r="590" spans="3:33" s="19" customFormat="1">
      <c r="C590" s="25"/>
      <c r="AG590" s="23"/>
    </row>
    <row r="591" spans="3:33" s="19" customFormat="1">
      <c r="C591" s="25"/>
      <c r="AG591" s="23"/>
    </row>
    <row r="592" spans="3:33" s="19" customFormat="1">
      <c r="C592" s="25"/>
      <c r="AG592" s="23"/>
    </row>
    <row r="593" spans="3:33" s="19" customFormat="1">
      <c r="C593" s="25"/>
      <c r="AG593" s="23"/>
    </row>
    <row r="594" spans="3:33" s="19" customFormat="1">
      <c r="C594" s="25"/>
      <c r="AG594" s="23"/>
    </row>
    <row r="595" spans="3:33" s="19" customFormat="1">
      <c r="C595" s="25"/>
      <c r="AG595" s="23"/>
    </row>
    <row r="596" spans="3:33" s="19" customFormat="1">
      <c r="C596" s="25"/>
      <c r="AG596" s="23"/>
    </row>
    <row r="597" spans="3:33" s="19" customFormat="1">
      <c r="C597" s="25"/>
      <c r="AG597" s="23"/>
    </row>
    <row r="598" spans="3:33" s="19" customFormat="1">
      <c r="C598" s="25"/>
      <c r="AG598" s="23"/>
    </row>
    <row r="599" spans="3:33" s="19" customFormat="1">
      <c r="C599" s="25"/>
      <c r="AG599" s="23"/>
    </row>
    <row r="600" spans="3:33" s="19" customFormat="1">
      <c r="C600" s="25"/>
      <c r="AG600" s="23"/>
    </row>
    <row r="601" spans="3:33" s="19" customFormat="1">
      <c r="C601" s="25"/>
      <c r="AG601" s="23"/>
    </row>
    <row r="602" spans="3:33" s="19" customFormat="1">
      <c r="C602" s="25"/>
      <c r="AG602" s="23"/>
    </row>
    <row r="603" spans="3:33" s="19" customFormat="1">
      <c r="C603" s="25"/>
      <c r="AG603" s="23"/>
    </row>
    <row r="604" spans="3:33" s="19" customFormat="1">
      <c r="C604" s="25"/>
      <c r="AG604" s="23"/>
    </row>
    <row r="605" spans="3:33" s="19" customFormat="1">
      <c r="C605" s="25"/>
      <c r="AG605" s="23"/>
    </row>
    <row r="606" spans="3:33" s="19" customFormat="1">
      <c r="C606" s="25"/>
      <c r="AG606" s="23"/>
    </row>
    <row r="607" spans="3:33" s="19" customFormat="1">
      <c r="C607" s="25"/>
      <c r="AG607" s="23"/>
    </row>
    <row r="608" spans="3:33" s="19" customFormat="1">
      <c r="C608" s="25"/>
      <c r="AG608" s="23"/>
    </row>
    <row r="609" spans="3:33" s="19" customFormat="1">
      <c r="C609" s="25"/>
      <c r="AG609" s="23"/>
    </row>
    <row r="610" spans="3:33" s="19" customFormat="1">
      <c r="C610" s="25"/>
      <c r="AG610" s="23"/>
    </row>
    <row r="611" spans="3:33" s="19" customFormat="1">
      <c r="C611" s="25"/>
      <c r="AG611" s="23"/>
    </row>
    <row r="612" spans="3:33" s="19" customFormat="1">
      <c r="C612" s="25"/>
      <c r="AG612" s="23"/>
    </row>
    <row r="613" spans="3:33" s="19" customFormat="1">
      <c r="C613" s="25"/>
      <c r="AG613" s="23"/>
    </row>
    <row r="614" spans="3:33" s="19" customFormat="1">
      <c r="C614" s="25"/>
      <c r="AG614" s="23"/>
    </row>
    <row r="615" spans="3:33" s="19" customFormat="1">
      <c r="C615" s="25"/>
      <c r="AG615" s="23"/>
    </row>
    <row r="616" spans="3:33" s="19" customFormat="1">
      <c r="C616" s="25"/>
      <c r="AG616" s="23"/>
    </row>
    <row r="617" spans="3:33" s="19" customFormat="1">
      <c r="C617" s="25"/>
      <c r="AG617" s="23"/>
    </row>
    <row r="618" spans="3:33" s="19" customFormat="1">
      <c r="C618" s="25"/>
      <c r="AG618" s="23"/>
    </row>
    <row r="619" spans="3:33" s="19" customFormat="1">
      <c r="C619" s="25"/>
      <c r="AG619" s="23"/>
    </row>
    <row r="620" spans="3:33" s="19" customFormat="1">
      <c r="C620" s="25"/>
      <c r="AG620" s="23"/>
    </row>
    <row r="621" spans="3:33" s="19" customFormat="1">
      <c r="C621" s="25"/>
      <c r="AG621" s="23"/>
    </row>
    <row r="622" spans="3:33" s="19" customFormat="1">
      <c r="C622" s="25"/>
      <c r="AG622" s="23"/>
    </row>
    <row r="623" spans="3:33" s="19" customFormat="1">
      <c r="C623" s="25"/>
      <c r="AG623" s="23"/>
    </row>
    <row r="624" spans="3:33" s="19" customFormat="1">
      <c r="C624" s="25"/>
      <c r="AG624" s="23"/>
    </row>
    <row r="625" spans="3:33" s="19" customFormat="1">
      <c r="C625" s="25"/>
      <c r="AG625" s="23"/>
    </row>
    <row r="626" spans="3:33" s="19" customFormat="1">
      <c r="C626" s="25"/>
      <c r="AG626" s="23"/>
    </row>
    <row r="627" spans="3:33" s="19" customFormat="1">
      <c r="C627" s="25"/>
      <c r="AG627" s="23"/>
    </row>
    <row r="628" spans="3:33" s="19" customFormat="1">
      <c r="C628" s="25"/>
      <c r="AG628" s="23"/>
    </row>
    <row r="629" spans="3:33" s="19" customFormat="1">
      <c r="C629" s="25"/>
      <c r="AG629" s="23"/>
    </row>
    <row r="630" spans="3:33" s="19" customFormat="1">
      <c r="C630" s="25"/>
      <c r="AG630" s="23"/>
    </row>
    <row r="631" spans="3:33" s="19" customFormat="1">
      <c r="C631" s="25"/>
      <c r="AG631" s="23"/>
    </row>
    <row r="632" spans="3:33" s="19" customFormat="1">
      <c r="C632" s="25"/>
      <c r="AG632" s="23"/>
    </row>
    <row r="633" spans="3:33" s="19" customFormat="1">
      <c r="C633" s="25"/>
      <c r="AG633" s="23"/>
    </row>
    <row r="634" spans="3:33" s="19" customFormat="1">
      <c r="C634" s="25"/>
      <c r="AG634" s="23"/>
    </row>
    <row r="635" spans="3:33" s="19" customFormat="1">
      <c r="C635" s="25"/>
      <c r="AG635" s="23"/>
    </row>
    <row r="636" spans="3:33" s="19" customFormat="1">
      <c r="C636" s="25"/>
      <c r="AG636" s="23"/>
    </row>
    <row r="637" spans="3:33" s="19" customFormat="1">
      <c r="C637" s="25"/>
      <c r="AG637" s="23"/>
    </row>
    <row r="638" spans="3:33" s="19" customFormat="1">
      <c r="C638" s="25"/>
      <c r="AG638" s="23"/>
    </row>
    <row r="639" spans="3:33" s="19" customFormat="1">
      <c r="C639" s="25"/>
      <c r="AG639" s="23"/>
    </row>
    <row r="640" spans="3:33" s="19" customFormat="1">
      <c r="C640" s="25"/>
      <c r="AG640" s="23"/>
    </row>
    <row r="641" spans="3:33" s="19" customFormat="1">
      <c r="C641" s="25"/>
      <c r="AG641" s="23"/>
    </row>
    <row r="642" spans="3:33" s="19" customFormat="1">
      <c r="C642" s="25"/>
      <c r="AG642" s="23"/>
    </row>
    <row r="643" spans="3:33" s="19" customFormat="1">
      <c r="C643" s="25"/>
      <c r="AG643" s="23"/>
    </row>
    <row r="644" spans="3:33" s="19" customFormat="1">
      <c r="C644" s="25"/>
      <c r="AG644" s="23"/>
    </row>
    <row r="645" spans="3:33" s="19" customFormat="1">
      <c r="C645" s="25"/>
      <c r="AG645" s="23"/>
    </row>
    <row r="646" spans="3:33" s="19" customFormat="1">
      <c r="C646" s="25"/>
      <c r="AG646" s="23"/>
    </row>
    <row r="647" spans="3:33" s="19" customFormat="1">
      <c r="C647" s="25"/>
      <c r="AG647" s="23"/>
    </row>
    <row r="648" spans="3:33" s="19" customFormat="1">
      <c r="C648" s="25"/>
      <c r="AG648" s="23"/>
    </row>
    <row r="649" spans="3:33" s="19" customFormat="1">
      <c r="C649" s="25"/>
      <c r="AG649" s="23"/>
    </row>
    <row r="650" spans="3:33" s="19" customFormat="1">
      <c r="C650" s="25"/>
      <c r="AG650" s="23"/>
    </row>
    <row r="651" spans="3:33" s="19" customFormat="1">
      <c r="C651" s="25"/>
      <c r="AG651" s="23"/>
    </row>
    <row r="652" spans="3:33" s="19" customFormat="1">
      <c r="C652" s="25"/>
      <c r="AG652" s="23"/>
    </row>
    <row r="653" spans="3:33" s="19" customFormat="1">
      <c r="C653" s="25"/>
      <c r="AG653" s="23"/>
    </row>
    <row r="654" spans="3:33" s="19" customFormat="1">
      <c r="C654" s="25"/>
      <c r="AG654" s="23"/>
    </row>
    <row r="655" spans="3:33" s="19" customFormat="1">
      <c r="C655" s="25"/>
      <c r="AG655" s="23"/>
    </row>
    <row r="656" spans="3:33" s="19" customFormat="1">
      <c r="C656" s="25"/>
      <c r="AG656" s="23"/>
    </row>
    <row r="657" spans="3:33" s="19" customFormat="1">
      <c r="C657" s="25"/>
      <c r="AG657" s="23"/>
    </row>
    <row r="658" spans="3:33" s="19" customFormat="1">
      <c r="C658" s="25"/>
      <c r="AG658" s="23"/>
    </row>
    <row r="659" spans="3:33" s="19" customFormat="1">
      <c r="C659" s="25"/>
      <c r="AG659" s="23"/>
    </row>
    <row r="660" spans="3:33" s="19" customFormat="1">
      <c r="C660" s="25"/>
      <c r="AG660" s="23"/>
    </row>
    <row r="661" spans="3:33" s="19" customFormat="1">
      <c r="C661" s="25"/>
      <c r="AG661" s="23"/>
    </row>
    <row r="662" spans="3:33" s="19" customFormat="1">
      <c r="C662" s="25"/>
      <c r="AG662" s="23"/>
    </row>
    <row r="663" spans="3:33" s="19" customFormat="1">
      <c r="C663" s="25"/>
      <c r="AG663" s="23"/>
    </row>
    <row r="664" spans="3:33" s="19" customFormat="1">
      <c r="C664" s="25"/>
      <c r="AG664" s="23"/>
    </row>
    <row r="665" spans="3:33" s="19" customFormat="1">
      <c r="C665" s="25"/>
      <c r="AG665" s="23"/>
    </row>
    <row r="666" spans="3:33" s="19" customFormat="1">
      <c r="C666" s="25"/>
      <c r="AG666" s="23"/>
    </row>
    <row r="667" spans="3:33" s="19" customFormat="1">
      <c r="C667" s="25"/>
      <c r="AG667" s="23"/>
    </row>
    <row r="668" spans="3:33" s="19" customFormat="1">
      <c r="C668" s="25"/>
      <c r="AG668" s="23"/>
    </row>
    <row r="669" spans="3:33" s="19" customFormat="1">
      <c r="C669" s="25"/>
      <c r="AG669" s="23"/>
    </row>
    <row r="670" spans="3:33" s="19" customFormat="1">
      <c r="C670" s="25"/>
      <c r="AG670" s="23"/>
    </row>
    <row r="671" spans="3:33" s="19" customFormat="1">
      <c r="C671" s="25"/>
      <c r="AG671" s="23"/>
    </row>
    <row r="672" spans="3:33" s="19" customFormat="1">
      <c r="C672" s="25"/>
      <c r="AG672" s="23"/>
    </row>
    <row r="673" spans="3:33" s="19" customFormat="1">
      <c r="C673" s="25"/>
      <c r="AG673" s="23"/>
    </row>
    <row r="674" spans="3:33" s="19" customFormat="1">
      <c r="C674" s="25"/>
      <c r="AG674" s="23"/>
    </row>
    <row r="675" spans="3:33" s="19" customFormat="1">
      <c r="C675" s="25"/>
      <c r="AG675" s="23"/>
    </row>
    <row r="676" spans="3:33" s="19" customFormat="1">
      <c r="C676" s="25"/>
      <c r="AG676" s="23"/>
    </row>
    <row r="677" spans="3:33" s="19" customFormat="1">
      <c r="C677" s="25"/>
      <c r="AG677" s="23"/>
    </row>
    <row r="678" spans="3:33" s="19" customFormat="1">
      <c r="C678" s="25"/>
      <c r="AG678" s="23"/>
    </row>
    <row r="679" spans="3:33" s="19" customFormat="1">
      <c r="C679" s="25"/>
      <c r="AG679" s="23"/>
    </row>
    <row r="680" spans="3:33" s="19" customFormat="1">
      <c r="C680" s="25"/>
      <c r="AG680" s="23"/>
    </row>
    <row r="681" spans="3:33" s="19" customFormat="1">
      <c r="C681" s="25"/>
      <c r="AG681" s="23"/>
    </row>
    <row r="682" spans="3:33" s="19" customFormat="1">
      <c r="C682" s="25"/>
      <c r="AG682" s="23"/>
    </row>
    <row r="683" spans="3:33" s="19" customFormat="1">
      <c r="C683" s="25"/>
      <c r="AG683" s="23"/>
    </row>
    <row r="684" spans="3:33" s="19" customFormat="1">
      <c r="C684" s="25"/>
      <c r="AG684" s="23"/>
    </row>
    <row r="685" spans="3:33" s="19" customFormat="1">
      <c r="C685" s="25"/>
      <c r="AG685" s="23"/>
    </row>
    <row r="686" spans="3:33" s="19" customFormat="1">
      <c r="C686" s="25"/>
      <c r="AG686" s="23"/>
    </row>
    <row r="687" spans="3:33" s="19" customFormat="1">
      <c r="C687" s="25"/>
      <c r="AG687" s="23"/>
    </row>
    <row r="688" spans="3:33" s="19" customFormat="1">
      <c r="C688" s="25"/>
      <c r="AG688" s="23"/>
    </row>
    <row r="689" spans="3:33" s="19" customFormat="1">
      <c r="C689" s="25"/>
      <c r="AG689" s="23"/>
    </row>
    <row r="690" spans="3:33" s="19" customFormat="1">
      <c r="C690" s="25"/>
      <c r="AG690" s="23"/>
    </row>
    <row r="691" spans="3:33" s="19" customFormat="1">
      <c r="C691" s="25"/>
      <c r="AG691" s="23"/>
    </row>
    <row r="692" spans="3:33" s="19" customFormat="1">
      <c r="C692" s="25"/>
      <c r="AG692" s="23"/>
    </row>
    <row r="693" spans="3:33" s="19" customFormat="1">
      <c r="C693" s="25"/>
      <c r="AG693" s="23"/>
    </row>
    <row r="694" spans="3:33" s="19" customFormat="1">
      <c r="C694" s="25"/>
      <c r="AG694" s="23"/>
    </row>
    <row r="695" spans="3:33" s="19" customFormat="1">
      <c r="C695" s="25"/>
      <c r="AG695" s="23"/>
    </row>
    <row r="696" spans="3:33" s="19" customFormat="1">
      <c r="C696" s="25"/>
      <c r="AG696" s="23"/>
    </row>
    <row r="697" spans="3:33" s="19" customFormat="1">
      <c r="C697" s="25"/>
      <c r="AG697" s="23"/>
    </row>
    <row r="698" spans="3:33" s="19" customFormat="1">
      <c r="C698" s="25"/>
      <c r="AG698" s="23"/>
    </row>
    <row r="699" spans="3:33" s="19" customFormat="1">
      <c r="C699" s="25"/>
      <c r="AG699" s="23"/>
    </row>
    <row r="700" spans="3:33" s="19" customFormat="1">
      <c r="C700" s="25"/>
      <c r="AG700" s="23"/>
    </row>
    <row r="701" spans="3:33" s="19" customFormat="1">
      <c r="C701" s="25"/>
      <c r="AG701" s="23"/>
    </row>
    <row r="702" spans="3:33" s="19" customFormat="1">
      <c r="C702" s="25"/>
      <c r="AG702" s="23"/>
    </row>
    <row r="703" spans="3:33" s="19" customFormat="1">
      <c r="C703" s="25"/>
      <c r="AG703" s="23"/>
    </row>
    <row r="704" spans="3:33" s="19" customFormat="1">
      <c r="C704" s="25"/>
      <c r="AG704" s="23"/>
    </row>
    <row r="705" spans="3:33" s="19" customFormat="1">
      <c r="C705" s="25"/>
      <c r="AG705" s="23"/>
    </row>
    <row r="706" spans="3:33" s="19" customFormat="1">
      <c r="C706" s="25"/>
      <c r="AG706" s="23"/>
    </row>
    <row r="707" spans="3:33" s="19" customFormat="1">
      <c r="C707" s="25"/>
      <c r="AG707" s="23"/>
    </row>
    <row r="708" spans="3:33" s="19" customFormat="1">
      <c r="C708" s="25"/>
      <c r="AG708" s="23"/>
    </row>
    <row r="709" spans="3:33" s="19" customFormat="1">
      <c r="C709" s="25"/>
      <c r="AG709" s="23"/>
    </row>
    <row r="710" spans="3:33" s="19" customFormat="1">
      <c r="C710" s="25"/>
      <c r="AG710" s="23"/>
    </row>
    <row r="711" spans="3:33" s="19" customFormat="1">
      <c r="C711" s="25"/>
      <c r="AG711" s="23"/>
    </row>
    <row r="712" spans="3:33" s="19" customFormat="1">
      <c r="C712" s="25"/>
      <c r="AG712" s="23"/>
    </row>
    <row r="713" spans="3:33" s="19" customFormat="1">
      <c r="C713" s="25"/>
      <c r="AG713" s="23"/>
    </row>
    <row r="714" spans="3:33" s="19" customFormat="1">
      <c r="C714" s="25"/>
      <c r="AG714" s="23"/>
    </row>
    <row r="715" spans="3:33" s="19" customFormat="1">
      <c r="C715" s="25"/>
      <c r="AG715" s="23"/>
    </row>
    <row r="716" spans="3:33" s="19" customFormat="1">
      <c r="C716" s="25"/>
      <c r="AG716" s="23"/>
    </row>
    <row r="717" spans="3:33" s="19" customFormat="1">
      <c r="C717" s="25"/>
      <c r="AG717" s="23"/>
    </row>
    <row r="718" spans="3:33" s="19" customFormat="1">
      <c r="C718" s="25"/>
      <c r="AG718" s="23"/>
    </row>
    <row r="719" spans="3:33" s="19" customFormat="1">
      <c r="C719" s="25"/>
      <c r="AG719" s="23"/>
    </row>
    <row r="720" spans="3:33" s="19" customFormat="1">
      <c r="C720" s="25"/>
      <c r="AG720" s="23"/>
    </row>
    <row r="721" spans="3:33" s="19" customFormat="1">
      <c r="C721" s="25"/>
      <c r="AG721" s="23"/>
    </row>
    <row r="722" spans="3:33" s="19" customFormat="1">
      <c r="C722" s="25"/>
      <c r="AG722" s="23"/>
    </row>
    <row r="723" spans="3:33" s="19" customFormat="1">
      <c r="C723" s="25"/>
      <c r="AG723" s="23"/>
    </row>
    <row r="724" spans="3:33" s="19" customFormat="1">
      <c r="C724" s="25"/>
      <c r="AG724" s="23"/>
    </row>
    <row r="725" spans="3:33" s="19" customFormat="1">
      <c r="C725" s="25"/>
      <c r="AG725" s="23"/>
    </row>
    <row r="726" spans="3:33" s="19" customFormat="1">
      <c r="C726" s="25"/>
      <c r="AG726" s="23"/>
    </row>
    <row r="727" spans="3:33" s="19" customFormat="1">
      <c r="C727" s="25"/>
      <c r="AG727" s="23"/>
    </row>
    <row r="728" spans="3:33" s="19" customFormat="1">
      <c r="C728" s="25"/>
      <c r="AG728" s="23"/>
    </row>
    <row r="729" spans="3:33" s="19" customFormat="1">
      <c r="C729" s="25"/>
      <c r="AG729" s="23"/>
    </row>
    <row r="730" spans="3:33" s="19" customFormat="1">
      <c r="C730" s="25"/>
      <c r="AG730" s="23"/>
    </row>
    <row r="731" spans="3:33" s="19" customFormat="1">
      <c r="C731" s="25"/>
      <c r="AG731" s="23"/>
    </row>
  </sheetData>
  <mergeCells count="179">
    <mergeCell ref="C34:C35"/>
    <mergeCell ref="AU34:AU35"/>
    <mergeCell ref="AV34:AV35"/>
    <mergeCell ref="AW34:AW35"/>
    <mergeCell ref="AX34:AX35"/>
    <mergeCell ref="AY34:AY35"/>
    <mergeCell ref="AZ34:AZ35"/>
    <mergeCell ref="C32:C33"/>
    <mergeCell ref="AU32:AU33"/>
    <mergeCell ref="AV32:AV33"/>
    <mergeCell ref="AW32:AW33"/>
    <mergeCell ref="AX32:AX33"/>
    <mergeCell ref="AY32:AY33"/>
    <mergeCell ref="AZ32:AZ33"/>
    <mergeCell ref="AV26:AV27"/>
    <mergeCell ref="AW26:AW27"/>
    <mergeCell ref="AX26:AX27"/>
    <mergeCell ref="AY26:AY27"/>
    <mergeCell ref="AZ26:AZ27"/>
    <mergeCell ref="AU28:AU29"/>
    <mergeCell ref="AV28:AV29"/>
    <mergeCell ref="AW28:AW29"/>
    <mergeCell ref="AX28:AX29"/>
    <mergeCell ref="AY28:AY29"/>
    <mergeCell ref="AZ28:AZ29"/>
    <mergeCell ref="AV20:AV21"/>
    <mergeCell ref="AW20:AW21"/>
    <mergeCell ref="AX20:AX21"/>
    <mergeCell ref="AY20:AY21"/>
    <mergeCell ref="AZ20:AZ21"/>
    <mergeCell ref="C22:C23"/>
    <mergeCell ref="AU22:AU23"/>
    <mergeCell ref="AV22:AV23"/>
    <mergeCell ref="AW22:AW23"/>
    <mergeCell ref="AX22:AX23"/>
    <mergeCell ref="AY22:AY23"/>
    <mergeCell ref="AZ22:AZ23"/>
    <mergeCell ref="C12:C13"/>
    <mergeCell ref="AU12:AU13"/>
    <mergeCell ref="AV12:AV13"/>
    <mergeCell ref="AW12:AW13"/>
    <mergeCell ref="AX12:AX13"/>
    <mergeCell ref="AY12:AY13"/>
    <mergeCell ref="AZ12:AZ13"/>
    <mergeCell ref="C14:C15"/>
    <mergeCell ref="AU14:AU15"/>
    <mergeCell ref="AV14:AV15"/>
    <mergeCell ref="AW14:AW15"/>
    <mergeCell ref="AX14:AX15"/>
    <mergeCell ref="AY14:AY15"/>
    <mergeCell ref="AZ14:AZ15"/>
    <mergeCell ref="AV18:AV19"/>
    <mergeCell ref="AW18:AW19"/>
    <mergeCell ref="AX18:AX19"/>
    <mergeCell ref="AY18:AY19"/>
    <mergeCell ref="B10:B57"/>
    <mergeCell ref="AZ18:AZ19"/>
    <mergeCell ref="AU24:AU25"/>
    <mergeCell ref="AV24:AV25"/>
    <mergeCell ref="AW24:AW25"/>
    <mergeCell ref="AX24:AX25"/>
    <mergeCell ref="AY10:AY11"/>
    <mergeCell ref="AV16:AV17"/>
    <mergeCell ref="AW16:AW17"/>
    <mergeCell ref="AX16:AX17"/>
    <mergeCell ref="AY16:AY17"/>
    <mergeCell ref="AZ10:AZ11"/>
    <mergeCell ref="AZ16:AZ17"/>
    <mergeCell ref="AV36:AV37"/>
    <mergeCell ref="AW36:AW37"/>
    <mergeCell ref="AX36:AX37"/>
    <mergeCell ref="AZ36:AZ37"/>
    <mergeCell ref="AZ56:AZ57"/>
    <mergeCell ref="AX30:AX31"/>
    <mergeCell ref="AY30:AY31"/>
    <mergeCell ref="C2:R4"/>
    <mergeCell ref="AC8:AH8"/>
    <mergeCell ref="AI8:AN8"/>
    <mergeCell ref="C56:C57"/>
    <mergeCell ref="AU56:AU57"/>
    <mergeCell ref="AV56:AV57"/>
    <mergeCell ref="AW56:AW57"/>
    <mergeCell ref="AX56:AX57"/>
    <mergeCell ref="AY56:AY57"/>
    <mergeCell ref="C10:C11"/>
    <mergeCell ref="AO8:AT8"/>
    <mergeCell ref="AU8:AZ8"/>
    <mergeCell ref="E8:J8"/>
    <mergeCell ref="K8:P8"/>
    <mergeCell ref="Q8:V8"/>
    <mergeCell ref="W8:AB8"/>
    <mergeCell ref="AY24:AY25"/>
    <mergeCell ref="AZ24:AZ25"/>
    <mergeCell ref="AU18:AU19"/>
    <mergeCell ref="AU10:AU11"/>
    <mergeCell ref="AV10:AV11"/>
    <mergeCell ref="AW10:AW11"/>
    <mergeCell ref="AX10:AX11"/>
    <mergeCell ref="AY36:AY37"/>
    <mergeCell ref="AU30:AU31"/>
    <mergeCell ref="AY40:AY41"/>
    <mergeCell ref="AX42:AX43"/>
    <mergeCell ref="AY42:AY43"/>
    <mergeCell ref="AZ42:AZ43"/>
    <mergeCell ref="AU42:AU43"/>
    <mergeCell ref="AV42:AV43"/>
    <mergeCell ref="AW42:AW43"/>
    <mergeCell ref="AW38:AW39"/>
    <mergeCell ref="AX38:AX39"/>
    <mergeCell ref="AY38:AY39"/>
    <mergeCell ref="AV38:AV39"/>
    <mergeCell ref="AZ38:AZ39"/>
    <mergeCell ref="AU38:AU39"/>
    <mergeCell ref="AZ40:AZ41"/>
    <mergeCell ref="AU40:AU41"/>
    <mergeCell ref="AV40:AV41"/>
    <mergeCell ref="AW40:AW41"/>
    <mergeCell ref="AX40:AX41"/>
    <mergeCell ref="AV30:AV31"/>
    <mergeCell ref="AW30:AW31"/>
    <mergeCell ref="AZ30:AZ31"/>
    <mergeCell ref="AZ46:AZ47"/>
    <mergeCell ref="C50:C51"/>
    <mergeCell ref="AU50:AU51"/>
    <mergeCell ref="AV50:AV51"/>
    <mergeCell ref="AW50:AW51"/>
    <mergeCell ref="AX50:AX51"/>
    <mergeCell ref="AY50:AY51"/>
    <mergeCell ref="AZ50:AZ51"/>
    <mergeCell ref="C44:C45"/>
    <mergeCell ref="AU44:AU45"/>
    <mergeCell ref="AV44:AV45"/>
    <mergeCell ref="AW44:AW45"/>
    <mergeCell ref="AX44:AX45"/>
    <mergeCell ref="AY44:AY45"/>
    <mergeCell ref="AZ44:AZ45"/>
    <mergeCell ref="AZ48:AZ49"/>
    <mergeCell ref="C46:C47"/>
    <mergeCell ref="AU46:AU47"/>
    <mergeCell ref="AV46:AV47"/>
    <mergeCell ref="AW46:AW47"/>
    <mergeCell ref="AX46:AX47"/>
    <mergeCell ref="AY46:AY47"/>
    <mergeCell ref="AY54:AY55"/>
    <mergeCell ref="AW48:AW49"/>
    <mergeCell ref="AX48:AX49"/>
    <mergeCell ref="AY48:AY49"/>
    <mergeCell ref="AZ54:AZ55"/>
    <mergeCell ref="C52:C53"/>
    <mergeCell ref="AU52:AU53"/>
    <mergeCell ref="AV52:AV53"/>
    <mergeCell ref="AW52:AW53"/>
    <mergeCell ref="AX52:AX53"/>
    <mergeCell ref="AY52:AY53"/>
    <mergeCell ref="AZ52:AZ53"/>
    <mergeCell ref="H5:K5"/>
    <mergeCell ref="C48:C49"/>
    <mergeCell ref="AU48:AU49"/>
    <mergeCell ref="AV48:AV49"/>
    <mergeCell ref="C54:C55"/>
    <mergeCell ref="AU54:AU55"/>
    <mergeCell ref="AV54:AV55"/>
    <mergeCell ref="AW54:AW55"/>
    <mergeCell ref="AX54:AX55"/>
    <mergeCell ref="C42:C43"/>
    <mergeCell ref="C40:C41"/>
    <mergeCell ref="AU16:AU17"/>
    <mergeCell ref="C16:C17"/>
    <mergeCell ref="C24:C25"/>
    <mergeCell ref="C18:C19"/>
    <mergeCell ref="C28:C29"/>
    <mergeCell ref="C30:C31"/>
    <mergeCell ref="C38:C39"/>
    <mergeCell ref="C36:C37"/>
    <mergeCell ref="AU36:AU37"/>
    <mergeCell ref="C20:C21"/>
    <mergeCell ref="AU20:AU21"/>
    <mergeCell ref="C26:C27"/>
    <mergeCell ref="AU26:AU27"/>
  </mergeCells>
  <conditionalFormatting sqref="AX10:AX55">
    <cfRule type="dataBar" priority="38">
      <dataBar>
        <cfvo type="min" val="0"/>
        <cfvo type="max" val="0"/>
        <color rgb="FFD6007B"/>
      </dataBar>
    </cfRule>
  </conditionalFormatting>
  <conditionalFormatting sqref="V10:V55 P10:P55 AB10:AB55 AH10:AH55 AT10:AT55 AN10:AN55 AZ10:AZ55">
    <cfRule type="cellIs" dxfId="5" priority="24" operator="greaterThan">
      <formula>0.8</formula>
    </cfRule>
  </conditionalFormatting>
  <conditionalFormatting sqref="AH10:AH54 AT10:AT54 AN10:AN54">
    <cfRule type="cellIs" dxfId="4" priority="21" operator="greaterThan">
      <formula>100</formula>
    </cfRule>
  </conditionalFormatting>
  <conditionalFormatting sqref="AG10:AG55 AM10:AM55 AS10:AS55 U10:U55 O10:O55 F10:F55 L10:L55 R10:R55 X10:X55 AD10:AD55 AJ10:AJ55">
    <cfRule type="cellIs" dxfId="3" priority="19" operator="lessThan">
      <formula>0</formula>
    </cfRule>
  </conditionalFormatting>
  <pageMargins left="0.7" right="0.7" top="0.75" bottom="0.75" header="0.3" footer="0.3"/>
  <pageSetup orientation="portrait" r:id="rId1"/>
  <ignoredErrors>
    <ignoredError sqref="AK11 AK10 AM10 AU57 AP11:AS11 AP10:AT10 AV10 AW57 AX10:AY10 G11 Y11 G55 AP36:AP41 Y36:Y41 AX11:AY11 AX36:AY41 AW36:AW39 AW11 AW10 AW12:AW35 AW42:AW55 AR36:AS41 AQ36:AQ41 AQ52:AQ55 AQ12:AQ35 AQ42:AQ51 AY57:AZ57 G36:G41 G52:G54 G12:G35 G42:G50 S11:S57 G51 AU11:AV11 AU36:AV41 AE11 AK37:AK41 AK36 AK12:AK35 AK42:AK55 AE17 AE19:AE55 AE14:AE15 M11:M55 AM11 AW41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1"/>
  <sheetViews>
    <sheetView showGridLines="0" workbookViewId="0">
      <selection activeCell="C14" sqref="C14:C21"/>
    </sheetView>
  </sheetViews>
  <sheetFormatPr baseColWidth="10" defaultRowHeight="14.4"/>
  <cols>
    <col min="1" max="1" width="5.77734375" customWidth="1"/>
    <col min="2" max="2" width="11.5546875" customWidth="1"/>
    <col min="3" max="3" width="22.6640625" customWidth="1"/>
    <col min="4" max="4" width="12" customWidth="1"/>
    <col min="8" max="8" width="12.109375" customWidth="1"/>
    <col min="9" max="9" width="11.6640625" customWidth="1"/>
    <col min="11" max="11" width="9.33203125" customWidth="1"/>
  </cols>
  <sheetData>
    <row r="2" spans="2:11" ht="21.6" customHeight="1">
      <c r="B2" s="925" t="s">
        <v>213</v>
      </c>
      <c r="C2" s="925"/>
      <c r="D2" s="925"/>
      <c r="E2" s="925"/>
      <c r="F2" s="925"/>
      <c r="G2" s="925"/>
      <c r="H2" s="925"/>
      <c r="I2" s="925"/>
      <c r="J2" s="925"/>
      <c r="K2" s="925"/>
    </row>
    <row r="3" spans="2:11" s="650" customFormat="1" ht="14.4" customHeight="1"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2:11">
      <c r="B4" s="648" t="s">
        <v>206</v>
      </c>
      <c r="C4" s="648" t="s">
        <v>202</v>
      </c>
      <c r="D4" s="648" t="s">
        <v>214</v>
      </c>
      <c r="E4" s="648" t="s">
        <v>187</v>
      </c>
      <c r="F4" s="648" t="s">
        <v>190</v>
      </c>
      <c r="G4" s="648" t="s">
        <v>207</v>
      </c>
      <c r="H4" s="648" t="s">
        <v>189</v>
      </c>
      <c r="I4" s="648" t="s">
        <v>208</v>
      </c>
      <c r="J4" s="648" t="s">
        <v>306</v>
      </c>
      <c r="K4" s="648"/>
    </row>
    <row r="5" spans="2:11">
      <c r="B5" s="643" t="s">
        <v>209</v>
      </c>
      <c r="C5" s="644" t="s">
        <v>215</v>
      </c>
      <c r="D5" s="645">
        <v>7.8E-2</v>
      </c>
      <c r="E5" s="645"/>
      <c r="F5" s="645"/>
      <c r="G5" s="646"/>
      <c r="H5" s="647"/>
      <c r="I5" s="647"/>
      <c r="J5" s="642">
        <f>SUM(D5:I5)</f>
        <v>7.8E-2</v>
      </c>
      <c r="K5" s="924">
        <f>SUM(J5+J6+J7)</f>
        <v>7.1560000000000006</v>
      </c>
    </row>
    <row r="6" spans="2:11">
      <c r="B6" s="639" t="s">
        <v>209</v>
      </c>
      <c r="C6" s="638" t="s">
        <v>162</v>
      </c>
      <c r="D6" s="610"/>
      <c r="E6" s="610">
        <v>2.5990000000000002</v>
      </c>
      <c r="F6" s="610">
        <v>1.851</v>
      </c>
      <c r="G6" s="369"/>
      <c r="H6" s="375"/>
      <c r="I6" s="375"/>
      <c r="J6" s="451">
        <f t="shared" ref="J6:J10" si="0">SUM(D6:I6)</f>
        <v>4.45</v>
      </c>
      <c r="K6" s="923"/>
    </row>
    <row r="7" spans="2:11">
      <c r="B7" s="639" t="s">
        <v>209</v>
      </c>
      <c r="C7" s="638" t="s">
        <v>186</v>
      </c>
      <c r="D7" s="610"/>
      <c r="E7" s="610">
        <v>2.6280000000000001</v>
      </c>
      <c r="F7" s="610"/>
      <c r="G7" s="369"/>
      <c r="H7" s="375"/>
      <c r="I7" s="375"/>
      <c r="J7" s="451">
        <f t="shared" si="0"/>
        <v>2.6280000000000001</v>
      </c>
      <c r="K7" s="923"/>
    </row>
    <row r="8" spans="2:11">
      <c r="B8" s="640" t="s">
        <v>210</v>
      </c>
      <c r="C8" s="641" t="s">
        <v>211</v>
      </c>
      <c r="D8" s="377"/>
      <c r="E8" s="610">
        <v>0.85399999999999998</v>
      </c>
      <c r="F8" s="610"/>
      <c r="G8" s="610">
        <v>8.6</v>
      </c>
      <c r="H8" s="610">
        <v>6.0289999999999999</v>
      </c>
      <c r="I8" s="378"/>
      <c r="J8" s="452">
        <f t="shared" si="0"/>
        <v>15.482999999999999</v>
      </c>
      <c r="K8" s="923">
        <f>SUM(J8+J9+J10)</f>
        <v>89.792000000000002</v>
      </c>
    </row>
    <row r="9" spans="2:11" ht="13.2" customHeight="1">
      <c r="B9" s="640" t="s">
        <v>210</v>
      </c>
      <c r="C9" s="641" t="s">
        <v>212</v>
      </c>
      <c r="D9" s="377"/>
      <c r="E9" s="610">
        <v>8.9919999999999991</v>
      </c>
      <c r="F9" s="610">
        <v>22.728000000000002</v>
      </c>
      <c r="G9" s="610">
        <v>13.559000000000001</v>
      </c>
      <c r="H9" s="610">
        <v>21.471999999999998</v>
      </c>
      <c r="I9" s="610">
        <v>7.5580000000000007</v>
      </c>
      <c r="J9" s="452">
        <f t="shared" si="0"/>
        <v>74.308999999999997</v>
      </c>
      <c r="K9" s="923"/>
    </row>
    <row r="10" spans="2:11" hidden="1">
      <c r="B10" s="632" t="s">
        <v>210</v>
      </c>
      <c r="C10" s="370"/>
      <c r="D10" s="374"/>
      <c r="E10" s="373"/>
      <c r="F10" s="373"/>
      <c r="G10" s="372"/>
      <c r="H10" s="369"/>
      <c r="I10" s="369"/>
      <c r="J10" s="452">
        <f t="shared" si="0"/>
        <v>0</v>
      </c>
      <c r="K10" s="923"/>
    </row>
    <row r="11" spans="2:11">
      <c r="B11" s="922" t="s">
        <v>201</v>
      </c>
      <c r="C11" s="922"/>
      <c r="D11" s="371">
        <f>SUM(D5:D10)</f>
        <v>7.8E-2</v>
      </c>
      <c r="E11" s="371">
        <f>SUM(E5:E10)</f>
        <v>15.073</v>
      </c>
      <c r="F11" s="371">
        <f>SUM(F5:F10)</f>
        <v>24.579000000000001</v>
      </c>
      <c r="G11" s="371">
        <f t="shared" ref="G11:I11" si="1">SUM(G5:G10)</f>
        <v>22.158999999999999</v>
      </c>
      <c r="H11" s="371">
        <f t="shared" si="1"/>
        <v>27.500999999999998</v>
      </c>
      <c r="I11" s="371">
        <f t="shared" si="1"/>
        <v>7.5580000000000007</v>
      </c>
      <c r="J11" s="453">
        <f>SUM(J5:J10)</f>
        <v>96.947999999999993</v>
      </c>
      <c r="K11" s="566">
        <f>SUM(K5:K10)</f>
        <v>96.948000000000008</v>
      </c>
    </row>
  </sheetData>
  <mergeCells count="4">
    <mergeCell ref="B11:C11"/>
    <mergeCell ref="K8:K10"/>
    <mergeCell ref="K5:K7"/>
    <mergeCell ref="B2:K2"/>
  </mergeCells>
  <conditionalFormatting sqref="D8:I9">
    <cfRule type="dataBar" priority="3">
      <dataBar>
        <cfvo type="min" val="0"/>
        <cfvo type="max" val="0"/>
        <color rgb="FFD6007B"/>
      </dataBar>
    </cfRule>
  </conditionalFormatting>
  <conditionalFormatting sqref="D5:F7">
    <cfRule type="dataBar" priority="2">
      <dataBar>
        <cfvo type="min" val="0"/>
        <cfvo type="max" val="0"/>
        <color rgb="FF63C384"/>
      </dataBar>
    </cfRule>
  </conditionalFormatting>
  <conditionalFormatting sqref="J5:K10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2"/>
  <sheetViews>
    <sheetView zoomScale="86" zoomScaleNormal="86" workbookViewId="0">
      <pane xSplit="5" ySplit="8" topLeftCell="F9" activePane="bottomRight" state="frozen"/>
      <selection pane="topRight" activeCell="F1" sqref="F1"/>
      <selection pane="bottomLeft" activeCell="A7" sqref="A7"/>
      <selection pane="bottomRight" activeCell="F20" sqref="F20"/>
    </sheetView>
  </sheetViews>
  <sheetFormatPr baseColWidth="10" defaultColWidth="12" defaultRowHeight="12" customHeight="1"/>
  <cols>
    <col min="1" max="1" width="26.33203125" style="154" customWidth="1"/>
    <col min="2" max="2" width="9.88671875" style="154" customWidth="1"/>
    <col min="3" max="21" width="9.21875" style="154" customWidth="1"/>
    <col min="22" max="16384" width="12" style="154"/>
  </cols>
  <sheetData>
    <row r="1" spans="1:20" ht="12" customHeight="1" thickBot="1"/>
    <row r="2" spans="1:20" ht="12" customHeight="1">
      <c r="A2" s="155" t="s">
        <v>128</v>
      </c>
      <c r="B2" s="405" t="s">
        <v>95</v>
      </c>
      <c r="C2" s="413" t="s">
        <v>96</v>
      </c>
      <c r="D2" s="413" t="s">
        <v>97</v>
      </c>
      <c r="E2" s="413" t="s">
        <v>98</v>
      </c>
      <c r="F2" s="405" t="s">
        <v>99</v>
      </c>
      <c r="G2" s="405" t="s">
        <v>100</v>
      </c>
      <c r="H2" s="405" t="s">
        <v>101</v>
      </c>
      <c r="I2" s="405" t="s">
        <v>218</v>
      </c>
    </row>
    <row r="3" spans="1:20" ht="12" customHeight="1">
      <c r="A3" s="156" t="s">
        <v>129</v>
      </c>
      <c r="B3" s="414">
        <v>43</v>
      </c>
      <c r="C3" s="414">
        <v>450</v>
      </c>
      <c r="D3" s="414">
        <v>900</v>
      </c>
      <c r="E3" s="414">
        <v>675</v>
      </c>
      <c r="F3" s="414">
        <v>1350</v>
      </c>
      <c r="G3" s="414">
        <v>603</v>
      </c>
      <c r="H3" s="415">
        <f>SUM(B3:G3)</f>
        <v>4021</v>
      </c>
      <c r="I3" s="411"/>
    </row>
    <row r="4" spans="1:20" ht="12" customHeight="1">
      <c r="A4" s="156" t="s">
        <v>130</v>
      </c>
      <c r="B4" s="414">
        <v>5</v>
      </c>
      <c r="C4" s="414">
        <v>50</v>
      </c>
      <c r="D4" s="414">
        <v>100</v>
      </c>
      <c r="E4" s="414">
        <v>75</v>
      </c>
      <c r="F4" s="414">
        <v>150</v>
      </c>
      <c r="G4" s="414">
        <v>67</v>
      </c>
      <c r="H4" s="415">
        <f>SUM(B4:G4)</f>
        <v>447</v>
      </c>
      <c r="I4" s="411"/>
    </row>
    <row r="5" spans="1:20" ht="12" customHeight="1" thickBot="1">
      <c r="A5" s="157" t="s">
        <v>131</v>
      </c>
      <c r="B5" s="415">
        <f>SUM(B3:B4)</f>
        <v>48</v>
      </c>
      <c r="C5" s="415">
        <f t="shared" ref="C5:G5" si="0">SUM(C3:C4)</f>
        <v>500</v>
      </c>
      <c r="D5" s="415">
        <f t="shared" si="0"/>
        <v>1000</v>
      </c>
      <c r="E5" s="415">
        <f t="shared" si="0"/>
        <v>750</v>
      </c>
      <c r="F5" s="415">
        <f t="shared" si="0"/>
        <v>1500</v>
      </c>
      <c r="G5" s="415">
        <f t="shared" si="0"/>
        <v>670</v>
      </c>
      <c r="H5" s="415">
        <f>SUM(H3:H4)</f>
        <v>4468</v>
      </c>
      <c r="I5" s="412">
        <f>+S55-H5</f>
        <v>92.473659600001156</v>
      </c>
    </row>
    <row r="6" spans="1:20" ht="12" customHeight="1">
      <c r="A6" s="158"/>
      <c r="B6" s="159"/>
      <c r="C6" s="159"/>
      <c r="D6" s="159"/>
      <c r="E6" s="159"/>
      <c r="F6" s="159"/>
      <c r="G6" s="159"/>
      <c r="H6" s="159"/>
    </row>
    <row r="7" spans="1:20" ht="15" customHeight="1" thickBot="1">
      <c r="G7" s="929" t="s">
        <v>197</v>
      </c>
      <c r="H7" s="929"/>
      <c r="I7" s="929"/>
      <c r="J7" s="929"/>
      <c r="K7" s="929"/>
      <c r="L7" s="929"/>
      <c r="M7" s="930" t="s">
        <v>132</v>
      </c>
      <c r="N7" s="930"/>
      <c r="O7" s="930"/>
      <c r="P7" s="930"/>
      <c r="Q7" s="930"/>
      <c r="R7" s="930"/>
    </row>
    <row r="8" spans="1:20" ht="33.6" customHeight="1" thickBot="1">
      <c r="A8" s="160" t="s">
        <v>94</v>
      </c>
      <c r="B8" s="959" t="s">
        <v>93</v>
      </c>
      <c r="C8" s="960"/>
      <c r="D8" s="161" t="s">
        <v>133</v>
      </c>
      <c r="E8" s="405" t="s">
        <v>102</v>
      </c>
      <c r="F8" s="405" t="s">
        <v>134</v>
      </c>
      <c r="G8" s="406" t="s">
        <v>95</v>
      </c>
      <c r="H8" s="407" t="s">
        <v>96</v>
      </c>
      <c r="I8" s="407" t="s">
        <v>97</v>
      </c>
      <c r="J8" s="407" t="s">
        <v>98</v>
      </c>
      <c r="K8" s="406" t="s">
        <v>99</v>
      </c>
      <c r="L8" s="406" t="s">
        <v>100</v>
      </c>
      <c r="M8" s="408" t="s">
        <v>95</v>
      </c>
      <c r="N8" s="409" t="s">
        <v>96</v>
      </c>
      <c r="O8" s="409" t="s">
        <v>97</v>
      </c>
      <c r="P8" s="409" t="s">
        <v>98</v>
      </c>
      <c r="Q8" s="408" t="s">
        <v>99</v>
      </c>
      <c r="R8" s="410" t="s">
        <v>100</v>
      </c>
      <c r="S8" s="162" t="s">
        <v>217</v>
      </c>
      <c r="T8" s="162" t="s">
        <v>137</v>
      </c>
    </row>
    <row r="9" spans="1:20" ht="12" customHeight="1" thickBot="1">
      <c r="A9" s="163" t="s">
        <v>104</v>
      </c>
      <c r="B9" s="952" t="s">
        <v>103</v>
      </c>
      <c r="C9" s="953"/>
      <c r="D9" s="164">
        <f>0.1485321+0.0311581+0.0039+0.00345+0.012</f>
        <v>0.1990402</v>
      </c>
      <c r="E9" s="931">
        <f>+D9*$H$5</f>
        <v>889.31161359999999</v>
      </c>
      <c r="F9" s="331">
        <f>+G9+H9+I9+J9+K9+L9</f>
        <v>800.34064420000004</v>
      </c>
      <c r="G9" s="332">
        <f>+D9*$B$3</f>
        <v>8.5587286000000002</v>
      </c>
      <c r="H9" s="333">
        <f>+D9*$C$3</f>
        <v>89.568089999999998</v>
      </c>
      <c r="I9" s="334">
        <f>+D9*$D$3</f>
        <v>179.13618</v>
      </c>
      <c r="J9" s="333">
        <f>+D9*$E$3</f>
        <v>134.352135</v>
      </c>
      <c r="K9" s="333">
        <f>+D9*$F$3</f>
        <v>268.70427000000001</v>
      </c>
      <c r="L9" s="335">
        <f>+D9*$G$3</f>
        <v>120.0212406</v>
      </c>
      <c r="M9" s="337">
        <f>+[1]Transa_Ltp_Camaronailon!M9</f>
        <v>-1.7941488000000001</v>
      </c>
      <c r="N9" s="337">
        <f>+[1]Transa_Ltp_Camaronailon!N9</f>
        <v>-18.689050000000002</v>
      </c>
      <c r="O9" s="337">
        <f>+[1]Transa_Ltp_Camaronailon!O9</f>
        <v>-37.378100000000003</v>
      </c>
      <c r="P9" s="337">
        <f>+[1]Transa_Ltp_Camaronailon!P9</f>
        <v>-28.033574999999999</v>
      </c>
      <c r="Q9" s="337">
        <f>+[1]Transa_Ltp_Camaronailon!Q9</f>
        <v>-56.067149999999998</v>
      </c>
      <c r="R9" s="380">
        <f>+[1]Transa_Ltp_Camaronailon!R9</f>
        <v>-25.043327000000001</v>
      </c>
      <c r="S9" s="926">
        <f>+E9+SUM(M9:R10)</f>
        <v>722.30626280000001</v>
      </c>
      <c r="T9" s="945">
        <f>+S9/$H$5</f>
        <v>0.1616621</v>
      </c>
    </row>
    <row r="10" spans="1:20" ht="12" customHeight="1">
      <c r="A10" s="165"/>
      <c r="B10" s="954"/>
      <c r="C10" s="955"/>
      <c r="D10" s="166"/>
      <c r="E10" s="928"/>
      <c r="F10" s="336">
        <f>+G10+H10+I10+J10+K10+L10</f>
        <v>88.970969400000001</v>
      </c>
      <c r="G10" s="329">
        <f>+D9*$B$4</f>
        <v>0.995201</v>
      </c>
      <c r="H10" s="337">
        <f>+D9*$C$4</f>
        <v>9.9520099999999996</v>
      </c>
      <c r="I10" s="338">
        <f>+D9*$D$4</f>
        <v>19.904019999999999</v>
      </c>
      <c r="J10" s="337">
        <f>+D9*$E$4</f>
        <v>14.928015</v>
      </c>
      <c r="K10" s="337">
        <f>+D9*$F$4</f>
        <v>29.856030000000001</v>
      </c>
      <c r="L10" s="339">
        <f>+D9*$G$4</f>
        <v>13.3356934</v>
      </c>
      <c r="M10" s="337">
        <f>+[1]Transa_Ltp_Camaronailon!M10</f>
        <v>0</v>
      </c>
      <c r="N10" s="337">
        <f>+[1]Transa_Ltp_Camaronailon!N10</f>
        <v>0</v>
      </c>
      <c r="O10" s="337">
        <f>+[1]Transa_Ltp_Camaronailon!O10</f>
        <v>0</v>
      </c>
      <c r="P10" s="337">
        <f>+[1]Transa_Ltp_Camaronailon!P10</f>
        <v>0</v>
      </c>
      <c r="Q10" s="337">
        <f>+[1]Transa_Ltp_Camaronailon!Q10</f>
        <v>0</v>
      </c>
      <c r="R10" s="380">
        <f>+[1]Transa_Ltp_Camaronailon!R10</f>
        <v>0</v>
      </c>
      <c r="S10" s="927"/>
      <c r="T10" s="946"/>
    </row>
    <row r="11" spans="1:20" ht="12" customHeight="1" thickBot="1">
      <c r="A11" s="163" t="s">
        <v>104</v>
      </c>
      <c r="B11" s="952" t="s">
        <v>105</v>
      </c>
      <c r="C11" s="953" t="s">
        <v>105</v>
      </c>
      <c r="D11" s="164">
        <v>3.0000000000000001E-5</v>
      </c>
      <c r="E11" s="928">
        <f t="shared" ref="E11" si="1">+D11*$H$5</f>
        <v>0.13403999999999999</v>
      </c>
      <c r="F11" s="340">
        <f t="shared" ref="F11:F48" si="2">+G11+H11+I11+J11+K11+L11</f>
        <v>0.12062999999999999</v>
      </c>
      <c r="G11" s="341">
        <f>+D11*$B$3</f>
        <v>1.2900000000000001E-3</v>
      </c>
      <c r="H11" s="342">
        <f t="shared" ref="H11" si="3">+D11*$C$3</f>
        <v>1.35E-2</v>
      </c>
      <c r="I11" s="343">
        <f t="shared" ref="I11" si="4">+D11*$D$3</f>
        <v>2.7E-2</v>
      </c>
      <c r="J11" s="342">
        <f t="shared" ref="J11" si="5">+D11*$E$3</f>
        <v>2.0250000000000001E-2</v>
      </c>
      <c r="K11" s="342">
        <f t="shared" ref="K11" si="6">+D11*$F$3</f>
        <v>4.0500000000000001E-2</v>
      </c>
      <c r="L11" s="344">
        <f t="shared" ref="L11" si="7">+D11*$G$3</f>
        <v>1.8090000000000002E-2</v>
      </c>
      <c r="M11" s="381">
        <f>+[1]Transa_Ltp_Camaronailon!M11</f>
        <v>0</v>
      </c>
      <c r="N11" s="381">
        <f>+[1]Transa_Ltp_Camaronailon!N11</f>
        <v>0</v>
      </c>
      <c r="O11" s="381">
        <f>+[1]Transa_Ltp_Camaronailon!O11</f>
        <v>0</v>
      </c>
      <c r="P11" s="381">
        <f>+[1]Transa_Ltp_Camaronailon!P11</f>
        <v>0</v>
      </c>
      <c r="Q11" s="381">
        <f>+[1]Transa_Ltp_Camaronailon!Q11</f>
        <v>0</v>
      </c>
      <c r="R11" s="379">
        <f>+[1]Transa_Ltp_Camaronailon!R11</f>
        <v>0</v>
      </c>
      <c r="S11" s="926">
        <f t="shared" ref="S11" si="8">+E11+SUM(M11:R12)</f>
        <v>0.13403999999999999</v>
      </c>
      <c r="T11" s="947">
        <f>+S11/$H$5</f>
        <v>2.9999999999999997E-5</v>
      </c>
    </row>
    <row r="12" spans="1:20" ht="12" customHeight="1">
      <c r="A12" s="165"/>
      <c r="B12" s="954"/>
      <c r="C12" s="955"/>
      <c r="D12" s="167"/>
      <c r="E12" s="928"/>
      <c r="F12" s="336">
        <f t="shared" si="2"/>
        <v>1.341E-2</v>
      </c>
      <c r="G12" s="329">
        <f>+D11*$B$4</f>
        <v>1.5000000000000001E-4</v>
      </c>
      <c r="H12" s="337">
        <f t="shared" ref="H12" si="9">+D11*$C$4</f>
        <v>1.5E-3</v>
      </c>
      <c r="I12" s="338">
        <f t="shared" ref="I12" si="10">+D11*$D$4</f>
        <v>3.0000000000000001E-3</v>
      </c>
      <c r="J12" s="337">
        <f t="shared" ref="J12" si="11">+D11*$E$4</f>
        <v>2.2500000000000003E-3</v>
      </c>
      <c r="K12" s="337">
        <f t="shared" ref="K12" si="12">+D11*$F$4</f>
        <v>4.5000000000000005E-3</v>
      </c>
      <c r="L12" s="339">
        <f t="shared" ref="L12" si="13">+D11*$G$4</f>
        <v>2.0100000000000001E-3</v>
      </c>
      <c r="M12" s="381">
        <f>+[1]Transa_Ltp_Camaronailon!M12</f>
        <v>0</v>
      </c>
      <c r="N12" s="381">
        <f>+[1]Transa_Ltp_Camaronailon!N12</f>
        <v>0</v>
      </c>
      <c r="O12" s="381">
        <f>+[1]Transa_Ltp_Camaronailon!O12</f>
        <v>0</v>
      </c>
      <c r="P12" s="381">
        <f>+[1]Transa_Ltp_Camaronailon!P12</f>
        <v>0</v>
      </c>
      <c r="Q12" s="381">
        <f>+[1]Transa_Ltp_Camaronailon!Q12</f>
        <v>0</v>
      </c>
      <c r="R12" s="379">
        <f>+[1]Transa_Ltp_Camaronailon!R12</f>
        <v>0</v>
      </c>
      <c r="S12" s="927"/>
      <c r="T12" s="946"/>
    </row>
    <row r="13" spans="1:20" ht="12" customHeight="1" thickBot="1">
      <c r="A13" s="163" t="s">
        <v>104</v>
      </c>
      <c r="B13" s="952" t="s">
        <v>122</v>
      </c>
      <c r="C13" s="953" t="s">
        <v>122</v>
      </c>
      <c r="D13" s="164">
        <v>0</v>
      </c>
      <c r="E13" s="928">
        <f t="shared" ref="E13" si="14">+D13*$H$5</f>
        <v>0</v>
      </c>
      <c r="F13" s="340">
        <f t="shared" si="2"/>
        <v>0</v>
      </c>
      <c r="G13" s="341">
        <f>+D13*$B$3</f>
        <v>0</v>
      </c>
      <c r="H13" s="342">
        <f t="shared" ref="H13" si="15">+D13*$C$3</f>
        <v>0</v>
      </c>
      <c r="I13" s="343">
        <f t="shared" ref="I13" si="16">+D13*$D$3</f>
        <v>0</v>
      </c>
      <c r="J13" s="342">
        <f t="shared" ref="J13" si="17">+D13*$E$3</f>
        <v>0</v>
      </c>
      <c r="K13" s="342">
        <f t="shared" ref="K13" si="18">+D13*$F$3</f>
        <v>0</v>
      </c>
      <c r="L13" s="344">
        <f t="shared" ref="L13" si="19">+D13*$G$3</f>
        <v>0</v>
      </c>
      <c r="M13" s="337">
        <f>+[1]Transa_Ltp_Camaronailon!M13</f>
        <v>0</v>
      </c>
      <c r="N13" s="337">
        <f>+[1]Transa_Ltp_Camaronailon!N13</f>
        <v>0</v>
      </c>
      <c r="O13" s="337">
        <f>+[1]Transa_Ltp_Camaronailon!O13</f>
        <v>0</v>
      </c>
      <c r="P13" s="337">
        <f>+[1]Transa_Ltp_Camaronailon!P13</f>
        <v>0</v>
      </c>
      <c r="Q13" s="337">
        <f>+[1]Transa_Ltp_Camaronailon!Q13</f>
        <v>0</v>
      </c>
      <c r="R13" s="380">
        <f>+[1]Transa_Ltp_Camaronailon!R13</f>
        <v>0</v>
      </c>
      <c r="S13" s="926">
        <f t="shared" ref="S13" si="20">+E13+SUM(M13:R14)</f>
        <v>0</v>
      </c>
      <c r="T13" s="947">
        <f t="shared" ref="T13" si="21">+S13/$H$5</f>
        <v>0</v>
      </c>
    </row>
    <row r="14" spans="1:20" ht="12" customHeight="1">
      <c r="A14" s="165"/>
      <c r="B14" s="954"/>
      <c r="C14" s="955"/>
      <c r="D14" s="167"/>
      <c r="E14" s="928"/>
      <c r="F14" s="336">
        <f t="shared" si="2"/>
        <v>0</v>
      </c>
      <c r="G14" s="329">
        <f>+D13*$B$4</f>
        <v>0</v>
      </c>
      <c r="H14" s="337">
        <f t="shared" ref="H14" si="22">+D13*$C$4</f>
        <v>0</v>
      </c>
      <c r="I14" s="338">
        <f t="shared" ref="I14" si="23">+D13*$D$4</f>
        <v>0</v>
      </c>
      <c r="J14" s="337">
        <f t="shared" ref="J14" si="24">+D13*$E$4</f>
        <v>0</v>
      </c>
      <c r="K14" s="337">
        <f t="shared" ref="K14" si="25">+D13*$F$4</f>
        <v>0</v>
      </c>
      <c r="L14" s="339">
        <f t="shared" ref="L14" si="26">+D13*$G$4</f>
        <v>0</v>
      </c>
      <c r="M14" s="337">
        <f>+[1]Transa_Ltp_Camaronailon!M14</f>
        <v>0</v>
      </c>
      <c r="N14" s="337">
        <f>+[1]Transa_Ltp_Camaronailon!N14</f>
        <v>0</v>
      </c>
      <c r="O14" s="337">
        <f>+[1]Transa_Ltp_Camaronailon!O14</f>
        <v>0</v>
      </c>
      <c r="P14" s="337">
        <f>+[1]Transa_Ltp_Camaronailon!P14</f>
        <v>0</v>
      </c>
      <c r="Q14" s="337">
        <f>+[1]Transa_Ltp_Camaronailon!Q14</f>
        <v>0</v>
      </c>
      <c r="R14" s="380">
        <f>+[1]Transa_Ltp_Camaronailon!R14</f>
        <v>0</v>
      </c>
      <c r="S14" s="927"/>
      <c r="T14" s="946"/>
    </row>
    <row r="15" spans="1:20" ht="12" customHeight="1" thickBot="1">
      <c r="A15" s="163" t="s">
        <v>104</v>
      </c>
      <c r="B15" s="952" t="s">
        <v>106</v>
      </c>
      <c r="C15" s="953" t="s">
        <v>106</v>
      </c>
      <c r="D15" s="164">
        <f>0.0173681+0.1458534+0.0045+0.0045+0.00675</f>
        <v>0.17897150000000001</v>
      </c>
      <c r="E15" s="928">
        <f t="shared" ref="E15" si="27">+D15*$H$5</f>
        <v>799.64466200000004</v>
      </c>
      <c r="F15" s="340">
        <f t="shared" si="2"/>
        <v>719.64440150000007</v>
      </c>
      <c r="G15" s="341">
        <f>+D15*$B$3</f>
        <v>7.6957745000000006</v>
      </c>
      <c r="H15" s="342">
        <f t="shared" ref="H15" si="28">+D15*$C$3</f>
        <v>80.537175000000005</v>
      </c>
      <c r="I15" s="343">
        <f t="shared" ref="I15" si="29">+D15*$D$3</f>
        <v>161.07435000000001</v>
      </c>
      <c r="J15" s="342">
        <f t="shared" ref="J15" si="30">+D15*$E$3</f>
        <v>120.8057625</v>
      </c>
      <c r="K15" s="342">
        <f t="shared" ref="K15" si="31">+D15*$F$3</f>
        <v>241.611525</v>
      </c>
      <c r="L15" s="344">
        <f t="shared" ref="L15" si="32">+D15*$G$3</f>
        <v>107.9198145</v>
      </c>
      <c r="M15" s="381">
        <f>+[1]Transa_Ltp_Camaronailon!M15</f>
        <v>-1.0141488000000001</v>
      </c>
      <c r="N15" s="381">
        <f>+[1]Transa_Ltp_Camaronailon!N15</f>
        <v>11.91095</v>
      </c>
      <c r="O15" s="381">
        <f>+[1]Transa_Ltp_Camaronailon!O15</f>
        <v>-21.128100000000003</v>
      </c>
      <c r="P15" s="381">
        <f>+[1]Transa_Ltp_Camaronailon!P15</f>
        <v>-15.846075000000001</v>
      </c>
      <c r="Q15" s="381">
        <f>+[1]Transa_Ltp_Camaronailon!Q15</f>
        <v>-31.692150000000002</v>
      </c>
      <c r="R15" s="379">
        <f>+[1]Transa_Ltp_Camaronailon!R15</f>
        <v>-14.155827</v>
      </c>
      <c r="S15" s="926">
        <f t="shared" ref="S15" si="33">+E15+SUM(M15:R16)</f>
        <v>805.31998199999998</v>
      </c>
      <c r="T15" s="947">
        <f t="shared" ref="T15" si="34">+S15/$H$5</f>
        <v>0.18024171486123544</v>
      </c>
    </row>
    <row r="16" spans="1:20" ht="12" customHeight="1">
      <c r="A16" s="165"/>
      <c r="B16" s="954"/>
      <c r="C16" s="955"/>
      <c r="D16" s="167"/>
      <c r="E16" s="928"/>
      <c r="F16" s="336">
        <f t="shared" si="2"/>
        <v>80.00026050000001</v>
      </c>
      <c r="G16" s="329">
        <f>+D15*$B$4</f>
        <v>0.89485750000000008</v>
      </c>
      <c r="H16" s="337">
        <f t="shared" ref="H16" si="35">+D15*$C$4</f>
        <v>8.9485749999999999</v>
      </c>
      <c r="I16" s="338">
        <f t="shared" ref="I16" si="36">+D15*$D$4</f>
        <v>17.89715</v>
      </c>
      <c r="J16" s="337">
        <f t="shared" ref="J16" si="37">+D15*$E$4</f>
        <v>13.422862500000001</v>
      </c>
      <c r="K16" s="337">
        <f t="shared" ref="K16" si="38">+D15*$F$4</f>
        <v>26.845725000000002</v>
      </c>
      <c r="L16" s="339">
        <f t="shared" ref="L16" si="39">+D15*$G$4</f>
        <v>11.9910905</v>
      </c>
      <c r="M16" s="381">
        <f>+[1]Transa_Ltp_Camaronailon!M16</f>
        <v>0.8336688000000001</v>
      </c>
      <c r="N16" s="381">
        <f>+[1]Transa_Ltp_Camaronailon!N16</f>
        <v>8.6840500000000009</v>
      </c>
      <c r="O16" s="381">
        <f>+[1]Transa_Ltp_Camaronailon!O16</f>
        <v>17.368100000000002</v>
      </c>
      <c r="P16" s="381">
        <f>+[1]Transa_Ltp_Camaronailon!P16</f>
        <v>13.026075000000001</v>
      </c>
      <c r="Q16" s="381">
        <f>+[1]Transa_Ltp_Camaronailon!Q16</f>
        <v>26.052150000000001</v>
      </c>
      <c r="R16" s="379">
        <f>+[1]Transa_Ltp_Camaronailon!R16</f>
        <v>11.636627000000001</v>
      </c>
      <c r="S16" s="927"/>
      <c r="T16" s="946"/>
    </row>
    <row r="17" spans="1:21" ht="12" customHeight="1" thickBot="1">
      <c r="A17" s="163" t="s">
        <v>104</v>
      </c>
      <c r="B17" s="952" t="s">
        <v>38</v>
      </c>
      <c r="C17" s="953" t="s">
        <v>38</v>
      </c>
      <c r="D17" s="164">
        <f>0.0007568+0.0045</f>
        <v>5.2567999999999998E-3</v>
      </c>
      <c r="E17" s="928">
        <f>+D17*$H$5</f>
        <v>23.487382399999998</v>
      </c>
      <c r="F17" s="340">
        <f t="shared" si="2"/>
        <v>21.1375928</v>
      </c>
      <c r="G17" s="341">
        <f>+D17*$B$3</f>
        <v>0.2260424</v>
      </c>
      <c r="H17" s="342">
        <f t="shared" ref="H17" si="40">+D17*$C$3</f>
        <v>2.3655599999999999</v>
      </c>
      <c r="I17" s="343">
        <f t="shared" ref="I17" si="41">+D17*$D$3</f>
        <v>4.7311199999999998</v>
      </c>
      <c r="J17" s="342">
        <f t="shared" ref="J17" si="42">+D17*$E$3</f>
        <v>3.54834</v>
      </c>
      <c r="K17" s="342">
        <f t="shared" ref="K17" si="43">+D17*$F$3</f>
        <v>7.0966800000000001</v>
      </c>
      <c r="L17" s="344">
        <f t="shared" ref="L17" si="44">+D17*$G$3</f>
        <v>3.1698504000000001</v>
      </c>
      <c r="M17" s="337">
        <f>+[1]Transa_Ltp_Camaronailon!M17</f>
        <v>0</v>
      </c>
      <c r="N17" s="337">
        <f>+[1]Transa_Ltp_Camaronailon!N17</f>
        <v>0</v>
      </c>
      <c r="O17" s="337">
        <f>+[1]Transa_Ltp_Camaronailon!O17</f>
        <v>-1.206</v>
      </c>
      <c r="P17" s="337">
        <f>+[1]Transa_Ltp_Camaronailon!P17</f>
        <v>-0.53699999999999992</v>
      </c>
      <c r="Q17" s="337">
        <f>+[1]Transa_Ltp_Camaronailon!Q17</f>
        <v>-1.206</v>
      </c>
      <c r="R17" s="380">
        <f>+[1]Transa_Ltp_Camaronailon!R17</f>
        <v>-0.13500000000000001</v>
      </c>
      <c r="S17" s="926">
        <f t="shared" ref="S17" si="45">+E17+SUM(M17:R18)</f>
        <v>20.403382399999998</v>
      </c>
      <c r="T17" s="947">
        <f t="shared" ref="T17" si="46">+S17/$H$5</f>
        <v>4.5665582811101162E-3</v>
      </c>
    </row>
    <row r="18" spans="1:21" ht="12" customHeight="1">
      <c r="A18" s="165"/>
      <c r="B18" s="954"/>
      <c r="C18" s="955"/>
      <c r="D18" s="167"/>
      <c r="E18" s="928"/>
      <c r="F18" s="336">
        <f t="shared" si="2"/>
        <v>2.3497896000000003</v>
      </c>
      <c r="G18" s="329">
        <f>+D17*$B$4</f>
        <v>2.6283999999999998E-2</v>
      </c>
      <c r="H18" s="337">
        <f t="shared" ref="H18" si="47">+D17*$C$4</f>
        <v>0.26284000000000002</v>
      </c>
      <c r="I18" s="338">
        <f t="shared" ref="I18" si="48">+D17*$D$4</f>
        <v>0.52568000000000004</v>
      </c>
      <c r="J18" s="337">
        <f t="shared" ref="J18" si="49">+D17*$E$4</f>
        <v>0.39426</v>
      </c>
      <c r="K18" s="337">
        <f t="shared" ref="K18" si="50">+D17*$F$4</f>
        <v>0.78852</v>
      </c>
      <c r="L18" s="339">
        <f t="shared" ref="L18" si="51">+D17*$G$4</f>
        <v>0.35220560000000001</v>
      </c>
      <c r="M18" s="337">
        <f>+[1]Transa_Ltp_Camaronailon!M18</f>
        <v>0</v>
      </c>
      <c r="N18" s="337">
        <f>+[1]Transa_Ltp_Camaronailon!N18</f>
        <v>0</v>
      </c>
      <c r="O18" s="337">
        <f>+[1]Transa_Ltp_Camaronailon!O18</f>
        <v>0</v>
      </c>
      <c r="P18" s="337">
        <f>+[1]Transa_Ltp_Camaronailon!P18</f>
        <v>0</v>
      </c>
      <c r="Q18" s="337">
        <f>+[1]Transa_Ltp_Camaronailon!Q18</f>
        <v>0</v>
      </c>
      <c r="R18" s="380">
        <f>+[1]Transa_Ltp_Camaronailon!R18</f>
        <v>0</v>
      </c>
      <c r="S18" s="927"/>
      <c r="T18" s="946"/>
    </row>
    <row r="19" spans="1:21" ht="12" customHeight="1" thickBot="1">
      <c r="A19" s="163" t="s">
        <v>104</v>
      </c>
      <c r="B19" s="952" t="s">
        <v>108</v>
      </c>
      <c r="C19" s="953" t="s">
        <v>108</v>
      </c>
      <c r="D19" s="164">
        <v>2.8389999999999999E-3</v>
      </c>
      <c r="E19" s="928">
        <f t="shared" ref="E19:E45" si="52">+D19*$H$5</f>
        <v>12.684652</v>
      </c>
      <c r="F19" s="340">
        <f t="shared" si="2"/>
        <v>11.415619</v>
      </c>
      <c r="G19" s="341">
        <f t="shared" ref="G19" si="53">+D19*$B$3</f>
        <v>0.12207699999999999</v>
      </c>
      <c r="H19" s="342">
        <f t="shared" ref="H19" si="54">+D19*$C$3</f>
        <v>1.27755</v>
      </c>
      <c r="I19" s="343">
        <f t="shared" ref="I19" si="55">+D19*$D$3</f>
        <v>2.5550999999999999</v>
      </c>
      <c r="J19" s="342">
        <f t="shared" ref="J19" si="56">+D19*$E$3</f>
        <v>1.9163250000000001</v>
      </c>
      <c r="K19" s="342">
        <f t="shared" ref="K19" si="57">+D19*$F$3</f>
        <v>3.8326500000000001</v>
      </c>
      <c r="L19" s="344">
        <f t="shared" ref="L19" si="58">+D19*$G$3</f>
        <v>1.7119169999999999</v>
      </c>
      <c r="M19" s="337">
        <f>+[1]Transa_Ltp_Camaronailon!M19</f>
        <v>0</v>
      </c>
      <c r="N19" s="337">
        <f>+[1]Transa_Ltp_Camaronailon!N19</f>
        <v>0</v>
      </c>
      <c r="O19" s="337">
        <f>+[1]Transa_Ltp_Camaronailon!O19</f>
        <v>0</v>
      </c>
      <c r="P19" s="337">
        <f>+[1]Transa_Ltp_Camaronailon!P19</f>
        <v>0</v>
      </c>
      <c r="Q19" s="337">
        <f>+[1]Transa_Ltp_Camaronailon!Q19</f>
        <v>0</v>
      </c>
      <c r="R19" s="380">
        <f>+[1]Transa_Ltp_Camaronailon!R19</f>
        <v>0</v>
      </c>
      <c r="S19" s="926">
        <f t="shared" ref="S19" si="59">+E19+SUM(M19:R20)</f>
        <v>12.684652</v>
      </c>
      <c r="T19" s="947">
        <f t="shared" ref="T19" si="60">+S19/$H$5</f>
        <v>2.8389999999999999E-3</v>
      </c>
    </row>
    <row r="20" spans="1:21" ht="12" customHeight="1">
      <c r="A20" s="165"/>
      <c r="B20" s="954"/>
      <c r="C20" s="955"/>
      <c r="D20" s="167"/>
      <c r="E20" s="928"/>
      <c r="F20" s="336">
        <f t="shared" si="2"/>
        <v>1.2690329999999999</v>
      </c>
      <c r="G20" s="329">
        <f t="shared" ref="G20" si="61">+D19*$B$4</f>
        <v>1.4194999999999999E-2</v>
      </c>
      <c r="H20" s="337">
        <f t="shared" ref="H20" si="62">+D19*$C$4</f>
        <v>0.14194999999999999</v>
      </c>
      <c r="I20" s="338">
        <f t="shared" ref="I20" si="63">+D19*$D$4</f>
        <v>0.28389999999999999</v>
      </c>
      <c r="J20" s="337">
        <f t="shared" ref="J20" si="64">+D19*$E$4</f>
        <v>0.212925</v>
      </c>
      <c r="K20" s="337">
        <f t="shared" ref="K20" si="65">+D19*$F$4</f>
        <v>0.42585000000000001</v>
      </c>
      <c r="L20" s="339">
        <f t="shared" ref="L20" si="66">+D19*$G$4</f>
        <v>0.19021299999999999</v>
      </c>
      <c r="M20" s="337">
        <f>+[1]Transa_Ltp_Camaronailon!M20</f>
        <v>0</v>
      </c>
      <c r="N20" s="337">
        <f>+[1]Transa_Ltp_Camaronailon!N20</f>
        <v>0</v>
      </c>
      <c r="O20" s="337">
        <f>+[1]Transa_Ltp_Camaronailon!O20</f>
        <v>0</v>
      </c>
      <c r="P20" s="337">
        <f>+[1]Transa_Ltp_Camaronailon!P20</f>
        <v>0</v>
      </c>
      <c r="Q20" s="337">
        <f>+[1]Transa_Ltp_Camaronailon!Q20</f>
        <v>0</v>
      </c>
      <c r="R20" s="380">
        <f>+[1]Transa_Ltp_Camaronailon!R20</f>
        <v>0</v>
      </c>
      <c r="S20" s="927"/>
      <c r="T20" s="946"/>
    </row>
    <row r="21" spans="1:21" ht="12" customHeight="1" thickBot="1">
      <c r="A21" s="163" t="s">
        <v>104</v>
      </c>
      <c r="B21" s="952" t="s">
        <v>109</v>
      </c>
      <c r="C21" s="953" t="s">
        <v>109</v>
      </c>
      <c r="D21" s="164">
        <f>0.151771+0.0369113+0.0015+0.0015+0.0015+0.003+0.003+0.003+0.003+0.003+0.00291+0.00235+0.00215+0.0045+0.0045+0.0045+0.0045+0.00255+0.0075+0.012+0.0102</f>
        <v>0.26584230000000003</v>
      </c>
      <c r="E21" s="928">
        <f t="shared" ref="E21:E47" si="67">+D21*$H$5</f>
        <v>1187.7833964000001</v>
      </c>
      <c r="F21" s="340">
        <f t="shared" si="2"/>
        <v>1068.9518883000001</v>
      </c>
      <c r="G21" s="341">
        <f t="shared" ref="G21" si="68">+D21*$B$3</f>
        <v>11.431218900000001</v>
      </c>
      <c r="H21" s="342">
        <f t="shared" ref="H21" si="69">+D21*$C$3</f>
        <v>119.62903500000002</v>
      </c>
      <c r="I21" s="343">
        <f t="shared" ref="I21" si="70">+D21*$D$3</f>
        <v>239.25807000000003</v>
      </c>
      <c r="J21" s="342">
        <f t="shared" ref="J21" si="71">+D21*$E$3</f>
        <v>179.44355250000001</v>
      </c>
      <c r="K21" s="342">
        <f t="shared" ref="K21" si="72">+D21*$F$3</f>
        <v>358.88710500000002</v>
      </c>
      <c r="L21" s="344">
        <f t="shared" ref="L21" si="73">+D21*$G$3</f>
        <v>160.30290690000001</v>
      </c>
      <c r="M21" s="337">
        <f>+[1]Transa_Ltp_Camaronailon!M21</f>
        <v>-0.13295999999999925</v>
      </c>
      <c r="N21" s="337">
        <f>+[1]Transa_Ltp_Camaronailon!N21</f>
        <v>-1.3850000000000009</v>
      </c>
      <c r="O21" s="337">
        <f>+[1]Transa_Ltp_Camaronailon!O21</f>
        <v>-2.7700000000000018</v>
      </c>
      <c r="P21" s="337">
        <f>+[1]Transa_Ltp_Camaronailon!P21</f>
        <v>-2.0774999999999979</v>
      </c>
      <c r="Q21" s="337">
        <f>+[1]Transa_Ltp_Camaronailon!Q21</f>
        <v>-4.1549999999999958</v>
      </c>
      <c r="R21" s="380">
        <f>+[1]Transa_Ltp_Camaronailon!R21</f>
        <v>-1.8558999999999928</v>
      </c>
      <c r="S21" s="926">
        <f t="shared" ref="S21" si="74">+E21+SUM(M21:R22)</f>
        <v>1175.4070364000002</v>
      </c>
      <c r="T21" s="947">
        <f t="shared" ref="T21" si="75">+S21/$H$5</f>
        <v>0.26307230000000004</v>
      </c>
      <c r="U21" s="154">
        <f>22.475+60+10</f>
        <v>92.474999999999994</v>
      </c>
    </row>
    <row r="22" spans="1:21" ht="12" customHeight="1">
      <c r="A22" s="165"/>
      <c r="B22" s="954"/>
      <c r="C22" s="955"/>
      <c r="D22" s="167"/>
      <c r="E22" s="928"/>
      <c r="F22" s="336">
        <f t="shared" si="2"/>
        <v>118.83150810000002</v>
      </c>
      <c r="G22" s="329">
        <f t="shared" ref="G22" si="76">+D21*$B$4</f>
        <v>1.3292115000000002</v>
      </c>
      <c r="H22" s="337">
        <f t="shared" ref="H22" si="77">+D21*$C$4</f>
        <v>13.292115000000001</v>
      </c>
      <c r="I22" s="338">
        <f t="shared" ref="I22" si="78">+D21*$D$4</f>
        <v>26.584230000000002</v>
      </c>
      <c r="J22" s="337">
        <f t="shared" ref="J22" si="79">+D21*$E$4</f>
        <v>19.938172500000004</v>
      </c>
      <c r="K22" s="337">
        <f t="shared" ref="K22" si="80">+D21*$F$4</f>
        <v>39.876345000000008</v>
      </c>
      <c r="L22" s="339">
        <f t="shared" ref="L22" si="81">+D21*$G$4</f>
        <v>17.811434100000003</v>
      </c>
      <c r="M22" s="337">
        <f>+[1]Transa_Ltp_Camaronailon!M22</f>
        <v>0</v>
      </c>
      <c r="N22" s="337">
        <f>+[1]Transa_Ltp_Camaronailon!N22</f>
        <v>0</v>
      </c>
      <c r="O22" s="337">
        <f>+[1]Transa_Ltp_Camaronailon!O22</f>
        <v>0</v>
      </c>
      <c r="P22" s="337">
        <f>+[1]Transa_Ltp_Camaronailon!P22</f>
        <v>0</v>
      </c>
      <c r="Q22" s="337">
        <f>+[1]Transa_Ltp_Camaronailon!Q22</f>
        <v>0</v>
      </c>
      <c r="R22" s="380">
        <f>+[1]Transa_Ltp_Camaronailon!R22</f>
        <v>0</v>
      </c>
      <c r="S22" s="927"/>
      <c r="T22" s="946"/>
    </row>
    <row r="23" spans="1:21" ht="12" customHeight="1" thickBot="1">
      <c r="A23" s="163" t="s">
        <v>104</v>
      </c>
      <c r="B23" s="952" t="s">
        <v>37</v>
      </c>
      <c r="C23" s="953" t="s">
        <v>37</v>
      </c>
      <c r="D23" s="164">
        <v>1.5497E-3</v>
      </c>
      <c r="E23" s="928">
        <f t="shared" ref="E23" si="82">+D23*$H$5</f>
        <v>6.9240595999999996</v>
      </c>
      <c r="F23" s="340">
        <f t="shared" si="2"/>
        <v>6.2313437000000009</v>
      </c>
      <c r="G23" s="341">
        <f t="shared" ref="G23" si="83">+D23*$B$3</f>
        <v>6.6637100000000005E-2</v>
      </c>
      <c r="H23" s="342">
        <f t="shared" ref="H23" si="84">+D23*$C$3</f>
        <v>0.69736500000000001</v>
      </c>
      <c r="I23" s="343">
        <f t="shared" ref="I23" si="85">+D23*$D$3</f>
        <v>1.39473</v>
      </c>
      <c r="J23" s="342">
        <f t="shared" ref="J23" si="86">+D23*$E$3</f>
        <v>1.0460475</v>
      </c>
      <c r="K23" s="342">
        <f t="shared" ref="K23" si="87">+D23*$F$3</f>
        <v>2.092095</v>
      </c>
      <c r="L23" s="344">
        <f t="shared" ref="L23" si="88">+D23*$G$3</f>
        <v>0.93446909999999994</v>
      </c>
      <c r="M23" s="337">
        <f>+[1]Transa_Ltp_Camaronailon!M23</f>
        <v>0</v>
      </c>
      <c r="N23" s="337">
        <f>+[1]Transa_Ltp_Camaronailon!N23</f>
        <v>0</v>
      </c>
      <c r="O23" s="337">
        <f>+[1]Transa_Ltp_Camaronailon!O23</f>
        <v>0</v>
      </c>
      <c r="P23" s="337">
        <f>+[1]Transa_Ltp_Camaronailon!P23</f>
        <v>0</v>
      </c>
      <c r="Q23" s="337">
        <f>+[1]Transa_Ltp_Camaronailon!Q23</f>
        <v>0</v>
      </c>
      <c r="R23" s="380">
        <f>+[1]Transa_Ltp_Camaronailon!R23</f>
        <v>0</v>
      </c>
      <c r="S23" s="926">
        <f t="shared" ref="S23" si="89">+E23+SUM(M23:R24)</f>
        <v>6.9240595999999996</v>
      </c>
      <c r="T23" s="947">
        <f t="shared" ref="T23" si="90">+S23/$H$5</f>
        <v>1.5497E-3</v>
      </c>
    </row>
    <row r="24" spans="1:21" ht="12" customHeight="1">
      <c r="A24" s="165"/>
      <c r="B24" s="954"/>
      <c r="C24" s="955"/>
      <c r="D24" s="167"/>
      <c r="E24" s="928"/>
      <c r="F24" s="336">
        <f t="shared" si="2"/>
        <v>0.69271590000000005</v>
      </c>
      <c r="G24" s="329">
        <f t="shared" ref="G24" si="91">+D23*$B$4</f>
        <v>7.7485000000000002E-3</v>
      </c>
      <c r="H24" s="337">
        <f t="shared" ref="H24" si="92">+D23*$C$4</f>
        <v>7.7484999999999998E-2</v>
      </c>
      <c r="I24" s="338">
        <f t="shared" ref="I24" si="93">+D23*$D$4</f>
        <v>0.15497</v>
      </c>
      <c r="J24" s="337">
        <f t="shared" ref="J24" si="94">+D23*$E$4</f>
        <v>0.1162275</v>
      </c>
      <c r="K24" s="337">
        <f t="shared" ref="K24" si="95">+D23*$F$4</f>
        <v>0.23245499999999999</v>
      </c>
      <c r="L24" s="339">
        <f t="shared" ref="L24" si="96">+D23*$G$4</f>
        <v>0.1038299</v>
      </c>
      <c r="M24" s="337">
        <f>+[1]Transa_Ltp_Camaronailon!M24</f>
        <v>0</v>
      </c>
      <c r="N24" s="337">
        <f>+[1]Transa_Ltp_Camaronailon!N24</f>
        <v>0</v>
      </c>
      <c r="O24" s="337">
        <f>+[1]Transa_Ltp_Camaronailon!O24</f>
        <v>0</v>
      </c>
      <c r="P24" s="337">
        <f>+[1]Transa_Ltp_Camaronailon!P24</f>
        <v>0</v>
      </c>
      <c r="Q24" s="337">
        <f>+[1]Transa_Ltp_Camaronailon!Q24</f>
        <v>0</v>
      </c>
      <c r="R24" s="380">
        <f>+[1]Transa_Ltp_Camaronailon!R24</f>
        <v>0</v>
      </c>
      <c r="S24" s="927"/>
      <c r="T24" s="946"/>
    </row>
    <row r="25" spans="1:21" ht="12" customHeight="1" thickBot="1">
      <c r="A25" s="163" t="s">
        <v>104</v>
      </c>
      <c r="B25" s="952" t="s">
        <v>110</v>
      </c>
      <c r="C25" s="953" t="s">
        <v>110</v>
      </c>
      <c r="D25" s="164">
        <v>3.0000000000000001E-5</v>
      </c>
      <c r="E25" s="928">
        <f t="shared" si="52"/>
        <v>0.13403999999999999</v>
      </c>
      <c r="F25" s="340">
        <f t="shared" si="2"/>
        <v>0.12062999999999999</v>
      </c>
      <c r="G25" s="341">
        <f t="shared" ref="G25" si="97">+D25*$B$3</f>
        <v>1.2900000000000001E-3</v>
      </c>
      <c r="H25" s="342">
        <f t="shared" ref="H25" si="98">+D25*$C$3</f>
        <v>1.35E-2</v>
      </c>
      <c r="I25" s="343">
        <f t="shared" ref="I25" si="99">+D25*$D$3</f>
        <v>2.7E-2</v>
      </c>
      <c r="J25" s="342">
        <f t="shared" ref="J25" si="100">+D25*$E$3</f>
        <v>2.0250000000000001E-2</v>
      </c>
      <c r="K25" s="342">
        <f t="shared" ref="K25" si="101">+D25*$F$3</f>
        <v>4.0500000000000001E-2</v>
      </c>
      <c r="L25" s="344">
        <f t="shared" ref="L25" si="102">+D25*$G$3</f>
        <v>1.8090000000000002E-2</v>
      </c>
      <c r="M25" s="337">
        <f>+[1]Transa_Ltp_Camaronailon!M25</f>
        <v>0</v>
      </c>
      <c r="N25" s="337">
        <f>+[1]Transa_Ltp_Camaronailon!N25</f>
        <v>0</v>
      </c>
      <c r="O25" s="337">
        <f>+[1]Transa_Ltp_Camaronailon!O25</f>
        <v>0</v>
      </c>
      <c r="P25" s="337">
        <f>+[1]Transa_Ltp_Camaronailon!P25</f>
        <v>0</v>
      </c>
      <c r="Q25" s="337">
        <f>+[1]Transa_Ltp_Camaronailon!Q25</f>
        <v>0</v>
      </c>
      <c r="R25" s="380">
        <f>+[1]Transa_Ltp_Camaronailon!R25</f>
        <v>0</v>
      </c>
      <c r="S25" s="926">
        <f t="shared" ref="S25" si="103">+E25+SUM(M25:R26)</f>
        <v>0.13403999999999999</v>
      </c>
      <c r="T25" s="947">
        <f t="shared" ref="T25" si="104">+S25/$H$5</f>
        <v>2.9999999999999997E-5</v>
      </c>
    </row>
    <row r="26" spans="1:21" ht="12" customHeight="1">
      <c r="A26" s="165"/>
      <c r="B26" s="954"/>
      <c r="C26" s="955"/>
      <c r="D26" s="167"/>
      <c r="E26" s="928"/>
      <c r="F26" s="336">
        <f t="shared" si="2"/>
        <v>1.341E-2</v>
      </c>
      <c r="G26" s="329">
        <f t="shared" ref="G26" si="105">+D25*$B$4</f>
        <v>1.5000000000000001E-4</v>
      </c>
      <c r="H26" s="337">
        <f t="shared" ref="H26" si="106">+D25*$C$4</f>
        <v>1.5E-3</v>
      </c>
      <c r="I26" s="338">
        <f t="shared" ref="I26" si="107">+D25*$D$4</f>
        <v>3.0000000000000001E-3</v>
      </c>
      <c r="J26" s="337">
        <f t="shared" ref="J26" si="108">+D25*$E$4</f>
        <v>2.2500000000000003E-3</v>
      </c>
      <c r="K26" s="337">
        <f t="shared" ref="K26" si="109">+D25*$F$4</f>
        <v>4.5000000000000005E-3</v>
      </c>
      <c r="L26" s="339">
        <f t="shared" ref="L26" si="110">+D25*$G$4</f>
        <v>2.0100000000000001E-3</v>
      </c>
      <c r="M26" s="337">
        <f>+[1]Transa_Ltp_Camaronailon!M26</f>
        <v>0</v>
      </c>
      <c r="N26" s="337">
        <f>+[1]Transa_Ltp_Camaronailon!N26</f>
        <v>0</v>
      </c>
      <c r="O26" s="337">
        <f>+[1]Transa_Ltp_Camaronailon!O26</f>
        <v>0</v>
      </c>
      <c r="P26" s="337">
        <f>+[1]Transa_Ltp_Camaronailon!P26</f>
        <v>0</v>
      </c>
      <c r="Q26" s="337">
        <f>+[1]Transa_Ltp_Camaronailon!Q26</f>
        <v>0</v>
      </c>
      <c r="R26" s="380">
        <f>+[1]Transa_Ltp_Camaronailon!R26</f>
        <v>0</v>
      </c>
      <c r="S26" s="927"/>
      <c r="T26" s="946"/>
    </row>
    <row r="27" spans="1:21" ht="12" customHeight="1" thickBot="1">
      <c r="A27" s="163" t="s">
        <v>104</v>
      </c>
      <c r="B27" s="952" t="s">
        <v>34</v>
      </c>
      <c r="C27" s="953" t="s">
        <v>34</v>
      </c>
      <c r="D27" s="164">
        <v>3.0000000000000001E-5</v>
      </c>
      <c r="E27" s="928">
        <f t="shared" si="67"/>
        <v>0.13403999999999999</v>
      </c>
      <c r="F27" s="340">
        <f t="shared" si="2"/>
        <v>0.12062999999999999</v>
      </c>
      <c r="G27" s="341">
        <f t="shared" ref="G27" si="111">+D27*$B$3</f>
        <v>1.2900000000000001E-3</v>
      </c>
      <c r="H27" s="342">
        <f t="shared" ref="H27" si="112">+D27*$C$3</f>
        <v>1.35E-2</v>
      </c>
      <c r="I27" s="343">
        <f t="shared" ref="I27" si="113">+D27*$D$3</f>
        <v>2.7E-2</v>
      </c>
      <c r="J27" s="342">
        <f t="shared" ref="J27" si="114">+D27*$E$3</f>
        <v>2.0250000000000001E-2</v>
      </c>
      <c r="K27" s="342">
        <f t="shared" ref="K27" si="115">+D27*$F$3</f>
        <v>4.0500000000000001E-2</v>
      </c>
      <c r="L27" s="344">
        <f t="shared" ref="L27" si="116">+D27*$G$3</f>
        <v>1.8090000000000002E-2</v>
      </c>
      <c r="M27" s="337">
        <f>+[1]Transa_Ltp_Camaronailon!M27</f>
        <v>0</v>
      </c>
      <c r="N27" s="337">
        <f>+[1]Transa_Ltp_Camaronailon!N27</f>
        <v>0</v>
      </c>
      <c r="O27" s="337">
        <f>+[1]Transa_Ltp_Camaronailon!O27</f>
        <v>0</v>
      </c>
      <c r="P27" s="337">
        <f>+[1]Transa_Ltp_Camaronailon!P27</f>
        <v>0</v>
      </c>
      <c r="Q27" s="337">
        <f>+[1]Transa_Ltp_Camaronailon!Q27</f>
        <v>0</v>
      </c>
      <c r="R27" s="380">
        <f>+[1]Transa_Ltp_Camaronailon!R27</f>
        <v>0</v>
      </c>
      <c r="S27" s="926">
        <f t="shared" ref="S27" si="117">+E27+SUM(M27:R28)</f>
        <v>0.13403999999999999</v>
      </c>
      <c r="T27" s="947">
        <f t="shared" ref="T27" si="118">+S27/$H$5</f>
        <v>2.9999999999999997E-5</v>
      </c>
    </row>
    <row r="28" spans="1:21" ht="12" customHeight="1">
      <c r="A28" s="165"/>
      <c r="B28" s="954"/>
      <c r="C28" s="955"/>
      <c r="D28" s="167"/>
      <c r="E28" s="928"/>
      <c r="F28" s="336">
        <f t="shared" si="2"/>
        <v>1.341E-2</v>
      </c>
      <c r="G28" s="329">
        <f t="shared" ref="G28" si="119">+D27*$B$4</f>
        <v>1.5000000000000001E-4</v>
      </c>
      <c r="H28" s="337">
        <f t="shared" ref="H28" si="120">+D27*$C$4</f>
        <v>1.5E-3</v>
      </c>
      <c r="I28" s="338">
        <f t="shared" ref="I28" si="121">+D27*$D$4</f>
        <v>3.0000000000000001E-3</v>
      </c>
      <c r="J28" s="337">
        <f t="shared" ref="J28" si="122">+D27*$E$4</f>
        <v>2.2500000000000003E-3</v>
      </c>
      <c r="K28" s="337">
        <f t="shared" ref="K28" si="123">+D27*$F$4</f>
        <v>4.5000000000000005E-3</v>
      </c>
      <c r="L28" s="339">
        <f t="shared" ref="L28" si="124">+D27*$G$4</f>
        <v>2.0100000000000001E-3</v>
      </c>
      <c r="M28" s="337">
        <f>+[1]Transa_Ltp_Camaronailon!M28</f>
        <v>0</v>
      </c>
      <c r="N28" s="337">
        <f>+[1]Transa_Ltp_Camaronailon!N28</f>
        <v>0</v>
      </c>
      <c r="O28" s="337">
        <f>+[1]Transa_Ltp_Camaronailon!O28</f>
        <v>0</v>
      </c>
      <c r="P28" s="337">
        <f>+[1]Transa_Ltp_Camaronailon!P28</f>
        <v>0</v>
      </c>
      <c r="Q28" s="337">
        <f>+[1]Transa_Ltp_Camaronailon!Q28</f>
        <v>0</v>
      </c>
      <c r="R28" s="380">
        <f>+[1]Transa_Ltp_Camaronailon!R28</f>
        <v>0</v>
      </c>
      <c r="S28" s="927"/>
      <c r="T28" s="946"/>
    </row>
    <row r="29" spans="1:21" ht="12" customHeight="1" thickBot="1">
      <c r="A29" s="163" t="s">
        <v>104</v>
      </c>
      <c r="B29" s="952" t="s">
        <v>111</v>
      </c>
      <c r="C29" s="953" t="s">
        <v>111</v>
      </c>
      <c r="D29" s="164">
        <v>2.0000000000000002E-5</v>
      </c>
      <c r="E29" s="928">
        <f t="shared" ref="E29" si="125">+D29*$H$5</f>
        <v>8.9360000000000009E-2</v>
      </c>
      <c r="F29" s="340">
        <f t="shared" si="2"/>
        <v>8.0420000000000005E-2</v>
      </c>
      <c r="G29" s="341">
        <f t="shared" ref="G29" si="126">+D29*$B$3</f>
        <v>8.6000000000000009E-4</v>
      </c>
      <c r="H29" s="342">
        <f t="shared" ref="H29" si="127">+D29*$C$3</f>
        <v>9.0000000000000011E-3</v>
      </c>
      <c r="I29" s="343">
        <f t="shared" ref="I29" si="128">+D29*$D$3</f>
        <v>1.8000000000000002E-2</v>
      </c>
      <c r="J29" s="342">
        <f t="shared" ref="J29" si="129">+D29*$E$3</f>
        <v>1.3500000000000002E-2</v>
      </c>
      <c r="K29" s="342">
        <f t="shared" ref="K29" si="130">+D29*$F$3</f>
        <v>2.7000000000000003E-2</v>
      </c>
      <c r="L29" s="344">
        <f t="shared" ref="L29" si="131">+D29*$G$3</f>
        <v>1.2060000000000001E-2</v>
      </c>
      <c r="M29" s="337">
        <f>+[1]Transa_Ltp_Camaronailon!M29</f>
        <v>0</v>
      </c>
      <c r="N29" s="337">
        <f>+[1]Transa_Ltp_Camaronailon!N29</f>
        <v>0</v>
      </c>
      <c r="O29" s="337">
        <f>+[1]Transa_Ltp_Camaronailon!O29</f>
        <v>0</v>
      </c>
      <c r="P29" s="337">
        <f>+[1]Transa_Ltp_Camaronailon!P29</f>
        <v>0</v>
      </c>
      <c r="Q29" s="337">
        <f>+[1]Transa_Ltp_Camaronailon!Q29</f>
        <v>0</v>
      </c>
      <c r="R29" s="380">
        <f>+[1]Transa_Ltp_Camaronailon!R29</f>
        <v>0</v>
      </c>
      <c r="S29" s="926">
        <f t="shared" ref="S29" si="132">+E29+SUM(M29:R30)</f>
        <v>8.9360000000000009E-2</v>
      </c>
      <c r="T29" s="947">
        <f t="shared" ref="T29" si="133">+S29/$H$5</f>
        <v>2.0000000000000002E-5</v>
      </c>
    </row>
    <row r="30" spans="1:21" ht="12" customHeight="1">
      <c r="A30" s="165"/>
      <c r="B30" s="954"/>
      <c r="C30" s="955"/>
      <c r="D30" s="167"/>
      <c r="E30" s="928"/>
      <c r="F30" s="336">
        <f t="shared" si="2"/>
        <v>8.94E-3</v>
      </c>
      <c r="G30" s="329">
        <f t="shared" ref="G30" si="134">+D29*$B$4</f>
        <v>1E-4</v>
      </c>
      <c r="H30" s="337">
        <f t="shared" ref="H30" si="135">+D29*$C$4</f>
        <v>1E-3</v>
      </c>
      <c r="I30" s="338">
        <f t="shared" ref="I30" si="136">+D29*$D$4</f>
        <v>2E-3</v>
      </c>
      <c r="J30" s="337">
        <f t="shared" ref="J30" si="137">+D29*$E$4</f>
        <v>1.5E-3</v>
      </c>
      <c r="K30" s="337">
        <f t="shared" ref="K30" si="138">+D29*$F$4</f>
        <v>3.0000000000000001E-3</v>
      </c>
      <c r="L30" s="339">
        <f t="shared" ref="L30" si="139">+D29*$G$4</f>
        <v>1.34E-3</v>
      </c>
      <c r="M30" s="337">
        <f>+[1]Transa_Ltp_Camaronailon!M30</f>
        <v>0</v>
      </c>
      <c r="N30" s="337">
        <f>+[1]Transa_Ltp_Camaronailon!N30</f>
        <v>0</v>
      </c>
      <c r="O30" s="337">
        <f>+[1]Transa_Ltp_Camaronailon!O30</f>
        <v>0</v>
      </c>
      <c r="P30" s="337">
        <f>+[1]Transa_Ltp_Camaronailon!P30</f>
        <v>0</v>
      </c>
      <c r="Q30" s="337">
        <f>+[1]Transa_Ltp_Camaronailon!Q30</f>
        <v>0</v>
      </c>
      <c r="R30" s="380">
        <f>+[1]Transa_Ltp_Camaronailon!R30</f>
        <v>0</v>
      </c>
      <c r="S30" s="927"/>
      <c r="T30" s="946"/>
    </row>
    <row r="31" spans="1:21" ht="12" customHeight="1" thickBot="1">
      <c r="A31" s="163" t="s">
        <v>104</v>
      </c>
      <c r="B31" s="952" t="s">
        <v>27</v>
      </c>
      <c r="C31" s="953" t="s">
        <v>27</v>
      </c>
      <c r="D31" s="164">
        <f>0.0566081+0.0324557+0.0732369+0.0175203+0.1275318+0.0006+0.006+0.0135+0.00825+0.0048</f>
        <v>0.34050279999999999</v>
      </c>
      <c r="E31" s="928">
        <f t="shared" si="52"/>
        <v>1521.3665103999999</v>
      </c>
      <c r="F31" s="340">
        <f t="shared" si="2"/>
        <v>1369.1617587999999</v>
      </c>
      <c r="G31" s="341">
        <f t="shared" ref="G31" si="140">+D31*$B$3</f>
        <v>14.641620399999999</v>
      </c>
      <c r="H31" s="342">
        <f t="shared" ref="H31" si="141">+D31*$C$3</f>
        <v>153.22626</v>
      </c>
      <c r="I31" s="343">
        <f t="shared" ref="I31" si="142">+D31*$D$3</f>
        <v>306.45251999999999</v>
      </c>
      <c r="J31" s="342">
        <f t="shared" ref="J31" si="143">+D31*$E$3</f>
        <v>229.83939000000001</v>
      </c>
      <c r="K31" s="342">
        <f t="shared" ref="K31" si="144">+D31*$F$3</f>
        <v>459.67878000000002</v>
      </c>
      <c r="L31" s="344">
        <f t="shared" ref="L31" si="145">+D31*$G$3</f>
        <v>205.32318839999999</v>
      </c>
      <c r="M31" s="337">
        <f>+[1]Transa_Ltp_Camaronailon!M31</f>
        <v>-0.15648000000000001</v>
      </c>
      <c r="N31" s="337">
        <f>+[1]Transa_Ltp_Camaronailon!N31</f>
        <v>-1.63</v>
      </c>
      <c r="O31" s="337">
        <f>+[1]Transa_Ltp_Camaronailon!O31</f>
        <v>-3.26</v>
      </c>
      <c r="P31" s="337">
        <f>+[1]Transa_Ltp_Camaronailon!P31</f>
        <v>-2.4449999999999998</v>
      </c>
      <c r="Q31" s="337">
        <f>+[1]Transa_Ltp_Camaronailon!Q31</f>
        <v>-4.8899999999999997</v>
      </c>
      <c r="R31" s="380">
        <f>+[1]Transa_Ltp_Camaronailon!R31</f>
        <v>-2.1841999999999997</v>
      </c>
      <c r="S31" s="926">
        <f t="shared" ref="S31" si="146">+E31+SUM(M31:R32)</f>
        <v>1566.8008304</v>
      </c>
      <c r="T31" s="947">
        <f t="shared" ref="T31" si="147">+S31/$H$5</f>
        <v>0.35067162721575651</v>
      </c>
    </row>
    <row r="32" spans="1:21" ht="12" customHeight="1">
      <c r="A32" s="165"/>
      <c r="B32" s="954"/>
      <c r="C32" s="955"/>
      <c r="D32" s="167"/>
      <c r="E32" s="928"/>
      <c r="F32" s="336">
        <f t="shared" si="2"/>
        <v>152.20475160000001</v>
      </c>
      <c r="G32" s="329">
        <f t="shared" ref="G32" si="148">+D31*$B$4</f>
        <v>1.7025139999999999</v>
      </c>
      <c r="H32" s="337">
        <f t="shared" ref="H32" si="149">+D31*$C$4</f>
        <v>17.02514</v>
      </c>
      <c r="I32" s="338">
        <f t="shared" ref="I32" si="150">+D31*$D$4</f>
        <v>34.050280000000001</v>
      </c>
      <c r="J32" s="337">
        <f t="shared" ref="J32" si="151">+D31*$E$4</f>
        <v>25.537710000000001</v>
      </c>
      <c r="K32" s="337">
        <f t="shared" ref="K32" si="152">+D31*$F$4</f>
        <v>51.075420000000001</v>
      </c>
      <c r="L32" s="339">
        <f t="shared" ref="L32" si="153">+D31*$G$4</f>
        <v>22.813687599999998</v>
      </c>
      <c r="M32" s="337">
        <f>+[1]Transa_Ltp_Camaronailon!M32</f>
        <v>0</v>
      </c>
      <c r="N32" s="337">
        <f>+[1]Transa_Ltp_Camaronailon!N32</f>
        <v>60</v>
      </c>
      <c r="O32" s="337">
        <f>+[1]Transa_Ltp_Camaronailon!O32</f>
        <v>0</v>
      </c>
      <c r="P32" s="337">
        <f>+[1]Transa_Ltp_Camaronailon!P32</f>
        <v>0</v>
      </c>
      <c r="Q32" s="337">
        <f>+[1]Transa_Ltp_Camaronailon!Q32</f>
        <v>0</v>
      </c>
      <c r="R32" s="380">
        <f>+[1]Transa_Ltp_Camaronailon!R32</f>
        <v>0</v>
      </c>
      <c r="S32" s="927"/>
      <c r="T32" s="946"/>
    </row>
    <row r="33" spans="1:20" ht="12" customHeight="1" thickBot="1">
      <c r="A33" s="163" t="s">
        <v>104</v>
      </c>
      <c r="B33" s="952" t="s">
        <v>113</v>
      </c>
      <c r="C33" s="953" t="s">
        <v>113</v>
      </c>
      <c r="D33" s="164">
        <v>1.0000000000000001E-5</v>
      </c>
      <c r="E33" s="928">
        <f t="shared" si="67"/>
        <v>4.4680000000000004E-2</v>
      </c>
      <c r="F33" s="340">
        <f t="shared" si="2"/>
        <v>4.0210000000000003E-2</v>
      </c>
      <c r="G33" s="341">
        <f t="shared" ref="G33" si="154">+D33*$B$3</f>
        <v>4.3000000000000004E-4</v>
      </c>
      <c r="H33" s="342">
        <f t="shared" ref="H33" si="155">+D33*$C$3</f>
        <v>4.5000000000000005E-3</v>
      </c>
      <c r="I33" s="343">
        <f t="shared" ref="I33" si="156">+D33*$D$3</f>
        <v>9.0000000000000011E-3</v>
      </c>
      <c r="J33" s="342">
        <f t="shared" ref="J33" si="157">+D33*$E$3</f>
        <v>6.7500000000000008E-3</v>
      </c>
      <c r="K33" s="342">
        <f t="shared" ref="K33" si="158">+D33*$F$3</f>
        <v>1.3500000000000002E-2</v>
      </c>
      <c r="L33" s="344">
        <f t="shared" ref="L33" si="159">+D33*$G$3</f>
        <v>6.0300000000000006E-3</v>
      </c>
      <c r="M33" s="337">
        <f>+[1]Transa_Ltp_Camaronailon!M33</f>
        <v>1.6611888000000006</v>
      </c>
      <c r="N33" s="337">
        <f>+[1]Transa_Ltp_Camaronailon!N33</f>
        <v>27.304050000000011</v>
      </c>
      <c r="O33" s="337">
        <f>+[1]Transa_Ltp_Camaronailon!O33</f>
        <v>34.608100000000007</v>
      </c>
      <c r="P33" s="337">
        <f>+[1]Transa_Ltp_Camaronailon!P33</f>
        <v>25.956074999999991</v>
      </c>
      <c r="Q33" s="337">
        <f>+[1]Transa_Ltp_Camaronailon!Q33</f>
        <v>51.912149999999983</v>
      </c>
      <c r="R33" s="380">
        <f>+[1]Transa_Ltp_Camaronailon!R33</f>
        <v>23.187427000000007</v>
      </c>
      <c r="S33" s="926">
        <f t="shared" ref="S33" si="160">+E33+SUM(M33:R34)</f>
        <v>164.6736708</v>
      </c>
      <c r="T33" s="947">
        <f t="shared" ref="T33" si="161">+S33/$H$5</f>
        <v>3.6856237869292749E-2</v>
      </c>
    </row>
    <row r="34" spans="1:20" ht="12" customHeight="1">
      <c r="A34" s="165"/>
      <c r="B34" s="954"/>
      <c r="C34" s="955"/>
      <c r="D34" s="167"/>
      <c r="E34" s="928"/>
      <c r="F34" s="336">
        <f t="shared" si="2"/>
        <v>4.47E-3</v>
      </c>
      <c r="G34" s="329">
        <f t="shared" ref="G34" si="162">+D33*$B$4</f>
        <v>5.0000000000000002E-5</v>
      </c>
      <c r="H34" s="337">
        <f t="shared" ref="H34" si="163">+D33*$C$4</f>
        <v>5.0000000000000001E-4</v>
      </c>
      <c r="I34" s="338">
        <f t="shared" ref="I34" si="164">+D33*$D$4</f>
        <v>1E-3</v>
      </c>
      <c r="J34" s="337">
        <f t="shared" ref="J34" si="165">+D33*$E$4</f>
        <v>7.5000000000000002E-4</v>
      </c>
      <c r="K34" s="337">
        <f t="shared" ref="K34" si="166">+D33*$F$4</f>
        <v>1.5E-3</v>
      </c>
      <c r="L34" s="339">
        <f t="shared" ref="L34" si="167">+D33*$G$4</f>
        <v>6.7000000000000002E-4</v>
      </c>
      <c r="M34" s="337">
        <f>+[1]Transa_Ltp_Camaronailon!M34</f>
        <v>0</v>
      </c>
      <c r="N34" s="337">
        <f>+[1]Transa_Ltp_Camaronailon!N34</f>
        <v>0</v>
      </c>
      <c r="O34" s="337">
        <f>+[1]Transa_Ltp_Camaronailon!O34</f>
        <v>0</v>
      </c>
      <c r="P34" s="337">
        <f>+[1]Transa_Ltp_Camaronailon!P34</f>
        <v>0</v>
      </c>
      <c r="Q34" s="337">
        <f>+[1]Transa_Ltp_Camaronailon!Q34</f>
        <v>0</v>
      </c>
      <c r="R34" s="380">
        <f>+[1]Transa_Ltp_Camaronailon!R34</f>
        <v>0</v>
      </c>
      <c r="S34" s="927"/>
      <c r="T34" s="946"/>
    </row>
    <row r="35" spans="1:20" ht="12" customHeight="1" thickBot="1">
      <c r="A35" s="163" t="s">
        <v>104</v>
      </c>
      <c r="B35" s="952" t="s">
        <v>107</v>
      </c>
      <c r="C35" s="953" t="s">
        <v>107</v>
      </c>
      <c r="D35" s="164">
        <v>4.6930000000000001E-3</v>
      </c>
      <c r="E35" s="928">
        <f t="shared" si="52"/>
        <v>20.968323999999999</v>
      </c>
      <c r="F35" s="340">
        <f t="shared" si="2"/>
        <v>18.870553000000001</v>
      </c>
      <c r="G35" s="341">
        <f t="shared" ref="G35" si="168">+D35*$B$3</f>
        <v>0.20179900000000001</v>
      </c>
      <c r="H35" s="342">
        <f t="shared" ref="H35" si="169">+D35*$C$3</f>
        <v>2.11185</v>
      </c>
      <c r="I35" s="343">
        <f t="shared" ref="I35" si="170">+D35*$D$3</f>
        <v>4.2237</v>
      </c>
      <c r="J35" s="342">
        <f t="shared" ref="J35" si="171">+D35*$E$3</f>
        <v>3.1677750000000002</v>
      </c>
      <c r="K35" s="342">
        <f t="shared" ref="K35" si="172">+D35*$F$3</f>
        <v>6.3355500000000005</v>
      </c>
      <c r="L35" s="344">
        <f t="shared" ref="L35" si="173">+D35*$G$3</f>
        <v>2.829879</v>
      </c>
      <c r="M35" s="337">
        <f>+[1]Transa_Ltp_Camaronailon!M35</f>
        <v>0</v>
      </c>
      <c r="N35" s="337">
        <f>+[1]Transa_Ltp_Camaronailon!N35</f>
        <v>0</v>
      </c>
      <c r="O35" s="337">
        <f>+[1]Transa_Ltp_Camaronailon!O35</f>
        <v>0</v>
      </c>
      <c r="P35" s="337">
        <f>+[1]Transa_Ltp_Camaronailon!P35</f>
        <v>0</v>
      </c>
      <c r="Q35" s="337">
        <f>+[1]Transa_Ltp_Camaronailon!Q35</f>
        <v>0</v>
      </c>
      <c r="R35" s="380">
        <f>+[1]Transa_Ltp_Camaronailon!R35</f>
        <v>0</v>
      </c>
      <c r="S35" s="926">
        <f t="shared" ref="S35" si="174">+E35+SUM(M35:R36)</f>
        <v>20.968323999999999</v>
      </c>
      <c r="T35" s="947">
        <f t="shared" ref="T35" si="175">+S35/$H$5</f>
        <v>4.6930000000000001E-3</v>
      </c>
    </row>
    <row r="36" spans="1:20" ht="12" customHeight="1">
      <c r="A36" s="165"/>
      <c r="B36" s="954"/>
      <c r="C36" s="955"/>
      <c r="D36" s="167"/>
      <c r="E36" s="928"/>
      <c r="F36" s="336">
        <f t="shared" si="2"/>
        <v>2.0977709999999998</v>
      </c>
      <c r="G36" s="329">
        <f t="shared" ref="G36" si="176">+D35*$B$4</f>
        <v>2.3465E-2</v>
      </c>
      <c r="H36" s="337">
        <f t="shared" ref="H36" si="177">+D35*$C$4</f>
        <v>0.23465</v>
      </c>
      <c r="I36" s="338">
        <f t="shared" ref="I36" si="178">+D35*$D$4</f>
        <v>0.46929999999999999</v>
      </c>
      <c r="J36" s="337">
        <f t="shared" ref="J36" si="179">+D35*$E$4</f>
        <v>0.35197499999999998</v>
      </c>
      <c r="K36" s="337">
        <f t="shared" ref="K36" si="180">+D35*$F$4</f>
        <v>0.70394999999999996</v>
      </c>
      <c r="L36" s="339">
        <f t="shared" ref="L36" si="181">+D35*$G$4</f>
        <v>0.31443100000000002</v>
      </c>
      <c r="M36" s="337">
        <f>+[1]Transa_Ltp_Camaronailon!M36</f>
        <v>0</v>
      </c>
      <c r="N36" s="337">
        <f>+[1]Transa_Ltp_Camaronailon!N36</f>
        <v>0</v>
      </c>
      <c r="O36" s="337">
        <f>+[1]Transa_Ltp_Camaronailon!O36</f>
        <v>0</v>
      </c>
      <c r="P36" s="337">
        <f>+[1]Transa_Ltp_Camaronailon!P36</f>
        <v>0</v>
      </c>
      <c r="Q36" s="337">
        <f>+[1]Transa_Ltp_Camaronailon!Q36</f>
        <v>0</v>
      </c>
      <c r="R36" s="380">
        <f>+[1]Transa_Ltp_Camaronailon!R36</f>
        <v>0</v>
      </c>
      <c r="S36" s="927"/>
      <c r="T36" s="946"/>
    </row>
    <row r="37" spans="1:20" ht="12" customHeight="1" thickBot="1">
      <c r="A37" s="163" t="s">
        <v>104</v>
      </c>
      <c r="B37" s="952" t="s">
        <v>112</v>
      </c>
      <c r="C37" s="953" t="s">
        <v>112</v>
      </c>
      <c r="D37" s="164">
        <v>2.7E-4</v>
      </c>
      <c r="E37" s="928">
        <f t="shared" ref="E37" si="182">+D37*$H$5</f>
        <v>1.2063600000000001</v>
      </c>
      <c r="F37" s="340">
        <f t="shared" si="2"/>
        <v>1.0856699999999999</v>
      </c>
      <c r="G37" s="341">
        <f t="shared" ref="G37" si="183">+D37*$B$3</f>
        <v>1.1610000000000001E-2</v>
      </c>
      <c r="H37" s="342">
        <f t="shared" ref="H37" si="184">+D37*$C$3</f>
        <v>0.1215</v>
      </c>
      <c r="I37" s="343">
        <f t="shared" ref="I37" si="185">+D37*$D$3</f>
        <v>0.24299999999999999</v>
      </c>
      <c r="J37" s="342">
        <f t="shared" ref="J37" si="186">+D37*$E$3</f>
        <v>0.18225</v>
      </c>
      <c r="K37" s="342">
        <f t="shared" ref="K37" si="187">+D37*$F$3</f>
        <v>0.36449999999999999</v>
      </c>
      <c r="L37" s="344">
        <f t="shared" ref="L37" si="188">+D37*$G$3</f>
        <v>0.16281000000000001</v>
      </c>
      <c r="M37" s="337">
        <f>+[1]Transa_Ltp_Camaronailon!M37</f>
        <v>0</v>
      </c>
      <c r="N37" s="337">
        <f>+[1]Transa_Ltp_Camaronailon!N37</f>
        <v>0</v>
      </c>
      <c r="O37" s="337">
        <f>+[1]Transa_Ltp_Camaronailon!O37</f>
        <v>0</v>
      </c>
      <c r="P37" s="337">
        <f>+[1]Transa_Ltp_Camaronailon!P37</f>
        <v>0</v>
      </c>
      <c r="Q37" s="337">
        <f>+[1]Transa_Ltp_Camaronailon!Q37</f>
        <v>0</v>
      </c>
      <c r="R37" s="380">
        <f>+[1]Transa_Ltp_Camaronailon!R37</f>
        <v>0</v>
      </c>
      <c r="S37" s="926">
        <f t="shared" ref="S37" si="189">+E37+SUM(M37:R38)</f>
        <v>1.2063600000000001</v>
      </c>
      <c r="T37" s="947">
        <f t="shared" ref="T37" si="190">+S37/$H$5</f>
        <v>2.7E-4</v>
      </c>
    </row>
    <row r="38" spans="1:20" ht="12" customHeight="1">
      <c r="A38" s="165"/>
      <c r="B38" s="954"/>
      <c r="C38" s="955"/>
      <c r="D38" s="167"/>
      <c r="E38" s="928"/>
      <c r="F38" s="336">
        <f t="shared" si="2"/>
        <v>0.12068999999999999</v>
      </c>
      <c r="G38" s="329">
        <f t="shared" ref="G38" si="191">+D37*$B$4</f>
        <v>1.3500000000000001E-3</v>
      </c>
      <c r="H38" s="337">
        <f t="shared" ref="H38" si="192">+D37*$C$4</f>
        <v>1.35E-2</v>
      </c>
      <c r="I38" s="338">
        <f t="shared" ref="I38" si="193">+D37*$D$4</f>
        <v>2.7E-2</v>
      </c>
      <c r="J38" s="337">
        <f t="shared" ref="J38" si="194">+D37*$E$4</f>
        <v>2.0250000000000001E-2</v>
      </c>
      <c r="K38" s="337">
        <f t="shared" ref="K38" si="195">+D37*$F$4</f>
        <v>4.0500000000000001E-2</v>
      </c>
      <c r="L38" s="339">
        <f t="shared" ref="L38" si="196">+D37*$G$4</f>
        <v>1.8090000000000002E-2</v>
      </c>
      <c r="M38" s="337">
        <f>+[1]Transa_Ltp_Camaronailon!M38</f>
        <v>0</v>
      </c>
      <c r="N38" s="337">
        <f>+[1]Transa_Ltp_Camaronailon!N38</f>
        <v>0</v>
      </c>
      <c r="O38" s="337">
        <f>+[1]Transa_Ltp_Camaronailon!O38</f>
        <v>0</v>
      </c>
      <c r="P38" s="337">
        <f>+[1]Transa_Ltp_Camaronailon!P38</f>
        <v>0</v>
      </c>
      <c r="Q38" s="337">
        <f>+[1]Transa_Ltp_Camaronailon!Q38</f>
        <v>0</v>
      </c>
      <c r="R38" s="380">
        <f>+[1]Transa_Ltp_Camaronailon!R38</f>
        <v>0</v>
      </c>
      <c r="S38" s="927"/>
      <c r="T38" s="946"/>
    </row>
    <row r="39" spans="1:20" ht="12" customHeight="1" thickBot="1">
      <c r="A39" s="163" t="s">
        <v>104</v>
      </c>
      <c r="B39" s="952" t="s">
        <v>114</v>
      </c>
      <c r="C39" s="953" t="s">
        <v>114</v>
      </c>
      <c r="D39" s="164">
        <v>9.0000000000000006E-5</v>
      </c>
      <c r="E39" s="928">
        <f t="shared" si="52"/>
        <v>0.40212000000000003</v>
      </c>
      <c r="F39" s="340">
        <f t="shared" si="2"/>
        <v>0.36188999999999999</v>
      </c>
      <c r="G39" s="341">
        <f t="shared" ref="G39" si="197">+D39*$B$3</f>
        <v>3.8700000000000002E-3</v>
      </c>
      <c r="H39" s="342">
        <f t="shared" ref="H39" si="198">+D39*$C$3</f>
        <v>4.0500000000000001E-2</v>
      </c>
      <c r="I39" s="343">
        <f t="shared" ref="I39" si="199">+D39*$D$3</f>
        <v>8.1000000000000003E-2</v>
      </c>
      <c r="J39" s="342">
        <f t="shared" ref="J39" si="200">+D39*$E$3</f>
        <v>6.0750000000000005E-2</v>
      </c>
      <c r="K39" s="342">
        <f t="shared" ref="K39" si="201">+D39*$F$3</f>
        <v>0.12150000000000001</v>
      </c>
      <c r="L39" s="344">
        <f t="shared" ref="L39" si="202">+D39*$G$3</f>
        <v>5.4270000000000006E-2</v>
      </c>
      <c r="M39" s="337">
        <f>+[1]Transa_Ltp_Camaronailon!M39</f>
        <v>-4.3200000000006983E-3</v>
      </c>
      <c r="N39" s="337">
        <f>+[1]Transa_Ltp_Camaronailon!N39</f>
        <v>-4.4999999999995266E-2</v>
      </c>
      <c r="O39" s="337">
        <f>+[1]Transa_Ltp_Camaronailon!O39</f>
        <v>-8.9999999999990532E-2</v>
      </c>
      <c r="P39" s="337">
        <f>+[1]Transa_Ltp_Camaronailon!P39</f>
        <v>-6.7499999999991234E-2</v>
      </c>
      <c r="Q39" s="337">
        <f>+[1]Transa_Ltp_Camaronailon!Q39</f>
        <v>-0.13499999999998247</v>
      </c>
      <c r="R39" s="380">
        <f>+[1]Transa_Ltp_Camaronailon!R39</f>
        <v>-6.0300000000008458E-2</v>
      </c>
      <c r="S39" s="926">
        <f t="shared" ref="S39" si="203">+E39+SUM(M39:R40)</f>
        <v>3.1363800445660672E-14</v>
      </c>
      <c r="T39" s="947">
        <f t="shared" ref="T39" si="204">+S39/$H$5</f>
        <v>7.0196509502373927E-18</v>
      </c>
    </row>
    <row r="40" spans="1:20" ht="12" customHeight="1">
      <c r="A40" s="165"/>
      <c r="B40" s="954"/>
      <c r="C40" s="955"/>
      <c r="D40" s="167"/>
      <c r="E40" s="928"/>
      <c r="F40" s="336">
        <f t="shared" si="2"/>
        <v>4.0230000000000009E-2</v>
      </c>
      <c r="G40" s="329">
        <f t="shared" ref="G40" si="205">+D39*$B$4</f>
        <v>4.5000000000000004E-4</v>
      </c>
      <c r="H40" s="337">
        <f t="shared" ref="H40" si="206">+D39*$C$4</f>
        <v>4.5000000000000005E-3</v>
      </c>
      <c r="I40" s="338">
        <f t="shared" ref="I40" si="207">+D39*$D$4</f>
        <v>9.0000000000000011E-3</v>
      </c>
      <c r="J40" s="337">
        <f t="shared" ref="J40" si="208">+D39*$E$4</f>
        <v>6.7500000000000008E-3</v>
      </c>
      <c r="K40" s="337">
        <f t="shared" ref="K40" si="209">+D39*$F$4</f>
        <v>1.3500000000000002E-2</v>
      </c>
      <c r="L40" s="339">
        <f t="shared" ref="L40" si="210">+D39*$G$4</f>
        <v>6.0300000000000006E-3</v>
      </c>
      <c r="M40" s="337">
        <f>+[1]Transa_Ltp_Camaronailon!M40</f>
        <v>0</v>
      </c>
      <c r="N40" s="337">
        <f>+[1]Transa_Ltp_Camaronailon!N40</f>
        <v>0</v>
      </c>
      <c r="O40" s="337">
        <f>+[1]Transa_Ltp_Camaronailon!O40</f>
        <v>0</v>
      </c>
      <c r="P40" s="337">
        <f>+[1]Transa_Ltp_Camaronailon!P40</f>
        <v>0</v>
      </c>
      <c r="Q40" s="337">
        <f>+[1]Transa_Ltp_Camaronailon!Q40</f>
        <v>0</v>
      </c>
      <c r="R40" s="380">
        <f>+[1]Transa_Ltp_Camaronailon!R40</f>
        <v>0</v>
      </c>
      <c r="S40" s="927"/>
      <c r="T40" s="946"/>
    </row>
    <row r="41" spans="1:20" ht="12" customHeight="1" thickBot="1">
      <c r="A41" s="163" t="s">
        <v>104</v>
      </c>
      <c r="B41" s="952" t="s">
        <v>135</v>
      </c>
      <c r="C41" s="953" t="s">
        <v>135</v>
      </c>
      <c r="D41" s="164">
        <v>2.7409999999999999E-4</v>
      </c>
      <c r="E41" s="928">
        <f t="shared" si="67"/>
        <v>1.2246788</v>
      </c>
      <c r="F41" s="340">
        <f t="shared" si="2"/>
        <v>1.1021561</v>
      </c>
      <c r="G41" s="341">
        <f t="shared" ref="G41" si="211">+D41*$B$3</f>
        <v>1.17863E-2</v>
      </c>
      <c r="H41" s="342">
        <f t="shared" ref="H41" si="212">+D41*$C$3</f>
        <v>0.123345</v>
      </c>
      <c r="I41" s="343">
        <f t="shared" ref="I41" si="213">+D41*$D$3</f>
        <v>0.24668999999999999</v>
      </c>
      <c r="J41" s="342">
        <f t="shared" ref="J41" si="214">+D41*$E$3</f>
        <v>0.1850175</v>
      </c>
      <c r="K41" s="342">
        <f t="shared" ref="K41" si="215">+D41*$F$3</f>
        <v>0.370035</v>
      </c>
      <c r="L41" s="344">
        <f t="shared" ref="L41" si="216">+D41*$G$3</f>
        <v>0.16528229999999999</v>
      </c>
      <c r="M41" s="337">
        <f>+[1]Transa_Ltp_Camaronailon!M41</f>
        <v>0.60719999999999996</v>
      </c>
      <c r="N41" s="337">
        <f>+[1]Transa_Ltp_Camaronailon!N41</f>
        <v>6.3249999999999993</v>
      </c>
      <c r="O41" s="337">
        <f>+[1]Transa_Ltp_Camaronailon!O41</f>
        <v>12.649999999999999</v>
      </c>
      <c r="P41" s="337">
        <f>+[1]Transa_Ltp_Camaronailon!P41</f>
        <v>9.4874999999999989</v>
      </c>
      <c r="Q41" s="337">
        <f>+[1]Transa_Ltp_Camaronailon!Q41</f>
        <v>18.974999999999998</v>
      </c>
      <c r="R41" s="380">
        <f>+[1]Transa_Ltp_Camaronailon!R41</f>
        <v>8.4755000000000003</v>
      </c>
      <c r="S41" s="926">
        <f t="shared" ref="S41" si="217">+E41+SUM(M41:R42)</f>
        <v>57.744878799999988</v>
      </c>
      <c r="T41" s="947">
        <f t="shared" ref="T41" si="218">+S41/$H$5</f>
        <v>1.2924099999999997E-2</v>
      </c>
    </row>
    <row r="42" spans="1:20" ht="12" customHeight="1">
      <c r="A42" s="165"/>
      <c r="B42" s="954"/>
      <c r="C42" s="955"/>
      <c r="D42" s="167"/>
      <c r="E42" s="928"/>
      <c r="F42" s="336">
        <f t="shared" si="2"/>
        <v>0.1225227</v>
      </c>
      <c r="G42" s="329">
        <f t="shared" ref="G42" si="219">+D41*$B$4</f>
        <v>1.3705E-3</v>
      </c>
      <c r="H42" s="337">
        <f t="shared" ref="H42" si="220">+D41*$C$4</f>
        <v>1.3705E-2</v>
      </c>
      <c r="I42" s="338">
        <f t="shared" ref="I42" si="221">+D41*$D$4</f>
        <v>2.741E-2</v>
      </c>
      <c r="J42" s="337">
        <f t="shared" ref="J42" si="222">+D41*$E$4</f>
        <v>2.0557499999999999E-2</v>
      </c>
      <c r="K42" s="337">
        <f t="shared" ref="K42" si="223">+D41*$F$4</f>
        <v>4.1114999999999999E-2</v>
      </c>
      <c r="L42" s="339">
        <f t="shared" ref="L42" si="224">+D41*$G$4</f>
        <v>1.8364700000000001E-2</v>
      </c>
      <c r="M42" s="337">
        <f>+[1]Transa_Ltp_Camaronailon!M42</f>
        <v>0</v>
      </c>
      <c r="N42" s="337">
        <f>+[1]Transa_Ltp_Camaronailon!N42</f>
        <v>0</v>
      </c>
      <c r="O42" s="337">
        <f>+[1]Transa_Ltp_Camaronailon!O42</f>
        <v>0</v>
      </c>
      <c r="P42" s="337">
        <f>+[1]Transa_Ltp_Camaronailon!P42</f>
        <v>0</v>
      </c>
      <c r="Q42" s="337">
        <f>+[1]Transa_Ltp_Camaronailon!Q42</f>
        <v>0</v>
      </c>
      <c r="R42" s="380">
        <f>+[1]Transa_Ltp_Camaronailon!R42</f>
        <v>0</v>
      </c>
      <c r="S42" s="927"/>
      <c r="T42" s="946"/>
    </row>
    <row r="43" spans="1:20" ht="17.100000000000001" customHeight="1" thickBot="1">
      <c r="A43" s="163" t="s">
        <v>104</v>
      </c>
      <c r="B43" s="952" t="s">
        <v>120</v>
      </c>
      <c r="C43" s="953" t="s">
        <v>120</v>
      </c>
      <c r="D43" s="164">
        <v>0</v>
      </c>
      <c r="E43" s="928">
        <f t="shared" ref="E43" si="225">+D43*$H$5</f>
        <v>0</v>
      </c>
      <c r="F43" s="340">
        <f t="shared" si="2"/>
        <v>0</v>
      </c>
      <c r="G43" s="341">
        <f t="shared" ref="G43" si="226">+D43*$B$3</f>
        <v>0</v>
      </c>
      <c r="H43" s="342">
        <f t="shared" ref="H43" si="227">+D43*$C$3</f>
        <v>0</v>
      </c>
      <c r="I43" s="343">
        <f t="shared" ref="I43" si="228">+D43*$D$3</f>
        <v>0</v>
      </c>
      <c r="J43" s="342">
        <f t="shared" ref="J43" si="229">+D43*$E$3</f>
        <v>0</v>
      </c>
      <c r="K43" s="342">
        <f t="shared" ref="K43" si="230">+D43*$F$3</f>
        <v>0</v>
      </c>
      <c r="L43" s="344">
        <f t="shared" ref="L43" si="231">+D43*$G$3</f>
        <v>0</v>
      </c>
      <c r="M43" s="337">
        <f>+[1]Transa_Ltp_Camaronailon!M43</f>
        <v>0</v>
      </c>
      <c r="N43" s="337">
        <f>+[1]Transa_Ltp_Camaronailon!N43</f>
        <v>0</v>
      </c>
      <c r="O43" s="337">
        <f>+[1]Transa_Ltp_Camaronailon!O43</f>
        <v>0</v>
      </c>
      <c r="P43" s="337">
        <f>+[1]Transa_Ltp_Camaronailon!P43</f>
        <v>0</v>
      </c>
      <c r="Q43" s="337">
        <f>+[1]Transa_Ltp_Camaronailon!Q43</f>
        <v>0</v>
      </c>
      <c r="R43" s="380">
        <f>+[1]Transa_Ltp_Camaronailon!R43</f>
        <v>0</v>
      </c>
      <c r="S43" s="926">
        <f t="shared" ref="S43" si="232">+E43+SUM(M43:R44)</f>
        <v>0</v>
      </c>
      <c r="T43" s="950">
        <f t="shared" ref="T43" si="233">+S43/$H$5</f>
        <v>0</v>
      </c>
    </row>
    <row r="44" spans="1:20" ht="12" customHeight="1">
      <c r="A44" s="165"/>
      <c r="B44" s="954"/>
      <c r="C44" s="955"/>
      <c r="D44" s="167"/>
      <c r="E44" s="928"/>
      <c r="F44" s="336">
        <f t="shared" si="2"/>
        <v>0</v>
      </c>
      <c r="G44" s="329">
        <f t="shared" ref="G44" si="234">+D43*$B$4</f>
        <v>0</v>
      </c>
      <c r="H44" s="337">
        <f t="shared" ref="H44" si="235">+D43*$C$4</f>
        <v>0</v>
      </c>
      <c r="I44" s="338">
        <f t="shared" ref="I44" si="236">+D43*$D$4</f>
        <v>0</v>
      </c>
      <c r="J44" s="337">
        <f t="shared" ref="J44" si="237">+D43*$E$4</f>
        <v>0</v>
      </c>
      <c r="K44" s="337">
        <f t="shared" ref="K44" si="238">+D43*$F$4</f>
        <v>0</v>
      </c>
      <c r="L44" s="339">
        <f t="shared" ref="L44" si="239">+D43*$G$4</f>
        <v>0</v>
      </c>
      <c r="M44" s="337">
        <f>+[1]Transa_Ltp_Camaronailon!M44</f>
        <v>0</v>
      </c>
      <c r="N44" s="337">
        <f>+[1]Transa_Ltp_Camaronailon!N44</f>
        <v>0</v>
      </c>
      <c r="O44" s="337">
        <f>+[1]Transa_Ltp_Camaronailon!O44</f>
        <v>0</v>
      </c>
      <c r="P44" s="337">
        <f>+[1]Transa_Ltp_Camaronailon!P44</f>
        <v>0</v>
      </c>
      <c r="Q44" s="337">
        <f>+[1]Transa_Ltp_Camaronailon!Q44</f>
        <v>0</v>
      </c>
      <c r="R44" s="380">
        <f>+[1]Transa_Ltp_Camaronailon!R44</f>
        <v>0</v>
      </c>
      <c r="S44" s="927"/>
      <c r="T44" s="951"/>
    </row>
    <row r="45" spans="1:20" ht="12" customHeight="1" thickBot="1">
      <c r="A45" s="163" t="s">
        <v>104</v>
      </c>
      <c r="B45" s="952" t="s">
        <v>36</v>
      </c>
      <c r="C45" s="953" t="s">
        <v>36</v>
      </c>
      <c r="D45" s="164">
        <v>1.0000000000000001E-5</v>
      </c>
      <c r="E45" s="928">
        <f t="shared" si="52"/>
        <v>4.4680000000000004E-2</v>
      </c>
      <c r="F45" s="340">
        <f t="shared" si="2"/>
        <v>4.0210000000000003E-2</v>
      </c>
      <c r="G45" s="341">
        <f t="shared" ref="G45" si="240">+D45*$B$3</f>
        <v>4.3000000000000004E-4</v>
      </c>
      <c r="H45" s="342">
        <f t="shared" ref="H45" si="241">+D45*$C$3</f>
        <v>4.5000000000000005E-3</v>
      </c>
      <c r="I45" s="343">
        <f t="shared" ref="I45" si="242">+D45*$D$3</f>
        <v>9.0000000000000011E-3</v>
      </c>
      <c r="J45" s="342">
        <f t="shared" ref="J45" si="243">+D45*$E$3</f>
        <v>6.7500000000000008E-3</v>
      </c>
      <c r="K45" s="342">
        <f t="shared" ref="K45" si="244">+D45*$F$3</f>
        <v>1.3500000000000002E-2</v>
      </c>
      <c r="L45" s="344">
        <f t="shared" ref="L45" si="245">+D45*$G$3</f>
        <v>6.0300000000000006E-3</v>
      </c>
      <c r="M45" s="337">
        <f>+[1]Transa_Ltp_Camaronailon!M45</f>
        <v>0</v>
      </c>
      <c r="N45" s="337">
        <f>+[1]Transa_Ltp_Camaronailon!N45</f>
        <v>0</v>
      </c>
      <c r="O45" s="337">
        <f>+[1]Transa_Ltp_Camaronailon!O45</f>
        <v>0</v>
      </c>
      <c r="P45" s="337">
        <f>+[1]Transa_Ltp_Camaronailon!P45</f>
        <v>0</v>
      </c>
      <c r="Q45" s="337">
        <f>+[1]Transa_Ltp_Camaronailon!Q45</f>
        <v>0</v>
      </c>
      <c r="R45" s="380">
        <f>+[1]Transa_Ltp_Camaronailon!R45</f>
        <v>0</v>
      </c>
      <c r="S45" s="926">
        <f t="shared" ref="S45" si="246">+E45+SUM(M45:R46)</f>
        <v>4.4680000000000004E-2</v>
      </c>
      <c r="T45" s="947">
        <f t="shared" ref="T45" si="247">+S45/$H$5</f>
        <v>1.0000000000000001E-5</v>
      </c>
    </row>
    <row r="46" spans="1:20" ht="12" customHeight="1">
      <c r="A46" s="165"/>
      <c r="B46" s="954"/>
      <c r="C46" s="955"/>
      <c r="D46" s="167"/>
      <c r="E46" s="928"/>
      <c r="F46" s="336">
        <f t="shared" si="2"/>
        <v>4.47E-3</v>
      </c>
      <c r="G46" s="329">
        <f t="shared" ref="G46" si="248">+D45*$B$4</f>
        <v>5.0000000000000002E-5</v>
      </c>
      <c r="H46" s="337">
        <f t="shared" ref="H46" si="249">+D45*$C$4</f>
        <v>5.0000000000000001E-4</v>
      </c>
      <c r="I46" s="338">
        <f t="shared" ref="I46" si="250">+D45*$D$4</f>
        <v>1E-3</v>
      </c>
      <c r="J46" s="337">
        <f t="shared" ref="J46" si="251">+D45*$E$4</f>
        <v>7.5000000000000002E-4</v>
      </c>
      <c r="K46" s="337">
        <f t="shared" ref="K46" si="252">+D45*$F$4</f>
        <v>1.5E-3</v>
      </c>
      <c r="L46" s="339">
        <f t="shared" ref="L46" si="253">+D45*$G$4</f>
        <v>6.7000000000000002E-4</v>
      </c>
      <c r="M46" s="337">
        <f>+[1]Transa_Ltp_Camaronailon!M46</f>
        <v>0</v>
      </c>
      <c r="N46" s="337">
        <f>+[1]Transa_Ltp_Camaronailon!N46</f>
        <v>0</v>
      </c>
      <c r="O46" s="337">
        <f>+[1]Transa_Ltp_Camaronailon!O46</f>
        <v>0</v>
      </c>
      <c r="P46" s="337">
        <f>+[1]Transa_Ltp_Camaronailon!P46</f>
        <v>0</v>
      </c>
      <c r="Q46" s="337">
        <f>+[1]Transa_Ltp_Camaronailon!Q46</f>
        <v>0</v>
      </c>
      <c r="R46" s="380">
        <f>+[1]Transa_Ltp_Camaronailon!R46</f>
        <v>0</v>
      </c>
      <c r="S46" s="927"/>
      <c r="T46" s="946"/>
    </row>
    <row r="47" spans="1:20" ht="12" customHeight="1" thickBot="1">
      <c r="A47" s="163" t="s">
        <v>104</v>
      </c>
      <c r="B47" s="952" t="s">
        <v>127</v>
      </c>
      <c r="C47" s="953" t="s">
        <v>127</v>
      </c>
      <c r="D47" s="164">
        <v>5.4029999999999996E-4</v>
      </c>
      <c r="E47" s="928">
        <f t="shared" si="67"/>
        <v>2.4140603999999999</v>
      </c>
      <c r="F47" s="340">
        <f t="shared" si="2"/>
        <v>2.1725463</v>
      </c>
      <c r="G47" s="341">
        <f t="shared" ref="G47" si="254">+D47*$B$3</f>
        <v>2.3232899999999997E-2</v>
      </c>
      <c r="H47" s="342">
        <f t="shared" ref="H47" si="255">+D47*$C$3</f>
        <v>0.24313499999999999</v>
      </c>
      <c r="I47" s="343">
        <f t="shared" ref="I47" si="256">+D47*$D$3</f>
        <v>0.48626999999999998</v>
      </c>
      <c r="J47" s="342">
        <f t="shared" ref="J47" si="257">+D47*$E$3</f>
        <v>0.36470249999999999</v>
      </c>
      <c r="K47" s="342">
        <f t="shared" ref="K47" si="258">+D47*$F$3</f>
        <v>0.72940499999999997</v>
      </c>
      <c r="L47" s="344">
        <f t="shared" ref="L47" si="259">+D47*$G$3</f>
        <v>0.32580089999999995</v>
      </c>
      <c r="M47" s="337">
        <f>+[1]Transa_Ltp_Camaronailon!M47</f>
        <v>0</v>
      </c>
      <c r="N47" s="337">
        <f>+[1]Transa_Ltp_Camaronailon!N47</f>
        <v>0</v>
      </c>
      <c r="O47" s="337">
        <f>+[1]Transa_Ltp_Camaronailon!O47</f>
        <v>0</v>
      </c>
      <c r="P47" s="337">
        <f>+[1]Transa_Ltp_Camaronailon!P47</f>
        <v>0</v>
      </c>
      <c r="Q47" s="337">
        <f>+[1]Transa_Ltp_Camaronailon!Q47</f>
        <v>0</v>
      </c>
      <c r="R47" s="380">
        <f>+[1]Transa_Ltp_Camaronailon!R47</f>
        <v>0</v>
      </c>
      <c r="S47" s="926">
        <f t="shared" ref="S47" si="260">+E47+SUM(M47:R48)</f>
        <v>2.4140603999999999</v>
      </c>
      <c r="T47" s="957">
        <f>+S47/$H$5</f>
        <v>5.4029999999999996E-4</v>
      </c>
    </row>
    <row r="48" spans="1:20" ht="12" customHeight="1">
      <c r="A48" s="165"/>
      <c r="B48" s="954"/>
      <c r="C48" s="955"/>
      <c r="D48" s="167"/>
      <c r="E48" s="944"/>
      <c r="F48" s="331">
        <f t="shared" si="2"/>
        <v>0.24151410000000001</v>
      </c>
      <c r="G48" s="332">
        <f t="shared" ref="G48" si="261">+D47*$B$4</f>
        <v>2.7014999999999999E-3</v>
      </c>
      <c r="H48" s="333">
        <f t="shared" ref="H48" si="262">+D47*$C$4</f>
        <v>2.7014999999999997E-2</v>
      </c>
      <c r="I48" s="334">
        <f t="shared" ref="I48" si="263">+D47*$D$4</f>
        <v>5.4029999999999995E-2</v>
      </c>
      <c r="J48" s="333">
        <f t="shared" ref="J48" si="264">+D47*$E$4</f>
        <v>4.0522499999999996E-2</v>
      </c>
      <c r="K48" s="333">
        <f t="shared" ref="K48" si="265">+D47*$F$4</f>
        <v>8.1044999999999992E-2</v>
      </c>
      <c r="L48" s="335">
        <f t="shared" ref="L48" si="266">+D47*$G$4</f>
        <v>3.6200099999999999E-2</v>
      </c>
      <c r="M48" s="337">
        <f>+[1]Transa_Ltp_Camaronailon!M48</f>
        <v>0</v>
      </c>
      <c r="N48" s="337">
        <f>+[1]Transa_Ltp_Camaronailon!N48</f>
        <v>0</v>
      </c>
      <c r="O48" s="337">
        <f>+[1]Transa_Ltp_Camaronailon!O48</f>
        <v>0</v>
      </c>
      <c r="P48" s="337">
        <f>+[1]Transa_Ltp_Camaronailon!P48</f>
        <v>0</v>
      </c>
      <c r="Q48" s="337">
        <f>+[1]Transa_Ltp_Camaronailon!Q48</f>
        <v>0</v>
      </c>
      <c r="R48" s="380">
        <f>+[1]Transa_Ltp_Camaronailon!R48</f>
        <v>0</v>
      </c>
      <c r="S48" s="927"/>
      <c r="T48" s="958"/>
    </row>
    <row r="49" spans="1:20" ht="17.100000000000001" customHeight="1" thickBot="1">
      <c r="A49" s="163" t="s">
        <v>104</v>
      </c>
      <c r="B49" s="952" t="s">
        <v>117</v>
      </c>
      <c r="C49" s="953" t="s">
        <v>117</v>
      </c>
      <c r="D49" s="942">
        <v>0</v>
      </c>
      <c r="E49" s="928">
        <f t="shared" ref="E49" si="267">+D49*$H$5</f>
        <v>0</v>
      </c>
      <c r="F49" s="340">
        <f t="shared" ref="F49:F54" si="268">+G49+H49+I49+J49+K49+L49</f>
        <v>0</v>
      </c>
      <c r="G49" s="341">
        <f t="shared" ref="G49" si="269">+D49*$B$3</f>
        <v>0</v>
      </c>
      <c r="H49" s="342">
        <f t="shared" ref="H49" si="270">+D49*$C$3</f>
        <v>0</v>
      </c>
      <c r="I49" s="343">
        <f t="shared" ref="I49" si="271">+D49*$D$3</f>
        <v>0</v>
      </c>
      <c r="J49" s="342">
        <f t="shared" ref="J49" si="272">+D49*$E$3</f>
        <v>0</v>
      </c>
      <c r="K49" s="342">
        <f t="shared" ref="K49" si="273">+D49*$F$3</f>
        <v>0</v>
      </c>
      <c r="L49" s="344">
        <f t="shared" ref="L49" si="274">+D49*$G$3</f>
        <v>0</v>
      </c>
      <c r="M49" s="337">
        <f>+[1]Transa_Ltp_Camaronailon!M49</f>
        <v>0</v>
      </c>
      <c r="N49" s="337">
        <f>+[1]Transa_Ltp_Camaronailon!N49</f>
        <v>0</v>
      </c>
      <c r="O49" s="337">
        <v>0.40200000000000002</v>
      </c>
      <c r="P49" s="337">
        <v>0.17899999999999999</v>
      </c>
      <c r="Q49" s="337">
        <v>0.40200000000000002</v>
      </c>
      <c r="R49" s="380">
        <v>4.4999999999999998E-2</v>
      </c>
      <c r="S49" s="926">
        <f t="shared" ref="S49" si="275">+E49+SUM(M49:R50)</f>
        <v>1.028</v>
      </c>
      <c r="T49" s="950">
        <f t="shared" ref="T49" si="276">+S49/$H$5</f>
        <v>2.3008057296329453E-4</v>
      </c>
    </row>
    <row r="50" spans="1:20" ht="12" customHeight="1">
      <c r="A50" s="165"/>
      <c r="B50" s="954"/>
      <c r="C50" s="955"/>
      <c r="D50" s="942"/>
      <c r="E50" s="928"/>
      <c r="F50" s="336">
        <f t="shared" si="268"/>
        <v>0</v>
      </c>
      <c r="G50" s="329">
        <f t="shared" ref="G50" si="277">+D49*$B$4</f>
        <v>0</v>
      </c>
      <c r="H50" s="337">
        <f t="shared" ref="H50" si="278">+D49*$C$4</f>
        <v>0</v>
      </c>
      <c r="I50" s="338">
        <f t="shared" ref="I50" si="279">+D49*$D$4</f>
        <v>0</v>
      </c>
      <c r="J50" s="337">
        <f t="shared" ref="J50" si="280">+D49*$E$4</f>
        <v>0</v>
      </c>
      <c r="K50" s="337">
        <f t="shared" ref="K50" si="281">+D49*$F$4</f>
        <v>0</v>
      </c>
      <c r="L50" s="339">
        <f t="shared" ref="L50" si="282">+D49*$G$4</f>
        <v>0</v>
      </c>
      <c r="M50" s="381"/>
      <c r="N50" s="381"/>
      <c r="O50" s="381"/>
      <c r="P50" s="381"/>
      <c r="Q50" s="381"/>
      <c r="R50" s="379"/>
      <c r="S50" s="927"/>
      <c r="T50" s="951"/>
    </row>
    <row r="51" spans="1:20" ht="12" customHeight="1" thickBot="1">
      <c r="A51" s="163" t="s">
        <v>104</v>
      </c>
      <c r="B51" s="952" t="s">
        <v>91</v>
      </c>
      <c r="C51" s="953" t="s">
        <v>91</v>
      </c>
      <c r="D51" s="942">
        <v>0</v>
      </c>
      <c r="E51" s="928">
        <f t="shared" ref="E51" si="283">+D51*$H$5</f>
        <v>0</v>
      </c>
      <c r="F51" s="340">
        <f t="shared" si="268"/>
        <v>0</v>
      </c>
      <c r="G51" s="341">
        <f t="shared" ref="G51" si="284">+D51*$B$3</f>
        <v>0</v>
      </c>
      <c r="H51" s="342">
        <f t="shared" ref="H51" si="285">+D51*$C$3</f>
        <v>0</v>
      </c>
      <c r="I51" s="343">
        <f t="shared" ref="I51" si="286">+D51*$D$3</f>
        <v>0</v>
      </c>
      <c r="J51" s="342">
        <f t="shared" ref="J51" si="287">+D51*$E$3</f>
        <v>0</v>
      </c>
      <c r="K51" s="342">
        <f t="shared" ref="K51" si="288">+D51*$F$3</f>
        <v>0</v>
      </c>
      <c r="L51" s="344">
        <f t="shared" ref="L51" si="289">+D51*$G$3</f>
        <v>0</v>
      </c>
      <c r="M51" s="381">
        <f>+[1]Transa_Ltp_Camaronailon!M51</f>
        <v>0</v>
      </c>
      <c r="N51" s="381">
        <f>+[1]Transa_Ltp_Camaronailon!N51</f>
        <v>0</v>
      </c>
      <c r="O51" s="381">
        <v>0.40200000000000002</v>
      </c>
      <c r="P51" s="381">
        <v>0.17899999999999999</v>
      </c>
      <c r="Q51" s="381">
        <v>0.40200000000000002</v>
      </c>
      <c r="R51" s="379">
        <v>4.4999999999999998E-2</v>
      </c>
      <c r="S51" s="926">
        <f t="shared" ref="S51" si="290">+E51+SUM(M51:R52)</f>
        <v>1.028</v>
      </c>
      <c r="T51" s="947">
        <f t="shared" ref="T51" si="291">+S51/$H$5</f>
        <v>2.3008057296329453E-4</v>
      </c>
    </row>
    <row r="52" spans="1:20" ht="12" customHeight="1">
      <c r="A52" s="165"/>
      <c r="B52" s="954"/>
      <c r="C52" s="955"/>
      <c r="D52" s="942"/>
      <c r="E52" s="928"/>
      <c r="F52" s="336">
        <f t="shared" si="268"/>
        <v>0</v>
      </c>
      <c r="G52" s="329">
        <f t="shared" ref="G52" si="292">+D51*$B$4</f>
        <v>0</v>
      </c>
      <c r="H52" s="337">
        <f t="shared" ref="H52" si="293">+D51*$C$4</f>
        <v>0</v>
      </c>
      <c r="I52" s="338">
        <f t="shared" ref="I52" si="294">+D51*$D$4</f>
        <v>0</v>
      </c>
      <c r="J52" s="337">
        <f t="shared" ref="J52" si="295">+D51*$E$4</f>
        <v>0</v>
      </c>
      <c r="K52" s="337">
        <f t="shared" ref="K52" si="296">+D51*$F$4</f>
        <v>0</v>
      </c>
      <c r="L52" s="339">
        <f t="shared" ref="L52" si="297">+D51*$G$4</f>
        <v>0</v>
      </c>
      <c r="M52" s="381"/>
      <c r="N52" s="381"/>
      <c r="O52" s="381"/>
      <c r="P52" s="381"/>
      <c r="Q52" s="381"/>
      <c r="R52" s="379"/>
      <c r="S52" s="927"/>
      <c r="T52" s="946"/>
    </row>
    <row r="53" spans="1:20" ht="12" customHeight="1" thickBot="1">
      <c r="A53" s="163" t="s">
        <v>104</v>
      </c>
      <c r="B53" s="952" t="s">
        <v>121</v>
      </c>
      <c r="C53" s="953" t="s">
        <v>121</v>
      </c>
      <c r="D53" s="942">
        <v>0</v>
      </c>
      <c r="E53" s="928">
        <f t="shared" ref="E53" si="298">+D53*$H$5</f>
        <v>0</v>
      </c>
      <c r="F53" s="340">
        <f t="shared" si="268"/>
        <v>0</v>
      </c>
      <c r="G53" s="341">
        <f t="shared" ref="G53" si="299">+D53*$B$3</f>
        <v>0</v>
      </c>
      <c r="H53" s="342">
        <f t="shared" ref="H53" si="300">+D53*$C$3</f>
        <v>0</v>
      </c>
      <c r="I53" s="343">
        <f t="shared" ref="I53" si="301">+D53*$D$3</f>
        <v>0</v>
      </c>
      <c r="J53" s="342">
        <f t="shared" ref="J53" si="302">+D53*$E$3</f>
        <v>0</v>
      </c>
      <c r="K53" s="342">
        <f t="shared" ref="K53" si="303">+D53*$F$3</f>
        <v>0</v>
      </c>
      <c r="L53" s="344">
        <f t="shared" ref="L53" si="304">+D53*$G$3</f>
        <v>0</v>
      </c>
      <c r="M53" s="337">
        <f>+[1]Transa_Ltp_Camaronailon!M53</f>
        <v>0</v>
      </c>
      <c r="N53" s="337">
        <f>+[1]Transa_Ltp_Camaronailon!N53</f>
        <v>0</v>
      </c>
      <c r="O53" s="337">
        <v>0.40200000000000002</v>
      </c>
      <c r="P53" s="337">
        <v>0.17899999999999999</v>
      </c>
      <c r="Q53" s="337">
        <v>0.40200000000000002</v>
      </c>
      <c r="R53" s="380">
        <v>4.4999999999999998E-2</v>
      </c>
      <c r="S53" s="926">
        <f t="shared" ref="S53" si="305">+E53+SUM(M53:R54)</f>
        <v>1.028</v>
      </c>
      <c r="T53" s="957">
        <f>+S53/$H$5</f>
        <v>2.3008057296329453E-4</v>
      </c>
    </row>
    <row r="54" spans="1:20" ht="12" customHeight="1" thickBot="1">
      <c r="A54" s="165"/>
      <c r="B54" s="954"/>
      <c r="C54" s="955"/>
      <c r="D54" s="943"/>
      <c r="E54" s="956"/>
      <c r="F54" s="331">
        <f t="shared" si="268"/>
        <v>0</v>
      </c>
      <c r="G54" s="332">
        <f t="shared" ref="G54" si="306">+D53*$B$4</f>
        <v>0</v>
      </c>
      <c r="H54" s="333">
        <f t="shared" ref="H54" si="307">+D53*$C$4</f>
        <v>0</v>
      </c>
      <c r="I54" s="334">
        <f t="shared" ref="I54" si="308">+D53*$D$4</f>
        <v>0</v>
      </c>
      <c r="J54" s="333">
        <f t="shared" ref="J54" si="309">+D53*$E$4</f>
        <v>0</v>
      </c>
      <c r="K54" s="333">
        <f t="shared" ref="K54" si="310">+D53*$F$4</f>
        <v>0</v>
      </c>
      <c r="L54" s="335">
        <f t="shared" ref="L54" si="311">+D53*$G$4</f>
        <v>0</v>
      </c>
      <c r="M54" s="381"/>
      <c r="N54" s="381"/>
      <c r="O54" s="381"/>
      <c r="P54" s="381"/>
      <c r="Q54" s="381"/>
      <c r="R54" s="379"/>
      <c r="S54" s="927"/>
      <c r="T54" s="958"/>
    </row>
    <row r="55" spans="1:20" ht="12" customHeight="1">
      <c r="D55" s="934">
        <f>SUM(D9:D48)</f>
        <v>0.99999970000000005</v>
      </c>
      <c r="E55" s="936">
        <f>SUM(E9:E48)</f>
        <v>4467.9986596000008</v>
      </c>
      <c r="F55" s="345">
        <f>+F9+F11+F13+F15+F17+F19+F21+F23+F25+F27+F29+F31+F33++F35++F37+F39+F41+F43+F45+F47</f>
        <v>4020.9987936999996</v>
      </c>
      <c r="G55" s="345">
        <f t="shared" ref="G55:L55" si="312">+G9+G11+G13+G15+G17+G19+G21+G23+G25+G27+G29+G31+G33++G35++G37+G39+G41+G43+G45+G47</f>
        <v>42.999987099999998</v>
      </c>
      <c r="H55" s="345">
        <f t="shared" si="312"/>
        <v>449.99986500000006</v>
      </c>
      <c r="I55" s="345">
        <f t="shared" si="312"/>
        <v>899.99973000000011</v>
      </c>
      <c r="J55" s="345">
        <f t="shared" si="312"/>
        <v>674.99979749999989</v>
      </c>
      <c r="K55" s="345">
        <f t="shared" si="312"/>
        <v>1349.9995949999998</v>
      </c>
      <c r="L55" s="345">
        <f t="shared" si="312"/>
        <v>602.99981909999985</v>
      </c>
      <c r="M55" s="938">
        <f>SUM(M9:M54)</f>
        <v>3.3306690738754696E-16</v>
      </c>
      <c r="N55" s="938">
        <f t="shared" ref="N55:R55" si="313">SUM(N9:N54)</f>
        <v>92.475000000000009</v>
      </c>
      <c r="O55" s="938">
        <f t="shared" si="313"/>
        <v>2.3314683517128287E-15</v>
      </c>
      <c r="P55" s="938">
        <f t="shared" si="313"/>
        <v>-8.3266726846886741E-16</v>
      </c>
      <c r="Q55" s="938">
        <f t="shared" si="313"/>
        <v>-6.5503158452884236E-15</v>
      </c>
      <c r="R55" s="940">
        <f t="shared" si="313"/>
        <v>5.5372373353179682E-15</v>
      </c>
      <c r="S55" s="932">
        <f>SUM(S9:S54)</f>
        <v>4560.4736596000012</v>
      </c>
      <c r="T55" s="948">
        <f>SUM(T9:T54)</f>
        <v>1.020696879946285</v>
      </c>
    </row>
    <row r="56" spans="1:20" ht="12" customHeight="1" thickBot="1">
      <c r="D56" s="935"/>
      <c r="E56" s="937"/>
      <c r="F56" s="346">
        <f>+F10+F12+F14+F16+F18+F20+F22+F24+F26+F28+F30+F32+F34++F36++F38+F40+F42+F44+F46+F48</f>
        <v>446.9998659000002</v>
      </c>
      <c r="G56" s="346">
        <f t="shared" ref="G56:L56" si="314">+G10+G12+G14+G16+G18+G20+G22+G24+G26+G28+G30+G32+G34++G36++G38+G40+G42+G44+G46+G48</f>
        <v>4.9999985000000002</v>
      </c>
      <c r="H56" s="346">
        <f t="shared" si="314"/>
        <v>49.999985000000009</v>
      </c>
      <c r="I56" s="346">
        <f t="shared" si="314"/>
        <v>99.999970000000019</v>
      </c>
      <c r="J56" s="346">
        <f t="shared" si="314"/>
        <v>74.999977499999972</v>
      </c>
      <c r="K56" s="346">
        <f t="shared" si="314"/>
        <v>149.99995499999994</v>
      </c>
      <c r="L56" s="346">
        <f t="shared" si="314"/>
        <v>66.9999799</v>
      </c>
      <c r="M56" s="939"/>
      <c r="N56" s="939"/>
      <c r="O56" s="939"/>
      <c r="P56" s="939"/>
      <c r="Q56" s="939"/>
      <c r="R56" s="941"/>
      <c r="S56" s="933"/>
      <c r="T56" s="949"/>
    </row>
    <row r="58" spans="1:20" ht="12" customHeight="1">
      <c r="S58" s="456"/>
      <c r="T58" s="456"/>
    </row>
    <row r="59" spans="1:20" ht="12" customHeight="1">
      <c r="S59" s="457"/>
      <c r="T59" s="456"/>
    </row>
    <row r="60" spans="1:20" ht="12" customHeight="1">
      <c r="A60" s="556" t="s">
        <v>295</v>
      </c>
      <c r="B60" s="557"/>
      <c r="P60" s="289"/>
      <c r="Q60" s="289"/>
      <c r="R60" s="289"/>
      <c r="S60" s="458"/>
      <c r="T60" s="459"/>
    </row>
    <row r="61" spans="1:20" ht="12" customHeight="1">
      <c r="A61" s="558"/>
      <c r="B61" s="557"/>
      <c r="P61" s="289"/>
      <c r="Q61" s="289"/>
      <c r="R61" s="289"/>
      <c r="S61" s="456"/>
      <c r="T61" s="456"/>
    </row>
    <row r="62" spans="1:20" ht="12" customHeight="1">
      <c r="A62" s="559" t="s">
        <v>244</v>
      </c>
      <c r="B62" s="557"/>
      <c r="S62" s="456"/>
      <c r="T62" s="456"/>
    </row>
    <row r="63" spans="1:20" ht="12" customHeight="1">
      <c r="A63" s="560"/>
      <c r="B63" s="557"/>
      <c r="S63" s="456"/>
      <c r="T63" s="456"/>
    </row>
    <row r="64" spans="1:20" ht="12" customHeight="1">
      <c r="A64" s="559" t="s">
        <v>245</v>
      </c>
      <c r="B64" s="557"/>
      <c r="S64" s="456"/>
      <c r="T64" s="456"/>
    </row>
    <row r="65" spans="1:20" ht="12" customHeight="1">
      <c r="A65" s="561"/>
      <c r="B65" s="557"/>
      <c r="S65" s="456"/>
      <c r="T65" s="456"/>
    </row>
    <row r="66" spans="1:20" ht="12" customHeight="1">
      <c r="A66" s="559" t="s">
        <v>246</v>
      </c>
      <c r="B66" s="557"/>
      <c r="S66" s="456"/>
      <c r="T66" s="456"/>
    </row>
    <row r="67" spans="1:20" ht="12" customHeight="1">
      <c r="A67" s="560"/>
      <c r="B67" s="557"/>
      <c r="S67" s="456"/>
      <c r="T67" s="456"/>
    </row>
    <row r="68" spans="1:20" ht="12" customHeight="1">
      <c r="A68" s="559" t="s">
        <v>247</v>
      </c>
      <c r="B68" s="557"/>
    </row>
    <row r="69" spans="1:20" ht="12" customHeight="1">
      <c r="A69" s="559" t="s">
        <v>248</v>
      </c>
      <c r="B69" s="557"/>
    </row>
    <row r="70" spans="1:20" ht="12" customHeight="1">
      <c r="A70" s="559" t="s">
        <v>249</v>
      </c>
      <c r="B70" s="557"/>
    </row>
    <row r="71" spans="1:20" ht="12" customHeight="1">
      <c r="A71" s="559"/>
      <c r="B71" s="557"/>
    </row>
    <row r="72" spans="1:20" ht="12" customHeight="1">
      <c r="A72" s="559" t="s">
        <v>250</v>
      </c>
      <c r="B72" s="557"/>
    </row>
    <row r="73" spans="1:20" ht="12" customHeight="1">
      <c r="A73" s="560"/>
      <c r="B73" s="557"/>
    </row>
    <row r="74" spans="1:20" ht="12" customHeight="1">
      <c r="A74" s="559" t="s">
        <v>245</v>
      </c>
      <c r="B74" s="557"/>
    </row>
    <row r="75" spans="1:20" ht="12" customHeight="1">
      <c r="A75" s="560"/>
      <c r="B75" s="557"/>
    </row>
    <row r="76" spans="1:20" ht="12" customHeight="1">
      <c r="A76" s="559" t="s">
        <v>251</v>
      </c>
      <c r="B76" s="557"/>
    </row>
    <row r="77" spans="1:20" ht="12" customHeight="1">
      <c r="A77" s="562"/>
      <c r="B77" s="557"/>
    </row>
    <row r="78" spans="1:20" ht="12" customHeight="1">
      <c r="A78" s="563" t="s">
        <v>296</v>
      </c>
      <c r="B78" s="565" t="s">
        <v>297</v>
      </c>
      <c r="D78" s="565"/>
    </row>
    <row r="79" spans="1:20" ht="12" customHeight="1">
      <c r="A79" s="563" t="s">
        <v>296</v>
      </c>
      <c r="B79" s="565" t="s">
        <v>298</v>
      </c>
      <c r="D79" s="565"/>
    </row>
    <row r="80" spans="1:20" ht="12" customHeight="1">
      <c r="A80" s="563" t="s">
        <v>296</v>
      </c>
      <c r="B80" s="565" t="s">
        <v>299</v>
      </c>
      <c r="D80" s="565"/>
    </row>
    <row r="81" spans="1:4" ht="12" customHeight="1">
      <c r="A81" s="563" t="s">
        <v>252</v>
      </c>
      <c r="B81" s="564" t="s">
        <v>253</v>
      </c>
      <c r="C81" s="565"/>
      <c r="D81" s="565"/>
    </row>
    <row r="82" spans="1:4" ht="12" customHeight="1">
      <c r="A82" s="563" t="s">
        <v>252</v>
      </c>
      <c r="B82" s="564" t="s">
        <v>254</v>
      </c>
      <c r="C82" s="565"/>
      <c r="D82" s="565"/>
    </row>
    <row r="83" spans="1:4" ht="12" customHeight="1">
      <c r="A83" s="563" t="s">
        <v>252</v>
      </c>
      <c r="B83" s="564" t="s">
        <v>255</v>
      </c>
      <c r="C83" s="565"/>
      <c r="D83" s="565"/>
    </row>
    <row r="84" spans="1:4" ht="12" customHeight="1">
      <c r="A84" s="563" t="s">
        <v>252</v>
      </c>
      <c r="B84" s="564" t="s">
        <v>256</v>
      </c>
      <c r="C84" s="565"/>
      <c r="D84" s="565"/>
    </row>
    <row r="85" spans="1:4" ht="12" customHeight="1">
      <c r="A85" s="563" t="s">
        <v>252</v>
      </c>
      <c r="B85" s="564" t="s">
        <v>257</v>
      </c>
      <c r="C85" s="565"/>
      <c r="D85" s="565"/>
    </row>
    <row r="86" spans="1:4" ht="12" customHeight="1">
      <c r="A86" s="563" t="s">
        <v>252</v>
      </c>
      <c r="B86" s="564" t="s">
        <v>258</v>
      </c>
      <c r="C86" s="565"/>
      <c r="D86" s="565"/>
    </row>
    <row r="87" spans="1:4" ht="12" customHeight="1">
      <c r="A87" s="563" t="s">
        <v>252</v>
      </c>
      <c r="B87" s="564" t="s">
        <v>259</v>
      </c>
      <c r="C87" s="565"/>
      <c r="D87" s="565"/>
    </row>
    <row r="88" spans="1:4" ht="12" customHeight="1">
      <c r="A88" s="563" t="s">
        <v>252</v>
      </c>
      <c r="B88" s="564" t="s">
        <v>260</v>
      </c>
      <c r="C88" s="565"/>
      <c r="D88" s="565"/>
    </row>
    <row r="89" spans="1:4" ht="12" customHeight="1">
      <c r="A89" s="563" t="s">
        <v>252</v>
      </c>
      <c r="B89" s="564" t="s">
        <v>261</v>
      </c>
      <c r="C89" s="565"/>
      <c r="D89" s="565"/>
    </row>
    <row r="90" spans="1:4" ht="12" customHeight="1">
      <c r="A90" s="563" t="s">
        <v>252</v>
      </c>
      <c r="B90" s="564" t="s">
        <v>262</v>
      </c>
      <c r="C90" s="565"/>
      <c r="D90" s="565"/>
    </row>
    <row r="91" spans="1:4" ht="12" customHeight="1">
      <c r="A91" s="563" t="s">
        <v>252</v>
      </c>
      <c r="B91" s="564" t="s">
        <v>263</v>
      </c>
      <c r="C91" s="565"/>
      <c r="D91" s="565"/>
    </row>
    <row r="92" spans="1:4" ht="12" customHeight="1">
      <c r="A92" s="563" t="s">
        <v>252</v>
      </c>
      <c r="B92" s="564" t="s">
        <v>264</v>
      </c>
      <c r="C92" s="565"/>
      <c r="D92" s="565"/>
    </row>
    <row r="93" spans="1:4" ht="12" customHeight="1">
      <c r="A93" s="563" t="s">
        <v>252</v>
      </c>
      <c r="B93" s="564" t="s">
        <v>265</v>
      </c>
      <c r="C93" s="565"/>
      <c r="D93" s="565"/>
    </row>
    <row r="94" spans="1:4" ht="12" customHeight="1">
      <c r="A94" s="563" t="s">
        <v>252</v>
      </c>
      <c r="B94" s="564" t="s">
        <v>266</v>
      </c>
      <c r="C94" s="565"/>
      <c r="D94" s="565"/>
    </row>
    <row r="95" spans="1:4" ht="12" customHeight="1">
      <c r="A95" s="563" t="s">
        <v>252</v>
      </c>
      <c r="B95" s="564" t="s">
        <v>267</v>
      </c>
      <c r="C95" s="565"/>
      <c r="D95" s="565"/>
    </row>
    <row r="96" spans="1:4" ht="12" customHeight="1">
      <c r="A96" s="563" t="s">
        <v>252</v>
      </c>
      <c r="B96" s="564" t="s">
        <v>268</v>
      </c>
      <c r="C96" s="565"/>
      <c r="D96" s="565"/>
    </row>
    <row r="97" spans="1:4" ht="12" customHeight="1">
      <c r="A97" s="563" t="s">
        <v>252</v>
      </c>
      <c r="B97" s="564" t="s">
        <v>269</v>
      </c>
      <c r="C97" s="565"/>
      <c r="D97" s="565"/>
    </row>
    <row r="98" spans="1:4" ht="12" customHeight="1">
      <c r="A98" s="563" t="s">
        <v>252</v>
      </c>
      <c r="B98" s="564" t="s">
        <v>270</v>
      </c>
      <c r="C98" s="565"/>
      <c r="D98" s="565"/>
    </row>
    <row r="99" spans="1:4" ht="12" customHeight="1">
      <c r="A99" s="563" t="s">
        <v>252</v>
      </c>
      <c r="B99" s="564" t="s">
        <v>271</v>
      </c>
      <c r="C99" s="565"/>
      <c r="D99" s="565"/>
    </row>
    <row r="100" spans="1:4" ht="12" customHeight="1">
      <c r="A100" s="563" t="s">
        <v>252</v>
      </c>
      <c r="B100" s="564" t="s">
        <v>272</v>
      </c>
      <c r="C100" s="565"/>
      <c r="D100" s="565"/>
    </row>
    <row r="101" spans="1:4" ht="12" customHeight="1">
      <c r="A101" s="563" t="s">
        <v>252</v>
      </c>
      <c r="B101" s="564" t="s">
        <v>273</v>
      </c>
      <c r="C101" s="565"/>
      <c r="D101" s="565"/>
    </row>
    <row r="102" spans="1:4" ht="12" customHeight="1">
      <c r="A102" s="563" t="s">
        <v>252</v>
      </c>
      <c r="B102" s="564" t="s">
        <v>274</v>
      </c>
      <c r="C102" s="565"/>
      <c r="D102" s="565"/>
    </row>
    <row r="103" spans="1:4" ht="12" customHeight="1">
      <c r="A103" s="563" t="s">
        <v>252</v>
      </c>
      <c r="B103" s="564" t="s">
        <v>275</v>
      </c>
      <c r="C103" s="565"/>
      <c r="D103" s="565"/>
    </row>
    <row r="104" spans="1:4" ht="12" customHeight="1">
      <c r="A104" s="563" t="s">
        <v>252</v>
      </c>
      <c r="B104" s="564" t="s">
        <v>276</v>
      </c>
      <c r="C104" s="565"/>
      <c r="D104" s="565"/>
    </row>
    <row r="105" spans="1:4" ht="12" customHeight="1">
      <c r="A105" s="563" t="s">
        <v>252</v>
      </c>
      <c r="B105" s="564" t="s">
        <v>277</v>
      </c>
      <c r="C105" s="565"/>
      <c r="D105" s="565"/>
    </row>
    <row r="106" spans="1:4" ht="12" customHeight="1">
      <c r="A106" s="563" t="s">
        <v>252</v>
      </c>
      <c r="B106" s="564" t="s">
        <v>278</v>
      </c>
      <c r="C106" s="565"/>
      <c r="D106" s="565"/>
    </row>
    <row r="107" spans="1:4" ht="12" customHeight="1">
      <c r="A107" s="563" t="s">
        <v>252</v>
      </c>
      <c r="B107" s="564" t="s">
        <v>279</v>
      </c>
      <c r="C107" s="565"/>
      <c r="D107" s="565"/>
    </row>
    <row r="108" spans="1:4" ht="12" customHeight="1">
      <c r="A108" s="563" t="s">
        <v>252</v>
      </c>
      <c r="B108" s="564" t="s">
        <v>280</v>
      </c>
      <c r="C108" s="565"/>
      <c r="D108" s="565"/>
    </row>
    <row r="109" spans="1:4" ht="12" customHeight="1">
      <c r="A109" s="563" t="s">
        <v>252</v>
      </c>
      <c r="B109" s="564" t="s">
        <v>281</v>
      </c>
      <c r="C109" s="565"/>
      <c r="D109" s="565"/>
    </row>
    <row r="110" spans="1:4" ht="12" customHeight="1">
      <c r="A110" s="563" t="s">
        <v>252</v>
      </c>
      <c r="B110" s="564" t="s">
        <v>282</v>
      </c>
      <c r="C110" s="565"/>
      <c r="D110" s="565"/>
    </row>
    <row r="111" spans="1:4" ht="12" customHeight="1">
      <c r="A111" s="563" t="s">
        <v>252</v>
      </c>
      <c r="B111" s="564" t="s">
        <v>283</v>
      </c>
      <c r="C111" s="565"/>
      <c r="D111" s="565"/>
    </row>
    <row r="112" spans="1:4" ht="12" customHeight="1">
      <c r="A112" s="563" t="s">
        <v>252</v>
      </c>
      <c r="B112" s="564" t="s">
        <v>284</v>
      </c>
      <c r="C112" s="565"/>
      <c r="D112" s="565"/>
    </row>
    <row r="113" spans="1:4" ht="12" customHeight="1">
      <c r="A113" s="563" t="s">
        <v>252</v>
      </c>
      <c r="B113" s="564" t="s">
        <v>285</v>
      </c>
      <c r="C113" s="565"/>
      <c r="D113" s="565"/>
    </row>
    <row r="114" spans="1:4" ht="12" customHeight="1">
      <c r="A114" s="563" t="s">
        <v>252</v>
      </c>
      <c r="B114" s="564" t="s">
        <v>286</v>
      </c>
      <c r="C114" s="565"/>
      <c r="D114" s="565"/>
    </row>
    <row r="115" spans="1:4" ht="12" customHeight="1">
      <c r="A115" s="563" t="s">
        <v>252</v>
      </c>
      <c r="B115" s="564" t="s">
        <v>287</v>
      </c>
      <c r="C115" s="565"/>
      <c r="D115" s="565"/>
    </row>
    <row r="116" spans="1:4" ht="12" customHeight="1">
      <c r="A116" s="563" t="s">
        <v>252</v>
      </c>
      <c r="B116" s="564" t="s">
        <v>288</v>
      </c>
      <c r="C116" s="565"/>
      <c r="D116" s="565"/>
    </row>
    <row r="117" spans="1:4" ht="12" customHeight="1">
      <c r="A117" s="563" t="s">
        <v>252</v>
      </c>
      <c r="B117" s="564" t="s">
        <v>289</v>
      </c>
      <c r="C117" s="565"/>
      <c r="D117" s="565"/>
    </row>
    <row r="118" spans="1:4" ht="12" customHeight="1">
      <c r="A118" s="563" t="s">
        <v>252</v>
      </c>
      <c r="B118" s="564" t="s">
        <v>290</v>
      </c>
      <c r="C118" s="565"/>
      <c r="D118" s="565"/>
    </row>
    <row r="119" spans="1:4" ht="12" customHeight="1">
      <c r="A119" s="563" t="s">
        <v>252</v>
      </c>
      <c r="B119" s="564" t="s">
        <v>291</v>
      </c>
      <c r="C119" s="565"/>
      <c r="D119" s="565"/>
    </row>
    <row r="120" spans="1:4" ht="12" customHeight="1">
      <c r="A120" s="563" t="s">
        <v>252</v>
      </c>
      <c r="B120" s="564" t="s">
        <v>292</v>
      </c>
      <c r="C120" s="565"/>
      <c r="D120" s="565"/>
    </row>
    <row r="121" spans="1:4" ht="12" customHeight="1">
      <c r="A121" s="563" t="s">
        <v>252</v>
      </c>
      <c r="B121" s="564" t="s">
        <v>293</v>
      </c>
      <c r="C121" s="565"/>
      <c r="D121" s="565"/>
    </row>
    <row r="122" spans="1:4" ht="12" customHeight="1">
      <c r="A122" s="563" t="s">
        <v>252</v>
      </c>
      <c r="B122" s="564" t="s">
        <v>294</v>
      </c>
      <c r="C122" s="565"/>
      <c r="D122" s="565"/>
    </row>
  </sheetData>
  <mergeCells count="108">
    <mergeCell ref="B8:C8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B47:C48"/>
    <mergeCell ref="B49:C50"/>
    <mergeCell ref="S51:S52"/>
    <mergeCell ref="T51:T52"/>
    <mergeCell ref="E53:E54"/>
    <mergeCell ref="S53:S54"/>
    <mergeCell ref="T53:T54"/>
    <mergeCell ref="B51:C52"/>
    <mergeCell ref="B53:C54"/>
    <mergeCell ref="T45:T46"/>
    <mergeCell ref="T47:T48"/>
    <mergeCell ref="S45:S46"/>
    <mergeCell ref="E45:E46"/>
    <mergeCell ref="E43:E44"/>
    <mergeCell ref="S43:S44"/>
    <mergeCell ref="T55:T5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9:T50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S55:S56"/>
    <mergeCell ref="S47:S48"/>
    <mergeCell ref="D55:D56"/>
    <mergeCell ref="E55:E56"/>
    <mergeCell ref="M55:M56"/>
    <mergeCell ref="N55:N56"/>
    <mergeCell ref="O55:O56"/>
    <mergeCell ref="P55:P56"/>
    <mergeCell ref="Q55:Q56"/>
    <mergeCell ref="R55:R56"/>
    <mergeCell ref="E49:E50"/>
    <mergeCell ref="S49:S50"/>
    <mergeCell ref="E51:E52"/>
    <mergeCell ref="D49:D50"/>
    <mergeCell ref="D51:D52"/>
    <mergeCell ref="D53:D54"/>
    <mergeCell ref="E47:E48"/>
    <mergeCell ref="E41:E42"/>
    <mergeCell ref="S41:S42"/>
    <mergeCell ref="S37:S38"/>
    <mergeCell ref="E39:E40"/>
    <mergeCell ref="E37:E38"/>
    <mergeCell ref="S39:S40"/>
    <mergeCell ref="S35:S36"/>
    <mergeCell ref="E35:E36"/>
    <mergeCell ref="S33:S34"/>
    <mergeCell ref="E33:E34"/>
    <mergeCell ref="E31:E32"/>
    <mergeCell ref="S31:S32"/>
    <mergeCell ref="E29:E30"/>
    <mergeCell ref="S29:S30"/>
    <mergeCell ref="S25:S26"/>
    <mergeCell ref="E27:E28"/>
    <mergeCell ref="E25:E26"/>
    <mergeCell ref="S27:S28"/>
    <mergeCell ref="E23:E24"/>
    <mergeCell ref="S23:S24"/>
    <mergeCell ref="S9:S10"/>
    <mergeCell ref="E11:E12"/>
    <mergeCell ref="S11:S12"/>
    <mergeCell ref="G7:L7"/>
    <mergeCell ref="M7:R7"/>
    <mergeCell ref="E9:E10"/>
    <mergeCell ref="S19:S20"/>
    <mergeCell ref="E21:E22"/>
    <mergeCell ref="E19:E20"/>
    <mergeCell ref="S21:S22"/>
    <mergeCell ref="S17:S18"/>
    <mergeCell ref="S15:S16"/>
    <mergeCell ref="E17:E18"/>
    <mergeCell ref="S13:S14"/>
    <mergeCell ref="E15:E16"/>
    <mergeCell ref="E13:E14"/>
  </mergeCells>
  <conditionalFormatting sqref="M9:R54">
    <cfRule type="cellIs" dxfId="2" priority="2" operator="lessThan">
      <formula>0</formula>
    </cfRule>
  </conditionalFormatting>
  <pageMargins left="0.7" right="0.7" top="0.75" bottom="0.75" header="0.3" footer="0.3"/>
  <pageSetup paperSize="162" orientation="portrait" r:id="rId1"/>
  <ignoredErrors>
    <ignoredError sqref="G10:L18 G19:L34 G35:L36 G37:L48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4DFF4"/>
  </sheetPr>
  <dimension ref="A1:W482"/>
  <sheetViews>
    <sheetView zoomScale="80" zoomScaleNormal="80" workbookViewId="0">
      <selection activeCell="E343" sqref="E343"/>
    </sheetView>
  </sheetViews>
  <sheetFormatPr baseColWidth="10" defaultColWidth="11.5546875" defaultRowHeight="14.4"/>
  <cols>
    <col min="1" max="1" width="28.109375" style="173" customWidth="1"/>
    <col min="2" max="2" width="23.88671875" style="173" customWidth="1"/>
    <col min="3" max="3" width="7.44140625" style="173" customWidth="1"/>
    <col min="4" max="4" width="14.88671875" style="173" customWidth="1"/>
    <col min="5" max="5" width="35.5546875" style="188" customWidth="1"/>
    <col min="6" max="6" width="15.44140625" style="173" customWidth="1"/>
    <col min="7" max="7" width="16.5546875" style="173" customWidth="1"/>
    <col min="8" max="8" width="13.5546875" style="173" customWidth="1"/>
    <col min="9" max="9" width="12.5546875" style="173" customWidth="1"/>
    <col min="10" max="12" width="14.44140625" style="173" bestFit="1" customWidth="1"/>
    <col min="13" max="13" width="10.109375" style="243" customWidth="1"/>
    <col min="14" max="14" width="11.5546875" style="173" customWidth="1"/>
    <col min="15" max="15" width="14.109375" style="179" customWidth="1"/>
    <col min="16" max="16384" width="11.5546875" style="173"/>
  </cols>
  <sheetData>
    <row r="1" spans="1:15" ht="15.6">
      <c r="A1" s="174" t="s">
        <v>163</v>
      </c>
      <c r="B1" s="174" t="s">
        <v>164</v>
      </c>
      <c r="C1" s="174" t="s">
        <v>165</v>
      </c>
      <c r="D1" s="315" t="s">
        <v>166</v>
      </c>
      <c r="E1" s="174" t="s">
        <v>167</v>
      </c>
      <c r="F1" s="174" t="s">
        <v>168</v>
      </c>
      <c r="G1" s="174" t="s">
        <v>169</v>
      </c>
      <c r="H1" s="174" t="s">
        <v>170</v>
      </c>
      <c r="I1" s="174" t="s">
        <v>171</v>
      </c>
      <c r="J1" s="174" t="s">
        <v>172</v>
      </c>
      <c r="K1" s="174" t="s">
        <v>173</v>
      </c>
      <c r="L1" s="174" t="s">
        <v>174</v>
      </c>
      <c r="M1" s="316" t="s">
        <v>175</v>
      </c>
      <c r="N1" s="317" t="s">
        <v>176</v>
      </c>
      <c r="O1" s="318" t="s">
        <v>177</v>
      </c>
    </row>
    <row r="2" spans="1:15" s="179" customFormat="1">
      <c r="A2" s="182" t="s">
        <v>196</v>
      </c>
      <c r="B2" s="285" t="s">
        <v>184</v>
      </c>
      <c r="C2" s="285" t="s">
        <v>195</v>
      </c>
      <c r="D2" s="277" t="s">
        <v>138</v>
      </c>
      <c r="E2" s="277" t="str">
        <f>+'Control Cuota LTP'!$C$10</f>
        <v>ANTARTIC SEAFOOD S.A.</v>
      </c>
      <c r="F2" s="277" t="s">
        <v>141</v>
      </c>
      <c r="G2" s="277" t="s">
        <v>142</v>
      </c>
      <c r="H2" s="82">
        <f>+'Control Cuota LTP'!E10</f>
        <v>8.5587286000000002</v>
      </c>
      <c r="I2" s="82">
        <f>+'Control Cuota LTP'!F10</f>
        <v>-1.7941488000000001</v>
      </c>
      <c r="J2" s="82">
        <f>+'Control Cuota LTP'!G10</f>
        <v>6.7645797999999999</v>
      </c>
      <c r="K2" s="82">
        <f>+'Control Cuota LTP'!H10</f>
        <v>0</v>
      </c>
      <c r="L2" s="82">
        <f>+'Control Cuota LTP'!I10</f>
        <v>6.7645797999999999</v>
      </c>
      <c r="M2" s="278">
        <f>+'Control Cuota LTP'!J10</f>
        <v>0</v>
      </c>
      <c r="N2" s="177" t="s">
        <v>161</v>
      </c>
      <c r="O2" s="293">
        <f>+'Resumen anual_'!$B$4</f>
        <v>43587</v>
      </c>
    </row>
    <row r="3" spans="1:15" s="179" customFormat="1">
      <c r="A3" s="182" t="s">
        <v>196</v>
      </c>
      <c r="B3" s="285" t="s">
        <v>184</v>
      </c>
      <c r="C3" s="285" t="s">
        <v>195</v>
      </c>
      <c r="D3" s="277" t="s">
        <v>138</v>
      </c>
      <c r="E3" s="277" t="str">
        <f>+'Control Cuota LTP'!$C$10</f>
        <v>ANTARTIC SEAFOOD S.A.</v>
      </c>
      <c r="F3" s="277" t="s">
        <v>139</v>
      </c>
      <c r="G3" s="277" t="s">
        <v>140</v>
      </c>
      <c r="H3" s="82">
        <f>+'Control Cuota LTP'!E11</f>
        <v>0.995201</v>
      </c>
      <c r="I3" s="82">
        <f>+'Control Cuota LTP'!F11</f>
        <v>0</v>
      </c>
      <c r="J3" s="82">
        <f>+'Control Cuota LTP'!G11</f>
        <v>7.7597807999999997</v>
      </c>
      <c r="K3" s="82">
        <f>+'Control Cuota LTP'!H11</f>
        <v>0</v>
      </c>
      <c r="L3" s="82">
        <f>+'Control Cuota LTP'!I11</f>
        <v>7.7597807999999997</v>
      </c>
      <c r="M3" s="278">
        <f>+'Control Cuota LTP'!J11</f>
        <v>0</v>
      </c>
      <c r="N3" s="177" t="s">
        <v>161</v>
      </c>
      <c r="O3" s="293">
        <f>+'Resumen anual_'!$B$4</f>
        <v>43587</v>
      </c>
    </row>
    <row r="4" spans="1:15" s="179" customFormat="1">
      <c r="A4" s="182" t="s">
        <v>196</v>
      </c>
      <c r="B4" s="285" t="s">
        <v>184</v>
      </c>
      <c r="C4" s="285" t="s">
        <v>195</v>
      </c>
      <c r="D4" s="180" t="s">
        <v>138</v>
      </c>
      <c r="E4" s="180" t="str">
        <f>+'Control Cuota LTP'!$C$10</f>
        <v>ANTARTIC SEAFOOD S.A.</v>
      </c>
      <c r="F4" s="180" t="s">
        <v>141</v>
      </c>
      <c r="G4" s="180" t="s">
        <v>140</v>
      </c>
      <c r="H4" s="181">
        <f>+H2+H3</f>
        <v>9.5539296</v>
      </c>
      <c r="I4" s="181">
        <f>+I2+I3</f>
        <v>-1.7941488000000001</v>
      </c>
      <c r="J4" s="181">
        <f>+H4+I4</f>
        <v>7.7597807999999997</v>
      </c>
      <c r="K4" s="181">
        <f>SUM(K2:K3)</f>
        <v>0</v>
      </c>
      <c r="L4" s="181">
        <f>+J4-K4</f>
        <v>7.7597807999999997</v>
      </c>
      <c r="M4" s="183">
        <f>+K4/J4</f>
        <v>0</v>
      </c>
      <c r="N4" s="177" t="s">
        <v>161</v>
      </c>
      <c r="O4" s="293">
        <f>+'Resumen anual_'!$B$4</f>
        <v>43587</v>
      </c>
    </row>
    <row r="5" spans="1:15" s="179" customFormat="1">
      <c r="A5" s="182" t="s">
        <v>196</v>
      </c>
      <c r="B5" s="285" t="s">
        <v>184</v>
      </c>
      <c r="C5" s="285" t="s">
        <v>96</v>
      </c>
      <c r="D5" s="277" t="s">
        <v>138</v>
      </c>
      <c r="E5" s="277" t="str">
        <f>+'Control Cuota LTP'!$C$10</f>
        <v>ANTARTIC SEAFOOD S.A.</v>
      </c>
      <c r="F5" s="277" t="s">
        <v>141</v>
      </c>
      <c r="G5" s="277" t="s">
        <v>142</v>
      </c>
      <c r="H5" s="280">
        <f>+'Control Cuota LTP'!K10</f>
        <v>89.568089999999998</v>
      </c>
      <c r="I5" s="280">
        <f>+'Control Cuota LTP'!L10</f>
        <v>-18.689050000000002</v>
      </c>
      <c r="J5" s="280">
        <f>+'Control Cuota LTP'!M10</f>
        <v>70.879040000000003</v>
      </c>
      <c r="K5" s="280">
        <f>+'Control Cuota LTP'!N10</f>
        <v>47.643999999999998</v>
      </c>
      <c r="L5" s="280">
        <f>+'Control Cuota LTP'!O10</f>
        <v>23.235040000000005</v>
      </c>
      <c r="M5" s="281">
        <f>+'Control Cuota LTP'!P10</f>
        <v>0.67218743368984679</v>
      </c>
      <c r="N5" s="177" t="s">
        <v>161</v>
      </c>
      <c r="O5" s="293">
        <f>+'Resumen anual_'!$B$4</f>
        <v>43587</v>
      </c>
    </row>
    <row r="6" spans="1:15" s="179" customFormat="1">
      <c r="A6" s="182" t="s">
        <v>196</v>
      </c>
      <c r="B6" s="285" t="s">
        <v>184</v>
      </c>
      <c r="C6" s="277" t="s">
        <v>96</v>
      </c>
      <c r="D6" s="277" t="s">
        <v>138</v>
      </c>
      <c r="E6" s="277" t="str">
        <f>+'Control Cuota LTP'!$C$10</f>
        <v>ANTARTIC SEAFOOD S.A.</v>
      </c>
      <c r="F6" s="277" t="s">
        <v>139</v>
      </c>
      <c r="G6" s="277" t="s">
        <v>140</v>
      </c>
      <c r="H6" s="280">
        <f>+'Control Cuota LTP'!K11</f>
        <v>9.9520099999999996</v>
      </c>
      <c r="I6" s="280">
        <f>+'Control Cuota LTP'!L11</f>
        <v>0</v>
      </c>
      <c r="J6" s="280">
        <f>+'Control Cuota LTP'!M11</f>
        <v>33.187050000000006</v>
      </c>
      <c r="K6" s="280">
        <f>+'Control Cuota LTP'!N11</f>
        <v>20.207000000000001</v>
      </c>
      <c r="L6" s="280">
        <f>+'Control Cuota LTP'!O11</f>
        <v>12.980050000000006</v>
      </c>
      <c r="M6" s="281">
        <f>+'Control Cuota LTP'!P11</f>
        <v>0.60888207900370772</v>
      </c>
      <c r="N6" s="177" t="s">
        <v>161</v>
      </c>
      <c r="O6" s="293">
        <f>+'Resumen anual_'!$B$4</f>
        <v>43587</v>
      </c>
    </row>
    <row r="7" spans="1:15" s="179" customFormat="1">
      <c r="A7" s="182" t="s">
        <v>196</v>
      </c>
      <c r="B7" s="285" t="s">
        <v>184</v>
      </c>
      <c r="C7" s="180" t="s">
        <v>96</v>
      </c>
      <c r="D7" s="180" t="s">
        <v>138</v>
      </c>
      <c r="E7" s="180" t="str">
        <f>+'Control Cuota LTP'!$C$10</f>
        <v>ANTARTIC SEAFOOD S.A.</v>
      </c>
      <c r="F7" s="180" t="s">
        <v>141</v>
      </c>
      <c r="G7" s="180" t="s">
        <v>140</v>
      </c>
      <c r="H7" s="181">
        <f>+H5+H6</f>
        <v>99.520099999999999</v>
      </c>
      <c r="I7" s="181">
        <f>+I5+I6</f>
        <v>-18.689050000000002</v>
      </c>
      <c r="J7" s="181">
        <f>+H7+I7</f>
        <v>80.831050000000005</v>
      </c>
      <c r="K7" s="181">
        <f>SUM(K5:K6)</f>
        <v>67.850999999999999</v>
      </c>
      <c r="L7" s="181">
        <f>+J7-K7</f>
        <v>12.980050000000006</v>
      </c>
      <c r="M7" s="183">
        <f>+K7/J7</f>
        <v>0.83941752581464668</v>
      </c>
      <c r="N7" s="177" t="s">
        <v>161</v>
      </c>
      <c r="O7" s="293">
        <f>+'Resumen anual_'!$B$4</f>
        <v>43587</v>
      </c>
    </row>
    <row r="8" spans="1:15" s="179" customFormat="1">
      <c r="A8" s="182" t="s">
        <v>196</v>
      </c>
      <c r="B8" s="285" t="s">
        <v>184</v>
      </c>
      <c r="C8" s="277" t="s">
        <v>97</v>
      </c>
      <c r="D8" s="277" t="s">
        <v>138</v>
      </c>
      <c r="E8" s="277" t="str">
        <f>+'Control Cuota LTP'!$C$10</f>
        <v>ANTARTIC SEAFOOD S.A.</v>
      </c>
      <c r="F8" s="277" t="s">
        <v>141</v>
      </c>
      <c r="G8" s="277" t="s">
        <v>142</v>
      </c>
      <c r="H8" s="82">
        <f>+'Control Cuota LTP'!Q10</f>
        <v>179.13618</v>
      </c>
      <c r="I8" s="82">
        <f>+'Control Cuota LTP'!R10</f>
        <v>-37.378100000000003</v>
      </c>
      <c r="J8" s="82">
        <f>+'Control Cuota LTP'!S10</f>
        <v>141.75808000000001</v>
      </c>
      <c r="K8" s="82">
        <f>+'Control Cuota LTP'!T10</f>
        <v>140.62899999999996</v>
      </c>
      <c r="L8" s="82">
        <f>+'Control Cuota LTP'!U10</f>
        <v>1.1290800000000445</v>
      </c>
      <c r="M8" s="278">
        <f>+'Control Cuota LTP'!V10</f>
        <v>0.9920351630044647</v>
      </c>
      <c r="N8" s="177" t="s">
        <v>161</v>
      </c>
      <c r="O8" s="293">
        <f>+'Resumen anual_'!$B$4</f>
        <v>43587</v>
      </c>
    </row>
    <row r="9" spans="1:15" s="179" customFormat="1">
      <c r="A9" s="182" t="s">
        <v>196</v>
      </c>
      <c r="B9" s="285" t="s">
        <v>184</v>
      </c>
      <c r="C9" s="277" t="s">
        <v>97</v>
      </c>
      <c r="D9" s="277" t="s">
        <v>138</v>
      </c>
      <c r="E9" s="277" t="str">
        <f>+'Control Cuota LTP'!$C$10</f>
        <v>ANTARTIC SEAFOOD S.A.</v>
      </c>
      <c r="F9" s="277" t="s">
        <v>139</v>
      </c>
      <c r="G9" s="277" t="s">
        <v>140</v>
      </c>
      <c r="H9" s="82">
        <f>+'Control Cuota LTP'!Q11</f>
        <v>19.904019999999999</v>
      </c>
      <c r="I9" s="82">
        <f>+'Control Cuota LTP'!R11</f>
        <v>0</v>
      </c>
      <c r="J9" s="82">
        <f>+'Control Cuota LTP'!S11</f>
        <v>21.033100000000044</v>
      </c>
      <c r="K9" s="82">
        <f>+'Control Cuota LTP'!T11</f>
        <v>17.547000000000001</v>
      </c>
      <c r="L9" s="82">
        <f>+'Control Cuota LTP'!U11</f>
        <v>3.4861000000000431</v>
      </c>
      <c r="M9" s="278">
        <f>+'Control Cuota LTP'!V11</f>
        <v>0.83425648145066411</v>
      </c>
      <c r="N9" s="177" t="s">
        <v>161</v>
      </c>
      <c r="O9" s="293">
        <f>+'Resumen anual_'!$B$4</f>
        <v>43587</v>
      </c>
    </row>
    <row r="10" spans="1:15" s="179" customFormat="1">
      <c r="A10" s="182" t="s">
        <v>196</v>
      </c>
      <c r="B10" s="285" t="s">
        <v>184</v>
      </c>
      <c r="C10" s="180" t="s">
        <v>97</v>
      </c>
      <c r="D10" s="180" t="s">
        <v>138</v>
      </c>
      <c r="E10" s="180" t="str">
        <f>+'Control Cuota LTP'!$C$10</f>
        <v>ANTARTIC SEAFOOD S.A.</v>
      </c>
      <c r="F10" s="180" t="s">
        <v>141</v>
      </c>
      <c r="G10" s="180" t="s">
        <v>140</v>
      </c>
      <c r="H10" s="181">
        <f>+H8+H9</f>
        <v>199.0402</v>
      </c>
      <c r="I10" s="181">
        <f>+I8+I9</f>
        <v>-37.378100000000003</v>
      </c>
      <c r="J10" s="181">
        <f>+H10+I10</f>
        <v>161.66210000000001</v>
      </c>
      <c r="K10" s="181">
        <f>SUM(K8:K9)</f>
        <v>158.17599999999996</v>
      </c>
      <c r="L10" s="181">
        <f>+J10-K10</f>
        <v>3.4861000000000502</v>
      </c>
      <c r="M10" s="183">
        <f>+K10/J10</f>
        <v>0.97843588571470952</v>
      </c>
      <c r="N10" s="177" t="s">
        <v>161</v>
      </c>
      <c r="O10" s="293">
        <f>+'Resumen anual_'!$B$4</f>
        <v>43587</v>
      </c>
    </row>
    <row r="11" spans="1:15" s="179" customFormat="1">
      <c r="A11" s="182" t="s">
        <v>196</v>
      </c>
      <c r="B11" s="285" t="s">
        <v>184</v>
      </c>
      <c r="C11" s="277" t="s">
        <v>98</v>
      </c>
      <c r="D11" s="277" t="s">
        <v>138</v>
      </c>
      <c r="E11" s="277" t="str">
        <f>+'Control Cuota LTP'!$C$10</f>
        <v>ANTARTIC SEAFOOD S.A.</v>
      </c>
      <c r="F11" s="277" t="s">
        <v>141</v>
      </c>
      <c r="G11" s="277" t="s">
        <v>142</v>
      </c>
      <c r="H11" s="280">
        <f>+'Control Cuota LTP'!W10</f>
        <v>134.352135</v>
      </c>
      <c r="I11" s="280">
        <f>+'Control Cuota LTP'!X10</f>
        <v>-28.033574999999999</v>
      </c>
      <c r="J11" s="280">
        <f>+'Control Cuota LTP'!Y10</f>
        <v>106.31856000000001</v>
      </c>
      <c r="K11" s="280">
        <f>+'Control Cuota LTP'!Z10</f>
        <v>100.11599999999999</v>
      </c>
      <c r="L11" s="280">
        <f>+'Control Cuota LTP'!AA10</f>
        <v>6.2025600000000196</v>
      </c>
      <c r="M11" s="281">
        <f>+'Control Cuota LTP'!AB10</f>
        <v>0.94166060939877272</v>
      </c>
      <c r="N11" s="177" t="s">
        <v>161</v>
      </c>
      <c r="O11" s="293">
        <f>+'Resumen anual_'!$B$4</f>
        <v>43587</v>
      </c>
    </row>
    <row r="12" spans="1:15" s="179" customFormat="1">
      <c r="A12" s="182" t="s">
        <v>196</v>
      </c>
      <c r="B12" s="285" t="s">
        <v>184</v>
      </c>
      <c r="C12" s="277" t="s">
        <v>98</v>
      </c>
      <c r="D12" s="277" t="s">
        <v>138</v>
      </c>
      <c r="E12" s="277" t="str">
        <f>+'Control Cuota LTP'!$C$10</f>
        <v>ANTARTIC SEAFOOD S.A.</v>
      </c>
      <c r="F12" s="277" t="s">
        <v>139</v>
      </c>
      <c r="G12" s="277" t="s">
        <v>140</v>
      </c>
      <c r="H12" s="280">
        <f>+'Control Cuota LTP'!W11</f>
        <v>14.928015</v>
      </c>
      <c r="I12" s="280">
        <f>+'Control Cuota LTP'!X11</f>
        <v>0</v>
      </c>
      <c r="J12" s="280">
        <f>+'Control Cuota LTP'!Y11</f>
        <v>21.130575000000022</v>
      </c>
      <c r="K12" s="280">
        <f>+'Control Cuota LTP'!Z11</f>
        <v>14.654999999999999</v>
      </c>
      <c r="L12" s="280">
        <f>+'Control Cuota LTP'!AA11</f>
        <v>6.4755750000000223</v>
      </c>
      <c r="M12" s="281">
        <f>+'Control Cuota LTP'!AB11</f>
        <v>0.69354478048988177</v>
      </c>
      <c r="N12" s="177" t="s">
        <v>161</v>
      </c>
      <c r="O12" s="293">
        <f>+'Resumen anual_'!$B$4</f>
        <v>43587</v>
      </c>
    </row>
    <row r="13" spans="1:15" s="179" customFormat="1">
      <c r="A13" s="182" t="s">
        <v>196</v>
      </c>
      <c r="B13" s="285" t="s">
        <v>184</v>
      </c>
      <c r="C13" s="180" t="s">
        <v>98</v>
      </c>
      <c r="D13" s="180" t="s">
        <v>138</v>
      </c>
      <c r="E13" s="180" t="str">
        <f>+'Control Cuota LTP'!$C$10</f>
        <v>ANTARTIC SEAFOOD S.A.</v>
      </c>
      <c r="F13" s="180" t="s">
        <v>141</v>
      </c>
      <c r="G13" s="180" t="s">
        <v>140</v>
      </c>
      <c r="H13" s="181">
        <f>+H11+H12</f>
        <v>149.28014999999999</v>
      </c>
      <c r="I13" s="181">
        <f>+I11+I12</f>
        <v>-28.033574999999999</v>
      </c>
      <c r="J13" s="181">
        <f>+H13+I13</f>
        <v>121.24657499999999</v>
      </c>
      <c r="K13" s="181">
        <f>SUM(K11:K12)</f>
        <v>114.77099999999999</v>
      </c>
      <c r="L13" s="181">
        <f>+J13-K13</f>
        <v>6.4755750000000063</v>
      </c>
      <c r="M13" s="183">
        <f>+K13/J13</f>
        <v>0.94659168722910314</v>
      </c>
      <c r="N13" s="177" t="s">
        <v>161</v>
      </c>
      <c r="O13" s="293">
        <f>+'Resumen anual_'!$B$4</f>
        <v>43587</v>
      </c>
    </row>
    <row r="14" spans="1:15" s="179" customFormat="1">
      <c r="A14" s="182" t="s">
        <v>196</v>
      </c>
      <c r="B14" s="285" t="s">
        <v>184</v>
      </c>
      <c r="C14" s="277" t="s">
        <v>99</v>
      </c>
      <c r="D14" s="277" t="s">
        <v>138</v>
      </c>
      <c r="E14" s="277" t="str">
        <f>+'Control Cuota LTP'!$C$10</f>
        <v>ANTARTIC SEAFOOD S.A.</v>
      </c>
      <c r="F14" s="277" t="s">
        <v>141</v>
      </c>
      <c r="G14" s="277" t="s">
        <v>142</v>
      </c>
      <c r="H14" s="82">
        <f>+'Control Cuota LTP'!AC10</f>
        <v>268.70427000000001</v>
      </c>
      <c r="I14" s="82">
        <f>+'Control Cuota LTP'!AD10</f>
        <v>-56.067149999999998</v>
      </c>
      <c r="J14" s="82">
        <f>+'Control Cuota LTP'!AE10</f>
        <v>212.63712000000001</v>
      </c>
      <c r="K14" s="82">
        <f>+'Control Cuota LTP'!AF10</f>
        <v>57.88</v>
      </c>
      <c r="L14" s="82">
        <f>+'Control Cuota LTP'!AG10</f>
        <v>154.75712000000001</v>
      </c>
      <c r="M14" s="278">
        <f>+'Control Cuota LTP'!AH10</f>
        <v>0.27220082740022061</v>
      </c>
      <c r="N14" s="177" t="s">
        <v>161</v>
      </c>
      <c r="O14" s="293">
        <f>+'Resumen anual_'!$B$4</f>
        <v>43587</v>
      </c>
    </row>
    <row r="15" spans="1:15" s="179" customFormat="1">
      <c r="A15" s="182" t="s">
        <v>196</v>
      </c>
      <c r="B15" s="285" t="s">
        <v>184</v>
      </c>
      <c r="C15" s="277" t="s">
        <v>99</v>
      </c>
      <c r="D15" s="277" t="s">
        <v>138</v>
      </c>
      <c r="E15" s="277" t="str">
        <f>+'Control Cuota LTP'!$C$10</f>
        <v>ANTARTIC SEAFOOD S.A.</v>
      </c>
      <c r="F15" s="277" t="s">
        <v>139</v>
      </c>
      <c r="G15" s="277" t="s">
        <v>140</v>
      </c>
      <c r="H15" s="82">
        <f>+'Control Cuota LTP'!AC11</f>
        <v>29.856030000000001</v>
      </c>
      <c r="I15" s="82">
        <f>+'Control Cuota LTP'!AD11</f>
        <v>0</v>
      </c>
      <c r="J15" s="82">
        <f>+'Control Cuota LTP'!AE11</f>
        <v>184.61315000000002</v>
      </c>
      <c r="K15" s="82">
        <f>+'Control Cuota LTP'!AF11</f>
        <v>180.52199999999999</v>
      </c>
      <c r="L15" s="82">
        <f>+'Control Cuota LTP'!AG11</f>
        <v>4.0911500000000274</v>
      </c>
      <c r="M15" s="278">
        <f>+'Control Cuota LTP'!AH11</f>
        <v>0.97783933593029515</v>
      </c>
      <c r="N15" s="177" t="s">
        <v>161</v>
      </c>
      <c r="O15" s="293">
        <f>+'Resumen anual_'!$B$4</f>
        <v>43587</v>
      </c>
    </row>
    <row r="16" spans="1:15" s="179" customFormat="1">
      <c r="A16" s="182" t="s">
        <v>196</v>
      </c>
      <c r="B16" s="285" t="s">
        <v>184</v>
      </c>
      <c r="C16" s="180" t="s">
        <v>99</v>
      </c>
      <c r="D16" s="180" t="s">
        <v>138</v>
      </c>
      <c r="E16" s="180" t="str">
        <f>+'Control Cuota LTP'!$C$10</f>
        <v>ANTARTIC SEAFOOD S.A.</v>
      </c>
      <c r="F16" s="180" t="s">
        <v>141</v>
      </c>
      <c r="G16" s="180" t="s">
        <v>140</v>
      </c>
      <c r="H16" s="181">
        <f>+H14+H15</f>
        <v>298.56029999999998</v>
      </c>
      <c r="I16" s="181">
        <f>+I14+I15</f>
        <v>-56.067149999999998</v>
      </c>
      <c r="J16" s="181">
        <f>+H16+I16</f>
        <v>242.49314999999999</v>
      </c>
      <c r="K16" s="181">
        <f>SUM(K14:K15)</f>
        <v>238.40199999999999</v>
      </c>
      <c r="L16" s="181">
        <f>+J16-K16</f>
        <v>4.091149999999999</v>
      </c>
      <c r="M16" s="183">
        <f>+K16/J16</f>
        <v>0.98312880178264828</v>
      </c>
      <c r="N16" s="177" t="s">
        <v>161</v>
      </c>
      <c r="O16" s="293">
        <f>+'Resumen anual_'!$B$4</f>
        <v>43587</v>
      </c>
    </row>
    <row r="17" spans="1:23" s="179" customFormat="1">
      <c r="A17" s="182" t="s">
        <v>196</v>
      </c>
      <c r="B17" s="285" t="s">
        <v>184</v>
      </c>
      <c r="C17" s="277" t="s">
        <v>100</v>
      </c>
      <c r="D17" s="277" t="s">
        <v>138</v>
      </c>
      <c r="E17" s="277" t="str">
        <f>+'Control Cuota LTP'!$C$10</f>
        <v>ANTARTIC SEAFOOD S.A.</v>
      </c>
      <c r="F17" s="277" t="s">
        <v>141</v>
      </c>
      <c r="G17" s="277" t="s">
        <v>142</v>
      </c>
      <c r="H17" s="82">
        <f>+'Control Cuota LTP'!AI10</f>
        <v>120.0212406</v>
      </c>
      <c r="I17" s="82">
        <f>+'Control Cuota LTP'!AJ10</f>
        <v>-25.043327000000001</v>
      </c>
      <c r="J17" s="82">
        <f>+'Control Cuota LTP'!AK10</f>
        <v>94.977913599999994</v>
      </c>
      <c r="K17" s="82">
        <f>+'Control Cuota LTP'!AL10</f>
        <v>62.423999999999992</v>
      </c>
      <c r="L17" s="82">
        <f>+'Control Cuota LTP'!AM10</f>
        <v>32.553913600000001</v>
      </c>
      <c r="M17" s="278">
        <f>+'Control Cuota LTP'!AN10</f>
        <v>0.65724753928475421</v>
      </c>
      <c r="N17" s="177" t="s">
        <v>161</v>
      </c>
      <c r="O17" s="293">
        <f>+'Resumen anual_'!$B$4</f>
        <v>43587</v>
      </c>
    </row>
    <row r="18" spans="1:23" s="179" customFormat="1">
      <c r="A18" s="182" t="s">
        <v>196</v>
      </c>
      <c r="B18" s="285" t="s">
        <v>184</v>
      </c>
      <c r="C18" s="277" t="s">
        <v>100</v>
      </c>
      <c r="D18" s="277" t="s">
        <v>138</v>
      </c>
      <c r="E18" s="277" t="str">
        <f>+'Control Cuota LTP'!$C$10</f>
        <v>ANTARTIC SEAFOOD S.A.</v>
      </c>
      <c r="F18" s="277" t="s">
        <v>139</v>
      </c>
      <c r="G18" s="277" t="s">
        <v>140</v>
      </c>
      <c r="H18" s="82">
        <f>+'Control Cuota LTP'!AI11</f>
        <v>13.3356934</v>
      </c>
      <c r="I18" s="82">
        <f>+'Control Cuota LTP'!AJ11</f>
        <v>0</v>
      </c>
      <c r="J18" s="82">
        <f>+'Control Cuota LTP'!AK11</f>
        <v>45.889606999999998</v>
      </c>
      <c r="K18" s="82">
        <f>+'Control Cuota LTP'!AL11</f>
        <v>41.057999999999993</v>
      </c>
      <c r="L18" s="82">
        <f>+'Control Cuota LTP'!AM11</f>
        <v>4.8316070000000053</v>
      </c>
      <c r="M18" s="278">
        <f>+'Control Cuota LTP'!AN11</f>
        <v>0.89471239097776523</v>
      </c>
      <c r="N18" s="177" t="s">
        <v>161</v>
      </c>
      <c r="O18" s="293">
        <f>+'Resumen anual_'!$B$4</f>
        <v>43587</v>
      </c>
    </row>
    <row r="19" spans="1:23" s="179" customFormat="1">
      <c r="A19" s="182" t="s">
        <v>196</v>
      </c>
      <c r="B19" s="285" t="s">
        <v>184</v>
      </c>
      <c r="C19" s="180" t="s">
        <v>100</v>
      </c>
      <c r="D19" s="180" t="s">
        <v>138</v>
      </c>
      <c r="E19" s="180" t="str">
        <f>+'Control Cuota LTP'!$C$10</f>
        <v>ANTARTIC SEAFOOD S.A.</v>
      </c>
      <c r="F19" s="180" t="s">
        <v>141</v>
      </c>
      <c r="G19" s="180" t="s">
        <v>140</v>
      </c>
      <c r="H19" s="181">
        <f>+H17+H18</f>
        <v>133.356934</v>
      </c>
      <c r="I19" s="181">
        <f>+I17+I18</f>
        <v>-25.043327000000001</v>
      </c>
      <c r="J19" s="181">
        <f>+H19+I19</f>
        <v>108.31360699999999</v>
      </c>
      <c r="K19" s="181">
        <f>SUM(K17:K18)</f>
        <v>103.48199999999999</v>
      </c>
      <c r="L19" s="181">
        <f>+J19-K19</f>
        <v>4.8316070000000053</v>
      </c>
      <c r="M19" s="183">
        <f>+K19/J19</f>
        <v>0.95539242821079717</v>
      </c>
      <c r="N19" s="177" t="s">
        <v>161</v>
      </c>
      <c r="O19" s="293">
        <f>+'Resumen anual_'!$B$4</f>
        <v>43587</v>
      </c>
    </row>
    <row r="20" spans="1:23">
      <c r="A20" s="182" t="s">
        <v>196</v>
      </c>
      <c r="B20" s="285" t="s">
        <v>184</v>
      </c>
      <c r="C20" s="282" t="s">
        <v>144</v>
      </c>
      <c r="D20" s="282" t="s">
        <v>138</v>
      </c>
      <c r="E20" s="282" t="str">
        <f>+'Control Cuota LTP'!$C$10</f>
        <v>ANTARTIC SEAFOOD S.A.</v>
      </c>
      <c r="F20" s="282" t="s">
        <v>141</v>
      </c>
      <c r="G20" s="282" t="s">
        <v>140</v>
      </c>
      <c r="H20" s="283">
        <f>+H19+H16+H13+H10+H7+H4</f>
        <v>889.31161359999999</v>
      </c>
      <c r="I20" s="283">
        <f>+I19+I16+I13+I10+I7+I4</f>
        <v>-167.0053508</v>
      </c>
      <c r="J20" s="283">
        <f>+H20+I20</f>
        <v>722.30626280000001</v>
      </c>
      <c r="K20" s="283">
        <f>+K19+K16+K13+K10+K7+K4</f>
        <v>682.6819999999999</v>
      </c>
      <c r="L20" s="283">
        <f>+J20-K20</f>
        <v>39.62426280000011</v>
      </c>
      <c r="M20" s="284">
        <f>+K20/J20</f>
        <v>0.94514201961035504</v>
      </c>
      <c r="N20" s="177" t="s">
        <v>161</v>
      </c>
      <c r="O20" s="297">
        <f>+'Resumen anual_'!$B$4</f>
        <v>43587</v>
      </c>
      <c r="R20" s="179"/>
      <c r="S20" s="179"/>
      <c r="T20" s="179"/>
      <c r="U20" s="179"/>
      <c r="V20" s="179"/>
      <c r="W20" s="179"/>
    </row>
    <row r="21" spans="1:23">
      <c r="A21" s="182" t="s">
        <v>196</v>
      </c>
      <c r="B21" s="285" t="s">
        <v>184</v>
      </c>
      <c r="C21" s="285" t="s">
        <v>195</v>
      </c>
      <c r="D21" s="277" t="s">
        <v>138</v>
      </c>
      <c r="E21" s="277" t="str">
        <f>+'Control Cuota LTP'!$C$12</f>
        <v>BAYCIC BAYCIC MARIA</v>
      </c>
      <c r="F21" s="277" t="s">
        <v>141</v>
      </c>
      <c r="G21" s="277" t="s">
        <v>142</v>
      </c>
      <c r="H21" s="82">
        <f>+'Control Cuota LTP'!E12</f>
        <v>1.2900000000000001E-3</v>
      </c>
      <c r="I21" s="82">
        <f>+'Control Cuota LTP'!F12</f>
        <v>0</v>
      </c>
      <c r="J21" s="82">
        <f>+'Control Cuota LTP'!G12</f>
        <v>1.2900000000000001E-3</v>
      </c>
      <c r="K21" s="82">
        <f>+'Control Cuota LTP'!H12</f>
        <v>0</v>
      </c>
      <c r="L21" s="82">
        <f>+'Control Cuota LTP'!I12</f>
        <v>1.2900000000000001E-3</v>
      </c>
      <c r="M21" s="278">
        <f>+'Control Cuota LTP'!J12</f>
        <v>0</v>
      </c>
      <c r="N21" s="177" t="s">
        <v>161</v>
      </c>
      <c r="O21" s="293">
        <f>+'Resumen anual_'!$B$4</f>
        <v>43587</v>
      </c>
      <c r="R21" s="179"/>
      <c r="S21" s="179"/>
      <c r="T21" s="179"/>
      <c r="U21" s="179"/>
      <c r="V21" s="179"/>
      <c r="W21" s="179"/>
    </row>
    <row r="22" spans="1:23">
      <c r="A22" s="182" t="s">
        <v>196</v>
      </c>
      <c r="B22" s="285" t="s">
        <v>184</v>
      </c>
      <c r="C22" s="285" t="s">
        <v>195</v>
      </c>
      <c r="D22" s="277" t="s">
        <v>138</v>
      </c>
      <c r="E22" s="277" t="str">
        <f>+'Control Cuota LTP'!$C$12</f>
        <v>BAYCIC BAYCIC MARIA</v>
      </c>
      <c r="F22" s="277" t="s">
        <v>139</v>
      </c>
      <c r="G22" s="277" t="s">
        <v>140</v>
      </c>
      <c r="H22" s="82">
        <f>+'Control Cuota LTP'!E13</f>
        <v>0</v>
      </c>
      <c r="I22" s="82">
        <f>+'Control Cuota LTP'!F13</f>
        <v>0</v>
      </c>
      <c r="J22" s="82">
        <f>+'Control Cuota LTP'!G13</f>
        <v>1.2900000000000001E-3</v>
      </c>
      <c r="K22" s="82">
        <f>+'Control Cuota LTP'!H13</f>
        <v>0</v>
      </c>
      <c r="L22" s="82">
        <f>+'Control Cuota LTP'!I13</f>
        <v>1.2900000000000001E-3</v>
      </c>
      <c r="M22" s="278">
        <f>+'Control Cuota LTP'!J13</f>
        <v>0</v>
      </c>
      <c r="N22" s="177" t="s">
        <v>161</v>
      </c>
      <c r="O22" s="293">
        <f>+'Resumen anual_'!$B$4</f>
        <v>43587</v>
      </c>
      <c r="R22" s="179"/>
      <c r="S22" s="179"/>
      <c r="T22" s="179"/>
      <c r="U22" s="179"/>
      <c r="V22" s="179"/>
      <c r="W22" s="179"/>
    </row>
    <row r="23" spans="1:23" s="179" customFormat="1">
      <c r="A23" s="182" t="s">
        <v>196</v>
      </c>
      <c r="B23" s="285" t="s">
        <v>184</v>
      </c>
      <c r="C23" s="285" t="s">
        <v>195</v>
      </c>
      <c r="D23" s="180" t="s">
        <v>138</v>
      </c>
      <c r="E23" s="180" t="str">
        <f>+'Control Cuota LTP'!$C$12</f>
        <v>BAYCIC BAYCIC MARIA</v>
      </c>
      <c r="F23" s="180" t="s">
        <v>141</v>
      </c>
      <c r="G23" s="180" t="s">
        <v>140</v>
      </c>
      <c r="H23" s="181">
        <f>+H21+H22</f>
        <v>1.2900000000000001E-3</v>
      </c>
      <c r="I23" s="181">
        <f>+I21+I22</f>
        <v>0</v>
      </c>
      <c r="J23" s="181">
        <f>+H23+I23</f>
        <v>1.2900000000000001E-3</v>
      </c>
      <c r="K23" s="181">
        <f>SUM(K21:K22)</f>
        <v>0</v>
      </c>
      <c r="L23" s="181">
        <f>+J23-K23</f>
        <v>1.2900000000000001E-3</v>
      </c>
      <c r="M23" s="183">
        <f>+K23/J23</f>
        <v>0</v>
      </c>
      <c r="N23" s="177" t="s">
        <v>161</v>
      </c>
      <c r="O23" s="293">
        <f>+'Resumen anual_'!$B$4</f>
        <v>43587</v>
      </c>
    </row>
    <row r="24" spans="1:23">
      <c r="A24" s="182" t="s">
        <v>196</v>
      </c>
      <c r="B24" s="285" t="s">
        <v>184</v>
      </c>
      <c r="C24" s="285" t="s">
        <v>96</v>
      </c>
      <c r="D24" s="277" t="s">
        <v>138</v>
      </c>
      <c r="E24" s="277" t="str">
        <f>+'Control Cuota LTP'!$C$12</f>
        <v>BAYCIC BAYCIC MARIA</v>
      </c>
      <c r="F24" s="277" t="s">
        <v>141</v>
      </c>
      <c r="G24" s="277" t="s">
        <v>142</v>
      </c>
      <c r="H24" s="280">
        <f>+'Control Cuota LTP'!K12</f>
        <v>1.35E-2</v>
      </c>
      <c r="I24" s="280">
        <f>+'Control Cuota LTP'!L12</f>
        <v>0</v>
      </c>
      <c r="J24" s="280">
        <f>+'Control Cuota LTP'!M12</f>
        <v>1.35E-2</v>
      </c>
      <c r="K24" s="280">
        <f>+'Control Cuota LTP'!N12</f>
        <v>0</v>
      </c>
      <c r="L24" s="280">
        <f>+'Control Cuota LTP'!O12</f>
        <v>1.35E-2</v>
      </c>
      <c r="M24" s="281">
        <f>+'Control Cuota LTP'!P12</f>
        <v>0</v>
      </c>
      <c r="N24" s="177" t="s">
        <v>161</v>
      </c>
      <c r="O24" s="293">
        <f>+'Resumen anual_'!$B$4</f>
        <v>43587</v>
      </c>
      <c r="R24" s="179"/>
      <c r="S24" s="179"/>
      <c r="T24" s="179"/>
      <c r="U24" s="179"/>
      <c r="V24" s="179"/>
      <c r="W24" s="179"/>
    </row>
    <row r="25" spans="1:23">
      <c r="A25" s="182" t="s">
        <v>196</v>
      </c>
      <c r="B25" s="285" t="s">
        <v>184</v>
      </c>
      <c r="C25" s="277" t="s">
        <v>96</v>
      </c>
      <c r="D25" s="277" t="s">
        <v>138</v>
      </c>
      <c r="E25" s="277" t="str">
        <f>+'Control Cuota LTP'!$C$12</f>
        <v>BAYCIC BAYCIC MARIA</v>
      </c>
      <c r="F25" s="277" t="s">
        <v>139</v>
      </c>
      <c r="G25" s="277" t="s">
        <v>140</v>
      </c>
      <c r="H25" s="280">
        <f>+'Control Cuota LTP'!K13</f>
        <v>1.5E-3</v>
      </c>
      <c r="I25" s="280">
        <f>+'Control Cuota LTP'!L13</f>
        <v>0</v>
      </c>
      <c r="J25" s="280">
        <f>+'Control Cuota LTP'!M13</f>
        <v>1.4999999999999999E-2</v>
      </c>
      <c r="K25" s="280">
        <f>+'Control Cuota LTP'!N13</f>
        <v>0</v>
      </c>
      <c r="L25" s="280">
        <f>+'Control Cuota LTP'!O13</f>
        <v>1.4999999999999999E-2</v>
      </c>
      <c r="M25" s="281">
        <f>+'Control Cuota LTP'!P13</f>
        <v>0</v>
      </c>
      <c r="N25" s="177" t="s">
        <v>161</v>
      </c>
      <c r="O25" s="293">
        <f>+'Resumen anual_'!$B$4</f>
        <v>43587</v>
      </c>
      <c r="R25" s="179"/>
      <c r="S25" s="179"/>
      <c r="T25" s="179"/>
      <c r="U25" s="179"/>
      <c r="V25" s="179"/>
      <c r="W25" s="179"/>
    </row>
    <row r="26" spans="1:23" s="179" customFormat="1">
      <c r="A26" s="182" t="s">
        <v>196</v>
      </c>
      <c r="B26" s="285" t="s">
        <v>184</v>
      </c>
      <c r="C26" s="180" t="s">
        <v>96</v>
      </c>
      <c r="D26" s="180" t="s">
        <v>138</v>
      </c>
      <c r="E26" s="180" t="str">
        <f>+'Control Cuota LTP'!$C$12</f>
        <v>BAYCIC BAYCIC MARIA</v>
      </c>
      <c r="F26" s="180" t="s">
        <v>141</v>
      </c>
      <c r="G26" s="180" t="s">
        <v>140</v>
      </c>
      <c r="H26" s="181">
        <f>+H24+H25</f>
        <v>1.4999999999999999E-2</v>
      </c>
      <c r="I26" s="181">
        <f>+I24+I25</f>
        <v>0</v>
      </c>
      <c r="J26" s="181">
        <f>+H26+I26</f>
        <v>1.4999999999999999E-2</v>
      </c>
      <c r="K26" s="181">
        <f>SUM(K24:K25)</f>
        <v>0</v>
      </c>
      <c r="L26" s="181">
        <f>+J26-K26</f>
        <v>1.4999999999999999E-2</v>
      </c>
      <c r="M26" s="183">
        <f>+K26/J26</f>
        <v>0</v>
      </c>
      <c r="N26" s="177" t="s">
        <v>161</v>
      </c>
      <c r="O26" s="293">
        <f>+'Resumen anual_'!$B$4</f>
        <v>43587</v>
      </c>
    </row>
    <row r="27" spans="1:23">
      <c r="A27" s="182" t="s">
        <v>196</v>
      </c>
      <c r="B27" s="285" t="s">
        <v>184</v>
      </c>
      <c r="C27" s="277" t="s">
        <v>97</v>
      </c>
      <c r="D27" s="277" t="s">
        <v>138</v>
      </c>
      <c r="E27" s="277" t="str">
        <f>+'Control Cuota LTP'!$C$12</f>
        <v>BAYCIC BAYCIC MARIA</v>
      </c>
      <c r="F27" s="277" t="s">
        <v>141</v>
      </c>
      <c r="G27" s="277" t="s">
        <v>142</v>
      </c>
      <c r="H27" s="82">
        <f>+'Control Cuota LTP'!Q12</f>
        <v>2.7E-2</v>
      </c>
      <c r="I27" s="82">
        <f>+'Control Cuota LTP'!R12</f>
        <v>0</v>
      </c>
      <c r="J27" s="82">
        <f>+'Control Cuota LTP'!S12</f>
        <v>2.7E-2</v>
      </c>
      <c r="K27" s="82">
        <f>+'Control Cuota LTP'!T12</f>
        <v>0</v>
      </c>
      <c r="L27" s="82">
        <f>+'Control Cuota LTP'!U12</f>
        <v>2.7E-2</v>
      </c>
      <c r="M27" s="278">
        <f>+'Control Cuota LTP'!V12</f>
        <v>0</v>
      </c>
      <c r="N27" s="177" t="s">
        <v>161</v>
      </c>
      <c r="O27" s="293">
        <f>+'Resumen anual_'!$B$4</f>
        <v>43587</v>
      </c>
      <c r="R27" s="177"/>
      <c r="S27" s="177"/>
      <c r="T27" s="177"/>
      <c r="U27" s="177"/>
      <c r="V27" s="177"/>
    </row>
    <row r="28" spans="1:23">
      <c r="A28" s="182" t="s">
        <v>196</v>
      </c>
      <c r="B28" s="285" t="s">
        <v>184</v>
      </c>
      <c r="C28" s="277" t="s">
        <v>97</v>
      </c>
      <c r="D28" s="277" t="s">
        <v>138</v>
      </c>
      <c r="E28" s="277" t="str">
        <f>+'Control Cuota LTP'!$C$12</f>
        <v>BAYCIC BAYCIC MARIA</v>
      </c>
      <c r="F28" s="277" t="s">
        <v>139</v>
      </c>
      <c r="G28" s="277" t="s">
        <v>140</v>
      </c>
      <c r="H28" s="82">
        <f>+'Control Cuota LTP'!Q13</f>
        <v>3.0000000000000001E-3</v>
      </c>
      <c r="I28" s="82">
        <f>+'Control Cuota LTP'!R13</f>
        <v>0</v>
      </c>
      <c r="J28" s="82">
        <f>+'Control Cuota LTP'!S13</f>
        <v>0.03</v>
      </c>
      <c r="K28" s="82">
        <f>+'Control Cuota LTP'!T13</f>
        <v>0</v>
      </c>
      <c r="L28" s="82">
        <f>+'Control Cuota LTP'!U13</f>
        <v>0.03</v>
      </c>
      <c r="M28" s="278">
        <f>+'Control Cuota LTP'!V13</f>
        <v>0</v>
      </c>
      <c r="N28" s="177" t="s">
        <v>161</v>
      </c>
      <c r="O28" s="293">
        <f>+'Resumen anual_'!$B$4</f>
        <v>43587</v>
      </c>
      <c r="R28" s="177"/>
      <c r="S28" s="177"/>
      <c r="T28" s="177"/>
      <c r="U28" s="177"/>
      <c r="V28" s="177"/>
    </row>
    <row r="29" spans="1:23" s="179" customFormat="1">
      <c r="A29" s="182" t="s">
        <v>196</v>
      </c>
      <c r="B29" s="285" t="s">
        <v>184</v>
      </c>
      <c r="C29" s="180" t="s">
        <v>97</v>
      </c>
      <c r="D29" s="180" t="s">
        <v>138</v>
      </c>
      <c r="E29" s="180" t="str">
        <f>+'Control Cuota LTP'!$C$12</f>
        <v>BAYCIC BAYCIC MARIA</v>
      </c>
      <c r="F29" s="180" t="s">
        <v>141</v>
      </c>
      <c r="G29" s="180" t="s">
        <v>140</v>
      </c>
      <c r="H29" s="181">
        <f>+H27+H28</f>
        <v>0.03</v>
      </c>
      <c r="I29" s="181">
        <f>+I27+I28</f>
        <v>0</v>
      </c>
      <c r="J29" s="181">
        <f>+H29+I29</f>
        <v>0.03</v>
      </c>
      <c r="K29" s="181">
        <f>SUM(K27:K28)</f>
        <v>0</v>
      </c>
      <c r="L29" s="181">
        <f>+J29-K29</f>
        <v>0.03</v>
      </c>
      <c r="M29" s="183">
        <f>+K29/J29</f>
        <v>0</v>
      </c>
      <c r="N29" s="177" t="s">
        <v>161</v>
      </c>
      <c r="O29" s="293">
        <f>+'Resumen anual_'!$B$4</f>
        <v>43587</v>
      </c>
    </row>
    <row r="30" spans="1:23">
      <c r="A30" s="182" t="s">
        <v>196</v>
      </c>
      <c r="B30" s="285" t="s">
        <v>184</v>
      </c>
      <c r="C30" s="277" t="s">
        <v>98</v>
      </c>
      <c r="D30" s="277" t="s">
        <v>138</v>
      </c>
      <c r="E30" s="277" t="str">
        <f>+'Control Cuota LTP'!$C$12</f>
        <v>BAYCIC BAYCIC MARIA</v>
      </c>
      <c r="F30" s="277" t="s">
        <v>141</v>
      </c>
      <c r="G30" s="277" t="s">
        <v>142</v>
      </c>
      <c r="H30" s="280">
        <f>+'Control Cuota LTP'!W12</f>
        <v>2.0250000000000001E-2</v>
      </c>
      <c r="I30" s="280">
        <f>+'Control Cuota LTP'!X12</f>
        <v>0</v>
      </c>
      <c r="J30" s="280">
        <f>+'Control Cuota LTP'!Y12</f>
        <v>2.0250000000000001E-2</v>
      </c>
      <c r="K30" s="280">
        <f>+'Control Cuota LTP'!Z12</f>
        <v>0</v>
      </c>
      <c r="L30" s="280">
        <f>+'Control Cuota LTP'!AA12</f>
        <v>2.0250000000000001E-2</v>
      </c>
      <c r="M30" s="281">
        <f>+'Control Cuota LTP'!AB12</f>
        <v>0</v>
      </c>
      <c r="N30" s="177" t="s">
        <v>161</v>
      </c>
      <c r="O30" s="293">
        <f>+'Resumen anual_'!$B$4</f>
        <v>43587</v>
      </c>
      <c r="R30" s="73"/>
      <c r="S30" s="73"/>
      <c r="T30" s="73"/>
      <c r="U30" s="73"/>
      <c r="V30" s="73"/>
    </row>
    <row r="31" spans="1:23">
      <c r="A31" s="182" t="s">
        <v>196</v>
      </c>
      <c r="B31" s="285" t="s">
        <v>184</v>
      </c>
      <c r="C31" s="277" t="s">
        <v>98</v>
      </c>
      <c r="D31" s="277" t="s">
        <v>138</v>
      </c>
      <c r="E31" s="277" t="str">
        <f>+'Control Cuota LTP'!$C$12</f>
        <v>BAYCIC BAYCIC MARIA</v>
      </c>
      <c r="F31" s="277" t="s">
        <v>139</v>
      </c>
      <c r="G31" s="277" t="s">
        <v>140</v>
      </c>
      <c r="H31" s="280">
        <f>+'Control Cuota LTP'!W13</f>
        <v>2.2500000000000003E-3</v>
      </c>
      <c r="I31" s="280">
        <f>+'Control Cuota LTP'!X13</f>
        <v>0</v>
      </c>
      <c r="J31" s="280">
        <f>+'Control Cuota LTP'!Y13</f>
        <v>2.2499999999999999E-2</v>
      </c>
      <c r="K31" s="280">
        <f>+'Control Cuota LTP'!Z13</f>
        <v>0</v>
      </c>
      <c r="L31" s="280">
        <f>+'Control Cuota LTP'!AA13</f>
        <v>2.2499999999999999E-2</v>
      </c>
      <c r="M31" s="281">
        <f>+'Control Cuota LTP'!AB13</f>
        <v>0</v>
      </c>
      <c r="N31" s="177" t="s">
        <v>161</v>
      </c>
      <c r="O31" s="293">
        <f>+'Resumen anual_'!$B$4</f>
        <v>43587</v>
      </c>
      <c r="R31" s="73"/>
      <c r="S31" s="73"/>
      <c r="T31" s="73"/>
      <c r="U31" s="73"/>
      <c r="V31" s="73"/>
    </row>
    <row r="32" spans="1:23" s="179" customFormat="1">
      <c r="A32" s="182" t="s">
        <v>196</v>
      </c>
      <c r="B32" s="285" t="s">
        <v>184</v>
      </c>
      <c r="C32" s="180" t="s">
        <v>98</v>
      </c>
      <c r="D32" s="180" t="s">
        <v>138</v>
      </c>
      <c r="E32" s="180" t="str">
        <f>+'Control Cuota LTP'!$C$12</f>
        <v>BAYCIC BAYCIC MARIA</v>
      </c>
      <c r="F32" s="180" t="s">
        <v>141</v>
      </c>
      <c r="G32" s="180" t="s">
        <v>140</v>
      </c>
      <c r="H32" s="181">
        <f>+H30+H31</f>
        <v>2.2499999999999999E-2</v>
      </c>
      <c r="I32" s="181">
        <f>+I30+I31</f>
        <v>0</v>
      </c>
      <c r="J32" s="181">
        <f>+H32+I32</f>
        <v>2.2499999999999999E-2</v>
      </c>
      <c r="K32" s="181">
        <f>SUM(K30:K31)</f>
        <v>0</v>
      </c>
      <c r="L32" s="181">
        <f>+J32-K32</f>
        <v>2.2499999999999999E-2</v>
      </c>
      <c r="M32" s="183">
        <f>+K32/J32</f>
        <v>0</v>
      </c>
      <c r="N32" s="177" t="s">
        <v>161</v>
      </c>
      <c r="O32" s="293">
        <f>+'Resumen anual_'!$B$4</f>
        <v>43587</v>
      </c>
    </row>
    <row r="33" spans="1:22">
      <c r="A33" s="182" t="s">
        <v>196</v>
      </c>
      <c r="B33" s="285" t="s">
        <v>184</v>
      </c>
      <c r="C33" s="277" t="s">
        <v>99</v>
      </c>
      <c r="D33" s="277" t="s">
        <v>138</v>
      </c>
      <c r="E33" s="277" t="str">
        <f>+'Control Cuota LTP'!$C$12</f>
        <v>BAYCIC BAYCIC MARIA</v>
      </c>
      <c r="F33" s="277" t="s">
        <v>141</v>
      </c>
      <c r="G33" s="277" t="s">
        <v>142</v>
      </c>
      <c r="H33" s="82">
        <f>+'Control Cuota LTP'!AC12</f>
        <v>4.0500000000000001E-2</v>
      </c>
      <c r="I33" s="82">
        <f>+'Control Cuota LTP'!AD12</f>
        <v>0</v>
      </c>
      <c r="J33" s="82">
        <f>+'Control Cuota LTP'!AE12</f>
        <v>4.0500000000000001E-2</v>
      </c>
      <c r="K33" s="82">
        <f>+'Control Cuota LTP'!AF12</f>
        <v>0</v>
      </c>
      <c r="L33" s="82">
        <f>+'Control Cuota LTP'!AG12</f>
        <v>4.0500000000000001E-2</v>
      </c>
      <c r="M33" s="278">
        <f>+'Control Cuota LTP'!AH12</f>
        <v>0</v>
      </c>
      <c r="N33" s="177" t="s">
        <v>161</v>
      </c>
      <c r="O33" s="293">
        <f>+'Resumen anual_'!$B$4</f>
        <v>43587</v>
      </c>
      <c r="R33" s="177"/>
      <c r="S33" s="177"/>
      <c r="T33" s="177"/>
      <c r="U33" s="177"/>
      <c r="V33" s="177"/>
    </row>
    <row r="34" spans="1:22">
      <c r="A34" s="182" t="s">
        <v>196</v>
      </c>
      <c r="B34" s="285" t="s">
        <v>184</v>
      </c>
      <c r="C34" s="277" t="s">
        <v>99</v>
      </c>
      <c r="D34" s="277" t="s">
        <v>138</v>
      </c>
      <c r="E34" s="277" t="str">
        <f>+'Control Cuota LTP'!$C$12</f>
        <v>BAYCIC BAYCIC MARIA</v>
      </c>
      <c r="F34" s="277" t="s">
        <v>139</v>
      </c>
      <c r="G34" s="277" t="s">
        <v>140</v>
      </c>
      <c r="H34" s="82">
        <f>+'Control Cuota LTP'!AC13</f>
        <v>4.5000000000000005E-3</v>
      </c>
      <c r="I34" s="82">
        <f>+'Control Cuota LTP'!AD13</f>
        <v>0</v>
      </c>
      <c r="J34" s="82">
        <f>+'Control Cuota LTP'!AE13</f>
        <v>4.4999999999999998E-2</v>
      </c>
      <c r="K34" s="82">
        <f>+'Control Cuota LTP'!AF13</f>
        <v>0</v>
      </c>
      <c r="L34" s="82">
        <f>+'Control Cuota LTP'!AG13</f>
        <v>4.4999999999999998E-2</v>
      </c>
      <c r="M34" s="278">
        <f>+'Control Cuota LTP'!AH13</f>
        <v>0</v>
      </c>
      <c r="N34" s="177" t="s">
        <v>161</v>
      </c>
      <c r="O34" s="293">
        <f>+'Resumen anual_'!$B$4</f>
        <v>43587</v>
      </c>
      <c r="R34" s="177"/>
      <c r="S34" s="177"/>
      <c r="T34" s="177"/>
      <c r="U34" s="177"/>
      <c r="V34" s="177"/>
    </row>
    <row r="35" spans="1:22" s="179" customFormat="1">
      <c r="A35" s="182" t="s">
        <v>196</v>
      </c>
      <c r="B35" s="285" t="s">
        <v>184</v>
      </c>
      <c r="C35" s="180" t="s">
        <v>99</v>
      </c>
      <c r="D35" s="180" t="s">
        <v>138</v>
      </c>
      <c r="E35" s="180" t="str">
        <f>+'Control Cuota LTP'!$C$12</f>
        <v>BAYCIC BAYCIC MARIA</v>
      </c>
      <c r="F35" s="180" t="s">
        <v>141</v>
      </c>
      <c r="G35" s="180" t="s">
        <v>140</v>
      </c>
      <c r="H35" s="181">
        <f>+H33+H34</f>
        <v>4.4999999999999998E-2</v>
      </c>
      <c r="I35" s="181">
        <f>+I33+I34</f>
        <v>0</v>
      </c>
      <c r="J35" s="181">
        <f>+H35+I35</f>
        <v>4.4999999999999998E-2</v>
      </c>
      <c r="K35" s="181">
        <f>SUM(K33:K34)</f>
        <v>0</v>
      </c>
      <c r="L35" s="181">
        <f>+J35-K35</f>
        <v>4.4999999999999998E-2</v>
      </c>
      <c r="M35" s="183">
        <f>+K35/J35</f>
        <v>0</v>
      </c>
      <c r="N35" s="177" t="s">
        <v>161</v>
      </c>
      <c r="O35" s="293">
        <f>+'Resumen anual_'!$B$4</f>
        <v>43587</v>
      </c>
    </row>
    <row r="36" spans="1:22">
      <c r="A36" s="182" t="s">
        <v>196</v>
      </c>
      <c r="B36" s="285" t="s">
        <v>184</v>
      </c>
      <c r="C36" s="277" t="s">
        <v>100</v>
      </c>
      <c r="D36" s="277" t="s">
        <v>138</v>
      </c>
      <c r="E36" s="277" t="str">
        <f>+'Control Cuota LTP'!$C$12</f>
        <v>BAYCIC BAYCIC MARIA</v>
      </c>
      <c r="F36" s="277" t="s">
        <v>141</v>
      </c>
      <c r="G36" s="277" t="s">
        <v>142</v>
      </c>
      <c r="H36" s="82">
        <f>+'Control Cuota LTP'!AI12</f>
        <v>1.8090000000000002E-2</v>
      </c>
      <c r="I36" s="82">
        <f>+'Control Cuota LTP'!AJ12</f>
        <v>0</v>
      </c>
      <c r="J36" s="82">
        <f>+'Control Cuota LTP'!AK12</f>
        <v>1.8090000000000002E-2</v>
      </c>
      <c r="K36" s="82">
        <f>+'Control Cuota LTP'!AL12</f>
        <v>0</v>
      </c>
      <c r="L36" s="82">
        <f>+'Control Cuota LTP'!AM12</f>
        <v>1.8090000000000002E-2</v>
      </c>
      <c r="M36" s="278">
        <f>+'Control Cuota LTP'!AN12</f>
        <v>0</v>
      </c>
      <c r="N36" s="177" t="s">
        <v>161</v>
      </c>
      <c r="O36" s="293">
        <f>+'Resumen anual_'!$B$4</f>
        <v>43587</v>
      </c>
      <c r="R36" s="177"/>
      <c r="S36" s="177"/>
      <c r="T36" s="177"/>
      <c r="U36" s="177"/>
      <c r="V36" s="177"/>
    </row>
    <row r="37" spans="1:22">
      <c r="A37" s="182" t="s">
        <v>196</v>
      </c>
      <c r="B37" s="285" t="s">
        <v>184</v>
      </c>
      <c r="C37" s="277" t="s">
        <v>100</v>
      </c>
      <c r="D37" s="277" t="s">
        <v>138</v>
      </c>
      <c r="E37" s="277" t="str">
        <f>+'Control Cuota LTP'!$C$12</f>
        <v>BAYCIC BAYCIC MARIA</v>
      </c>
      <c r="F37" s="277" t="s">
        <v>139</v>
      </c>
      <c r="G37" s="277" t="s">
        <v>140</v>
      </c>
      <c r="H37" s="82">
        <f>+'Control Cuota LTP'!AI13</f>
        <v>2.0100000000000001E-3</v>
      </c>
      <c r="I37" s="82">
        <f>+'Control Cuota LTP'!AJ13</f>
        <v>0</v>
      </c>
      <c r="J37" s="82">
        <f>+'Control Cuota LTP'!AK13</f>
        <v>2.0100000000000003E-2</v>
      </c>
      <c r="K37" s="82">
        <f>+'Control Cuota LTP'!AL13</f>
        <v>0</v>
      </c>
      <c r="L37" s="82">
        <f>+'Control Cuota LTP'!AM13</f>
        <v>2.0100000000000003E-2</v>
      </c>
      <c r="M37" s="278">
        <f>+'Control Cuota LTP'!AN13</f>
        <v>0</v>
      </c>
      <c r="N37" s="177" t="s">
        <v>161</v>
      </c>
      <c r="O37" s="293">
        <f>+'Resumen anual_'!$B$4</f>
        <v>43587</v>
      </c>
      <c r="R37" s="177"/>
      <c r="S37" s="177"/>
      <c r="T37" s="177"/>
      <c r="U37" s="177"/>
      <c r="V37" s="177"/>
    </row>
    <row r="38" spans="1:22" s="179" customFormat="1">
      <c r="A38" s="182" t="s">
        <v>196</v>
      </c>
      <c r="B38" s="285" t="s">
        <v>184</v>
      </c>
      <c r="C38" s="180" t="s">
        <v>100</v>
      </c>
      <c r="D38" s="180" t="s">
        <v>138</v>
      </c>
      <c r="E38" s="180" t="str">
        <f>+'Control Cuota LTP'!$C$12</f>
        <v>BAYCIC BAYCIC MARIA</v>
      </c>
      <c r="F38" s="180" t="s">
        <v>141</v>
      </c>
      <c r="G38" s="180" t="s">
        <v>140</v>
      </c>
      <c r="H38" s="181">
        <f>+H36+H37</f>
        <v>2.0100000000000003E-2</v>
      </c>
      <c r="I38" s="181">
        <f>+I36+I37</f>
        <v>0</v>
      </c>
      <c r="J38" s="181">
        <f>+H38+I38</f>
        <v>2.0100000000000003E-2</v>
      </c>
      <c r="K38" s="181">
        <f>SUM(K36:K37)</f>
        <v>0</v>
      </c>
      <c r="L38" s="181">
        <f>+J38-K38</f>
        <v>2.0100000000000003E-2</v>
      </c>
      <c r="M38" s="183">
        <f>+K38/J38</f>
        <v>0</v>
      </c>
      <c r="N38" s="177" t="s">
        <v>161</v>
      </c>
      <c r="O38" s="293">
        <f>+'Resumen anual_'!$B$4</f>
        <v>43587</v>
      </c>
    </row>
    <row r="39" spans="1:22">
      <c r="A39" s="182" t="s">
        <v>196</v>
      </c>
      <c r="B39" s="285" t="s">
        <v>184</v>
      </c>
      <c r="C39" s="282" t="s">
        <v>144</v>
      </c>
      <c r="D39" s="282" t="s">
        <v>138</v>
      </c>
      <c r="E39" s="282" t="str">
        <f>+'Control Cuota LTP'!$C$12</f>
        <v>BAYCIC BAYCIC MARIA</v>
      </c>
      <c r="F39" s="282" t="s">
        <v>141</v>
      </c>
      <c r="G39" s="282" t="s">
        <v>140</v>
      </c>
      <c r="H39" s="283">
        <f>+H38+H35+H32+H29+H26+H23</f>
        <v>0.13389000000000001</v>
      </c>
      <c r="I39" s="283">
        <f>+I38+I35+I32+I29+I26+I23</f>
        <v>0</v>
      </c>
      <c r="J39" s="283">
        <f>+H39+I39</f>
        <v>0.13389000000000001</v>
      </c>
      <c r="K39" s="283">
        <f>+K38+K35+K32+K29+K26+K23</f>
        <v>0</v>
      </c>
      <c r="L39" s="283">
        <f>+J39-K39</f>
        <v>0.13389000000000001</v>
      </c>
      <c r="M39" s="284">
        <f>+K39/J39</f>
        <v>0</v>
      </c>
      <c r="N39" s="177" t="s">
        <v>161</v>
      </c>
      <c r="O39" s="293">
        <f>+'Resumen anual_'!$B$4</f>
        <v>43587</v>
      </c>
    </row>
    <row r="40" spans="1:22">
      <c r="A40" s="182" t="s">
        <v>196</v>
      </c>
      <c r="B40" s="285" t="s">
        <v>184</v>
      </c>
      <c r="C40" s="285" t="s">
        <v>195</v>
      </c>
      <c r="D40" s="277" t="s">
        <v>138</v>
      </c>
      <c r="E40" s="277" t="str">
        <f>+'Control Cuota LTP'!$C$14</f>
        <v>BLUMAR S.A.</v>
      </c>
      <c r="F40" s="277" t="s">
        <v>141</v>
      </c>
      <c r="G40" s="277" t="s">
        <v>142</v>
      </c>
      <c r="H40" s="82">
        <f>+'Control Cuota LTP'!E14</f>
        <v>0</v>
      </c>
      <c r="I40" s="82">
        <f>+'Control Cuota LTP'!F14</f>
        <v>0</v>
      </c>
      <c r="J40" s="82">
        <f>+'Control Cuota LTP'!G14</f>
        <v>0</v>
      </c>
      <c r="K40" s="82">
        <f>+'Control Cuota LTP'!H14</f>
        <v>0</v>
      </c>
      <c r="L40" s="82">
        <f>+'Control Cuota LTP'!I14</f>
        <v>0</v>
      </c>
      <c r="M40" s="278" t="str">
        <f>+'Control Cuota LTP'!J14</f>
        <v>0%</v>
      </c>
      <c r="N40" s="177" t="s">
        <v>161</v>
      </c>
      <c r="O40" s="293">
        <f>+'Resumen anual_'!$B$4</f>
        <v>43587</v>
      </c>
    </row>
    <row r="41" spans="1:22">
      <c r="A41" s="182" t="s">
        <v>196</v>
      </c>
      <c r="B41" s="285" t="s">
        <v>184</v>
      </c>
      <c r="C41" s="285" t="s">
        <v>195</v>
      </c>
      <c r="D41" s="277" t="s">
        <v>138</v>
      </c>
      <c r="E41" s="277" t="str">
        <f>+'Control Cuota LTP'!$C$14</f>
        <v>BLUMAR S.A.</v>
      </c>
      <c r="F41" s="277" t="s">
        <v>139</v>
      </c>
      <c r="G41" s="277" t="s">
        <v>140</v>
      </c>
      <c r="H41" s="82">
        <f>+'Control Cuota LTP'!E15</f>
        <v>0</v>
      </c>
      <c r="I41" s="82">
        <f>+'Control Cuota LTP'!F15</f>
        <v>0</v>
      </c>
      <c r="J41" s="82">
        <f>+'Control Cuota LTP'!G15</f>
        <v>0</v>
      </c>
      <c r="K41" s="82">
        <f>+'Control Cuota LTP'!H15</f>
        <v>0</v>
      </c>
      <c r="L41" s="82">
        <f>+'Control Cuota LTP'!I15</f>
        <v>0</v>
      </c>
      <c r="M41" s="278" t="str">
        <f>+'Control Cuota LTP'!J15</f>
        <v>0%</v>
      </c>
      <c r="N41" s="177" t="s">
        <v>161</v>
      </c>
      <c r="O41" s="293">
        <f>+'Resumen anual_'!$B$4</f>
        <v>43587</v>
      </c>
    </row>
    <row r="42" spans="1:22" s="179" customFormat="1">
      <c r="A42" s="182" t="s">
        <v>196</v>
      </c>
      <c r="B42" s="285" t="s">
        <v>184</v>
      </c>
      <c r="C42" s="285" t="s">
        <v>195</v>
      </c>
      <c r="D42" s="180" t="s">
        <v>138</v>
      </c>
      <c r="E42" s="180" t="str">
        <f>+'Control Cuota LTP'!$C$14</f>
        <v>BLUMAR S.A.</v>
      </c>
      <c r="F42" s="180" t="s">
        <v>141</v>
      </c>
      <c r="G42" s="180" t="s">
        <v>140</v>
      </c>
      <c r="H42" s="181">
        <f>+H40+H41</f>
        <v>0</v>
      </c>
      <c r="I42" s="181">
        <f>+I40+I41</f>
        <v>0</v>
      </c>
      <c r="J42" s="181">
        <f>+H42+I42</f>
        <v>0</v>
      </c>
      <c r="K42" s="181">
        <f>SUM(K40:K41)</f>
        <v>0</v>
      </c>
      <c r="L42" s="181">
        <f>+J42-K42</f>
        <v>0</v>
      </c>
      <c r="M42" s="183">
        <v>0</v>
      </c>
      <c r="N42" s="177" t="s">
        <v>161</v>
      </c>
      <c r="O42" s="293">
        <f>+'Resumen anual_'!$B$4</f>
        <v>43587</v>
      </c>
    </row>
    <row r="43" spans="1:22">
      <c r="A43" s="182" t="s">
        <v>196</v>
      </c>
      <c r="B43" s="285" t="s">
        <v>184</v>
      </c>
      <c r="C43" s="285" t="s">
        <v>96</v>
      </c>
      <c r="D43" s="277" t="s">
        <v>138</v>
      </c>
      <c r="E43" s="277" t="str">
        <f>+'Control Cuota LTP'!$C$14</f>
        <v>BLUMAR S.A.</v>
      </c>
      <c r="F43" s="277" t="s">
        <v>141</v>
      </c>
      <c r="G43" s="277" t="s">
        <v>142</v>
      </c>
      <c r="H43" s="280">
        <f>+'Control Cuota LTP'!K14</f>
        <v>0</v>
      </c>
      <c r="I43" s="280">
        <f>+'Control Cuota LTP'!L14</f>
        <v>0</v>
      </c>
      <c r="J43" s="280">
        <f>+'Control Cuota LTP'!M14</f>
        <v>0</v>
      </c>
      <c r="K43" s="280">
        <f>+'Control Cuota LTP'!N14</f>
        <v>0</v>
      </c>
      <c r="L43" s="280">
        <f>+'Control Cuota LTP'!O14</f>
        <v>0</v>
      </c>
      <c r="M43" s="281" t="str">
        <f>+'Control Cuota LTP'!P14</f>
        <v>0%</v>
      </c>
      <c r="N43" s="177" t="s">
        <v>161</v>
      </c>
      <c r="O43" s="293">
        <f>+'Resumen anual_'!$B$4</f>
        <v>43587</v>
      </c>
    </row>
    <row r="44" spans="1:22">
      <c r="A44" s="182" t="s">
        <v>196</v>
      </c>
      <c r="B44" s="285" t="s">
        <v>184</v>
      </c>
      <c r="C44" s="277" t="s">
        <v>96</v>
      </c>
      <c r="D44" s="277" t="s">
        <v>138</v>
      </c>
      <c r="E44" s="277" t="str">
        <f>+'Control Cuota LTP'!$C$14</f>
        <v>BLUMAR S.A.</v>
      </c>
      <c r="F44" s="277" t="s">
        <v>139</v>
      </c>
      <c r="G44" s="277" t="s">
        <v>140</v>
      </c>
      <c r="H44" s="280">
        <f>+'Control Cuota LTP'!K15</f>
        <v>0</v>
      </c>
      <c r="I44" s="280">
        <f>+'Control Cuota LTP'!L15</f>
        <v>0</v>
      </c>
      <c r="J44" s="280">
        <f>+'Control Cuota LTP'!M15</f>
        <v>0</v>
      </c>
      <c r="K44" s="280">
        <f>+'Control Cuota LTP'!N15</f>
        <v>0</v>
      </c>
      <c r="L44" s="280">
        <f>+'Control Cuota LTP'!O15</f>
        <v>0</v>
      </c>
      <c r="M44" s="281" t="str">
        <f>+'Control Cuota LTP'!P15</f>
        <v>0%</v>
      </c>
      <c r="N44" s="177" t="s">
        <v>161</v>
      </c>
      <c r="O44" s="293">
        <f>+'Resumen anual_'!$B$4</f>
        <v>43587</v>
      </c>
    </row>
    <row r="45" spans="1:22" s="179" customFormat="1">
      <c r="A45" s="182" t="s">
        <v>196</v>
      </c>
      <c r="B45" s="285" t="s">
        <v>184</v>
      </c>
      <c r="C45" s="180" t="s">
        <v>96</v>
      </c>
      <c r="D45" s="180" t="s">
        <v>138</v>
      </c>
      <c r="E45" s="180" t="str">
        <f>+'Control Cuota LTP'!$C$14</f>
        <v>BLUMAR S.A.</v>
      </c>
      <c r="F45" s="180" t="s">
        <v>141</v>
      </c>
      <c r="G45" s="180" t="s">
        <v>140</v>
      </c>
      <c r="H45" s="181">
        <f>+H43+H44</f>
        <v>0</v>
      </c>
      <c r="I45" s="181">
        <f>+I43+I44</f>
        <v>0</v>
      </c>
      <c r="J45" s="181">
        <f>+H45+I45</f>
        <v>0</v>
      </c>
      <c r="K45" s="181">
        <f>SUM(K43:K44)</f>
        <v>0</v>
      </c>
      <c r="L45" s="181">
        <f>+J45-K45</f>
        <v>0</v>
      </c>
      <c r="M45" s="183">
        <v>0</v>
      </c>
      <c r="N45" s="177" t="s">
        <v>161</v>
      </c>
      <c r="O45" s="293">
        <f>+'Resumen anual_'!$B$4</f>
        <v>43587</v>
      </c>
    </row>
    <row r="46" spans="1:22">
      <c r="A46" s="182" t="s">
        <v>196</v>
      </c>
      <c r="B46" s="285" t="s">
        <v>184</v>
      </c>
      <c r="C46" s="277" t="s">
        <v>97</v>
      </c>
      <c r="D46" s="277" t="s">
        <v>138</v>
      </c>
      <c r="E46" s="277" t="str">
        <f>+'Control Cuota LTP'!$C$14</f>
        <v>BLUMAR S.A.</v>
      </c>
      <c r="F46" s="277" t="s">
        <v>141</v>
      </c>
      <c r="G46" s="277" t="s">
        <v>142</v>
      </c>
      <c r="H46" s="82">
        <f>+'Control Cuota LTP'!Q14</f>
        <v>0</v>
      </c>
      <c r="I46" s="82">
        <f>+'Control Cuota LTP'!R14</f>
        <v>0</v>
      </c>
      <c r="J46" s="82">
        <f>+'Control Cuota LTP'!S14</f>
        <v>0</v>
      </c>
      <c r="K46" s="82">
        <f>+'Control Cuota LTP'!T14</f>
        <v>0</v>
      </c>
      <c r="L46" s="82">
        <f>+'Control Cuota LTP'!U14</f>
        <v>0</v>
      </c>
      <c r="M46" s="278" t="str">
        <f>+'Control Cuota LTP'!V14</f>
        <v>0%</v>
      </c>
      <c r="N46" s="177" t="s">
        <v>161</v>
      </c>
      <c r="O46" s="293">
        <f>+'Resumen anual_'!$B$4</f>
        <v>43587</v>
      </c>
    </row>
    <row r="47" spans="1:22">
      <c r="A47" s="182" t="s">
        <v>196</v>
      </c>
      <c r="B47" s="285" t="s">
        <v>184</v>
      </c>
      <c r="C47" s="277" t="s">
        <v>97</v>
      </c>
      <c r="D47" s="277" t="s">
        <v>138</v>
      </c>
      <c r="E47" s="277" t="str">
        <f>+'Control Cuota LTP'!$C$14</f>
        <v>BLUMAR S.A.</v>
      </c>
      <c r="F47" s="277" t="s">
        <v>139</v>
      </c>
      <c r="G47" s="277" t="s">
        <v>140</v>
      </c>
      <c r="H47" s="82">
        <f>+'Control Cuota LTP'!Q15</f>
        <v>0</v>
      </c>
      <c r="I47" s="82">
        <f>+'Control Cuota LTP'!R15</f>
        <v>0</v>
      </c>
      <c r="J47" s="82">
        <f>+'Control Cuota LTP'!S15</f>
        <v>0</v>
      </c>
      <c r="K47" s="82">
        <f>+'Control Cuota LTP'!T15</f>
        <v>0</v>
      </c>
      <c r="L47" s="82">
        <f>+'Control Cuota LTP'!U15</f>
        <v>0</v>
      </c>
      <c r="M47" s="278" t="str">
        <f>+'Control Cuota LTP'!V15</f>
        <v>0%</v>
      </c>
      <c r="N47" s="177" t="s">
        <v>161</v>
      </c>
      <c r="O47" s="293">
        <f>+'Resumen anual_'!$B$4</f>
        <v>43587</v>
      </c>
    </row>
    <row r="48" spans="1:22" s="179" customFormat="1">
      <c r="A48" s="182" t="s">
        <v>196</v>
      </c>
      <c r="B48" s="285" t="s">
        <v>184</v>
      </c>
      <c r="C48" s="180" t="s">
        <v>97</v>
      </c>
      <c r="D48" s="180" t="s">
        <v>138</v>
      </c>
      <c r="E48" s="180" t="str">
        <f>+'Control Cuota LTP'!$C$14</f>
        <v>BLUMAR S.A.</v>
      </c>
      <c r="F48" s="180" t="s">
        <v>141</v>
      </c>
      <c r="G48" s="180" t="s">
        <v>140</v>
      </c>
      <c r="H48" s="181">
        <f>+H46+H47</f>
        <v>0</v>
      </c>
      <c r="I48" s="181">
        <f>+I46+I47</f>
        <v>0</v>
      </c>
      <c r="J48" s="181">
        <f>+H48+I48</f>
        <v>0</v>
      </c>
      <c r="K48" s="181">
        <f>SUM(K46:K47)</f>
        <v>0</v>
      </c>
      <c r="L48" s="181">
        <f>+J48-K48</f>
        <v>0</v>
      </c>
      <c r="M48" s="183">
        <v>0</v>
      </c>
      <c r="N48" s="177" t="s">
        <v>161</v>
      </c>
      <c r="O48" s="293">
        <f>+'Resumen anual_'!$B$4</f>
        <v>43587</v>
      </c>
    </row>
    <row r="49" spans="1:15">
      <c r="A49" s="182" t="s">
        <v>196</v>
      </c>
      <c r="B49" s="285" t="s">
        <v>184</v>
      </c>
      <c r="C49" s="277" t="s">
        <v>98</v>
      </c>
      <c r="D49" s="277" t="s">
        <v>138</v>
      </c>
      <c r="E49" s="277" t="str">
        <f>+'Control Cuota LTP'!$C$14</f>
        <v>BLUMAR S.A.</v>
      </c>
      <c r="F49" s="277" t="s">
        <v>141</v>
      </c>
      <c r="G49" s="277" t="s">
        <v>142</v>
      </c>
      <c r="H49" s="280">
        <f>+'Control Cuota LTP'!W14</f>
        <v>0</v>
      </c>
      <c r="I49" s="280">
        <f>+'Control Cuota LTP'!X14</f>
        <v>0</v>
      </c>
      <c r="J49" s="280">
        <f>+'Control Cuota LTP'!Y14</f>
        <v>0</v>
      </c>
      <c r="K49" s="280">
        <f>+'Control Cuota LTP'!Z14</f>
        <v>0</v>
      </c>
      <c r="L49" s="280">
        <f>+'Control Cuota LTP'!AA14</f>
        <v>0</v>
      </c>
      <c r="M49" s="281" t="str">
        <f>+'Control Cuota LTP'!AB14</f>
        <v>0%</v>
      </c>
      <c r="N49" s="177" t="s">
        <v>161</v>
      </c>
      <c r="O49" s="293">
        <f>+'Resumen anual_'!$B$4</f>
        <v>43587</v>
      </c>
    </row>
    <row r="50" spans="1:15">
      <c r="A50" s="182" t="s">
        <v>196</v>
      </c>
      <c r="B50" s="285" t="s">
        <v>184</v>
      </c>
      <c r="C50" s="277" t="s">
        <v>98</v>
      </c>
      <c r="D50" s="277" t="s">
        <v>138</v>
      </c>
      <c r="E50" s="277" t="str">
        <f>+'Control Cuota LTP'!$C$14</f>
        <v>BLUMAR S.A.</v>
      </c>
      <c r="F50" s="277" t="s">
        <v>139</v>
      </c>
      <c r="G50" s="277" t="s">
        <v>140</v>
      </c>
      <c r="H50" s="280">
        <f>+'Control Cuota LTP'!W15</f>
        <v>0</v>
      </c>
      <c r="I50" s="280">
        <f>+'Control Cuota LTP'!X15</f>
        <v>0</v>
      </c>
      <c r="J50" s="280">
        <f>+'Control Cuota LTP'!Y15</f>
        <v>0</v>
      </c>
      <c r="K50" s="280">
        <f>+'Control Cuota LTP'!Z15</f>
        <v>0</v>
      </c>
      <c r="L50" s="280">
        <f>+'Control Cuota LTP'!AA15</f>
        <v>0</v>
      </c>
      <c r="M50" s="281" t="str">
        <f>+'Control Cuota LTP'!AB15</f>
        <v>0%</v>
      </c>
      <c r="N50" s="177" t="s">
        <v>161</v>
      </c>
      <c r="O50" s="293">
        <f>+'Resumen anual_'!$B$4</f>
        <v>43587</v>
      </c>
    </row>
    <row r="51" spans="1:15" s="179" customFormat="1">
      <c r="A51" s="182" t="s">
        <v>196</v>
      </c>
      <c r="B51" s="285" t="s">
        <v>184</v>
      </c>
      <c r="C51" s="180" t="s">
        <v>98</v>
      </c>
      <c r="D51" s="180" t="s">
        <v>138</v>
      </c>
      <c r="E51" s="180" t="str">
        <f>+'Control Cuota LTP'!$C$14</f>
        <v>BLUMAR S.A.</v>
      </c>
      <c r="F51" s="180" t="s">
        <v>141</v>
      </c>
      <c r="G51" s="180" t="s">
        <v>140</v>
      </c>
      <c r="H51" s="181">
        <f>+H49+H50</f>
        <v>0</v>
      </c>
      <c r="I51" s="181">
        <f>+I49+I50</f>
        <v>0</v>
      </c>
      <c r="J51" s="181">
        <f>+H51+I51</f>
        <v>0</v>
      </c>
      <c r="K51" s="181">
        <f>SUM(K49:K50)</f>
        <v>0</v>
      </c>
      <c r="L51" s="181">
        <f>+J51-K51</f>
        <v>0</v>
      </c>
      <c r="M51" s="183">
        <v>0</v>
      </c>
      <c r="N51" s="177" t="s">
        <v>161</v>
      </c>
      <c r="O51" s="293">
        <f>+'Resumen anual_'!$B$4</f>
        <v>43587</v>
      </c>
    </row>
    <row r="52" spans="1:15">
      <c r="A52" s="182" t="s">
        <v>196</v>
      </c>
      <c r="B52" s="285" t="s">
        <v>184</v>
      </c>
      <c r="C52" s="277" t="s">
        <v>99</v>
      </c>
      <c r="D52" s="277" t="s">
        <v>138</v>
      </c>
      <c r="E52" s="277" t="str">
        <f>+'Control Cuota LTP'!$C$14</f>
        <v>BLUMAR S.A.</v>
      </c>
      <c r="F52" s="277" t="s">
        <v>141</v>
      </c>
      <c r="G52" s="277" t="s">
        <v>142</v>
      </c>
      <c r="H52" s="82">
        <f>+'Control Cuota LTP'!AC14</f>
        <v>0</v>
      </c>
      <c r="I52" s="82">
        <f>+'Control Cuota LTP'!AD14</f>
        <v>0</v>
      </c>
      <c r="J52" s="82">
        <f>+'Control Cuota LTP'!AE14</f>
        <v>0</v>
      </c>
      <c r="K52" s="82">
        <f>+'Control Cuota LTP'!AF14</f>
        <v>0</v>
      </c>
      <c r="L52" s="82">
        <f>+'Control Cuota LTP'!AG14</f>
        <v>0</v>
      </c>
      <c r="M52" s="278" t="str">
        <f>+'Control Cuota LTP'!AH14</f>
        <v>0%</v>
      </c>
      <c r="N52" s="177" t="s">
        <v>161</v>
      </c>
      <c r="O52" s="293">
        <f>+'Resumen anual_'!$B$4</f>
        <v>43587</v>
      </c>
    </row>
    <row r="53" spans="1:15">
      <c r="A53" s="182" t="s">
        <v>196</v>
      </c>
      <c r="B53" s="285" t="s">
        <v>184</v>
      </c>
      <c r="C53" s="277" t="s">
        <v>99</v>
      </c>
      <c r="D53" s="277" t="s">
        <v>138</v>
      </c>
      <c r="E53" s="277" t="str">
        <f>+'Control Cuota LTP'!$C$14</f>
        <v>BLUMAR S.A.</v>
      </c>
      <c r="F53" s="277" t="s">
        <v>139</v>
      </c>
      <c r="G53" s="277" t="s">
        <v>140</v>
      </c>
      <c r="H53" s="82">
        <f>+'Control Cuota LTP'!AC15</f>
        <v>0</v>
      </c>
      <c r="I53" s="82">
        <f>+'Control Cuota LTP'!AD15</f>
        <v>0</v>
      </c>
      <c r="J53" s="82">
        <f>+'Control Cuota LTP'!AE15</f>
        <v>0</v>
      </c>
      <c r="K53" s="82">
        <f>+'Control Cuota LTP'!AF15</f>
        <v>0</v>
      </c>
      <c r="L53" s="82">
        <f>+'Control Cuota LTP'!AG15</f>
        <v>0</v>
      </c>
      <c r="M53" s="278" t="str">
        <f>+'Control Cuota LTP'!AH15</f>
        <v>0%</v>
      </c>
      <c r="N53" s="177" t="s">
        <v>161</v>
      </c>
      <c r="O53" s="293">
        <f>+'Resumen anual_'!$B$4</f>
        <v>43587</v>
      </c>
    </row>
    <row r="54" spans="1:15" s="179" customFormat="1">
      <c r="A54" s="182" t="s">
        <v>196</v>
      </c>
      <c r="B54" s="285" t="s">
        <v>184</v>
      </c>
      <c r="C54" s="180" t="s">
        <v>99</v>
      </c>
      <c r="D54" s="180" t="s">
        <v>138</v>
      </c>
      <c r="E54" s="180" t="str">
        <f>+'Control Cuota LTP'!$C$14</f>
        <v>BLUMAR S.A.</v>
      </c>
      <c r="F54" s="180" t="s">
        <v>141</v>
      </c>
      <c r="G54" s="180" t="s">
        <v>140</v>
      </c>
      <c r="H54" s="181">
        <f>+H52+H53</f>
        <v>0</v>
      </c>
      <c r="I54" s="181">
        <f>+I52+I53</f>
        <v>0</v>
      </c>
      <c r="J54" s="181">
        <f>+H54+I54</f>
        <v>0</v>
      </c>
      <c r="K54" s="181">
        <f>SUM(K52:K53)</f>
        <v>0</v>
      </c>
      <c r="L54" s="181">
        <f>+J54-K54</f>
        <v>0</v>
      </c>
      <c r="M54" s="183">
        <v>0</v>
      </c>
      <c r="N54" s="177" t="s">
        <v>161</v>
      </c>
      <c r="O54" s="293">
        <f>+'Resumen anual_'!$B$4</f>
        <v>43587</v>
      </c>
    </row>
    <row r="55" spans="1:15">
      <c r="A55" s="182" t="s">
        <v>196</v>
      </c>
      <c r="B55" s="285" t="s">
        <v>184</v>
      </c>
      <c r="C55" s="277" t="s">
        <v>100</v>
      </c>
      <c r="D55" s="277" t="s">
        <v>138</v>
      </c>
      <c r="E55" s="277" t="str">
        <f>+'Control Cuota LTP'!$C$14</f>
        <v>BLUMAR S.A.</v>
      </c>
      <c r="F55" s="277" t="s">
        <v>141</v>
      </c>
      <c r="G55" s="277" t="s">
        <v>142</v>
      </c>
      <c r="H55" s="82">
        <f>+'Control Cuota LTP'!AI14</f>
        <v>0</v>
      </c>
      <c r="I55" s="82">
        <f>+'Control Cuota LTP'!AJ14</f>
        <v>0</v>
      </c>
      <c r="J55" s="82">
        <f>+'Control Cuota LTP'!AK14</f>
        <v>0</v>
      </c>
      <c r="K55" s="82">
        <f>+'Control Cuota LTP'!AL14</f>
        <v>0</v>
      </c>
      <c r="L55" s="82">
        <f>+'Control Cuota LTP'!AM14</f>
        <v>0</v>
      </c>
      <c r="M55" s="278" t="str">
        <f>+'Control Cuota LTP'!AN14</f>
        <v>0%</v>
      </c>
      <c r="N55" s="177" t="s">
        <v>161</v>
      </c>
      <c r="O55" s="293">
        <f>+'Resumen anual_'!$B$4</f>
        <v>43587</v>
      </c>
    </row>
    <row r="56" spans="1:15">
      <c r="A56" s="182" t="s">
        <v>196</v>
      </c>
      <c r="B56" s="285" t="s">
        <v>184</v>
      </c>
      <c r="C56" s="277" t="s">
        <v>100</v>
      </c>
      <c r="D56" s="277" t="s">
        <v>138</v>
      </c>
      <c r="E56" s="277" t="str">
        <f>+'Control Cuota LTP'!$C$14</f>
        <v>BLUMAR S.A.</v>
      </c>
      <c r="F56" s="277" t="s">
        <v>139</v>
      </c>
      <c r="G56" s="277" t="s">
        <v>140</v>
      </c>
      <c r="H56" s="82">
        <f>+'Control Cuota LTP'!AI15</f>
        <v>0</v>
      </c>
      <c r="I56" s="82">
        <f>+'Control Cuota LTP'!AJ15</f>
        <v>0</v>
      </c>
      <c r="J56" s="82">
        <f>+'Control Cuota LTP'!AK15</f>
        <v>0</v>
      </c>
      <c r="K56" s="82">
        <f>+'Control Cuota LTP'!AL15</f>
        <v>0</v>
      </c>
      <c r="L56" s="82">
        <f>+'Control Cuota LTP'!AM15</f>
        <v>0</v>
      </c>
      <c r="M56" s="278" t="str">
        <f>+'Control Cuota LTP'!AN15</f>
        <v>0%</v>
      </c>
      <c r="N56" s="177" t="s">
        <v>161</v>
      </c>
      <c r="O56" s="293">
        <f>+'Resumen anual_'!$B$4</f>
        <v>43587</v>
      </c>
    </row>
    <row r="57" spans="1:15" s="179" customFormat="1">
      <c r="A57" s="182" t="s">
        <v>196</v>
      </c>
      <c r="B57" s="285" t="s">
        <v>184</v>
      </c>
      <c r="C57" s="180" t="s">
        <v>100</v>
      </c>
      <c r="D57" s="180" t="s">
        <v>138</v>
      </c>
      <c r="E57" s="180" t="str">
        <f>+'Control Cuota LTP'!$C$14</f>
        <v>BLUMAR S.A.</v>
      </c>
      <c r="F57" s="180" t="s">
        <v>141</v>
      </c>
      <c r="G57" s="180" t="s">
        <v>140</v>
      </c>
      <c r="H57" s="181">
        <f>+H55+H56</f>
        <v>0</v>
      </c>
      <c r="I57" s="181">
        <f>+I55+I56</f>
        <v>0</v>
      </c>
      <c r="J57" s="181">
        <f>+H57+I57</f>
        <v>0</v>
      </c>
      <c r="K57" s="181">
        <f>SUM(K55:K56)</f>
        <v>0</v>
      </c>
      <c r="L57" s="181">
        <f>+J57-K57</f>
        <v>0</v>
      </c>
      <c r="M57" s="183">
        <v>0</v>
      </c>
      <c r="N57" s="177" t="s">
        <v>161</v>
      </c>
      <c r="O57" s="293">
        <f>+'Resumen anual_'!$B$4</f>
        <v>43587</v>
      </c>
    </row>
    <row r="58" spans="1:15">
      <c r="A58" s="182" t="s">
        <v>196</v>
      </c>
      <c r="B58" s="285" t="s">
        <v>184</v>
      </c>
      <c r="C58" s="282" t="s">
        <v>144</v>
      </c>
      <c r="D58" s="282" t="s">
        <v>138</v>
      </c>
      <c r="E58" s="282" t="str">
        <f>+'Control Cuota LTP'!$C$14</f>
        <v>BLUMAR S.A.</v>
      </c>
      <c r="F58" s="282" t="s">
        <v>141</v>
      </c>
      <c r="G58" s="282" t="s">
        <v>140</v>
      </c>
      <c r="H58" s="283">
        <f>+H57+H54+H51+H48+H45+H42</f>
        <v>0</v>
      </c>
      <c r="I58" s="283">
        <f>+I57+I54+I51+I48+I45+I42</f>
        <v>0</v>
      </c>
      <c r="J58" s="283">
        <f>+H58+I58</f>
        <v>0</v>
      </c>
      <c r="K58" s="283">
        <f>+K57+K54+K51+K48+K45+K42</f>
        <v>0</v>
      </c>
      <c r="L58" s="283">
        <f>+J58-K58</f>
        <v>0</v>
      </c>
      <c r="M58" s="284">
        <v>0</v>
      </c>
      <c r="N58" s="177" t="s">
        <v>161</v>
      </c>
      <c r="O58" s="293">
        <f>+'Resumen anual_'!$B$4</f>
        <v>43587</v>
      </c>
    </row>
    <row r="59" spans="1:15">
      <c r="A59" s="182" t="s">
        <v>196</v>
      </c>
      <c r="B59" s="285" t="s">
        <v>184</v>
      </c>
      <c r="C59" s="285" t="s">
        <v>195</v>
      </c>
      <c r="D59" s="277" t="s">
        <v>138</v>
      </c>
      <c r="E59" s="277" t="str">
        <f>+'Control Cuota LTP'!$C$16</f>
        <v xml:space="preserve"> BRACPESCA S.A.</v>
      </c>
      <c r="F59" s="277" t="s">
        <v>141</v>
      </c>
      <c r="G59" s="277" t="s">
        <v>142</v>
      </c>
      <c r="H59" s="82">
        <f>+'Control Cuota LTP'!E16</f>
        <v>7.6957745000000006</v>
      </c>
      <c r="I59" s="82">
        <f>+'Control Cuota LTP'!F16</f>
        <v>-1.0141488000000001</v>
      </c>
      <c r="J59" s="82">
        <f>+'Control Cuota LTP'!G16</f>
        <v>6.6816257000000006</v>
      </c>
      <c r="K59" s="82">
        <f>+'Control Cuota LTP'!H16</f>
        <v>0</v>
      </c>
      <c r="L59" s="82">
        <f>+'Control Cuota LTP'!I16</f>
        <v>6.6816257000000006</v>
      </c>
      <c r="M59" s="278">
        <f>+'Control Cuota LTP'!J16</f>
        <v>0</v>
      </c>
      <c r="N59" s="177" t="s">
        <v>161</v>
      </c>
      <c r="O59" s="293">
        <f>+'Resumen anual_'!$B$4</f>
        <v>43587</v>
      </c>
    </row>
    <row r="60" spans="1:15">
      <c r="A60" s="182" t="s">
        <v>196</v>
      </c>
      <c r="B60" s="285" t="s">
        <v>184</v>
      </c>
      <c r="C60" s="285" t="s">
        <v>195</v>
      </c>
      <c r="D60" s="277" t="s">
        <v>138</v>
      </c>
      <c r="E60" s="277" t="str">
        <f>+'Control Cuota LTP'!$C$16</f>
        <v xml:space="preserve"> BRACPESCA S.A.</v>
      </c>
      <c r="F60" s="277" t="s">
        <v>139</v>
      </c>
      <c r="G60" s="277" t="s">
        <v>140</v>
      </c>
      <c r="H60" s="82">
        <f>+'Control Cuota LTP'!E17</f>
        <v>0.89485750000000008</v>
      </c>
      <c r="I60" s="82">
        <f>+'Control Cuota LTP'!F17</f>
        <v>0.8336688000000001</v>
      </c>
      <c r="J60" s="82">
        <f>+'Control Cuota LTP'!G17</f>
        <v>8.4101520000000001</v>
      </c>
      <c r="K60" s="82">
        <f>+'Control Cuota LTP'!H17</f>
        <v>0</v>
      </c>
      <c r="L60" s="82">
        <f>+'Control Cuota LTP'!I17</f>
        <v>8.4101520000000001</v>
      </c>
      <c r="M60" s="278">
        <f>+'Control Cuota LTP'!J17</f>
        <v>0</v>
      </c>
      <c r="N60" s="177" t="s">
        <v>161</v>
      </c>
      <c r="O60" s="293">
        <f>+'Resumen anual_'!$B$4</f>
        <v>43587</v>
      </c>
    </row>
    <row r="61" spans="1:15" s="179" customFormat="1">
      <c r="A61" s="182" t="s">
        <v>196</v>
      </c>
      <c r="B61" s="285" t="s">
        <v>184</v>
      </c>
      <c r="C61" s="285" t="s">
        <v>195</v>
      </c>
      <c r="D61" s="180" t="s">
        <v>138</v>
      </c>
      <c r="E61" s="180" t="str">
        <f>+'Control Cuota LTP'!$C$16</f>
        <v xml:space="preserve"> BRACPESCA S.A.</v>
      </c>
      <c r="F61" s="180" t="s">
        <v>141</v>
      </c>
      <c r="G61" s="180" t="s">
        <v>140</v>
      </c>
      <c r="H61" s="181">
        <f>+H59+H60</f>
        <v>8.5906320000000012</v>
      </c>
      <c r="I61" s="181">
        <f>+I59+I60</f>
        <v>-0.18047999999999997</v>
      </c>
      <c r="J61" s="181">
        <f>+H61+I61</f>
        <v>8.4101520000000018</v>
      </c>
      <c r="K61" s="181">
        <f>SUM(K59:K60)</f>
        <v>0</v>
      </c>
      <c r="L61" s="181">
        <f>+J61-K61</f>
        <v>8.4101520000000018</v>
      </c>
      <c r="M61" s="183">
        <f>+K61/J61</f>
        <v>0</v>
      </c>
      <c r="N61" s="177" t="s">
        <v>161</v>
      </c>
      <c r="O61" s="293">
        <f>+'Resumen anual_'!$B$4</f>
        <v>43587</v>
      </c>
    </row>
    <row r="62" spans="1:15">
      <c r="A62" s="182" t="s">
        <v>196</v>
      </c>
      <c r="B62" s="285" t="s">
        <v>184</v>
      </c>
      <c r="C62" s="285" t="s">
        <v>96</v>
      </c>
      <c r="D62" s="277" t="s">
        <v>138</v>
      </c>
      <c r="E62" s="277" t="str">
        <f>+'Control Cuota LTP'!$C$16</f>
        <v xml:space="preserve"> BRACPESCA S.A.</v>
      </c>
      <c r="F62" s="277" t="s">
        <v>141</v>
      </c>
      <c r="G62" s="277" t="s">
        <v>142</v>
      </c>
      <c r="H62" s="280">
        <f>+'Control Cuota LTP'!K16</f>
        <v>80.537175000000005</v>
      </c>
      <c r="I62" s="280">
        <f>+'Control Cuota LTP'!L16</f>
        <v>11.91095</v>
      </c>
      <c r="J62" s="280">
        <f>+'Control Cuota LTP'!M16</f>
        <v>92.448125000000005</v>
      </c>
      <c r="K62" s="280">
        <f>+'Control Cuota LTP'!N16</f>
        <v>53.406999999999996</v>
      </c>
      <c r="L62" s="280">
        <f>+'Control Cuota LTP'!O16</f>
        <v>39.041125000000008</v>
      </c>
      <c r="M62" s="281">
        <f>+'Control Cuota LTP'!P16</f>
        <v>0.57769695166884127</v>
      </c>
      <c r="N62" s="177" t="s">
        <v>161</v>
      </c>
      <c r="O62" s="293">
        <f>+'Resumen anual_'!$B$4</f>
        <v>43587</v>
      </c>
    </row>
    <row r="63" spans="1:15">
      <c r="A63" s="182" t="s">
        <v>196</v>
      </c>
      <c r="B63" s="285" t="s">
        <v>184</v>
      </c>
      <c r="C63" s="277" t="s">
        <v>96</v>
      </c>
      <c r="D63" s="277" t="s">
        <v>138</v>
      </c>
      <c r="E63" s="277" t="str">
        <f>+'Control Cuota LTP'!$C$16</f>
        <v xml:space="preserve"> BRACPESCA S.A.</v>
      </c>
      <c r="F63" s="277" t="s">
        <v>139</v>
      </c>
      <c r="G63" s="277" t="s">
        <v>140</v>
      </c>
      <c r="H63" s="280">
        <f>+'Control Cuota LTP'!K17</f>
        <v>8.9485749999999999</v>
      </c>
      <c r="I63" s="280">
        <f>+'Control Cuota LTP'!L17</f>
        <v>8.6840500000000009</v>
      </c>
      <c r="J63" s="280">
        <f>+'Control Cuota LTP'!M17</f>
        <v>56.673750000000005</v>
      </c>
      <c r="K63" s="280">
        <f>+'Control Cuota LTP'!N17</f>
        <v>56.463000000000008</v>
      </c>
      <c r="L63" s="280">
        <f>+'Control Cuota LTP'!O17</f>
        <v>0.21074999999999733</v>
      </c>
      <c r="M63" s="281">
        <f>+'Control Cuota LTP'!P17</f>
        <v>0.9962813471845432</v>
      </c>
      <c r="N63" s="177" t="s">
        <v>161</v>
      </c>
      <c r="O63" s="293">
        <f>+'Resumen anual_'!$B$4</f>
        <v>43587</v>
      </c>
    </row>
    <row r="64" spans="1:15" s="179" customFormat="1">
      <c r="A64" s="182" t="s">
        <v>196</v>
      </c>
      <c r="B64" s="285" t="s">
        <v>184</v>
      </c>
      <c r="C64" s="180" t="s">
        <v>96</v>
      </c>
      <c r="D64" s="180" t="s">
        <v>138</v>
      </c>
      <c r="E64" s="180" t="str">
        <f>+'Control Cuota LTP'!$C$16</f>
        <v xml:space="preserve"> BRACPESCA S.A.</v>
      </c>
      <c r="F64" s="180" t="s">
        <v>141</v>
      </c>
      <c r="G64" s="180" t="s">
        <v>140</v>
      </c>
      <c r="H64" s="181">
        <f>+H62+H63</f>
        <v>89.48575000000001</v>
      </c>
      <c r="I64" s="181">
        <f>+I62+I63</f>
        <v>20.594999999999999</v>
      </c>
      <c r="J64" s="181">
        <f>+H64+I64</f>
        <v>110.08075000000001</v>
      </c>
      <c r="K64" s="181">
        <f>SUM(K62:K63)</f>
        <v>109.87</v>
      </c>
      <c r="L64" s="181">
        <f>+J64-K64</f>
        <v>0.21075000000000443</v>
      </c>
      <c r="M64" s="183">
        <f>+K64/J64</f>
        <v>0.99808549632883126</v>
      </c>
      <c r="N64" s="177" t="s">
        <v>161</v>
      </c>
      <c r="O64" s="293">
        <f>+'Resumen anual_'!$B$4</f>
        <v>43587</v>
      </c>
    </row>
    <row r="65" spans="1:15">
      <c r="A65" s="182" t="s">
        <v>196</v>
      </c>
      <c r="B65" s="285" t="s">
        <v>184</v>
      </c>
      <c r="C65" s="277" t="s">
        <v>97</v>
      </c>
      <c r="D65" s="277" t="s">
        <v>138</v>
      </c>
      <c r="E65" s="277" t="str">
        <f>+'Control Cuota LTP'!$C$16</f>
        <v xml:space="preserve"> BRACPESCA S.A.</v>
      </c>
      <c r="F65" s="277" t="s">
        <v>141</v>
      </c>
      <c r="G65" s="277" t="s">
        <v>142</v>
      </c>
      <c r="H65" s="82">
        <f>+'Control Cuota LTP'!Q16</f>
        <v>161.07435000000001</v>
      </c>
      <c r="I65" s="82">
        <f>+'Control Cuota LTP'!R16</f>
        <v>-21.128100000000003</v>
      </c>
      <c r="J65" s="82">
        <f>+'Control Cuota LTP'!S16</f>
        <v>139.94625000000002</v>
      </c>
      <c r="K65" s="82">
        <f>+'Control Cuota LTP'!T16</f>
        <v>133.46199999999999</v>
      </c>
      <c r="L65" s="82">
        <f>+'Control Cuota LTP'!U16</f>
        <v>6.4842500000000314</v>
      </c>
      <c r="M65" s="278">
        <f>+'Control Cuota LTP'!V16</f>
        <v>0.95366613967862635</v>
      </c>
      <c r="N65" s="177" t="s">
        <v>161</v>
      </c>
      <c r="O65" s="293">
        <f>+'Resumen anual_'!$B$4</f>
        <v>43587</v>
      </c>
    </row>
    <row r="66" spans="1:15">
      <c r="A66" s="182" t="s">
        <v>196</v>
      </c>
      <c r="B66" s="285" t="s">
        <v>184</v>
      </c>
      <c r="C66" s="277" t="s">
        <v>97</v>
      </c>
      <c r="D66" s="277" t="s">
        <v>138</v>
      </c>
      <c r="E66" s="277" t="str">
        <f>+'Control Cuota LTP'!$C$16</f>
        <v xml:space="preserve"> BRACPESCA S.A.</v>
      </c>
      <c r="F66" s="277" t="s">
        <v>139</v>
      </c>
      <c r="G66" s="277" t="s">
        <v>140</v>
      </c>
      <c r="H66" s="82">
        <f>+'Control Cuota LTP'!Q17</f>
        <v>17.89715</v>
      </c>
      <c r="I66" s="82">
        <f>+'Control Cuota LTP'!R17</f>
        <v>17.368100000000002</v>
      </c>
      <c r="J66" s="82">
        <f>+'Control Cuota LTP'!S17</f>
        <v>41.749500000000033</v>
      </c>
      <c r="K66" s="82">
        <f>+'Control Cuota LTP'!T17</f>
        <v>41.564999999999998</v>
      </c>
      <c r="L66" s="82">
        <f>+'Control Cuota LTP'!U17</f>
        <v>0.18450000000003541</v>
      </c>
      <c r="M66" s="278">
        <f>+'Control Cuota LTP'!V17</f>
        <v>0.99558078539862671</v>
      </c>
      <c r="N66" s="177" t="s">
        <v>161</v>
      </c>
      <c r="O66" s="293">
        <f>+'Resumen anual_'!$B$4</f>
        <v>43587</v>
      </c>
    </row>
    <row r="67" spans="1:15" s="179" customFormat="1">
      <c r="A67" s="182" t="s">
        <v>196</v>
      </c>
      <c r="B67" s="285" t="s">
        <v>184</v>
      </c>
      <c r="C67" s="180" t="s">
        <v>97</v>
      </c>
      <c r="D67" s="180" t="s">
        <v>138</v>
      </c>
      <c r="E67" s="180" t="str">
        <f>+'Control Cuota LTP'!$C$16</f>
        <v xml:space="preserve"> BRACPESCA S.A.</v>
      </c>
      <c r="F67" s="180" t="s">
        <v>141</v>
      </c>
      <c r="G67" s="180" t="s">
        <v>140</v>
      </c>
      <c r="H67" s="181">
        <f>+H65+H66</f>
        <v>178.97150000000002</v>
      </c>
      <c r="I67" s="181">
        <f>+I65+I66</f>
        <v>-3.7600000000000016</v>
      </c>
      <c r="J67" s="181">
        <f>+H67+I67</f>
        <v>175.21150000000003</v>
      </c>
      <c r="K67" s="181">
        <f>SUM(K65:K66)</f>
        <v>175.02699999999999</v>
      </c>
      <c r="L67" s="181">
        <f>+J67-K67</f>
        <v>0.18450000000004252</v>
      </c>
      <c r="M67" s="183">
        <f>+K67/J67</f>
        <v>0.99894698692722772</v>
      </c>
      <c r="N67" s="177" t="s">
        <v>161</v>
      </c>
      <c r="O67" s="293">
        <f>+'Resumen anual_'!$B$4</f>
        <v>43587</v>
      </c>
    </row>
    <row r="68" spans="1:15">
      <c r="A68" s="182" t="s">
        <v>196</v>
      </c>
      <c r="B68" s="285" t="s">
        <v>184</v>
      </c>
      <c r="C68" s="277" t="s">
        <v>98</v>
      </c>
      <c r="D68" s="277" t="s">
        <v>138</v>
      </c>
      <c r="E68" s="277" t="str">
        <f>+'Control Cuota LTP'!$C$16</f>
        <v xml:space="preserve"> BRACPESCA S.A.</v>
      </c>
      <c r="F68" s="277" t="s">
        <v>141</v>
      </c>
      <c r="G68" s="277" t="s">
        <v>142</v>
      </c>
      <c r="H68" s="280">
        <f>+'Control Cuota LTP'!W16</f>
        <v>120.8057625</v>
      </c>
      <c r="I68" s="280">
        <f>+'Control Cuota LTP'!X16</f>
        <v>-15.846075000000001</v>
      </c>
      <c r="J68" s="280">
        <f>+'Control Cuota LTP'!Y16</f>
        <v>104.9596875</v>
      </c>
      <c r="K68" s="280">
        <f>+'Control Cuota LTP'!Z16</f>
        <v>103.131</v>
      </c>
      <c r="L68" s="280">
        <f>+'Control Cuota LTP'!AA16</f>
        <v>1.8286875000000009</v>
      </c>
      <c r="M68" s="281">
        <f>+'Control Cuota LTP'!AB16</f>
        <v>0.98257723947587017</v>
      </c>
      <c r="N68" s="177" t="s">
        <v>161</v>
      </c>
      <c r="O68" s="293">
        <f>+'Resumen anual_'!$B$4</f>
        <v>43587</v>
      </c>
    </row>
    <row r="69" spans="1:15">
      <c r="A69" s="182" t="s">
        <v>196</v>
      </c>
      <c r="B69" s="285" t="s">
        <v>184</v>
      </c>
      <c r="C69" s="277" t="s">
        <v>98</v>
      </c>
      <c r="D69" s="277" t="s">
        <v>138</v>
      </c>
      <c r="E69" s="277" t="str">
        <f>+'Control Cuota LTP'!$C$16</f>
        <v xml:space="preserve"> BRACPESCA S.A.</v>
      </c>
      <c r="F69" s="277" t="s">
        <v>139</v>
      </c>
      <c r="G69" s="277" t="s">
        <v>140</v>
      </c>
      <c r="H69" s="280">
        <f>+'Control Cuota LTP'!W17</f>
        <v>13.422862500000001</v>
      </c>
      <c r="I69" s="280">
        <f>+'Control Cuota LTP'!X17</f>
        <v>13.026075000000001</v>
      </c>
      <c r="J69" s="280">
        <f>+'Control Cuota LTP'!Y17</f>
        <v>28.277625</v>
      </c>
      <c r="K69" s="280">
        <f>+'Control Cuota LTP'!Z17</f>
        <v>28.039000000000001</v>
      </c>
      <c r="L69" s="280">
        <f>+'Control Cuota LTP'!AA17</f>
        <v>0.23862499999999898</v>
      </c>
      <c r="M69" s="281">
        <f>+'Control Cuota LTP'!AB17</f>
        <v>0.99156134930002082</v>
      </c>
      <c r="N69" s="177" t="s">
        <v>161</v>
      </c>
      <c r="O69" s="293">
        <f>+'Resumen anual_'!$B$4</f>
        <v>43587</v>
      </c>
    </row>
    <row r="70" spans="1:15" s="179" customFormat="1">
      <c r="A70" s="182" t="s">
        <v>196</v>
      </c>
      <c r="B70" s="285" t="s">
        <v>184</v>
      </c>
      <c r="C70" s="180" t="s">
        <v>98</v>
      </c>
      <c r="D70" s="180" t="s">
        <v>138</v>
      </c>
      <c r="E70" s="180" t="str">
        <f>+'Control Cuota LTP'!$C$16</f>
        <v xml:space="preserve"> BRACPESCA S.A.</v>
      </c>
      <c r="F70" s="180" t="s">
        <v>141</v>
      </c>
      <c r="G70" s="180" t="s">
        <v>140</v>
      </c>
      <c r="H70" s="181">
        <f>+H68+H69</f>
        <v>134.22862499999999</v>
      </c>
      <c r="I70" s="181">
        <f>+I68+I69</f>
        <v>-2.8200000000000003</v>
      </c>
      <c r="J70" s="181">
        <f>+H70+I70</f>
        <v>131.408625</v>
      </c>
      <c r="K70" s="181">
        <f>SUM(K68:K69)</f>
        <v>131.17000000000002</v>
      </c>
      <c r="L70" s="181">
        <f>+J70-K70</f>
        <v>0.23862499999998477</v>
      </c>
      <c r="M70" s="183">
        <f>+K70/J70</f>
        <v>0.9981840994074781</v>
      </c>
      <c r="N70" s="177" t="s">
        <v>161</v>
      </c>
      <c r="O70" s="293">
        <f>+'Resumen anual_'!$B$4</f>
        <v>43587</v>
      </c>
    </row>
    <row r="71" spans="1:15">
      <c r="A71" s="182" t="s">
        <v>196</v>
      </c>
      <c r="B71" s="285" t="s">
        <v>184</v>
      </c>
      <c r="C71" s="277" t="s">
        <v>99</v>
      </c>
      <c r="D71" s="277" t="s">
        <v>138</v>
      </c>
      <c r="E71" s="277" t="str">
        <f>+'Control Cuota LTP'!$C$16</f>
        <v xml:space="preserve"> BRACPESCA S.A.</v>
      </c>
      <c r="F71" s="277" t="s">
        <v>141</v>
      </c>
      <c r="G71" s="277" t="s">
        <v>142</v>
      </c>
      <c r="H71" s="82">
        <f>+'Control Cuota LTP'!AC16</f>
        <v>241.611525</v>
      </c>
      <c r="I71" s="82">
        <f>+'Control Cuota LTP'!AD16</f>
        <v>-31.692150000000002</v>
      </c>
      <c r="J71" s="82">
        <f>+'Control Cuota LTP'!AE16</f>
        <v>209.919375</v>
      </c>
      <c r="K71" s="82">
        <f>+'Control Cuota LTP'!AF16</f>
        <v>215.7469999999999</v>
      </c>
      <c r="L71" s="82">
        <f>+'Control Cuota LTP'!AG16</f>
        <v>-5.8276249999998981</v>
      </c>
      <c r="M71" s="278">
        <f>+'Control Cuota LTP'!AH16</f>
        <v>1.0277612535765215</v>
      </c>
      <c r="N71" s="177" t="s">
        <v>161</v>
      </c>
      <c r="O71" s="293">
        <f>+'Resumen anual_'!$B$4</f>
        <v>43587</v>
      </c>
    </row>
    <row r="72" spans="1:15">
      <c r="A72" s="182" t="s">
        <v>196</v>
      </c>
      <c r="B72" s="285" t="s">
        <v>184</v>
      </c>
      <c r="C72" s="277" t="s">
        <v>99</v>
      </c>
      <c r="D72" s="277" t="s">
        <v>138</v>
      </c>
      <c r="E72" s="277" t="str">
        <f>+'Control Cuota LTP'!$C$16</f>
        <v xml:space="preserve"> BRACPESCA S.A.</v>
      </c>
      <c r="F72" s="277" t="s">
        <v>139</v>
      </c>
      <c r="G72" s="277" t="s">
        <v>140</v>
      </c>
      <c r="H72" s="82">
        <f>+'Control Cuota LTP'!AC17</f>
        <v>26.845725000000002</v>
      </c>
      <c r="I72" s="82">
        <f>+'Control Cuota LTP'!AD17</f>
        <v>26.052150000000001</v>
      </c>
      <c r="J72" s="82">
        <f>+'Control Cuota LTP'!AE17</f>
        <v>47.070250000000101</v>
      </c>
      <c r="K72" s="82">
        <f>+'Control Cuota LTP'!AF17</f>
        <v>45.58</v>
      </c>
      <c r="L72" s="82">
        <f>+'Control Cuota LTP'!AG17</f>
        <v>1.4902500000001027</v>
      </c>
      <c r="M72" s="278">
        <f>+'Control Cuota LTP'!AH17</f>
        <v>0.96833987497410579</v>
      </c>
      <c r="N72" s="177" t="s">
        <v>161</v>
      </c>
      <c r="O72" s="293">
        <f>+'Resumen anual_'!$B$4</f>
        <v>43587</v>
      </c>
    </row>
    <row r="73" spans="1:15" s="179" customFormat="1">
      <c r="A73" s="182" t="s">
        <v>196</v>
      </c>
      <c r="B73" s="285" t="s">
        <v>184</v>
      </c>
      <c r="C73" s="180" t="s">
        <v>99</v>
      </c>
      <c r="D73" s="180" t="s">
        <v>138</v>
      </c>
      <c r="E73" s="180" t="str">
        <f>+'Control Cuota LTP'!$C$16</f>
        <v xml:space="preserve"> BRACPESCA S.A.</v>
      </c>
      <c r="F73" s="180" t="s">
        <v>141</v>
      </c>
      <c r="G73" s="180" t="s">
        <v>140</v>
      </c>
      <c r="H73" s="181">
        <f>+H71+H72</f>
        <v>268.45724999999999</v>
      </c>
      <c r="I73" s="181">
        <f>+I71+I72</f>
        <v>-5.6400000000000006</v>
      </c>
      <c r="J73" s="181">
        <f>+H73+I73</f>
        <v>262.81725</v>
      </c>
      <c r="K73" s="181">
        <f>SUM(K71:K72)</f>
        <v>261.32699999999988</v>
      </c>
      <c r="L73" s="181">
        <f>+J73-K73</f>
        <v>1.4902500000001169</v>
      </c>
      <c r="M73" s="183">
        <f>+K73/J73</f>
        <v>0.99432971009322979</v>
      </c>
      <c r="N73" s="177" t="s">
        <v>161</v>
      </c>
      <c r="O73" s="293">
        <f>+'Resumen anual_'!$B$4</f>
        <v>43587</v>
      </c>
    </row>
    <row r="74" spans="1:15">
      <c r="A74" s="182" t="s">
        <v>196</v>
      </c>
      <c r="B74" s="285" t="s">
        <v>184</v>
      </c>
      <c r="C74" s="277" t="s">
        <v>100</v>
      </c>
      <c r="D74" s="277" t="s">
        <v>138</v>
      </c>
      <c r="E74" s="277" t="str">
        <f>+'Control Cuota LTP'!$C$16</f>
        <v xml:space="preserve"> BRACPESCA S.A.</v>
      </c>
      <c r="F74" s="277" t="s">
        <v>141</v>
      </c>
      <c r="G74" s="277" t="s">
        <v>142</v>
      </c>
      <c r="H74" s="82">
        <f>+'Control Cuota LTP'!AI16</f>
        <v>107.9198145</v>
      </c>
      <c r="I74" s="82">
        <f>+'Control Cuota LTP'!AJ16</f>
        <v>-14.155827</v>
      </c>
      <c r="J74" s="82">
        <f>+'Control Cuota LTP'!AK16</f>
        <v>93.763987499999999</v>
      </c>
      <c r="K74" s="82">
        <f>+'Control Cuota LTP'!AL16</f>
        <v>92.213999999999999</v>
      </c>
      <c r="L74" s="82">
        <f>+'Control Cuota LTP'!AM16</f>
        <v>1.5499875000000003</v>
      </c>
      <c r="M74" s="278">
        <f>+'Control Cuota LTP'!AN16</f>
        <v>0.98346926638545529</v>
      </c>
      <c r="N74" s="177" t="s">
        <v>161</v>
      </c>
      <c r="O74" s="293">
        <f>+'Resumen anual_'!$B$4</f>
        <v>43587</v>
      </c>
    </row>
    <row r="75" spans="1:15">
      <c r="A75" s="182" t="s">
        <v>196</v>
      </c>
      <c r="B75" s="285" t="s">
        <v>184</v>
      </c>
      <c r="C75" s="277" t="s">
        <v>100</v>
      </c>
      <c r="D75" s="277" t="s">
        <v>138</v>
      </c>
      <c r="E75" s="277" t="str">
        <f>+'Control Cuota LTP'!$C$16</f>
        <v xml:space="preserve"> BRACPESCA S.A.</v>
      </c>
      <c r="F75" s="277" t="s">
        <v>139</v>
      </c>
      <c r="G75" s="277" t="s">
        <v>140</v>
      </c>
      <c r="H75" s="82">
        <f>+'Control Cuota LTP'!AI17</f>
        <v>11.9910905</v>
      </c>
      <c r="I75" s="82">
        <f>+'Control Cuota LTP'!AJ17</f>
        <v>11.636627000000001</v>
      </c>
      <c r="J75" s="82">
        <f>+'Control Cuota LTP'!AK17</f>
        <v>25.177705000000003</v>
      </c>
      <c r="K75" s="82">
        <f>+'Control Cuota LTP'!AL17</f>
        <v>24.207000000000001</v>
      </c>
      <c r="L75" s="82">
        <f>+'Control Cuota LTP'!AM17</f>
        <v>0.97070500000000237</v>
      </c>
      <c r="M75" s="278">
        <f>+'Control Cuota LTP'!AN17</f>
        <v>0.96144585060473131</v>
      </c>
      <c r="N75" s="177" t="s">
        <v>161</v>
      </c>
      <c r="O75" s="293">
        <f>+'Resumen anual_'!$B$4</f>
        <v>43587</v>
      </c>
    </row>
    <row r="76" spans="1:15" s="179" customFormat="1">
      <c r="A76" s="182" t="s">
        <v>196</v>
      </c>
      <c r="B76" s="285" t="s">
        <v>184</v>
      </c>
      <c r="C76" s="180" t="s">
        <v>100</v>
      </c>
      <c r="D76" s="180" t="s">
        <v>138</v>
      </c>
      <c r="E76" s="180" t="str">
        <f>+'Control Cuota LTP'!$C$16</f>
        <v xml:space="preserve"> BRACPESCA S.A.</v>
      </c>
      <c r="F76" s="180" t="s">
        <v>141</v>
      </c>
      <c r="G76" s="180" t="s">
        <v>140</v>
      </c>
      <c r="H76" s="181">
        <f>+H74+H75</f>
        <v>119.910905</v>
      </c>
      <c r="I76" s="181">
        <f>+I74+I75</f>
        <v>-2.5191999999999997</v>
      </c>
      <c r="J76" s="181">
        <f>+H76+I76</f>
        <v>117.391705</v>
      </c>
      <c r="K76" s="181">
        <f>SUM(K74:K75)</f>
        <v>116.42099999999999</v>
      </c>
      <c r="L76" s="181">
        <f>+J76-K76</f>
        <v>0.97070500000000948</v>
      </c>
      <c r="M76" s="183">
        <f>+K76/J76</f>
        <v>0.99173105970306841</v>
      </c>
      <c r="N76" s="177" t="s">
        <v>161</v>
      </c>
      <c r="O76" s="293">
        <f>+'Resumen anual_'!$B$4</f>
        <v>43587</v>
      </c>
    </row>
    <row r="77" spans="1:15">
      <c r="A77" s="182" t="s">
        <v>196</v>
      </c>
      <c r="B77" s="285" t="s">
        <v>184</v>
      </c>
      <c r="C77" s="282" t="s">
        <v>144</v>
      </c>
      <c r="D77" s="282" t="s">
        <v>138</v>
      </c>
      <c r="E77" s="282" t="str">
        <f>+'Control Cuota LTP'!$C$16</f>
        <v xml:space="preserve"> BRACPESCA S.A.</v>
      </c>
      <c r="F77" s="282" t="s">
        <v>141</v>
      </c>
      <c r="G77" s="282" t="s">
        <v>140</v>
      </c>
      <c r="H77" s="283">
        <f>+H76+H73+H70+H67+H64+H61</f>
        <v>799.64466200000004</v>
      </c>
      <c r="I77" s="283">
        <f>+I76+I73+I70+I67+I64+I61</f>
        <v>5.6753199999999966</v>
      </c>
      <c r="J77" s="283">
        <f>+H77+I77</f>
        <v>805.31998199999998</v>
      </c>
      <c r="K77" s="283">
        <f>+K76+K73+K70+K67+K64+K61</f>
        <v>793.81499999999994</v>
      </c>
      <c r="L77" s="283">
        <f>+J77-K77</f>
        <v>11.504982000000041</v>
      </c>
      <c r="M77" s="284">
        <f>+K77/J77</f>
        <v>0.9857137755710127</v>
      </c>
      <c r="N77" s="177" t="s">
        <v>161</v>
      </c>
      <c r="O77" s="293">
        <f>+'Resumen anual_'!$B$4</f>
        <v>43587</v>
      </c>
    </row>
    <row r="78" spans="1:15">
      <c r="A78" s="182" t="s">
        <v>196</v>
      </c>
      <c r="B78" s="285" t="s">
        <v>184</v>
      </c>
      <c r="C78" s="285" t="s">
        <v>195</v>
      </c>
      <c r="D78" s="277" t="s">
        <v>138</v>
      </c>
      <c r="E78" s="277" t="str">
        <f>+'Control Cuota LTP'!$C$18</f>
        <v>CAMANCHACA PESCA SUR S.A.</v>
      </c>
      <c r="F78" s="277" t="s">
        <v>141</v>
      </c>
      <c r="G78" s="277" t="s">
        <v>142</v>
      </c>
      <c r="H78" s="82">
        <f>+'Control Cuota LTP'!E18</f>
        <v>0.2260424</v>
      </c>
      <c r="I78" s="82">
        <f>+'Control Cuota LTP'!F18</f>
        <v>0</v>
      </c>
      <c r="J78" s="82">
        <f>+'Control Cuota LTP'!G18</f>
        <v>0.2260424</v>
      </c>
      <c r="K78" s="82">
        <f>+'Control Cuota LTP'!H18</f>
        <v>0</v>
      </c>
      <c r="L78" s="82">
        <f>+'Control Cuota LTP'!I18</f>
        <v>0.2260424</v>
      </c>
      <c r="M78" s="278">
        <f>+'Control Cuota LTP'!J18</f>
        <v>0</v>
      </c>
      <c r="N78" s="177" t="s">
        <v>161</v>
      </c>
      <c r="O78" s="293">
        <f>+'Resumen anual_'!$B$4</f>
        <v>43587</v>
      </c>
    </row>
    <row r="79" spans="1:15">
      <c r="A79" s="182" t="s">
        <v>196</v>
      </c>
      <c r="B79" s="285" t="s">
        <v>184</v>
      </c>
      <c r="C79" s="285" t="s">
        <v>195</v>
      </c>
      <c r="D79" s="277" t="s">
        <v>138</v>
      </c>
      <c r="E79" s="277" t="str">
        <f>+'Control Cuota LTP'!$C$18</f>
        <v>CAMANCHACA PESCA SUR S.A.</v>
      </c>
      <c r="F79" s="277" t="s">
        <v>139</v>
      </c>
      <c r="G79" s="277" t="s">
        <v>140</v>
      </c>
      <c r="H79" s="82">
        <f>+'Control Cuota LTP'!E19</f>
        <v>2.6283999999999998E-2</v>
      </c>
      <c r="I79" s="82">
        <f>+'Control Cuota LTP'!F19</f>
        <v>0</v>
      </c>
      <c r="J79" s="82">
        <f>+'Control Cuota LTP'!G19</f>
        <v>0.25232640000000001</v>
      </c>
      <c r="K79" s="82">
        <f>+'Control Cuota LTP'!H19</f>
        <v>0</v>
      </c>
      <c r="L79" s="82">
        <f>+'Control Cuota LTP'!I19</f>
        <v>0.25232640000000001</v>
      </c>
      <c r="M79" s="278">
        <f>+'Control Cuota LTP'!J19</f>
        <v>0</v>
      </c>
      <c r="N79" s="177" t="s">
        <v>161</v>
      </c>
      <c r="O79" s="293">
        <f>+'Resumen anual_'!$B$4</f>
        <v>43587</v>
      </c>
    </row>
    <row r="80" spans="1:15" s="179" customFormat="1">
      <c r="A80" s="182" t="s">
        <v>196</v>
      </c>
      <c r="B80" s="285" t="s">
        <v>184</v>
      </c>
      <c r="C80" s="285" t="s">
        <v>195</v>
      </c>
      <c r="D80" s="180" t="s">
        <v>138</v>
      </c>
      <c r="E80" s="180" t="str">
        <f>+'Control Cuota LTP'!$C$18</f>
        <v>CAMANCHACA PESCA SUR S.A.</v>
      </c>
      <c r="F80" s="180" t="s">
        <v>141</v>
      </c>
      <c r="G80" s="180" t="s">
        <v>140</v>
      </c>
      <c r="H80" s="181">
        <f>+H78+H79</f>
        <v>0.25232640000000001</v>
      </c>
      <c r="I80" s="181">
        <f>+I78+I79</f>
        <v>0</v>
      </c>
      <c r="J80" s="181">
        <f>+H80+I80</f>
        <v>0.25232640000000001</v>
      </c>
      <c r="K80" s="181">
        <f>SUM(K78:K79)</f>
        <v>0</v>
      </c>
      <c r="L80" s="181">
        <f>+J80-K80</f>
        <v>0.25232640000000001</v>
      </c>
      <c r="M80" s="183">
        <f>+K80/J80</f>
        <v>0</v>
      </c>
      <c r="N80" s="177" t="s">
        <v>161</v>
      </c>
      <c r="O80" s="293">
        <f>+'Resumen anual_'!$B$4</f>
        <v>43587</v>
      </c>
    </row>
    <row r="81" spans="1:15">
      <c r="A81" s="182" t="s">
        <v>196</v>
      </c>
      <c r="B81" s="285" t="s">
        <v>184</v>
      </c>
      <c r="C81" s="285" t="s">
        <v>96</v>
      </c>
      <c r="D81" s="277" t="s">
        <v>138</v>
      </c>
      <c r="E81" s="277" t="str">
        <f>+'Control Cuota LTP'!$C$18</f>
        <v>CAMANCHACA PESCA SUR S.A.</v>
      </c>
      <c r="F81" s="277" t="s">
        <v>141</v>
      </c>
      <c r="G81" s="277" t="s">
        <v>142</v>
      </c>
      <c r="H81" s="280">
        <f>+'Control Cuota LTP'!K18</f>
        <v>2.3655599999999999</v>
      </c>
      <c r="I81" s="280">
        <f>+'Control Cuota LTP'!L18</f>
        <v>0</v>
      </c>
      <c r="J81" s="280">
        <f>+'Control Cuota LTP'!M18</f>
        <v>2.3655599999999999</v>
      </c>
      <c r="K81" s="280">
        <f>+'Control Cuota LTP'!N18</f>
        <v>0</v>
      </c>
      <c r="L81" s="280">
        <f>+'Control Cuota LTP'!O18</f>
        <v>2.3655599999999999</v>
      </c>
      <c r="M81" s="281">
        <f>+'Control Cuota LTP'!P18</f>
        <v>0</v>
      </c>
      <c r="N81" s="177" t="s">
        <v>161</v>
      </c>
      <c r="O81" s="293">
        <f>+'Resumen anual_'!$B$4</f>
        <v>43587</v>
      </c>
    </row>
    <row r="82" spans="1:15">
      <c r="A82" s="182" t="s">
        <v>196</v>
      </c>
      <c r="B82" s="285" t="s">
        <v>184</v>
      </c>
      <c r="C82" s="277" t="s">
        <v>96</v>
      </c>
      <c r="D82" s="277" t="s">
        <v>138</v>
      </c>
      <c r="E82" s="277" t="str">
        <f>+'Control Cuota LTP'!$C$18</f>
        <v>CAMANCHACA PESCA SUR S.A.</v>
      </c>
      <c r="F82" s="277" t="s">
        <v>139</v>
      </c>
      <c r="G82" s="277" t="s">
        <v>140</v>
      </c>
      <c r="H82" s="280">
        <f>+'Control Cuota LTP'!K19</f>
        <v>0.26284000000000002</v>
      </c>
      <c r="I82" s="280">
        <f>+'Control Cuota LTP'!L19</f>
        <v>0</v>
      </c>
      <c r="J82" s="280">
        <f>+'Control Cuota LTP'!M19</f>
        <v>2.6284000000000001</v>
      </c>
      <c r="K82" s="280">
        <f>+'Control Cuota LTP'!N19</f>
        <v>0</v>
      </c>
      <c r="L82" s="280">
        <f>+'Control Cuota LTP'!O19</f>
        <v>2.6284000000000001</v>
      </c>
      <c r="M82" s="281">
        <f>+'Control Cuota LTP'!P19</f>
        <v>0</v>
      </c>
      <c r="N82" s="177" t="s">
        <v>161</v>
      </c>
      <c r="O82" s="293">
        <f>+'Resumen anual_'!$B$4</f>
        <v>43587</v>
      </c>
    </row>
    <row r="83" spans="1:15" s="179" customFormat="1">
      <c r="A83" s="182" t="s">
        <v>196</v>
      </c>
      <c r="B83" s="285" t="s">
        <v>184</v>
      </c>
      <c r="C83" s="180" t="s">
        <v>96</v>
      </c>
      <c r="D83" s="180" t="s">
        <v>138</v>
      </c>
      <c r="E83" s="180" t="str">
        <f>+'Control Cuota LTP'!$C$18</f>
        <v>CAMANCHACA PESCA SUR S.A.</v>
      </c>
      <c r="F83" s="180" t="s">
        <v>141</v>
      </c>
      <c r="G83" s="180" t="s">
        <v>140</v>
      </c>
      <c r="H83" s="181">
        <f>+H81+H82</f>
        <v>2.6284000000000001</v>
      </c>
      <c r="I83" s="181">
        <f>+I81+I82</f>
        <v>0</v>
      </c>
      <c r="J83" s="181">
        <f>+H83+I83</f>
        <v>2.6284000000000001</v>
      </c>
      <c r="K83" s="181">
        <f>SUM(K81:K82)</f>
        <v>0</v>
      </c>
      <c r="L83" s="181">
        <f>+J83-K83</f>
        <v>2.6284000000000001</v>
      </c>
      <c r="M83" s="183">
        <f>+K83/J83</f>
        <v>0</v>
      </c>
      <c r="N83" s="177" t="s">
        <v>161</v>
      </c>
      <c r="O83" s="293">
        <f>+'Resumen anual_'!$B$4</f>
        <v>43587</v>
      </c>
    </row>
    <row r="84" spans="1:15">
      <c r="A84" s="182" t="s">
        <v>196</v>
      </c>
      <c r="B84" s="285" t="s">
        <v>184</v>
      </c>
      <c r="C84" s="277" t="s">
        <v>97</v>
      </c>
      <c r="D84" s="277" t="s">
        <v>138</v>
      </c>
      <c r="E84" s="277" t="str">
        <f>+'Control Cuota LTP'!$C$18</f>
        <v>CAMANCHACA PESCA SUR S.A.</v>
      </c>
      <c r="F84" s="277" t="s">
        <v>141</v>
      </c>
      <c r="G84" s="277" t="s">
        <v>142</v>
      </c>
      <c r="H84" s="82">
        <f>+'Control Cuota LTP'!Q18</f>
        <v>4.7311199999999998</v>
      </c>
      <c r="I84" s="82">
        <f>+'Control Cuota LTP'!R18</f>
        <v>-1.206</v>
      </c>
      <c r="J84" s="82">
        <f>+'Control Cuota LTP'!S18</f>
        <v>3.5251199999999998</v>
      </c>
      <c r="K84" s="82">
        <f>+'Control Cuota LTP'!T18</f>
        <v>6.2E-2</v>
      </c>
      <c r="L84" s="82">
        <f>+'Control Cuota LTP'!U18</f>
        <v>3.46312</v>
      </c>
      <c r="M84" s="278">
        <f>+'Control Cuota LTP'!V18</f>
        <v>1.7588053740014525E-2</v>
      </c>
      <c r="N84" s="177" t="s">
        <v>161</v>
      </c>
      <c r="O84" s="293">
        <f>+'Resumen anual_'!$B$4</f>
        <v>43587</v>
      </c>
    </row>
    <row r="85" spans="1:15">
      <c r="A85" s="182" t="s">
        <v>196</v>
      </c>
      <c r="B85" s="285" t="s">
        <v>184</v>
      </c>
      <c r="C85" s="277" t="s">
        <v>97</v>
      </c>
      <c r="D85" s="277" t="s">
        <v>138</v>
      </c>
      <c r="E85" s="277" t="str">
        <f>+'Control Cuota LTP'!$C$18</f>
        <v>CAMANCHACA PESCA SUR S.A.</v>
      </c>
      <c r="F85" s="277" t="s">
        <v>139</v>
      </c>
      <c r="G85" s="277" t="s">
        <v>140</v>
      </c>
      <c r="H85" s="82">
        <f>+'Control Cuota LTP'!Q19</f>
        <v>0.52568000000000004</v>
      </c>
      <c r="I85" s="82">
        <f>+'Control Cuota LTP'!R19</f>
        <v>0</v>
      </c>
      <c r="J85" s="82">
        <f>+'Control Cuota LTP'!S19</f>
        <v>3.9887999999999999</v>
      </c>
      <c r="K85" s="82">
        <f>+'Control Cuota LTP'!T19</f>
        <v>1.7000000000000001E-2</v>
      </c>
      <c r="L85" s="82">
        <f>+'Control Cuota LTP'!U19</f>
        <v>3.9718</v>
      </c>
      <c r="M85" s="278">
        <f>+'Control Cuota LTP'!V19</f>
        <v>4.2619334135579629E-3</v>
      </c>
      <c r="N85" s="177" t="s">
        <v>161</v>
      </c>
      <c r="O85" s="293">
        <f>+'Resumen anual_'!$B$4</f>
        <v>43587</v>
      </c>
    </row>
    <row r="86" spans="1:15" s="179" customFormat="1">
      <c r="A86" s="182" t="s">
        <v>196</v>
      </c>
      <c r="B86" s="285" t="s">
        <v>184</v>
      </c>
      <c r="C86" s="180" t="s">
        <v>97</v>
      </c>
      <c r="D86" s="180" t="s">
        <v>138</v>
      </c>
      <c r="E86" s="180" t="str">
        <f>+'Control Cuota LTP'!$C$18</f>
        <v>CAMANCHACA PESCA SUR S.A.</v>
      </c>
      <c r="F86" s="180" t="s">
        <v>141</v>
      </c>
      <c r="G86" s="180" t="s">
        <v>140</v>
      </c>
      <c r="H86" s="181">
        <f>+H84+H85</f>
        <v>5.2568000000000001</v>
      </c>
      <c r="I86" s="181">
        <f>+I84+I85</f>
        <v>-1.206</v>
      </c>
      <c r="J86" s="181">
        <f>+H86+I86</f>
        <v>4.0508000000000006</v>
      </c>
      <c r="K86" s="181">
        <f>SUM(K84:K85)</f>
        <v>7.9000000000000001E-2</v>
      </c>
      <c r="L86" s="181">
        <f>+J86-K86</f>
        <v>3.9718000000000004</v>
      </c>
      <c r="M86" s="183">
        <f>+K86/J86</f>
        <v>1.9502320529278163E-2</v>
      </c>
      <c r="N86" s="177" t="s">
        <v>161</v>
      </c>
      <c r="O86" s="293">
        <f>+'Resumen anual_'!$B$4</f>
        <v>43587</v>
      </c>
    </row>
    <row r="87" spans="1:15">
      <c r="A87" s="182" t="s">
        <v>196</v>
      </c>
      <c r="B87" s="285" t="s">
        <v>184</v>
      </c>
      <c r="C87" s="277" t="s">
        <v>98</v>
      </c>
      <c r="D87" s="277" t="s">
        <v>138</v>
      </c>
      <c r="E87" s="277" t="str">
        <f>+'Control Cuota LTP'!$C$18</f>
        <v>CAMANCHACA PESCA SUR S.A.</v>
      </c>
      <c r="F87" s="277" t="s">
        <v>141</v>
      </c>
      <c r="G87" s="277" t="s">
        <v>142</v>
      </c>
      <c r="H87" s="280">
        <f>+'Control Cuota LTP'!W18</f>
        <v>3.54834</v>
      </c>
      <c r="I87" s="280">
        <f>+'Control Cuota LTP'!X18</f>
        <v>-0.53699999999999992</v>
      </c>
      <c r="J87" s="280">
        <f>+'Control Cuota LTP'!Y18</f>
        <v>3.0113400000000001</v>
      </c>
      <c r="K87" s="280">
        <f>+'Control Cuota LTP'!Z18</f>
        <v>0.44</v>
      </c>
      <c r="L87" s="280">
        <f>+'Control Cuota LTP'!AA18</f>
        <v>2.5713400000000002</v>
      </c>
      <c r="M87" s="281">
        <f>+'Control Cuota LTP'!AB18</f>
        <v>0.14611435440700818</v>
      </c>
      <c r="N87" s="177" t="s">
        <v>161</v>
      </c>
      <c r="O87" s="293">
        <f>+'Resumen anual_'!$B$4</f>
        <v>43587</v>
      </c>
    </row>
    <row r="88" spans="1:15">
      <c r="A88" s="182" t="s">
        <v>196</v>
      </c>
      <c r="B88" s="285" t="s">
        <v>184</v>
      </c>
      <c r="C88" s="277" t="s">
        <v>98</v>
      </c>
      <c r="D88" s="277" t="s">
        <v>138</v>
      </c>
      <c r="E88" s="277" t="str">
        <f>+'Control Cuota LTP'!$C$18</f>
        <v>CAMANCHACA PESCA SUR S.A.</v>
      </c>
      <c r="F88" s="277" t="s">
        <v>139</v>
      </c>
      <c r="G88" s="277" t="s">
        <v>140</v>
      </c>
      <c r="H88" s="280">
        <f>+'Control Cuota LTP'!W19</f>
        <v>0.39426</v>
      </c>
      <c r="I88" s="280">
        <f>+'Control Cuota LTP'!X19</f>
        <v>0</v>
      </c>
      <c r="J88" s="280">
        <f>+'Control Cuota LTP'!Y19</f>
        <v>2.9656000000000002</v>
      </c>
      <c r="K88" s="280">
        <f>+'Control Cuota LTP'!Z19</f>
        <v>0</v>
      </c>
      <c r="L88" s="280">
        <f>+'Control Cuota LTP'!AA19</f>
        <v>2.9656000000000002</v>
      </c>
      <c r="M88" s="281">
        <f>+'Control Cuota LTP'!AB19</f>
        <v>0</v>
      </c>
      <c r="N88" s="177" t="s">
        <v>161</v>
      </c>
      <c r="O88" s="293">
        <f>+'Resumen anual_'!$B$4</f>
        <v>43587</v>
      </c>
    </row>
    <row r="89" spans="1:15" s="179" customFormat="1">
      <c r="A89" s="182" t="s">
        <v>196</v>
      </c>
      <c r="B89" s="285" t="s">
        <v>184</v>
      </c>
      <c r="C89" s="180" t="s">
        <v>98</v>
      </c>
      <c r="D89" s="180" t="s">
        <v>138</v>
      </c>
      <c r="E89" s="180" t="str">
        <f>+'Control Cuota LTP'!$C$18</f>
        <v>CAMANCHACA PESCA SUR S.A.</v>
      </c>
      <c r="F89" s="180" t="s">
        <v>141</v>
      </c>
      <c r="G89" s="180" t="s">
        <v>140</v>
      </c>
      <c r="H89" s="181">
        <f>+H87+H88</f>
        <v>3.9426000000000001</v>
      </c>
      <c r="I89" s="181">
        <f>+I87+I88</f>
        <v>-0.53699999999999992</v>
      </c>
      <c r="J89" s="181">
        <f>+H89+I89</f>
        <v>3.4056000000000002</v>
      </c>
      <c r="K89" s="181">
        <f>SUM(K87:K88)</f>
        <v>0.44</v>
      </c>
      <c r="L89" s="181">
        <f>+J89-K89</f>
        <v>2.9656000000000002</v>
      </c>
      <c r="M89" s="183">
        <f>+K89/J89</f>
        <v>0.12919896640826872</v>
      </c>
      <c r="N89" s="177" t="s">
        <v>161</v>
      </c>
      <c r="O89" s="293">
        <f>+'Resumen anual_'!$B$4</f>
        <v>43587</v>
      </c>
    </row>
    <row r="90" spans="1:15">
      <c r="A90" s="182" t="s">
        <v>196</v>
      </c>
      <c r="B90" s="285" t="s">
        <v>184</v>
      </c>
      <c r="C90" s="277" t="s">
        <v>99</v>
      </c>
      <c r="D90" s="277" t="s">
        <v>138</v>
      </c>
      <c r="E90" s="277" t="str">
        <f>+'Control Cuota LTP'!$C$18</f>
        <v>CAMANCHACA PESCA SUR S.A.</v>
      </c>
      <c r="F90" s="277" t="s">
        <v>141</v>
      </c>
      <c r="G90" s="277" t="s">
        <v>142</v>
      </c>
      <c r="H90" s="82">
        <f>+'Control Cuota LTP'!AC18</f>
        <v>7.0966800000000001</v>
      </c>
      <c r="I90" s="82">
        <f>+'Control Cuota LTP'!AD18</f>
        <v>-1.206</v>
      </c>
      <c r="J90" s="82">
        <f>+'Control Cuota LTP'!AE18</f>
        <v>5.8906799999999997</v>
      </c>
      <c r="K90" s="82">
        <f>+'Control Cuota LTP'!AF18</f>
        <v>5.9489999999999998</v>
      </c>
      <c r="L90" s="82">
        <f>+'Control Cuota LTP'!AG18</f>
        <v>-5.8320000000000149E-2</v>
      </c>
      <c r="M90" s="278">
        <f>+'Control Cuota LTP'!AH18</f>
        <v>1.0099003850149728</v>
      </c>
      <c r="N90" s="177" t="s">
        <v>161</v>
      </c>
      <c r="O90" s="293">
        <f>+'Resumen anual_'!$B$4</f>
        <v>43587</v>
      </c>
    </row>
    <row r="91" spans="1:15">
      <c r="A91" s="182" t="s">
        <v>196</v>
      </c>
      <c r="B91" s="285" t="s">
        <v>184</v>
      </c>
      <c r="C91" s="277" t="s">
        <v>99</v>
      </c>
      <c r="D91" s="277" t="s">
        <v>138</v>
      </c>
      <c r="E91" s="277" t="str">
        <f>+'Control Cuota LTP'!$C$18</f>
        <v>CAMANCHACA PESCA SUR S.A.</v>
      </c>
      <c r="F91" s="277" t="s">
        <v>139</v>
      </c>
      <c r="G91" s="277" t="s">
        <v>140</v>
      </c>
      <c r="H91" s="82">
        <f>+'Control Cuota LTP'!AC19</f>
        <v>0.78852</v>
      </c>
      <c r="I91" s="82">
        <f>+'Control Cuota LTP'!AD19</f>
        <v>0</v>
      </c>
      <c r="J91" s="82">
        <f>+'Control Cuota LTP'!AE19</f>
        <v>0.73019999999999985</v>
      </c>
      <c r="K91" s="82">
        <f>+'Control Cuota LTP'!AF19</f>
        <v>0</v>
      </c>
      <c r="L91" s="82">
        <f>+'Control Cuota LTP'!AG19</f>
        <v>0.73019999999999985</v>
      </c>
      <c r="M91" s="278">
        <f>+'Control Cuota LTP'!AH19</f>
        <v>0</v>
      </c>
      <c r="N91" s="177" t="s">
        <v>161</v>
      </c>
      <c r="O91" s="293">
        <f>+'Resumen anual_'!$B$4</f>
        <v>43587</v>
      </c>
    </row>
    <row r="92" spans="1:15" s="179" customFormat="1">
      <c r="A92" s="182" t="s">
        <v>196</v>
      </c>
      <c r="B92" s="285" t="s">
        <v>184</v>
      </c>
      <c r="C92" s="180" t="s">
        <v>99</v>
      </c>
      <c r="D92" s="180" t="s">
        <v>138</v>
      </c>
      <c r="E92" s="180" t="str">
        <f>+'Control Cuota LTP'!$C$18</f>
        <v>CAMANCHACA PESCA SUR S.A.</v>
      </c>
      <c r="F92" s="180" t="s">
        <v>141</v>
      </c>
      <c r="G92" s="180" t="s">
        <v>140</v>
      </c>
      <c r="H92" s="181">
        <f>+H90+H91</f>
        <v>7.8852000000000002</v>
      </c>
      <c r="I92" s="181">
        <f>+I90+I91</f>
        <v>-1.206</v>
      </c>
      <c r="J92" s="181">
        <f>+H92+I92</f>
        <v>6.6791999999999998</v>
      </c>
      <c r="K92" s="181">
        <f>SUM(K90:K91)</f>
        <v>5.9489999999999998</v>
      </c>
      <c r="L92" s="181">
        <f>+J92-K92</f>
        <v>0.73019999999999996</v>
      </c>
      <c r="M92" s="183">
        <f>+K92/J92</f>
        <v>0.89067553000359323</v>
      </c>
      <c r="N92" s="177" t="s">
        <v>161</v>
      </c>
      <c r="O92" s="293">
        <f>+'Resumen anual_'!$B$4</f>
        <v>43587</v>
      </c>
    </row>
    <row r="93" spans="1:15">
      <c r="A93" s="182" t="s">
        <v>196</v>
      </c>
      <c r="B93" s="285" t="s">
        <v>184</v>
      </c>
      <c r="C93" s="277" t="s">
        <v>100</v>
      </c>
      <c r="D93" s="277" t="s">
        <v>138</v>
      </c>
      <c r="E93" s="277" t="str">
        <f>+'Control Cuota LTP'!$C$18</f>
        <v>CAMANCHACA PESCA SUR S.A.</v>
      </c>
      <c r="F93" s="277" t="s">
        <v>141</v>
      </c>
      <c r="G93" s="277" t="s">
        <v>142</v>
      </c>
      <c r="H93" s="82">
        <f>+'Control Cuota LTP'!AI18</f>
        <v>3.1698504000000001</v>
      </c>
      <c r="I93" s="82">
        <f>+'Control Cuota LTP'!AJ18</f>
        <v>-0.13500000000000001</v>
      </c>
      <c r="J93" s="82">
        <f>+'Control Cuota LTP'!AK18</f>
        <v>3.0348503999999998</v>
      </c>
      <c r="K93" s="82">
        <f>+'Control Cuota LTP'!AL18</f>
        <v>3.1229999999999998</v>
      </c>
      <c r="L93" s="82">
        <f>+'Control Cuota LTP'!AM18</f>
        <v>-8.8149599999999939E-2</v>
      </c>
      <c r="M93" s="278">
        <f>+'Control Cuota LTP'!AN18</f>
        <v>1.0290457809716089</v>
      </c>
      <c r="N93" s="177" t="s">
        <v>161</v>
      </c>
      <c r="O93" s="293">
        <f>+'Resumen anual_'!$B$4</f>
        <v>43587</v>
      </c>
    </row>
    <row r="94" spans="1:15">
      <c r="A94" s="182" t="s">
        <v>196</v>
      </c>
      <c r="B94" s="285" t="s">
        <v>184</v>
      </c>
      <c r="C94" s="277" t="s">
        <v>100</v>
      </c>
      <c r="D94" s="277" t="s">
        <v>138</v>
      </c>
      <c r="E94" s="277" t="str">
        <f>+'Control Cuota LTP'!$C$18</f>
        <v>CAMANCHACA PESCA SUR S.A.</v>
      </c>
      <c r="F94" s="277" t="s">
        <v>139</v>
      </c>
      <c r="G94" s="277" t="s">
        <v>140</v>
      </c>
      <c r="H94" s="82">
        <f>+'Control Cuota LTP'!AI19</f>
        <v>0.35220560000000001</v>
      </c>
      <c r="I94" s="82">
        <f>+'Control Cuota LTP'!AJ19</f>
        <v>0</v>
      </c>
      <c r="J94" s="82">
        <f>+'Control Cuota LTP'!AK19</f>
        <v>0.26405600000000007</v>
      </c>
      <c r="K94" s="82">
        <f>+'Control Cuota LTP'!AL19</f>
        <v>0</v>
      </c>
      <c r="L94" s="82">
        <f>+'Control Cuota LTP'!AM19</f>
        <v>0.26405600000000007</v>
      </c>
      <c r="M94" s="278">
        <f>+'Control Cuota LTP'!AN19</f>
        <v>0</v>
      </c>
      <c r="N94" s="177" t="s">
        <v>161</v>
      </c>
      <c r="O94" s="293">
        <f>+'Resumen anual_'!$B$4</f>
        <v>43587</v>
      </c>
    </row>
    <row r="95" spans="1:15" s="179" customFormat="1">
      <c r="A95" s="182" t="s">
        <v>196</v>
      </c>
      <c r="B95" s="285" t="s">
        <v>184</v>
      </c>
      <c r="C95" s="180" t="s">
        <v>100</v>
      </c>
      <c r="D95" s="180" t="s">
        <v>138</v>
      </c>
      <c r="E95" s="180" t="str">
        <f>+'Control Cuota LTP'!$C$18</f>
        <v>CAMANCHACA PESCA SUR S.A.</v>
      </c>
      <c r="F95" s="180" t="s">
        <v>141</v>
      </c>
      <c r="G95" s="180" t="s">
        <v>140</v>
      </c>
      <c r="H95" s="181">
        <f>+H93+H94</f>
        <v>3.5220560000000001</v>
      </c>
      <c r="I95" s="181">
        <f>+I93+I94</f>
        <v>-0.13500000000000001</v>
      </c>
      <c r="J95" s="181">
        <f>+H95+I95</f>
        <v>3.3870560000000003</v>
      </c>
      <c r="K95" s="181">
        <f>SUM(K93:K94)</f>
        <v>3.1229999999999998</v>
      </c>
      <c r="L95" s="181">
        <f>+J95-K95</f>
        <v>0.26405600000000051</v>
      </c>
      <c r="M95" s="183">
        <f>+K95/J95</f>
        <v>0.92203967102994444</v>
      </c>
      <c r="N95" s="177" t="s">
        <v>161</v>
      </c>
      <c r="O95" s="293">
        <f>+'Resumen anual_'!$B$4</f>
        <v>43587</v>
      </c>
    </row>
    <row r="96" spans="1:15">
      <c r="A96" s="182" t="s">
        <v>196</v>
      </c>
      <c r="B96" s="285" t="s">
        <v>184</v>
      </c>
      <c r="C96" s="282" t="s">
        <v>144</v>
      </c>
      <c r="D96" s="282" t="s">
        <v>138</v>
      </c>
      <c r="E96" s="282" t="str">
        <f>+'Control Cuota LTP'!$C$18</f>
        <v>CAMANCHACA PESCA SUR S.A.</v>
      </c>
      <c r="F96" s="282" t="s">
        <v>141</v>
      </c>
      <c r="G96" s="282" t="s">
        <v>140</v>
      </c>
      <c r="H96" s="283">
        <f>+H95+H92+H89+H86+H83+H80</f>
        <v>23.487382400000001</v>
      </c>
      <c r="I96" s="283">
        <f>+I95+I92+I89+I86+I83+I80</f>
        <v>-3.0839999999999996</v>
      </c>
      <c r="J96" s="283">
        <f>+H96+I96</f>
        <v>20.403382400000002</v>
      </c>
      <c r="K96" s="283">
        <f>+K95+K92+K89+K86+K83+K80</f>
        <v>9.5909999999999993</v>
      </c>
      <c r="L96" s="283">
        <f>+J96-K96</f>
        <v>10.812382400000002</v>
      </c>
      <c r="M96" s="284">
        <f>+K96/J96</f>
        <v>0.47006911952010461</v>
      </c>
      <c r="N96" s="177" t="s">
        <v>161</v>
      </c>
      <c r="O96" s="293">
        <f>+'Resumen anual_'!$B$4</f>
        <v>43587</v>
      </c>
    </row>
    <row r="97" spans="1:15">
      <c r="A97" s="182" t="s">
        <v>196</v>
      </c>
      <c r="B97" s="285" t="s">
        <v>184</v>
      </c>
      <c r="C97" s="285" t="s">
        <v>195</v>
      </c>
      <c r="D97" s="277" t="s">
        <v>138</v>
      </c>
      <c r="E97" s="277" t="str">
        <f>+'Control Cuota LTP'!$C$20</f>
        <v xml:space="preserve">GRIMAR S.A. PESQ                      </v>
      </c>
      <c r="F97" s="277" t="s">
        <v>141</v>
      </c>
      <c r="G97" s="277" t="s">
        <v>142</v>
      </c>
      <c r="H97" s="82">
        <f>+'Control Cuota LTP'!E20</f>
        <v>0.12207699999999999</v>
      </c>
      <c r="I97" s="82">
        <f>+'Control Cuota LTP'!F20</f>
        <v>0</v>
      </c>
      <c r="J97" s="82">
        <f>+'Control Cuota LTP'!G20</f>
        <v>0.12207699999999999</v>
      </c>
      <c r="K97" s="82">
        <f>+'Control Cuota LTP'!H20</f>
        <v>0</v>
      </c>
      <c r="L97" s="82">
        <f>+'Control Cuota LTP'!I20</f>
        <v>0.12207699999999999</v>
      </c>
      <c r="M97" s="278">
        <f>+'Control Cuota LTP'!J20</f>
        <v>0</v>
      </c>
      <c r="N97" s="177" t="s">
        <v>161</v>
      </c>
      <c r="O97" s="293">
        <f>+'Resumen anual_'!$B$4</f>
        <v>43587</v>
      </c>
    </row>
    <row r="98" spans="1:15">
      <c r="A98" s="182" t="s">
        <v>196</v>
      </c>
      <c r="B98" s="285" t="s">
        <v>184</v>
      </c>
      <c r="C98" s="285" t="s">
        <v>195</v>
      </c>
      <c r="D98" s="277" t="s">
        <v>138</v>
      </c>
      <c r="E98" s="277" t="str">
        <f>+'Control Cuota LTP'!$C$20</f>
        <v xml:space="preserve">GRIMAR S.A. PESQ                      </v>
      </c>
      <c r="F98" s="277" t="s">
        <v>139</v>
      </c>
      <c r="G98" s="277" t="s">
        <v>140</v>
      </c>
      <c r="H98" s="82">
        <f>+'Control Cuota LTP'!E21</f>
        <v>1.4194999999999999E-2</v>
      </c>
      <c r="I98" s="82">
        <f>+'Control Cuota LTP'!F21</f>
        <v>0</v>
      </c>
      <c r="J98" s="82">
        <f>+'Control Cuota LTP'!G21</f>
        <v>0.136272</v>
      </c>
      <c r="K98" s="82">
        <f>+'Control Cuota LTP'!H21</f>
        <v>0</v>
      </c>
      <c r="L98" s="82">
        <f>+'Control Cuota LTP'!I21</f>
        <v>0.136272</v>
      </c>
      <c r="M98" s="278">
        <f>+'Control Cuota LTP'!J21</f>
        <v>0</v>
      </c>
      <c r="N98" s="177" t="s">
        <v>161</v>
      </c>
      <c r="O98" s="293">
        <f>+'Resumen anual_'!$B$4</f>
        <v>43587</v>
      </c>
    </row>
    <row r="99" spans="1:15" s="179" customFormat="1">
      <c r="A99" s="182" t="s">
        <v>196</v>
      </c>
      <c r="B99" s="285" t="s">
        <v>184</v>
      </c>
      <c r="C99" s="285" t="s">
        <v>195</v>
      </c>
      <c r="D99" s="180" t="s">
        <v>138</v>
      </c>
      <c r="E99" s="180" t="str">
        <f>+'Control Cuota LTP'!$C$20</f>
        <v xml:space="preserve">GRIMAR S.A. PESQ                      </v>
      </c>
      <c r="F99" s="180" t="s">
        <v>141</v>
      </c>
      <c r="G99" s="180" t="s">
        <v>140</v>
      </c>
      <c r="H99" s="181">
        <f>+H97+H98</f>
        <v>0.136272</v>
      </c>
      <c r="I99" s="181">
        <f>+I97+I98</f>
        <v>0</v>
      </c>
      <c r="J99" s="181">
        <f>+H99+I99</f>
        <v>0.136272</v>
      </c>
      <c r="K99" s="181">
        <f>SUM(K97:K98)</f>
        <v>0</v>
      </c>
      <c r="L99" s="181">
        <f>+J99-K99</f>
        <v>0.136272</v>
      </c>
      <c r="M99" s="183">
        <f>+K99/J99</f>
        <v>0</v>
      </c>
      <c r="N99" s="177" t="s">
        <v>161</v>
      </c>
      <c r="O99" s="293">
        <f>+'Resumen anual_'!$B$4</f>
        <v>43587</v>
      </c>
    </row>
    <row r="100" spans="1:15">
      <c r="A100" s="182" t="s">
        <v>196</v>
      </c>
      <c r="B100" s="285" t="s">
        <v>184</v>
      </c>
      <c r="C100" s="285" t="s">
        <v>96</v>
      </c>
      <c r="D100" s="277" t="s">
        <v>138</v>
      </c>
      <c r="E100" s="277" t="str">
        <f>+'Control Cuota LTP'!$C$20</f>
        <v xml:space="preserve">GRIMAR S.A. PESQ                      </v>
      </c>
      <c r="F100" s="277" t="s">
        <v>141</v>
      </c>
      <c r="G100" s="277" t="s">
        <v>142</v>
      </c>
      <c r="H100" s="280">
        <f>+'Control Cuota LTP'!K20</f>
        <v>1.27755</v>
      </c>
      <c r="I100" s="280">
        <f>+'Control Cuota LTP'!L20</f>
        <v>0</v>
      </c>
      <c r="J100" s="280">
        <f>+'Control Cuota LTP'!M20</f>
        <v>1.27755</v>
      </c>
      <c r="K100" s="280">
        <f>+'Control Cuota LTP'!N20</f>
        <v>0</v>
      </c>
      <c r="L100" s="280">
        <f>+'Control Cuota LTP'!O20</f>
        <v>1.27755</v>
      </c>
      <c r="M100" s="281">
        <f>+'Control Cuota LTP'!P20</f>
        <v>0</v>
      </c>
      <c r="N100" s="177" t="s">
        <v>161</v>
      </c>
      <c r="O100" s="293">
        <f>+'Resumen anual_'!$B$4</f>
        <v>43587</v>
      </c>
    </row>
    <row r="101" spans="1:15">
      <c r="A101" s="182" t="s">
        <v>196</v>
      </c>
      <c r="B101" s="285" t="s">
        <v>184</v>
      </c>
      <c r="C101" s="277" t="s">
        <v>96</v>
      </c>
      <c r="D101" s="277" t="s">
        <v>138</v>
      </c>
      <c r="E101" s="277" t="str">
        <f>+'Control Cuota LTP'!$C$20</f>
        <v xml:space="preserve">GRIMAR S.A. PESQ                      </v>
      </c>
      <c r="F101" s="277" t="s">
        <v>139</v>
      </c>
      <c r="G101" s="277" t="s">
        <v>140</v>
      </c>
      <c r="H101" s="280">
        <f>+'Control Cuota LTP'!K21</f>
        <v>0.14194999999999999</v>
      </c>
      <c r="I101" s="280">
        <f>+'Control Cuota LTP'!L21</f>
        <v>0</v>
      </c>
      <c r="J101" s="280">
        <f>+'Control Cuota LTP'!M21</f>
        <v>1.4195</v>
      </c>
      <c r="K101" s="280">
        <f>+'Control Cuota LTP'!N21</f>
        <v>0</v>
      </c>
      <c r="L101" s="280">
        <f>+'Control Cuota LTP'!O21</f>
        <v>1.4195</v>
      </c>
      <c r="M101" s="281">
        <f>+'Control Cuota LTP'!P21</f>
        <v>0</v>
      </c>
      <c r="N101" s="177" t="s">
        <v>161</v>
      </c>
      <c r="O101" s="293">
        <f>+'Resumen anual_'!$B$4</f>
        <v>43587</v>
      </c>
    </row>
    <row r="102" spans="1:15" s="179" customFormat="1">
      <c r="A102" s="182" t="s">
        <v>196</v>
      </c>
      <c r="B102" s="285" t="s">
        <v>184</v>
      </c>
      <c r="C102" s="180" t="s">
        <v>96</v>
      </c>
      <c r="D102" s="180" t="s">
        <v>138</v>
      </c>
      <c r="E102" s="180" t="str">
        <f>+'Control Cuota LTP'!$C$20</f>
        <v xml:space="preserve">GRIMAR S.A. PESQ                      </v>
      </c>
      <c r="F102" s="180" t="s">
        <v>141</v>
      </c>
      <c r="G102" s="180" t="s">
        <v>140</v>
      </c>
      <c r="H102" s="181">
        <f>+H100+H101</f>
        <v>1.4195</v>
      </c>
      <c r="I102" s="181">
        <f>+I100+I101</f>
        <v>0</v>
      </c>
      <c r="J102" s="181">
        <f>+H102+I102</f>
        <v>1.4195</v>
      </c>
      <c r="K102" s="181">
        <f>SUM(K100:K101)</f>
        <v>0</v>
      </c>
      <c r="L102" s="181">
        <f>+J102-K102</f>
        <v>1.4195</v>
      </c>
      <c r="M102" s="183">
        <f>+K102/J102</f>
        <v>0</v>
      </c>
      <c r="N102" s="177" t="s">
        <v>161</v>
      </c>
      <c r="O102" s="293">
        <f>+'Resumen anual_'!$B$4</f>
        <v>43587</v>
      </c>
    </row>
    <row r="103" spans="1:15">
      <c r="A103" s="182" t="s">
        <v>196</v>
      </c>
      <c r="B103" s="285" t="s">
        <v>184</v>
      </c>
      <c r="C103" s="277" t="s">
        <v>97</v>
      </c>
      <c r="D103" s="277" t="s">
        <v>138</v>
      </c>
      <c r="E103" s="277" t="str">
        <f>+'Control Cuota LTP'!$C$20</f>
        <v xml:space="preserve">GRIMAR S.A. PESQ                      </v>
      </c>
      <c r="F103" s="277" t="s">
        <v>141</v>
      </c>
      <c r="G103" s="277" t="s">
        <v>142</v>
      </c>
      <c r="H103" s="82">
        <f>+'Control Cuota LTP'!Q20</f>
        <v>2.5550999999999999</v>
      </c>
      <c r="I103" s="82">
        <f>+'Control Cuota LTP'!R20</f>
        <v>0</v>
      </c>
      <c r="J103" s="82">
        <f>+'Control Cuota LTP'!S20</f>
        <v>2.5550999999999999</v>
      </c>
      <c r="K103" s="82">
        <f>+'Control Cuota LTP'!T20</f>
        <v>0</v>
      </c>
      <c r="L103" s="82">
        <f>+'Control Cuota LTP'!U20</f>
        <v>2.5550999999999999</v>
      </c>
      <c r="M103" s="278">
        <f>+'Control Cuota LTP'!V20</f>
        <v>0</v>
      </c>
      <c r="N103" s="177" t="s">
        <v>161</v>
      </c>
      <c r="O103" s="293">
        <f>+'Resumen anual_'!$B$4</f>
        <v>43587</v>
      </c>
    </row>
    <row r="104" spans="1:15">
      <c r="A104" s="182" t="s">
        <v>196</v>
      </c>
      <c r="B104" s="285" t="s">
        <v>184</v>
      </c>
      <c r="C104" s="277" t="s">
        <v>97</v>
      </c>
      <c r="D104" s="277" t="s">
        <v>138</v>
      </c>
      <c r="E104" s="277" t="str">
        <f>+'Control Cuota LTP'!$C$20</f>
        <v xml:space="preserve">GRIMAR S.A. PESQ                      </v>
      </c>
      <c r="F104" s="277" t="s">
        <v>139</v>
      </c>
      <c r="G104" s="277" t="s">
        <v>140</v>
      </c>
      <c r="H104" s="82">
        <f>+'Control Cuota LTP'!Q21</f>
        <v>0.28389999999999999</v>
      </c>
      <c r="I104" s="82">
        <f>+'Control Cuota LTP'!R21</f>
        <v>0</v>
      </c>
      <c r="J104" s="82">
        <f>+'Control Cuota LTP'!S21</f>
        <v>2.839</v>
      </c>
      <c r="K104" s="82">
        <f>+'Control Cuota LTP'!T21</f>
        <v>0</v>
      </c>
      <c r="L104" s="82">
        <f>+'Control Cuota LTP'!U21</f>
        <v>2.839</v>
      </c>
      <c r="M104" s="278">
        <f>+'Control Cuota LTP'!V21</f>
        <v>0</v>
      </c>
      <c r="N104" s="177" t="s">
        <v>161</v>
      </c>
      <c r="O104" s="293">
        <f>+'Resumen anual_'!$B$4</f>
        <v>43587</v>
      </c>
    </row>
    <row r="105" spans="1:15" s="179" customFormat="1">
      <c r="A105" s="182" t="s">
        <v>196</v>
      </c>
      <c r="B105" s="285" t="s">
        <v>184</v>
      </c>
      <c r="C105" s="180" t="s">
        <v>97</v>
      </c>
      <c r="D105" s="180" t="s">
        <v>138</v>
      </c>
      <c r="E105" s="180" t="str">
        <f>+'Control Cuota LTP'!$C$20</f>
        <v xml:space="preserve">GRIMAR S.A. PESQ                      </v>
      </c>
      <c r="F105" s="180" t="s">
        <v>141</v>
      </c>
      <c r="G105" s="180" t="s">
        <v>140</v>
      </c>
      <c r="H105" s="181">
        <f>+H103+H104</f>
        <v>2.839</v>
      </c>
      <c r="I105" s="181">
        <f>+I103+I104</f>
        <v>0</v>
      </c>
      <c r="J105" s="181">
        <f>+H105+I105</f>
        <v>2.839</v>
      </c>
      <c r="K105" s="181">
        <f>SUM(K103:K104)</f>
        <v>0</v>
      </c>
      <c r="L105" s="181">
        <f>+J105-K105</f>
        <v>2.839</v>
      </c>
      <c r="M105" s="183">
        <f>+K105/J105</f>
        <v>0</v>
      </c>
      <c r="N105" s="177" t="s">
        <v>161</v>
      </c>
      <c r="O105" s="293">
        <f>+'Resumen anual_'!$B$4</f>
        <v>43587</v>
      </c>
    </row>
    <row r="106" spans="1:15">
      <c r="A106" s="182" t="s">
        <v>196</v>
      </c>
      <c r="B106" s="285" t="s">
        <v>184</v>
      </c>
      <c r="C106" s="277" t="s">
        <v>98</v>
      </c>
      <c r="D106" s="277" t="s">
        <v>138</v>
      </c>
      <c r="E106" s="277" t="str">
        <f>+'Control Cuota LTP'!$C$20</f>
        <v xml:space="preserve">GRIMAR S.A. PESQ                      </v>
      </c>
      <c r="F106" s="277" t="s">
        <v>141</v>
      </c>
      <c r="G106" s="277" t="s">
        <v>142</v>
      </c>
      <c r="H106" s="280">
        <f>+'Control Cuota LTP'!W20</f>
        <v>1.9163250000000001</v>
      </c>
      <c r="I106" s="280">
        <f>+'Control Cuota LTP'!X20</f>
        <v>0</v>
      </c>
      <c r="J106" s="280">
        <f>+'Control Cuota LTP'!Y20</f>
        <v>1.9163250000000001</v>
      </c>
      <c r="K106" s="280">
        <f>+'Control Cuota LTP'!Z20</f>
        <v>0</v>
      </c>
      <c r="L106" s="280">
        <f>+'Control Cuota LTP'!AA20</f>
        <v>1.9163250000000001</v>
      </c>
      <c r="M106" s="281">
        <f>+'Control Cuota LTP'!AB20</f>
        <v>0</v>
      </c>
      <c r="N106" s="177" t="s">
        <v>161</v>
      </c>
      <c r="O106" s="293">
        <f>+'Resumen anual_'!$B$4</f>
        <v>43587</v>
      </c>
    </row>
    <row r="107" spans="1:15">
      <c r="A107" s="182" t="s">
        <v>196</v>
      </c>
      <c r="B107" s="285" t="s">
        <v>184</v>
      </c>
      <c r="C107" s="277" t="s">
        <v>98</v>
      </c>
      <c r="D107" s="277" t="s">
        <v>138</v>
      </c>
      <c r="E107" s="277" t="str">
        <f>+'Control Cuota LTP'!$C$20</f>
        <v xml:space="preserve">GRIMAR S.A. PESQ                      </v>
      </c>
      <c r="F107" s="277" t="s">
        <v>139</v>
      </c>
      <c r="G107" s="277" t="s">
        <v>140</v>
      </c>
      <c r="H107" s="280">
        <f>+'Control Cuota LTP'!W21</f>
        <v>0.212925</v>
      </c>
      <c r="I107" s="280">
        <f>+'Control Cuota LTP'!X21</f>
        <v>0</v>
      </c>
      <c r="J107" s="280">
        <f>+'Control Cuota LTP'!Y21</f>
        <v>2.1292499999999999</v>
      </c>
      <c r="K107" s="280">
        <f>+'Control Cuota LTP'!Z21</f>
        <v>0</v>
      </c>
      <c r="L107" s="280">
        <f>+'Control Cuota LTP'!AA21</f>
        <v>2.1292499999999999</v>
      </c>
      <c r="M107" s="281">
        <f>+'Control Cuota LTP'!AB21</f>
        <v>0</v>
      </c>
      <c r="N107" s="177" t="s">
        <v>161</v>
      </c>
      <c r="O107" s="293">
        <f>+'Resumen anual_'!$B$4</f>
        <v>43587</v>
      </c>
    </row>
    <row r="108" spans="1:15" s="179" customFormat="1">
      <c r="A108" s="182" t="s">
        <v>196</v>
      </c>
      <c r="B108" s="285" t="s">
        <v>184</v>
      </c>
      <c r="C108" s="180" t="s">
        <v>98</v>
      </c>
      <c r="D108" s="180" t="s">
        <v>138</v>
      </c>
      <c r="E108" s="180" t="str">
        <f>+'Control Cuota LTP'!$C$20</f>
        <v xml:space="preserve">GRIMAR S.A. PESQ                      </v>
      </c>
      <c r="F108" s="180" t="s">
        <v>141</v>
      </c>
      <c r="G108" s="180" t="s">
        <v>140</v>
      </c>
      <c r="H108" s="181">
        <f>+H106+H107</f>
        <v>2.1292499999999999</v>
      </c>
      <c r="I108" s="181">
        <f>+I106+I107</f>
        <v>0</v>
      </c>
      <c r="J108" s="181">
        <f>+H108+I108</f>
        <v>2.1292499999999999</v>
      </c>
      <c r="K108" s="181">
        <f>SUM(K106:K107)</f>
        <v>0</v>
      </c>
      <c r="L108" s="181">
        <f>+J108-K108</f>
        <v>2.1292499999999999</v>
      </c>
      <c r="M108" s="183">
        <f>+K108/J108</f>
        <v>0</v>
      </c>
      <c r="N108" s="177" t="s">
        <v>161</v>
      </c>
      <c r="O108" s="293">
        <f>+'Resumen anual_'!$B$4</f>
        <v>43587</v>
      </c>
    </row>
    <row r="109" spans="1:15">
      <c r="A109" s="182" t="s">
        <v>196</v>
      </c>
      <c r="B109" s="285" t="s">
        <v>184</v>
      </c>
      <c r="C109" s="277" t="s">
        <v>99</v>
      </c>
      <c r="D109" s="277" t="s">
        <v>138</v>
      </c>
      <c r="E109" s="277" t="str">
        <f>+'Control Cuota LTP'!$C$20</f>
        <v xml:space="preserve">GRIMAR S.A. PESQ                      </v>
      </c>
      <c r="F109" s="277" t="s">
        <v>141</v>
      </c>
      <c r="G109" s="277" t="s">
        <v>142</v>
      </c>
      <c r="H109" s="82">
        <f>+'Control Cuota LTP'!AC20</f>
        <v>3.8326500000000001</v>
      </c>
      <c r="I109" s="82">
        <f>+'Control Cuota LTP'!AD20</f>
        <v>0</v>
      </c>
      <c r="J109" s="82">
        <f>+'Control Cuota LTP'!AE20</f>
        <v>3.8326500000000001</v>
      </c>
      <c r="K109" s="82">
        <f>+'Control Cuota LTP'!AF20</f>
        <v>0</v>
      </c>
      <c r="L109" s="82">
        <f>+'Control Cuota LTP'!AG20</f>
        <v>3.8326500000000001</v>
      </c>
      <c r="M109" s="278">
        <f>+'Control Cuota LTP'!AH20</f>
        <v>0</v>
      </c>
      <c r="N109" s="177" t="s">
        <v>161</v>
      </c>
      <c r="O109" s="293">
        <f>+'Resumen anual_'!$B$4</f>
        <v>43587</v>
      </c>
    </row>
    <row r="110" spans="1:15">
      <c r="A110" s="182" t="s">
        <v>196</v>
      </c>
      <c r="B110" s="285" t="s">
        <v>184</v>
      </c>
      <c r="C110" s="277" t="s">
        <v>99</v>
      </c>
      <c r="D110" s="277" t="s">
        <v>138</v>
      </c>
      <c r="E110" s="277" t="str">
        <f>+'Control Cuota LTP'!$C$20</f>
        <v xml:space="preserve">GRIMAR S.A. PESQ                      </v>
      </c>
      <c r="F110" s="277" t="s">
        <v>139</v>
      </c>
      <c r="G110" s="277" t="s">
        <v>140</v>
      </c>
      <c r="H110" s="82">
        <f>+'Control Cuota LTP'!AC21</f>
        <v>0.42585000000000001</v>
      </c>
      <c r="I110" s="82">
        <f>+'Control Cuota LTP'!AD21</f>
        <v>0</v>
      </c>
      <c r="J110" s="82">
        <f>+'Control Cuota LTP'!AE21</f>
        <v>4.2584999999999997</v>
      </c>
      <c r="K110" s="82">
        <f>+'Control Cuota LTP'!AF21</f>
        <v>0</v>
      </c>
      <c r="L110" s="82">
        <f>+'Control Cuota LTP'!AG21</f>
        <v>4.2584999999999997</v>
      </c>
      <c r="M110" s="278">
        <f>+'Control Cuota LTP'!AH21</f>
        <v>0</v>
      </c>
      <c r="N110" s="177" t="s">
        <v>161</v>
      </c>
      <c r="O110" s="293">
        <f>+'Resumen anual_'!$B$4</f>
        <v>43587</v>
      </c>
    </row>
    <row r="111" spans="1:15" s="179" customFormat="1">
      <c r="A111" s="182" t="s">
        <v>196</v>
      </c>
      <c r="B111" s="285" t="s">
        <v>184</v>
      </c>
      <c r="C111" s="180" t="s">
        <v>99</v>
      </c>
      <c r="D111" s="180" t="s">
        <v>138</v>
      </c>
      <c r="E111" s="180" t="str">
        <f>+'Control Cuota LTP'!$C$20</f>
        <v xml:space="preserve">GRIMAR S.A. PESQ                      </v>
      </c>
      <c r="F111" s="180" t="s">
        <v>141</v>
      </c>
      <c r="G111" s="180" t="s">
        <v>140</v>
      </c>
      <c r="H111" s="181">
        <f>+H109+H110</f>
        <v>4.2584999999999997</v>
      </c>
      <c r="I111" s="181">
        <f>+I109+I110</f>
        <v>0</v>
      </c>
      <c r="J111" s="181">
        <f>+H111+I111</f>
        <v>4.2584999999999997</v>
      </c>
      <c r="K111" s="181">
        <f>SUM(K109:K110)</f>
        <v>0</v>
      </c>
      <c r="L111" s="181">
        <f>+J111-K111</f>
        <v>4.2584999999999997</v>
      </c>
      <c r="M111" s="183">
        <f>+K111/J111</f>
        <v>0</v>
      </c>
      <c r="N111" s="177" t="s">
        <v>161</v>
      </c>
      <c r="O111" s="293">
        <f>+'Resumen anual_'!$B$4</f>
        <v>43587</v>
      </c>
    </row>
    <row r="112" spans="1:15">
      <c r="A112" s="182" t="s">
        <v>196</v>
      </c>
      <c r="B112" s="285" t="s">
        <v>184</v>
      </c>
      <c r="C112" s="277" t="s">
        <v>100</v>
      </c>
      <c r="D112" s="277" t="s">
        <v>138</v>
      </c>
      <c r="E112" s="277" t="str">
        <f>+'Control Cuota LTP'!$C$20</f>
        <v xml:space="preserve">GRIMAR S.A. PESQ                      </v>
      </c>
      <c r="F112" s="277" t="s">
        <v>141</v>
      </c>
      <c r="G112" s="277" t="s">
        <v>142</v>
      </c>
      <c r="H112" s="82">
        <f>+'Control Cuota LTP'!AI20</f>
        <v>1.7119169999999999</v>
      </c>
      <c r="I112" s="82">
        <f>+'Control Cuota LTP'!AJ20</f>
        <v>0</v>
      </c>
      <c r="J112" s="82">
        <f>+'Control Cuota LTP'!AK20</f>
        <v>1.7119169999999999</v>
      </c>
      <c r="K112" s="82">
        <f>+'Control Cuota LTP'!AL20</f>
        <v>0</v>
      </c>
      <c r="L112" s="82">
        <f>+'Control Cuota LTP'!AM20</f>
        <v>1.7119169999999999</v>
      </c>
      <c r="M112" s="278">
        <f>+'Control Cuota LTP'!AN20</f>
        <v>0</v>
      </c>
      <c r="N112" s="177" t="s">
        <v>161</v>
      </c>
      <c r="O112" s="293">
        <f>+'Resumen anual_'!$B$4</f>
        <v>43587</v>
      </c>
    </row>
    <row r="113" spans="1:15">
      <c r="A113" s="182" t="s">
        <v>196</v>
      </c>
      <c r="B113" s="285" t="s">
        <v>184</v>
      </c>
      <c r="C113" s="277" t="s">
        <v>100</v>
      </c>
      <c r="D113" s="277" t="s">
        <v>138</v>
      </c>
      <c r="E113" s="277" t="str">
        <f>+'Control Cuota LTP'!$C$20</f>
        <v xml:space="preserve">GRIMAR S.A. PESQ                      </v>
      </c>
      <c r="F113" s="277" t="s">
        <v>139</v>
      </c>
      <c r="G113" s="277" t="s">
        <v>140</v>
      </c>
      <c r="H113" s="82">
        <f>+'Control Cuota LTP'!AI21</f>
        <v>0.19021299999999999</v>
      </c>
      <c r="I113" s="82">
        <f>+'Control Cuota LTP'!AJ21</f>
        <v>0</v>
      </c>
      <c r="J113" s="82">
        <f>+'Control Cuota LTP'!AK21</f>
        <v>1.9021299999999999</v>
      </c>
      <c r="K113" s="82">
        <f>+'Control Cuota LTP'!AL21</f>
        <v>0</v>
      </c>
      <c r="L113" s="82">
        <f>+'Control Cuota LTP'!AM21</f>
        <v>1.9021299999999999</v>
      </c>
      <c r="M113" s="278">
        <f>+'Control Cuota LTP'!AN21</f>
        <v>0</v>
      </c>
      <c r="N113" s="177" t="s">
        <v>161</v>
      </c>
      <c r="O113" s="293">
        <f>+'Resumen anual_'!$B$4</f>
        <v>43587</v>
      </c>
    </row>
    <row r="114" spans="1:15" s="179" customFormat="1">
      <c r="A114" s="182" t="s">
        <v>196</v>
      </c>
      <c r="B114" s="285" t="s">
        <v>184</v>
      </c>
      <c r="C114" s="180" t="s">
        <v>100</v>
      </c>
      <c r="D114" s="180" t="s">
        <v>138</v>
      </c>
      <c r="E114" s="180" t="str">
        <f>+'Control Cuota LTP'!$C$20</f>
        <v xml:space="preserve">GRIMAR S.A. PESQ                      </v>
      </c>
      <c r="F114" s="180" t="s">
        <v>141</v>
      </c>
      <c r="G114" s="180" t="s">
        <v>140</v>
      </c>
      <c r="H114" s="181">
        <f>+H112+H113</f>
        <v>1.9021299999999999</v>
      </c>
      <c r="I114" s="181">
        <f>+I112+I113</f>
        <v>0</v>
      </c>
      <c r="J114" s="181">
        <f>+H114+I114</f>
        <v>1.9021299999999999</v>
      </c>
      <c r="K114" s="181">
        <f>SUM(K112:K113)</f>
        <v>0</v>
      </c>
      <c r="L114" s="181">
        <f>+J114-K114</f>
        <v>1.9021299999999999</v>
      </c>
      <c r="M114" s="183">
        <f>+K114/J114</f>
        <v>0</v>
      </c>
      <c r="N114" s="177" t="s">
        <v>161</v>
      </c>
      <c r="O114" s="293">
        <f>+'Resumen anual_'!$B$4</f>
        <v>43587</v>
      </c>
    </row>
    <row r="115" spans="1:15">
      <c r="A115" s="182" t="s">
        <v>196</v>
      </c>
      <c r="B115" s="285" t="s">
        <v>184</v>
      </c>
      <c r="C115" s="282" t="s">
        <v>144</v>
      </c>
      <c r="D115" s="282" t="s">
        <v>138</v>
      </c>
      <c r="E115" s="282" t="str">
        <f>+'Control Cuota LTP'!$C$20</f>
        <v xml:space="preserve">GRIMAR S.A. PESQ                      </v>
      </c>
      <c r="F115" s="282" t="s">
        <v>141</v>
      </c>
      <c r="G115" s="282" t="s">
        <v>140</v>
      </c>
      <c r="H115" s="283">
        <f>+H114+H111+H108+H105+H102+H99</f>
        <v>12.684652</v>
      </c>
      <c r="I115" s="283">
        <f>+I114+I111+I108+I105+I102+I99</f>
        <v>0</v>
      </c>
      <c r="J115" s="283">
        <f>+H115+I115</f>
        <v>12.684652</v>
      </c>
      <c r="K115" s="283">
        <f>+K114+K111+K108+K105+K102+K99</f>
        <v>0</v>
      </c>
      <c r="L115" s="283">
        <f>+J115-K115</f>
        <v>12.684652</v>
      </c>
      <c r="M115" s="284">
        <f>+K115/J115</f>
        <v>0</v>
      </c>
      <c r="N115" s="177" t="s">
        <v>161</v>
      </c>
      <c r="O115" s="293">
        <f>+'Resumen anual_'!$B$4</f>
        <v>43587</v>
      </c>
    </row>
    <row r="116" spans="1:15">
      <c r="A116" s="182" t="s">
        <v>196</v>
      </c>
      <c r="B116" s="285" t="s">
        <v>184</v>
      </c>
      <c r="C116" s="285" t="s">
        <v>195</v>
      </c>
      <c r="D116" s="277" t="s">
        <v>138</v>
      </c>
      <c r="E116" s="277" t="str">
        <f>+'Control Cuota LTP'!$C$22</f>
        <v xml:space="preserve">ISLADAMAS S.A. PESQ.              </v>
      </c>
      <c r="F116" s="277" t="s">
        <v>141</v>
      </c>
      <c r="G116" s="277" t="s">
        <v>142</v>
      </c>
      <c r="H116" s="82">
        <f>+'Control Cuota LTP'!E22</f>
        <v>11.435</v>
      </c>
      <c r="I116" s="82">
        <f>+'Control Cuota LTP'!F22</f>
        <v>-0.13295999999999925</v>
      </c>
      <c r="J116" s="82">
        <f>+'Control Cuota LTP'!G22</f>
        <v>11.302040000000002</v>
      </c>
      <c r="K116" s="82">
        <f>+'Control Cuota LTP'!H22</f>
        <v>0</v>
      </c>
      <c r="L116" s="82">
        <f>+'Control Cuota LTP'!I22</f>
        <v>11.302040000000002</v>
      </c>
      <c r="M116" s="278">
        <f>+'Control Cuota LTP'!J22</f>
        <v>0</v>
      </c>
      <c r="N116" s="177" t="s">
        <v>161</v>
      </c>
      <c r="O116" s="293">
        <f>+'Resumen anual_'!$B$4</f>
        <v>43587</v>
      </c>
    </row>
    <row r="117" spans="1:15">
      <c r="A117" s="182" t="s">
        <v>196</v>
      </c>
      <c r="B117" s="285" t="s">
        <v>184</v>
      </c>
      <c r="C117" s="285" t="s">
        <v>195</v>
      </c>
      <c r="D117" s="277" t="s">
        <v>138</v>
      </c>
      <c r="E117" s="277" t="str">
        <f>+'Control Cuota LTP'!$C$22</f>
        <v xml:space="preserve">ISLADAMAS S.A. PESQ.              </v>
      </c>
      <c r="F117" s="277" t="s">
        <v>139</v>
      </c>
      <c r="G117" s="277" t="s">
        <v>140</v>
      </c>
      <c r="H117" s="82">
        <f>+'Control Cuota LTP'!E23</f>
        <v>1.3349999999999991</v>
      </c>
      <c r="I117" s="82">
        <f>+'Control Cuota LTP'!F23</f>
        <v>0</v>
      </c>
      <c r="J117" s="82">
        <f>+'Control Cuota LTP'!G23</f>
        <v>12.637040000000001</v>
      </c>
      <c r="K117" s="82">
        <f>+'Control Cuota LTP'!H23</f>
        <v>0</v>
      </c>
      <c r="L117" s="82">
        <f>+'Control Cuota LTP'!I23</f>
        <v>12.637040000000001</v>
      </c>
      <c r="M117" s="278">
        <f>+'Control Cuota LTP'!J23</f>
        <v>0</v>
      </c>
      <c r="N117" s="177" t="s">
        <v>161</v>
      </c>
      <c r="O117" s="293">
        <f>+'Resumen anual_'!$B$4</f>
        <v>43587</v>
      </c>
    </row>
    <row r="118" spans="1:15" s="179" customFormat="1">
      <c r="A118" s="182" t="s">
        <v>196</v>
      </c>
      <c r="B118" s="285" t="s">
        <v>184</v>
      </c>
      <c r="C118" s="285" t="s">
        <v>195</v>
      </c>
      <c r="D118" s="180" t="s">
        <v>138</v>
      </c>
      <c r="E118" s="180" t="str">
        <f>+'Control Cuota LTP'!$C$22</f>
        <v xml:space="preserve">ISLADAMAS S.A. PESQ.              </v>
      </c>
      <c r="F118" s="180" t="s">
        <v>141</v>
      </c>
      <c r="G118" s="180" t="s">
        <v>140</v>
      </c>
      <c r="H118" s="181">
        <f>+H116+H117</f>
        <v>12.77</v>
      </c>
      <c r="I118" s="181">
        <f>+I116+I117</f>
        <v>-0.13295999999999925</v>
      </c>
      <c r="J118" s="181">
        <f>+H118+I118</f>
        <v>12.637040000000001</v>
      </c>
      <c r="K118" s="181">
        <f>SUM(K116:K117)</f>
        <v>0</v>
      </c>
      <c r="L118" s="181">
        <f>+J118-K118</f>
        <v>12.637040000000001</v>
      </c>
      <c r="M118" s="183">
        <f>+K118/J118</f>
        <v>0</v>
      </c>
      <c r="N118" s="177" t="s">
        <v>161</v>
      </c>
      <c r="O118" s="293">
        <f>+'Resumen anual_'!$B$4</f>
        <v>43587</v>
      </c>
    </row>
    <row r="119" spans="1:15">
      <c r="A119" s="182" t="s">
        <v>196</v>
      </c>
      <c r="B119" s="285" t="s">
        <v>184</v>
      </c>
      <c r="C119" s="285" t="s">
        <v>96</v>
      </c>
      <c r="D119" s="277" t="s">
        <v>138</v>
      </c>
      <c r="E119" s="277" t="str">
        <f>+'Control Cuota LTP'!$C$22</f>
        <v xml:space="preserve">ISLADAMAS S.A. PESQ.              </v>
      </c>
      <c r="F119" s="277" t="s">
        <v>141</v>
      </c>
      <c r="G119" s="277" t="s">
        <v>142</v>
      </c>
      <c r="H119" s="280">
        <f>+'Control Cuota LTP'!K22</f>
        <v>119.62903500000002</v>
      </c>
      <c r="I119" s="280">
        <f>+'Control Cuota LTP'!L22</f>
        <v>-1.3850000000000009</v>
      </c>
      <c r="J119" s="280">
        <f>+'Control Cuota LTP'!M22</f>
        <v>118.24403500000001</v>
      </c>
      <c r="K119" s="280">
        <f>+'Control Cuota LTP'!N22</f>
        <v>28.532999999999998</v>
      </c>
      <c r="L119" s="280">
        <f>+'Control Cuota LTP'!O22</f>
        <v>89.71103500000001</v>
      </c>
      <c r="M119" s="281">
        <f>+'Control Cuota LTP'!P22</f>
        <v>0.24130604135760417</v>
      </c>
      <c r="N119" s="177" t="s">
        <v>161</v>
      </c>
      <c r="O119" s="293">
        <f>+'Resumen anual_'!$B$4</f>
        <v>43587</v>
      </c>
    </row>
    <row r="120" spans="1:15">
      <c r="A120" s="182" t="s">
        <v>196</v>
      </c>
      <c r="B120" s="285" t="s">
        <v>184</v>
      </c>
      <c r="C120" s="277" t="s">
        <v>96</v>
      </c>
      <c r="D120" s="277" t="s">
        <v>138</v>
      </c>
      <c r="E120" s="277" t="str">
        <f>+'Control Cuota LTP'!$C$22</f>
        <v xml:space="preserve">ISLADAMAS S.A. PESQ.              </v>
      </c>
      <c r="F120" s="277" t="s">
        <v>139</v>
      </c>
      <c r="G120" s="277" t="s">
        <v>140</v>
      </c>
      <c r="H120" s="280">
        <f>+'Control Cuota LTP'!K23</f>
        <v>13.292115000000001</v>
      </c>
      <c r="I120" s="280">
        <f>+'Control Cuota LTP'!L23</f>
        <v>0</v>
      </c>
      <c r="J120" s="280">
        <f>+'Control Cuota LTP'!M23</f>
        <v>103.00315000000001</v>
      </c>
      <c r="K120" s="280">
        <f>+'Control Cuota LTP'!N23</f>
        <v>7.8930000000000007</v>
      </c>
      <c r="L120" s="280">
        <f>+'Control Cuota LTP'!O23</f>
        <v>95.110150000000004</v>
      </c>
      <c r="M120" s="281">
        <f>+'Control Cuota LTP'!P23</f>
        <v>7.6628724461339295E-2</v>
      </c>
      <c r="N120" s="177" t="s">
        <v>161</v>
      </c>
      <c r="O120" s="293">
        <f>+'Resumen anual_'!$B$4</f>
        <v>43587</v>
      </c>
    </row>
    <row r="121" spans="1:15" s="179" customFormat="1">
      <c r="A121" s="182" t="s">
        <v>196</v>
      </c>
      <c r="B121" s="285" t="s">
        <v>184</v>
      </c>
      <c r="C121" s="180" t="s">
        <v>96</v>
      </c>
      <c r="D121" s="180" t="s">
        <v>138</v>
      </c>
      <c r="E121" s="180" t="str">
        <f>+'Control Cuota LTP'!$C$22</f>
        <v xml:space="preserve">ISLADAMAS S.A. PESQ.              </v>
      </c>
      <c r="F121" s="180" t="s">
        <v>141</v>
      </c>
      <c r="G121" s="180" t="s">
        <v>140</v>
      </c>
      <c r="H121" s="181">
        <f>+H119+H120</f>
        <v>132.92115000000001</v>
      </c>
      <c r="I121" s="181">
        <f>+I119+I120</f>
        <v>-1.3850000000000009</v>
      </c>
      <c r="J121" s="181">
        <f>+H121+I121</f>
        <v>131.53615000000002</v>
      </c>
      <c r="K121" s="181">
        <f>SUM(K119:K120)</f>
        <v>36.426000000000002</v>
      </c>
      <c r="L121" s="181">
        <f>+J121-K121</f>
        <v>95.110150000000019</v>
      </c>
      <c r="M121" s="183">
        <f>+K121/J121</f>
        <v>0.27692767349508096</v>
      </c>
      <c r="N121" s="177" t="s">
        <v>161</v>
      </c>
      <c r="O121" s="293">
        <f>+'Resumen anual_'!$B$4</f>
        <v>43587</v>
      </c>
    </row>
    <row r="122" spans="1:15">
      <c r="A122" s="182" t="s">
        <v>196</v>
      </c>
      <c r="B122" s="285" t="s">
        <v>184</v>
      </c>
      <c r="C122" s="277" t="s">
        <v>97</v>
      </c>
      <c r="D122" s="277" t="s">
        <v>138</v>
      </c>
      <c r="E122" s="277" t="str">
        <f>+'Control Cuota LTP'!$C$22</f>
        <v xml:space="preserve">ISLADAMAS S.A. PESQ.              </v>
      </c>
      <c r="F122" s="277" t="s">
        <v>141</v>
      </c>
      <c r="G122" s="277" t="s">
        <v>142</v>
      </c>
      <c r="H122" s="82">
        <f>+'Control Cuota LTP'!Q22</f>
        <v>239.25807000000003</v>
      </c>
      <c r="I122" s="82">
        <f>+'Control Cuota LTP'!R22</f>
        <v>-2.7700000000000018</v>
      </c>
      <c r="J122" s="82">
        <f>+'Control Cuota LTP'!S22</f>
        <v>236.48807000000002</v>
      </c>
      <c r="K122" s="82">
        <f>+'Control Cuota LTP'!T22</f>
        <v>83.242000000000019</v>
      </c>
      <c r="L122" s="82">
        <f>+'Control Cuota LTP'!U22</f>
        <v>153.24607</v>
      </c>
      <c r="M122" s="278">
        <f>+'Control Cuota LTP'!V22</f>
        <v>0.3519923859161268</v>
      </c>
      <c r="N122" s="177" t="s">
        <v>161</v>
      </c>
      <c r="O122" s="293">
        <f>+'Resumen anual_'!$B$4</f>
        <v>43587</v>
      </c>
    </row>
    <row r="123" spans="1:15">
      <c r="A123" s="182" t="s">
        <v>196</v>
      </c>
      <c r="B123" s="285" t="s">
        <v>184</v>
      </c>
      <c r="C123" s="277" t="s">
        <v>97</v>
      </c>
      <c r="D123" s="277" t="s">
        <v>138</v>
      </c>
      <c r="E123" s="277" t="str">
        <f>+'Control Cuota LTP'!$C$22</f>
        <v xml:space="preserve">ISLADAMAS S.A. PESQ.              </v>
      </c>
      <c r="F123" s="277" t="s">
        <v>139</v>
      </c>
      <c r="G123" s="277" t="s">
        <v>140</v>
      </c>
      <c r="H123" s="82">
        <f>+'Control Cuota LTP'!Q23</f>
        <v>26.584230000000002</v>
      </c>
      <c r="I123" s="82">
        <f>+'Control Cuota LTP'!R23</f>
        <v>0</v>
      </c>
      <c r="J123" s="82">
        <f>+'Control Cuota LTP'!S23</f>
        <v>179.83029999999999</v>
      </c>
      <c r="K123" s="82">
        <f>+'Control Cuota LTP'!T23</f>
        <v>61.451999999999998</v>
      </c>
      <c r="L123" s="82">
        <f>+'Control Cuota LTP'!U23</f>
        <v>118.3783</v>
      </c>
      <c r="M123" s="278">
        <f>+'Control Cuota LTP'!V23</f>
        <v>0.34172216806622691</v>
      </c>
      <c r="N123" s="177" t="s">
        <v>161</v>
      </c>
      <c r="O123" s="293">
        <f>+'Resumen anual_'!$B$4</f>
        <v>43587</v>
      </c>
    </row>
    <row r="124" spans="1:15" s="179" customFormat="1">
      <c r="A124" s="182" t="s">
        <v>196</v>
      </c>
      <c r="B124" s="285" t="s">
        <v>184</v>
      </c>
      <c r="C124" s="180" t="s">
        <v>97</v>
      </c>
      <c r="D124" s="180" t="s">
        <v>138</v>
      </c>
      <c r="E124" s="180" t="str">
        <f>+'Control Cuota LTP'!$C$22</f>
        <v xml:space="preserve">ISLADAMAS S.A. PESQ.              </v>
      </c>
      <c r="F124" s="180" t="s">
        <v>141</v>
      </c>
      <c r="G124" s="180" t="s">
        <v>140</v>
      </c>
      <c r="H124" s="181">
        <f>+H122+H123</f>
        <v>265.84230000000002</v>
      </c>
      <c r="I124" s="181">
        <f>+I122+I123</f>
        <v>-2.7700000000000018</v>
      </c>
      <c r="J124" s="181">
        <f>+H124+I124</f>
        <v>263.07230000000004</v>
      </c>
      <c r="K124" s="181">
        <f>SUM(K122:K123)</f>
        <v>144.69400000000002</v>
      </c>
      <c r="L124" s="181">
        <f>+J124-K124</f>
        <v>118.37830000000002</v>
      </c>
      <c r="M124" s="183">
        <f>+K124/J124</f>
        <v>0.55001609823611231</v>
      </c>
      <c r="N124" s="177" t="s">
        <v>161</v>
      </c>
      <c r="O124" s="293">
        <f>+'Resumen anual_'!$B$4</f>
        <v>43587</v>
      </c>
    </row>
    <row r="125" spans="1:15">
      <c r="A125" s="182" t="s">
        <v>196</v>
      </c>
      <c r="B125" s="285" t="s">
        <v>184</v>
      </c>
      <c r="C125" s="277" t="s">
        <v>98</v>
      </c>
      <c r="D125" s="277" t="s">
        <v>138</v>
      </c>
      <c r="E125" s="277" t="str">
        <f>+'Control Cuota LTP'!$C$22</f>
        <v xml:space="preserve">ISLADAMAS S.A. PESQ.              </v>
      </c>
      <c r="F125" s="277" t="s">
        <v>141</v>
      </c>
      <c r="G125" s="277" t="s">
        <v>142</v>
      </c>
      <c r="H125" s="280">
        <f>+'Control Cuota LTP'!W22</f>
        <v>179.44355250000001</v>
      </c>
      <c r="I125" s="280">
        <f>+'Control Cuota LTP'!X22</f>
        <v>-2.0774999999999979</v>
      </c>
      <c r="J125" s="280">
        <f>+'Control Cuota LTP'!Y22</f>
        <v>177.36605250000002</v>
      </c>
      <c r="K125" s="280">
        <f>+'Control Cuota LTP'!Z22</f>
        <v>149.21099999999998</v>
      </c>
      <c r="L125" s="280">
        <f>+'Control Cuota LTP'!AA22</f>
        <v>28.155052500000039</v>
      </c>
      <c r="M125" s="281">
        <f>+'Control Cuota LTP'!AB22</f>
        <v>0.84126019549315934</v>
      </c>
      <c r="N125" s="177" t="s">
        <v>161</v>
      </c>
      <c r="O125" s="293">
        <f>+'Resumen anual_'!$B$4</f>
        <v>43587</v>
      </c>
    </row>
    <row r="126" spans="1:15">
      <c r="A126" s="182" t="s">
        <v>196</v>
      </c>
      <c r="B126" s="285" t="s">
        <v>184</v>
      </c>
      <c r="C126" s="277" t="s">
        <v>98</v>
      </c>
      <c r="D126" s="277" t="s">
        <v>138</v>
      </c>
      <c r="E126" s="277" t="str">
        <f>+'Control Cuota LTP'!$C$22</f>
        <v xml:space="preserve">ISLADAMAS S.A. PESQ.              </v>
      </c>
      <c r="F126" s="277" t="s">
        <v>139</v>
      </c>
      <c r="G126" s="277" t="s">
        <v>140</v>
      </c>
      <c r="H126" s="280">
        <f>+'Control Cuota LTP'!W23</f>
        <v>19.938172500000004</v>
      </c>
      <c r="I126" s="280">
        <f>+'Control Cuota LTP'!X23</f>
        <v>0</v>
      </c>
      <c r="J126" s="280">
        <f>+'Control Cuota LTP'!Y23</f>
        <v>48.093225000000047</v>
      </c>
      <c r="K126" s="280">
        <f>+'Control Cuota LTP'!Z23</f>
        <v>13.43</v>
      </c>
      <c r="L126" s="280">
        <f>+'Control Cuota LTP'!AA23</f>
        <v>34.663225000000047</v>
      </c>
      <c r="M126" s="281">
        <f>+'Control Cuota LTP'!AB23</f>
        <v>0.27924931214323817</v>
      </c>
      <c r="N126" s="177" t="s">
        <v>161</v>
      </c>
      <c r="O126" s="293">
        <f>+'Resumen anual_'!$B$4</f>
        <v>43587</v>
      </c>
    </row>
    <row r="127" spans="1:15" s="179" customFormat="1">
      <c r="A127" s="182" t="s">
        <v>196</v>
      </c>
      <c r="B127" s="285" t="s">
        <v>184</v>
      </c>
      <c r="C127" s="180" t="s">
        <v>98</v>
      </c>
      <c r="D127" s="180" t="s">
        <v>138</v>
      </c>
      <c r="E127" s="180" t="str">
        <f>+'Control Cuota LTP'!$C$22</f>
        <v xml:space="preserve">ISLADAMAS S.A. PESQ.              </v>
      </c>
      <c r="F127" s="180" t="s">
        <v>141</v>
      </c>
      <c r="G127" s="180" t="s">
        <v>140</v>
      </c>
      <c r="H127" s="181">
        <f>+H125+H126</f>
        <v>199.38172500000002</v>
      </c>
      <c r="I127" s="181">
        <f>+I125+I126</f>
        <v>-2.0774999999999979</v>
      </c>
      <c r="J127" s="181">
        <f>+H127+I127</f>
        <v>197.30422500000003</v>
      </c>
      <c r="K127" s="181">
        <f>SUM(K125:K126)</f>
        <v>162.64099999999999</v>
      </c>
      <c r="L127" s="181">
        <f>+J127-K127</f>
        <v>34.66322500000004</v>
      </c>
      <c r="M127" s="183">
        <f>+K127/J127</f>
        <v>0.82431585030680399</v>
      </c>
      <c r="N127" s="177" t="s">
        <v>161</v>
      </c>
      <c r="O127" s="293">
        <f>+'Resumen anual_'!$B$4</f>
        <v>43587</v>
      </c>
    </row>
    <row r="128" spans="1:15">
      <c r="A128" s="182" t="s">
        <v>196</v>
      </c>
      <c r="B128" s="285" t="s">
        <v>184</v>
      </c>
      <c r="C128" s="277" t="s">
        <v>99</v>
      </c>
      <c r="D128" s="277" t="s">
        <v>138</v>
      </c>
      <c r="E128" s="277" t="str">
        <f>+'Control Cuota LTP'!$C$22</f>
        <v xml:space="preserve">ISLADAMAS S.A. PESQ.              </v>
      </c>
      <c r="F128" s="277" t="s">
        <v>141</v>
      </c>
      <c r="G128" s="277" t="s">
        <v>142</v>
      </c>
      <c r="H128" s="82">
        <f>+'Control Cuota LTP'!AC22</f>
        <v>358.88710500000002</v>
      </c>
      <c r="I128" s="82">
        <f>+'Control Cuota LTP'!AD22</f>
        <v>-4.1549999999999958</v>
      </c>
      <c r="J128" s="82">
        <f>+'Control Cuota LTP'!AE22</f>
        <v>354.73210500000005</v>
      </c>
      <c r="K128" s="82">
        <f>+'Control Cuota LTP'!AF22</f>
        <v>249.85600000000008</v>
      </c>
      <c r="L128" s="82">
        <f>+'Control Cuota LTP'!AG22</f>
        <v>104.87610499999997</v>
      </c>
      <c r="M128" s="278">
        <f>+'Control Cuota LTP'!AH22</f>
        <v>0.70435124556882167</v>
      </c>
      <c r="N128" s="177" t="s">
        <v>161</v>
      </c>
      <c r="O128" s="293">
        <f>+'Resumen anual_'!$B$4</f>
        <v>43587</v>
      </c>
    </row>
    <row r="129" spans="1:15">
      <c r="A129" s="182" t="s">
        <v>196</v>
      </c>
      <c r="B129" s="285" t="s">
        <v>184</v>
      </c>
      <c r="C129" s="277" t="s">
        <v>99</v>
      </c>
      <c r="D129" s="277" t="s">
        <v>138</v>
      </c>
      <c r="E129" s="277" t="str">
        <f>+'Control Cuota LTP'!$C$22</f>
        <v xml:space="preserve">ISLADAMAS S.A. PESQ.              </v>
      </c>
      <c r="F129" s="277" t="s">
        <v>139</v>
      </c>
      <c r="G129" s="277" t="s">
        <v>140</v>
      </c>
      <c r="H129" s="82">
        <f>+'Control Cuota LTP'!AC23</f>
        <v>39.876345000000008</v>
      </c>
      <c r="I129" s="82">
        <f>+'Control Cuota LTP'!AD23</f>
        <v>0</v>
      </c>
      <c r="J129" s="82">
        <f>+'Control Cuota LTP'!AE23</f>
        <v>144.75244999999998</v>
      </c>
      <c r="K129" s="82">
        <f>+'Control Cuota LTP'!AF23</f>
        <v>94.106000000000009</v>
      </c>
      <c r="L129" s="82">
        <f>+'Control Cuota LTP'!AG23</f>
        <v>50.646449999999973</v>
      </c>
      <c r="M129" s="278">
        <f>+'Control Cuota LTP'!AH23</f>
        <v>0.65011680285895002</v>
      </c>
      <c r="N129" s="177" t="s">
        <v>161</v>
      </c>
      <c r="O129" s="293">
        <f>+'Resumen anual_'!$B$4</f>
        <v>43587</v>
      </c>
    </row>
    <row r="130" spans="1:15" s="179" customFormat="1">
      <c r="A130" s="182" t="s">
        <v>196</v>
      </c>
      <c r="B130" s="285" t="s">
        <v>184</v>
      </c>
      <c r="C130" s="180" t="s">
        <v>99</v>
      </c>
      <c r="D130" s="180" t="s">
        <v>138</v>
      </c>
      <c r="E130" s="180" t="str">
        <f>+'Control Cuota LTP'!$C$22</f>
        <v xml:space="preserve">ISLADAMAS S.A. PESQ.              </v>
      </c>
      <c r="F130" s="180" t="s">
        <v>141</v>
      </c>
      <c r="G130" s="180" t="s">
        <v>140</v>
      </c>
      <c r="H130" s="181">
        <f>+H128+H129</f>
        <v>398.76345000000003</v>
      </c>
      <c r="I130" s="181">
        <f>+I128+I129</f>
        <v>-4.1549999999999958</v>
      </c>
      <c r="J130" s="181">
        <f>+H130+I130</f>
        <v>394.60845000000006</v>
      </c>
      <c r="K130" s="181">
        <f>SUM(K128:K129)</f>
        <v>343.9620000000001</v>
      </c>
      <c r="L130" s="181">
        <f>+J130-K130</f>
        <v>50.646449999999959</v>
      </c>
      <c r="M130" s="183">
        <f>+K130/J130</f>
        <v>0.87165391415211724</v>
      </c>
      <c r="N130" s="177" t="s">
        <v>161</v>
      </c>
      <c r="O130" s="293">
        <f>+'Resumen anual_'!$B$4</f>
        <v>43587</v>
      </c>
    </row>
    <row r="131" spans="1:15">
      <c r="A131" s="182" t="s">
        <v>196</v>
      </c>
      <c r="B131" s="285" t="s">
        <v>184</v>
      </c>
      <c r="C131" s="277" t="s">
        <v>100</v>
      </c>
      <c r="D131" s="277" t="s">
        <v>138</v>
      </c>
      <c r="E131" s="277" t="str">
        <f>+'Control Cuota LTP'!$C$22</f>
        <v xml:space="preserve">ISLADAMAS S.A. PESQ.              </v>
      </c>
      <c r="F131" s="277" t="s">
        <v>141</v>
      </c>
      <c r="G131" s="277" t="s">
        <v>142</v>
      </c>
      <c r="H131" s="82">
        <f>+'Control Cuota LTP'!AI22</f>
        <v>160.30290690000001</v>
      </c>
      <c r="I131" s="82">
        <f>+'Control Cuota LTP'!AJ22</f>
        <v>-1.8558999999999928</v>
      </c>
      <c r="J131" s="82">
        <f>+'Control Cuota LTP'!AK22</f>
        <v>158.44700690000002</v>
      </c>
      <c r="K131" s="82">
        <f>+'Control Cuota LTP'!AL22</f>
        <v>83.61</v>
      </c>
      <c r="L131" s="82">
        <f>+'Control Cuota LTP'!AM22</f>
        <v>74.83700690000002</v>
      </c>
      <c r="M131" s="278">
        <f>+'Control Cuota LTP'!AN22</f>
        <v>0.52768431310771569</v>
      </c>
      <c r="N131" s="177" t="s">
        <v>161</v>
      </c>
      <c r="O131" s="293">
        <f>+'Resumen anual_'!$B$4</f>
        <v>43587</v>
      </c>
    </row>
    <row r="132" spans="1:15">
      <c r="A132" s="182" t="s">
        <v>196</v>
      </c>
      <c r="B132" s="285" t="s">
        <v>184</v>
      </c>
      <c r="C132" s="277" t="s">
        <v>100</v>
      </c>
      <c r="D132" s="277" t="s">
        <v>138</v>
      </c>
      <c r="E132" s="277" t="str">
        <f>+'Control Cuota LTP'!$C$22</f>
        <v xml:space="preserve">ISLADAMAS S.A. PESQ.              </v>
      </c>
      <c r="F132" s="277" t="s">
        <v>139</v>
      </c>
      <c r="G132" s="277" t="s">
        <v>140</v>
      </c>
      <c r="H132" s="82">
        <f>+'Control Cuota LTP'!AI23</f>
        <v>17.811434100000003</v>
      </c>
      <c r="I132" s="82">
        <f>+'Control Cuota LTP'!AJ23</f>
        <v>0</v>
      </c>
      <c r="J132" s="82">
        <f>+'Control Cuota LTP'!AK23</f>
        <v>92.64844100000002</v>
      </c>
      <c r="K132" s="82">
        <f>+'Control Cuota LTP'!AL23</f>
        <v>72.825999999999993</v>
      </c>
      <c r="L132" s="82">
        <f>+'Control Cuota LTP'!AM23</f>
        <v>19.822441000000026</v>
      </c>
      <c r="M132" s="278">
        <f>+'Control Cuota LTP'!AN23</f>
        <v>0.7860466858800137</v>
      </c>
      <c r="N132" s="177" t="s">
        <v>161</v>
      </c>
      <c r="O132" s="293">
        <f>+'Resumen anual_'!$B$4</f>
        <v>43587</v>
      </c>
    </row>
    <row r="133" spans="1:15" s="179" customFormat="1">
      <c r="A133" s="182" t="s">
        <v>196</v>
      </c>
      <c r="B133" s="285" t="s">
        <v>184</v>
      </c>
      <c r="C133" s="180" t="s">
        <v>100</v>
      </c>
      <c r="D133" s="180" t="s">
        <v>138</v>
      </c>
      <c r="E133" s="180" t="str">
        <f>+'Control Cuota LTP'!$C$22</f>
        <v xml:space="preserve">ISLADAMAS S.A. PESQ.              </v>
      </c>
      <c r="F133" s="180" t="s">
        <v>141</v>
      </c>
      <c r="G133" s="180" t="s">
        <v>140</v>
      </c>
      <c r="H133" s="181">
        <f>+H131+H132</f>
        <v>178.11434100000002</v>
      </c>
      <c r="I133" s="181">
        <f>+I131+I132</f>
        <v>-1.8558999999999928</v>
      </c>
      <c r="J133" s="181">
        <f>+H133+I133</f>
        <v>176.25844100000003</v>
      </c>
      <c r="K133" s="181">
        <f>SUM(K131:K132)</f>
        <v>156.43599999999998</v>
      </c>
      <c r="L133" s="181">
        <f>+J133-K133</f>
        <v>19.822441000000055</v>
      </c>
      <c r="M133" s="183">
        <f>+K133/J133</f>
        <v>0.88753763571527311</v>
      </c>
      <c r="N133" s="177" t="s">
        <v>161</v>
      </c>
      <c r="O133" s="293">
        <f>+'Resumen anual_'!$B$4</f>
        <v>43587</v>
      </c>
    </row>
    <row r="134" spans="1:15">
      <c r="A134" s="182" t="s">
        <v>196</v>
      </c>
      <c r="B134" s="285" t="s">
        <v>184</v>
      </c>
      <c r="C134" s="282" t="s">
        <v>144</v>
      </c>
      <c r="D134" s="282" t="s">
        <v>138</v>
      </c>
      <c r="E134" s="282" t="str">
        <f>+'Control Cuota LTP'!$C$22</f>
        <v xml:space="preserve">ISLADAMAS S.A. PESQ.              </v>
      </c>
      <c r="F134" s="282" t="s">
        <v>141</v>
      </c>
      <c r="G134" s="282" t="s">
        <v>140</v>
      </c>
      <c r="H134" s="283">
        <f>+H133+H130+H127+H124+H121+H118</f>
        <v>1187.792966</v>
      </c>
      <c r="I134" s="283">
        <f>+I133+I130+I127+I124+I121+I118</f>
        <v>-12.376359999999988</v>
      </c>
      <c r="J134" s="283">
        <f>+H134+I134</f>
        <v>1175.416606</v>
      </c>
      <c r="K134" s="283">
        <f>+K133+K130+K127+K124+K121+K118</f>
        <v>844.15900000000022</v>
      </c>
      <c r="L134" s="283">
        <f>+J134-K134</f>
        <v>331.25760599999978</v>
      </c>
      <c r="M134" s="284">
        <f>+K134/J134</f>
        <v>0.71817855532321806</v>
      </c>
      <c r="N134" s="177" t="s">
        <v>161</v>
      </c>
      <c r="O134" s="293">
        <f>+'Resumen anual_'!$B$4</f>
        <v>43587</v>
      </c>
    </row>
    <row r="135" spans="1:15">
      <c r="A135" s="182" t="s">
        <v>196</v>
      </c>
      <c r="B135" s="285" t="s">
        <v>184</v>
      </c>
      <c r="C135" s="285" t="s">
        <v>195</v>
      </c>
      <c r="D135" s="277" t="s">
        <v>138</v>
      </c>
      <c r="E135" s="277" t="str">
        <f>+'Control Cuota LTP'!$C$24</f>
        <v>LANDES S.A. SOC. PESQ.</v>
      </c>
      <c r="F135" s="277" t="s">
        <v>141</v>
      </c>
      <c r="G135" s="277" t="s">
        <v>142</v>
      </c>
      <c r="H135" s="82">
        <f>+'Control Cuota LTP'!E24</f>
        <v>6.6637100000000005E-2</v>
      </c>
      <c r="I135" s="82">
        <f>+'Control Cuota LTP'!F24</f>
        <v>0</v>
      </c>
      <c r="J135" s="82">
        <f>+'Control Cuota LTP'!G24</f>
        <v>6.6637100000000005E-2</v>
      </c>
      <c r="K135" s="82">
        <f>+'Control Cuota LTP'!H24</f>
        <v>0</v>
      </c>
      <c r="L135" s="82">
        <f>+'Control Cuota LTP'!I24</f>
        <v>6.6637100000000005E-2</v>
      </c>
      <c r="M135" s="278">
        <f>+'Control Cuota LTP'!J24</f>
        <v>0</v>
      </c>
      <c r="N135" s="177" t="s">
        <v>161</v>
      </c>
      <c r="O135" s="293">
        <f>+'Resumen anual_'!$B$4</f>
        <v>43587</v>
      </c>
    </row>
    <row r="136" spans="1:15">
      <c r="A136" s="182" t="s">
        <v>196</v>
      </c>
      <c r="B136" s="285" t="s">
        <v>184</v>
      </c>
      <c r="C136" s="285" t="s">
        <v>195</v>
      </c>
      <c r="D136" s="277" t="s">
        <v>138</v>
      </c>
      <c r="E136" s="277" t="str">
        <f>+'Control Cuota LTP'!$C$24</f>
        <v>LANDES S.A. SOC. PESQ.</v>
      </c>
      <c r="F136" s="277" t="s">
        <v>139</v>
      </c>
      <c r="G136" s="277" t="s">
        <v>140</v>
      </c>
      <c r="H136" s="82">
        <f>+'Control Cuota LTP'!E25</f>
        <v>7.7485000000000002E-3</v>
      </c>
      <c r="I136" s="82">
        <f>+'Control Cuota LTP'!F25</f>
        <v>0</v>
      </c>
      <c r="J136" s="82">
        <f>+'Control Cuota LTP'!G25</f>
        <v>7.438560000000001E-2</v>
      </c>
      <c r="K136" s="82">
        <f>+'Control Cuota LTP'!H25</f>
        <v>0</v>
      </c>
      <c r="L136" s="82">
        <f>+'Control Cuota LTP'!I25</f>
        <v>7.438560000000001E-2</v>
      </c>
      <c r="M136" s="278">
        <f>+'Control Cuota LTP'!J25</f>
        <v>0</v>
      </c>
      <c r="N136" s="177" t="s">
        <v>161</v>
      </c>
      <c r="O136" s="293">
        <f>+'Resumen anual_'!$B$4</f>
        <v>43587</v>
      </c>
    </row>
    <row r="137" spans="1:15" s="179" customFormat="1">
      <c r="A137" s="182" t="s">
        <v>196</v>
      </c>
      <c r="B137" s="285" t="s">
        <v>184</v>
      </c>
      <c r="C137" s="285" t="s">
        <v>195</v>
      </c>
      <c r="D137" s="180" t="s">
        <v>138</v>
      </c>
      <c r="E137" s="180" t="str">
        <f>+'Control Cuota LTP'!$C$24</f>
        <v>LANDES S.A. SOC. PESQ.</v>
      </c>
      <c r="F137" s="180" t="s">
        <v>141</v>
      </c>
      <c r="G137" s="180" t="s">
        <v>140</v>
      </c>
      <c r="H137" s="181">
        <f>+H135+H136</f>
        <v>7.438560000000001E-2</v>
      </c>
      <c r="I137" s="181">
        <f>+I135+I136</f>
        <v>0</v>
      </c>
      <c r="J137" s="181">
        <f>+H137+I137</f>
        <v>7.438560000000001E-2</v>
      </c>
      <c r="K137" s="181">
        <f>SUM(K135:K136)</f>
        <v>0</v>
      </c>
      <c r="L137" s="181">
        <f>+J137-K137</f>
        <v>7.438560000000001E-2</v>
      </c>
      <c r="M137" s="183">
        <f>+K137/J137</f>
        <v>0</v>
      </c>
      <c r="N137" s="177" t="s">
        <v>161</v>
      </c>
      <c r="O137" s="293">
        <f>+'Resumen anual_'!$B$4</f>
        <v>43587</v>
      </c>
    </row>
    <row r="138" spans="1:15">
      <c r="A138" s="182" t="s">
        <v>196</v>
      </c>
      <c r="B138" s="285" t="s">
        <v>184</v>
      </c>
      <c r="C138" s="285" t="s">
        <v>96</v>
      </c>
      <c r="D138" s="277" t="s">
        <v>138</v>
      </c>
      <c r="E138" s="277" t="str">
        <f>+'Control Cuota LTP'!$C$24</f>
        <v>LANDES S.A. SOC. PESQ.</v>
      </c>
      <c r="F138" s="277" t="s">
        <v>141</v>
      </c>
      <c r="G138" s="277" t="s">
        <v>142</v>
      </c>
      <c r="H138" s="280">
        <f>+'Control Cuota LTP'!K24</f>
        <v>0.69736500000000001</v>
      </c>
      <c r="I138" s="280">
        <f>+'Control Cuota LTP'!L24</f>
        <v>0</v>
      </c>
      <c r="J138" s="280">
        <f>+'Control Cuota LTP'!M24</f>
        <v>0.69736500000000001</v>
      </c>
      <c r="K138" s="280">
        <f>+'Control Cuota LTP'!N24</f>
        <v>0</v>
      </c>
      <c r="L138" s="280">
        <f>+'Control Cuota LTP'!O24</f>
        <v>0.69736500000000001</v>
      </c>
      <c r="M138" s="281">
        <f>+'Control Cuota LTP'!P24</f>
        <v>0</v>
      </c>
      <c r="N138" s="177" t="s">
        <v>161</v>
      </c>
      <c r="O138" s="293">
        <f>+'Resumen anual_'!$B$4</f>
        <v>43587</v>
      </c>
    </row>
    <row r="139" spans="1:15">
      <c r="A139" s="182" t="s">
        <v>196</v>
      </c>
      <c r="B139" s="285" t="s">
        <v>184</v>
      </c>
      <c r="C139" s="277" t="s">
        <v>96</v>
      </c>
      <c r="D139" s="277" t="s">
        <v>138</v>
      </c>
      <c r="E139" s="277" t="str">
        <f>+'Control Cuota LTP'!$C$24</f>
        <v>LANDES S.A. SOC. PESQ.</v>
      </c>
      <c r="F139" s="277" t="s">
        <v>139</v>
      </c>
      <c r="G139" s="277" t="s">
        <v>140</v>
      </c>
      <c r="H139" s="280">
        <f>+'Control Cuota LTP'!K25</f>
        <v>7.7484999999999998E-2</v>
      </c>
      <c r="I139" s="280">
        <f>+'Control Cuota LTP'!L25</f>
        <v>0</v>
      </c>
      <c r="J139" s="280">
        <f>+'Control Cuota LTP'!M25</f>
        <v>0.77485000000000004</v>
      </c>
      <c r="K139" s="280">
        <f>+'Control Cuota LTP'!N25</f>
        <v>0</v>
      </c>
      <c r="L139" s="280">
        <f>+'Control Cuota LTP'!O25</f>
        <v>0.77485000000000004</v>
      </c>
      <c r="M139" s="281">
        <f>+'Control Cuota LTP'!P25</f>
        <v>0</v>
      </c>
      <c r="N139" s="177" t="s">
        <v>161</v>
      </c>
      <c r="O139" s="293">
        <f>+'Resumen anual_'!$B$4</f>
        <v>43587</v>
      </c>
    </row>
    <row r="140" spans="1:15" s="179" customFormat="1">
      <c r="A140" s="182" t="s">
        <v>196</v>
      </c>
      <c r="B140" s="285" t="s">
        <v>184</v>
      </c>
      <c r="C140" s="180" t="s">
        <v>96</v>
      </c>
      <c r="D140" s="180" t="s">
        <v>138</v>
      </c>
      <c r="E140" s="180" t="str">
        <f>+'Control Cuota LTP'!$C$24</f>
        <v>LANDES S.A. SOC. PESQ.</v>
      </c>
      <c r="F140" s="180" t="s">
        <v>141</v>
      </c>
      <c r="G140" s="180" t="s">
        <v>140</v>
      </c>
      <c r="H140" s="181">
        <f>+H138+H139</f>
        <v>0.77485000000000004</v>
      </c>
      <c r="I140" s="181">
        <f>+I138+I139</f>
        <v>0</v>
      </c>
      <c r="J140" s="181">
        <f>+H140+I140</f>
        <v>0.77485000000000004</v>
      </c>
      <c r="K140" s="181">
        <f>SUM(K138:K139)</f>
        <v>0</v>
      </c>
      <c r="L140" s="181">
        <f>+J140-K140</f>
        <v>0.77485000000000004</v>
      </c>
      <c r="M140" s="183">
        <f>+K140/J140</f>
        <v>0</v>
      </c>
      <c r="N140" s="177" t="s">
        <v>161</v>
      </c>
      <c r="O140" s="293">
        <f>+'Resumen anual_'!$B$4</f>
        <v>43587</v>
      </c>
    </row>
    <row r="141" spans="1:15">
      <c r="A141" s="182" t="s">
        <v>196</v>
      </c>
      <c r="B141" s="285" t="s">
        <v>184</v>
      </c>
      <c r="C141" s="277" t="s">
        <v>97</v>
      </c>
      <c r="D141" s="277" t="s">
        <v>138</v>
      </c>
      <c r="E141" s="277" t="str">
        <f>+'Control Cuota LTP'!$C$24</f>
        <v>LANDES S.A. SOC. PESQ.</v>
      </c>
      <c r="F141" s="277" t="s">
        <v>141</v>
      </c>
      <c r="G141" s="277" t="s">
        <v>142</v>
      </c>
      <c r="H141" s="82">
        <f>+'Control Cuota LTP'!Q24</f>
        <v>1.39473</v>
      </c>
      <c r="I141" s="82">
        <f>+'Control Cuota LTP'!R24</f>
        <v>0</v>
      </c>
      <c r="J141" s="82">
        <f>+'Control Cuota LTP'!S24</f>
        <v>1.39473</v>
      </c>
      <c r="K141" s="82">
        <f>+'Control Cuota LTP'!T24</f>
        <v>0</v>
      </c>
      <c r="L141" s="82">
        <f>+'Control Cuota LTP'!U24</f>
        <v>1.39473</v>
      </c>
      <c r="M141" s="278">
        <f>+'Control Cuota LTP'!V24</f>
        <v>0</v>
      </c>
      <c r="N141" s="177" t="s">
        <v>161</v>
      </c>
      <c r="O141" s="293">
        <f>+'Resumen anual_'!$B$4</f>
        <v>43587</v>
      </c>
    </row>
    <row r="142" spans="1:15">
      <c r="A142" s="182" t="s">
        <v>196</v>
      </c>
      <c r="B142" s="285" t="s">
        <v>184</v>
      </c>
      <c r="C142" s="277" t="s">
        <v>97</v>
      </c>
      <c r="D142" s="277" t="s">
        <v>138</v>
      </c>
      <c r="E142" s="277" t="str">
        <f>+'Control Cuota LTP'!$C$24</f>
        <v>LANDES S.A. SOC. PESQ.</v>
      </c>
      <c r="F142" s="277" t="s">
        <v>139</v>
      </c>
      <c r="G142" s="277" t="s">
        <v>140</v>
      </c>
      <c r="H142" s="82">
        <f>+'Control Cuota LTP'!Q25</f>
        <v>0.15497</v>
      </c>
      <c r="I142" s="82">
        <f>+'Control Cuota LTP'!R25</f>
        <v>0</v>
      </c>
      <c r="J142" s="82">
        <f>+'Control Cuota LTP'!S25</f>
        <v>1.5497000000000001</v>
      </c>
      <c r="K142" s="82">
        <f>+'Control Cuota LTP'!T25</f>
        <v>0</v>
      </c>
      <c r="L142" s="82">
        <f>+'Control Cuota LTP'!U25</f>
        <v>1.5497000000000001</v>
      </c>
      <c r="M142" s="278">
        <f>+'Control Cuota LTP'!V25</f>
        <v>0</v>
      </c>
      <c r="N142" s="177" t="s">
        <v>161</v>
      </c>
      <c r="O142" s="293">
        <f>+'Resumen anual_'!$B$4</f>
        <v>43587</v>
      </c>
    </row>
    <row r="143" spans="1:15" s="179" customFormat="1">
      <c r="A143" s="182" t="s">
        <v>196</v>
      </c>
      <c r="B143" s="285" t="s">
        <v>184</v>
      </c>
      <c r="C143" s="180" t="s">
        <v>97</v>
      </c>
      <c r="D143" s="180" t="s">
        <v>138</v>
      </c>
      <c r="E143" s="180" t="str">
        <f>+'Control Cuota LTP'!$C$24</f>
        <v>LANDES S.A. SOC. PESQ.</v>
      </c>
      <c r="F143" s="180" t="s">
        <v>141</v>
      </c>
      <c r="G143" s="180" t="s">
        <v>140</v>
      </c>
      <c r="H143" s="181">
        <f>+H141+H142</f>
        <v>1.5497000000000001</v>
      </c>
      <c r="I143" s="181">
        <f>+I141+I142</f>
        <v>0</v>
      </c>
      <c r="J143" s="181">
        <f>+H143+I143</f>
        <v>1.5497000000000001</v>
      </c>
      <c r="K143" s="181">
        <f>SUM(K141:K142)</f>
        <v>0</v>
      </c>
      <c r="L143" s="181">
        <f>+J143-K143</f>
        <v>1.5497000000000001</v>
      </c>
      <c r="M143" s="183">
        <f>+K143/J143</f>
        <v>0</v>
      </c>
      <c r="N143" s="177" t="s">
        <v>161</v>
      </c>
      <c r="O143" s="293">
        <f>+'Resumen anual_'!$B$4</f>
        <v>43587</v>
      </c>
    </row>
    <row r="144" spans="1:15">
      <c r="A144" s="182" t="s">
        <v>196</v>
      </c>
      <c r="B144" s="285" t="s">
        <v>184</v>
      </c>
      <c r="C144" s="277" t="s">
        <v>98</v>
      </c>
      <c r="D144" s="277" t="s">
        <v>138</v>
      </c>
      <c r="E144" s="277" t="str">
        <f>+'Control Cuota LTP'!$C$24</f>
        <v>LANDES S.A. SOC. PESQ.</v>
      </c>
      <c r="F144" s="277" t="s">
        <v>141</v>
      </c>
      <c r="G144" s="277" t="s">
        <v>142</v>
      </c>
      <c r="H144" s="280">
        <f>+'Control Cuota LTP'!W24</f>
        <v>1.0460475</v>
      </c>
      <c r="I144" s="280">
        <f>+'Control Cuota LTP'!X24</f>
        <v>0</v>
      </c>
      <c r="J144" s="280">
        <f>+'Control Cuota LTP'!Y24</f>
        <v>1.0460475</v>
      </c>
      <c r="K144" s="280">
        <f>+'Control Cuota LTP'!Z24</f>
        <v>0</v>
      </c>
      <c r="L144" s="280">
        <f>+'Control Cuota LTP'!AA24</f>
        <v>1.0460475</v>
      </c>
      <c r="M144" s="281">
        <f>+'Control Cuota LTP'!AB24</f>
        <v>0</v>
      </c>
      <c r="N144" s="177" t="s">
        <v>161</v>
      </c>
      <c r="O144" s="293">
        <f>+'Resumen anual_'!$B$4</f>
        <v>43587</v>
      </c>
    </row>
    <row r="145" spans="1:15">
      <c r="A145" s="182" t="s">
        <v>196</v>
      </c>
      <c r="B145" s="285" t="s">
        <v>184</v>
      </c>
      <c r="C145" s="277" t="s">
        <v>98</v>
      </c>
      <c r="D145" s="277" t="s">
        <v>138</v>
      </c>
      <c r="E145" s="277" t="str">
        <f>+'Control Cuota LTP'!$C$24</f>
        <v>LANDES S.A. SOC. PESQ.</v>
      </c>
      <c r="F145" s="277" t="s">
        <v>139</v>
      </c>
      <c r="G145" s="277" t="s">
        <v>140</v>
      </c>
      <c r="H145" s="280">
        <f>+'Control Cuota LTP'!W25</f>
        <v>0.1162275</v>
      </c>
      <c r="I145" s="280">
        <f>+'Control Cuota LTP'!X25</f>
        <v>0</v>
      </c>
      <c r="J145" s="280">
        <f>+'Control Cuota LTP'!Y25</f>
        <v>1.1622749999999999</v>
      </c>
      <c r="K145" s="280">
        <f>+'Control Cuota LTP'!Z25</f>
        <v>0</v>
      </c>
      <c r="L145" s="280">
        <f>+'Control Cuota LTP'!AA25</f>
        <v>1.1622749999999999</v>
      </c>
      <c r="M145" s="281">
        <f>+'Control Cuota LTP'!AB25</f>
        <v>0</v>
      </c>
      <c r="N145" s="177" t="s">
        <v>161</v>
      </c>
      <c r="O145" s="293">
        <f>+'Resumen anual_'!$B$4</f>
        <v>43587</v>
      </c>
    </row>
    <row r="146" spans="1:15" s="179" customFormat="1">
      <c r="A146" s="182" t="s">
        <v>196</v>
      </c>
      <c r="B146" s="285" t="s">
        <v>184</v>
      </c>
      <c r="C146" s="180" t="s">
        <v>98</v>
      </c>
      <c r="D146" s="180" t="s">
        <v>138</v>
      </c>
      <c r="E146" s="180" t="str">
        <f>+'Control Cuota LTP'!$C$24</f>
        <v>LANDES S.A. SOC. PESQ.</v>
      </c>
      <c r="F146" s="180" t="s">
        <v>141</v>
      </c>
      <c r="G146" s="180" t="s">
        <v>140</v>
      </c>
      <c r="H146" s="181">
        <f>+H144+H145</f>
        <v>1.1622749999999999</v>
      </c>
      <c r="I146" s="181">
        <f>+I144+I145</f>
        <v>0</v>
      </c>
      <c r="J146" s="181">
        <f>+H146+I146</f>
        <v>1.1622749999999999</v>
      </c>
      <c r="K146" s="181">
        <f>SUM(K144:K145)</f>
        <v>0</v>
      </c>
      <c r="L146" s="181">
        <f>+J146-K146</f>
        <v>1.1622749999999999</v>
      </c>
      <c r="M146" s="183">
        <f>+K146/J146</f>
        <v>0</v>
      </c>
      <c r="N146" s="177" t="s">
        <v>161</v>
      </c>
      <c r="O146" s="293">
        <f>+'Resumen anual_'!$B$4</f>
        <v>43587</v>
      </c>
    </row>
    <row r="147" spans="1:15">
      <c r="A147" s="182" t="s">
        <v>196</v>
      </c>
      <c r="B147" s="285" t="s">
        <v>184</v>
      </c>
      <c r="C147" s="277" t="s">
        <v>99</v>
      </c>
      <c r="D147" s="277" t="s">
        <v>138</v>
      </c>
      <c r="E147" s="277" t="str">
        <f>+'Control Cuota LTP'!$C$24</f>
        <v>LANDES S.A. SOC. PESQ.</v>
      </c>
      <c r="F147" s="277" t="s">
        <v>141</v>
      </c>
      <c r="G147" s="277" t="s">
        <v>142</v>
      </c>
      <c r="H147" s="82">
        <f>+'Control Cuota LTP'!AC24</f>
        <v>2.092095</v>
      </c>
      <c r="I147" s="82">
        <f>+'Control Cuota LTP'!AD24</f>
        <v>0</v>
      </c>
      <c r="J147" s="82">
        <f>+'Control Cuota LTP'!AE24</f>
        <v>2.092095</v>
      </c>
      <c r="K147" s="82">
        <f>+'Control Cuota LTP'!AF24</f>
        <v>0</v>
      </c>
      <c r="L147" s="82">
        <f>+'Control Cuota LTP'!AG24</f>
        <v>2.092095</v>
      </c>
      <c r="M147" s="278">
        <f>+'Control Cuota LTP'!AH24</f>
        <v>0</v>
      </c>
      <c r="N147" s="177" t="s">
        <v>161</v>
      </c>
      <c r="O147" s="293">
        <f>+'Resumen anual_'!$B$4</f>
        <v>43587</v>
      </c>
    </row>
    <row r="148" spans="1:15">
      <c r="A148" s="182" t="s">
        <v>196</v>
      </c>
      <c r="B148" s="285" t="s">
        <v>184</v>
      </c>
      <c r="C148" s="277" t="s">
        <v>99</v>
      </c>
      <c r="D148" s="277" t="s">
        <v>138</v>
      </c>
      <c r="E148" s="277" t="str">
        <f>+'Control Cuota LTP'!$C$24</f>
        <v>LANDES S.A. SOC. PESQ.</v>
      </c>
      <c r="F148" s="277" t="s">
        <v>139</v>
      </c>
      <c r="G148" s="277" t="s">
        <v>140</v>
      </c>
      <c r="H148" s="82">
        <f>+'Control Cuota LTP'!AC25</f>
        <v>0.23245499999999999</v>
      </c>
      <c r="I148" s="82">
        <f>+'Control Cuota LTP'!AD25</f>
        <v>0</v>
      </c>
      <c r="J148" s="82">
        <f>+'Control Cuota LTP'!AE25</f>
        <v>2.3245499999999999</v>
      </c>
      <c r="K148" s="82">
        <f>+'Control Cuota LTP'!AF25</f>
        <v>0</v>
      </c>
      <c r="L148" s="82">
        <f>+'Control Cuota LTP'!AG25</f>
        <v>2.3245499999999999</v>
      </c>
      <c r="M148" s="278">
        <f>+'Control Cuota LTP'!AH25</f>
        <v>0</v>
      </c>
      <c r="N148" s="177" t="s">
        <v>161</v>
      </c>
      <c r="O148" s="293">
        <f>+'Resumen anual_'!$B$4</f>
        <v>43587</v>
      </c>
    </row>
    <row r="149" spans="1:15" s="179" customFormat="1">
      <c r="A149" s="182" t="s">
        <v>196</v>
      </c>
      <c r="B149" s="285" t="s">
        <v>184</v>
      </c>
      <c r="C149" s="180" t="s">
        <v>99</v>
      </c>
      <c r="D149" s="180" t="s">
        <v>138</v>
      </c>
      <c r="E149" s="180" t="str">
        <f>+'Control Cuota LTP'!$C$24</f>
        <v>LANDES S.A. SOC. PESQ.</v>
      </c>
      <c r="F149" s="180" t="s">
        <v>141</v>
      </c>
      <c r="G149" s="180" t="s">
        <v>140</v>
      </c>
      <c r="H149" s="181">
        <f>+H147+H148</f>
        <v>2.3245499999999999</v>
      </c>
      <c r="I149" s="181">
        <f>+I147+I148</f>
        <v>0</v>
      </c>
      <c r="J149" s="181">
        <f>+H149+I149</f>
        <v>2.3245499999999999</v>
      </c>
      <c r="K149" s="181">
        <f>SUM(K147:K148)</f>
        <v>0</v>
      </c>
      <c r="L149" s="181">
        <f>+J149-K149</f>
        <v>2.3245499999999999</v>
      </c>
      <c r="M149" s="183">
        <f>+K149/J149</f>
        <v>0</v>
      </c>
      <c r="N149" s="177" t="s">
        <v>161</v>
      </c>
      <c r="O149" s="293">
        <f>+'Resumen anual_'!$B$4</f>
        <v>43587</v>
      </c>
    </row>
    <row r="150" spans="1:15">
      <c r="A150" s="182" t="s">
        <v>196</v>
      </c>
      <c r="B150" s="285" t="s">
        <v>184</v>
      </c>
      <c r="C150" s="277" t="s">
        <v>100</v>
      </c>
      <c r="D150" s="277" t="s">
        <v>138</v>
      </c>
      <c r="E150" s="277" t="str">
        <f>+'Control Cuota LTP'!$C$24</f>
        <v>LANDES S.A. SOC. PESQ.</v>
      </c>
      <c r="F150" s="277" t="s">
        <v>141</v>
      </c>
      <c r="G150" s="277" t="s">
        <v>142</v>
      </c>
      <c r="H150" s="82">
        <f>+'Control Cuota LTP'!AI24</f>
        <v>0.93446909999999994</v>
      </c>
      <c r="I150" s="82">
        <f>+'Control Cuota LTP'!AJ24</f>
        <v>0</v>
      </c>
      <c r="J150" s="82">
        <f>+'Control Cuota LTP'!AK24</f>
        <v>0.93446909999999994</v>
      </c>
      <c r="K150" s="82">
        <f>+'Control Cuota LTP'!AL24</f>
        <v>0</v>
      </c>
      <c r="L150" s="82">
        <f>+'Control Cuota LTP'!AM24</f>
        <v>0.93446909999999994</v>
      </c>
      <c r="M150" s="278">
        <f>+'Control Cuota LTP'!AN24</f>
        <v>0</v>
      </c>
      <c r="N150" s="177" t="s">
        <v>161</v>
      </c>
      <c r="O150" s="293">
        <f>+'Resumen anual_'!$B$4</f>
        <v>43587</v>
      </c>
    </row>
    <row r="151" spans="1:15">
      <c r="A151" s="182" t="s">
        <v>196</v>
      </c>
      <c r="B151" s="285" t="s">
        <v>184</v>
      </c>
      <c r="C151" s="277" t="s">
        <v>100</v>
      </c>
      <c r="D151" s="277" t="s">
        <v>138</v>
      </c>
      <c r="E151" s="277" t="str">
        <f>+'Control Cuota LTP'!$C$24</f>
        <v>LANDES S.A. SOC. PESQ.</v>
      </c>
      <c r="F151" s="277" t="s">
        <v>139</v>
      </c>
      <c r="G151" s="277" t="s">
        <v>140</v>
      </c>
      <c r="H151" s="82">
        <f>+'Control Cuota LTP'!AI25</f>
        <v>0.1038299</v>
      </c>
      <c r="I151" s="82">
        <f>+'Control Cuota LTP'!AJ25</f>
        <v>0</v>
      </c>
      <c r="J151" s="82">
        <f>+'Control Cuota LTP'!AK25</f>
        <v>1.0382989999999999</v>
      </c>
      <c r="K151" s="82">
        <f>+'Control Cuota LTP'!AL25</f>
        <v>0</v>
      </c>
      <c r="L151" s="82">
        <f>+'Control Cuota LTP'!AM25</f>
        <v>1.0382989999999999</v>
      </c>
      <c r="M151" s="278">
        <f>+'Control Cuota LTP'!AN25</f>
        <v>0</v>
      </c>
      <c r="N151" s="177" t="s">
        <v>161</v>
      </c>
      <c r="O151" s="293">
        <f>+'Resumen anual_'!$B$4</f>
        <v>43587</v>
      </c>
    </row>
    <row r="152" spans="1:15" s="179" customFormat="1">
      <c r="A152" s="182" t="s">
        <v>196</v>
      </c>
      <c r="B152" s="285" t="s">
        <v>184</v>
      </c>
      <c r="C152" s="180" t="s">
        <v>100</v>
      </c>
      <c r="D152" s="180" t="s">
        <v>138</v>
      </c>
      <c r="E152" s="180" t="str">
        <f>+'Control Cuota LTP'!$C$24</f>
        <v>LANDES S.A. SOC. PESQ.</v>
      </c>
      <c r="F152" s="180" t="s">
        <v>141</v>
      </c>
      <c r="G152" s="180" t="s">
        <v>140</v>
      </c>
      <c r="H152" s="181">
        <f>+H150+H151</f>
        <v>1.0382989999999999</v>
      </c>
      <c r="I152" s="181">
        <f>+I150+I151</f>
        <v>0</v>
      </c>
      <c r="J152" s="181">
        <f>+H152+I152</f>
        <v>1.0382989999999999</v>
      </c>
      <c r="K152" s="181">
        <f>SUM(K150:K151)</f>
        <v>0</v>
      </c>
      <c r="L152" s="181">
        <f>+J152-K152</f>
        <v>1.0382989999999999</v>
      </c>
      <c r="M152" s="183">
        <f>+K152/J152</f>
        <v>0</v>
      </c>
      <c r="N152" s="177" t="s">
        <v>161</v>
      </c>
      <c r="O152" s="293">
        <f>+'Resumen anual_'!$B$4</f>
        <v>43587</v>
      </c>
    </row>
    <row r="153" spans="1:15">
      <c r="A153" s="182" t="s">
        <v>196</v>
      </c>
      <c r="B153" s="285" t="s">
        <v>184</v>
      </c>
      <c r="C153" s="282" t="s">
        <v>144</v>
      </c>
      <c r="D153" s="282" t="s">
        <v>138</v>
      </c>
      <c r="E153" s="282" t="str">
        <f>+'Control Cuota LTP'!$C$24</f>
        <v>LANDES S.A. SOC. PESQ.</v>
      </c>
      <c r="F153" s="282" t="s">
        <v>141</v>
      </c>
      <c r="G153" s="282" t="s">
        <v>140</v>
      </c>
      <c r="H153" s="283">
        <f>+H152+H149+H146+H143+H140+H137</f>
        <v>6.9240595999999996</v>
      </c>
      <c r="I153" s="283">
        <f>+I152+I149+I146+I143+I140+I137</f>
        <v>0</v>
      </c>
      <c r="J153" s="283">
        <f>+H153+I153</f>
        <v>6.9240595999999996</v>
      </c>
      <c r="K153" s="283">
        <f>+K152+K149+K146+K143+K140+K137</f>
        <v>0</v>
      </c>
      <c r="L153" s="283">
        <f>+J153-K153</f>
        <v>6.9240595999999996</v>
      </c>
      <c r="M153" s="284">
        <f>+K153/J153</f>
        <v>0</v>
      </c>
      <c r="N153" s="177" t="s">
        <v>161</v>
      </c>
      <c r="O153" s="293">
        <f>+'Resumen anual_'!$B$4</f>
        <v>43587</v>
      </c>
    </row>
    <row r="154" spans="1:15">
      <c r="A154" s="182" t="s">
        <v>196</v>
      </c>
      <c r="B154" s="285" t="s">
        <v>184</v>
      </c>
      <c r="C154" s="285" t="s">
        <v>195</v>
      </c>
      <c r="D154" s="277" t="s">
        <v>138</v>
      </c>
      <c r="E154" s="277" t="str">
        <f>+'Control Cuota LTP'!$C$26</f>
        <v xml:space="preserve">MOROZIN BAYCIC MARIA ANA </v>
      </c>
      <c r="F154" s="277" t="s">
        <v>141</v>
      </c>
      <c r="G154" s="277" t="s">
        <v>142</v>
      </c>
      <c r="H154" s="82">
        <f>+'Control Cuota LTP'!E28</f>
        <v>1.2900000000000001E-3</v>
      </c>
      <c r="I154" s="82">
        <f>+'Control Cuota LTP'!F28</f>
        <v>0</v>
      </c>
      <c r="J154" s="82">
        <f>+'Control Cuota LTP'!G28</f>
        <v>1.2900000000000001E-3</v>
      </c>
      <c r="K154" s="82">
        <f>+'Control Cuota LTP'!H28</f>
        <v>0</v>
      </c>
      <c r="L154" s="82">
        <f>+'Control Cuota LTP'!I28</f>
        <v>1.2900000000000001E-3</v>
      </c>
      <c r="M154" s="278">
        <f>+'Control Cuota LTP'!J28</f>
        <v>0</v>
      </c>
      <c r="N154" s="177" t="s">
        <v>161</v>
      </c>
      <c r="O154" s="293">
        <f>+'Resumen anual_'!$B$4</f>
        <v>43587</v>
      </c>
    </row>
    <row r="155" spans="1:15">
      <c r="A155" s="182" t="s">
        <v>196</v>
      </c>
      <c r="B155" s="285" t="s">
        <v>184</v>
      </c>
      <c r="C155" s="285" t="s">
        <v>195</v>
      </c>
      <c r="D155" s="277" t="s">
        <v>138</v>
      </c>
      <c r="E155" s="277" t="str">
        <f>+'Control Cuota LTP'!$C$26</f>
        <v xml:space="preserve">MOROZIN BAYCIC MARIA ANA </v>
      </c>
      <c r="F155" s="277" t="s">
        <v>139</v>
      </c>
      <c r="G155" s="277" t="s">
        <v>140</v>
      </c>
      <c r="H155" s="82">
        <f>+'Control Cuota LTP'!E29</f>
        <v>1.5000000000000001E-4</v>
      </c>
      <c r="I155" s="82">
        <f>+'Control Cuota LTP'!F29</f>
        <v>0</v>
      </c>
      <c r="J155" s="82">
        <f>+'Control Cuota LTP'!G29</f>
        <v>1.4400000000000001E-3</v>
      </c>
      <c r="K155" s="82">
        <f>+'Control Cuota LTP'!H29</f>
        <v>0</v>
      </c>
      <c r="L155" s="82">
        <f>+'Control Cuota LTP'!I29</f>
        <v>1.4400000000000001E-3</v>
      </c>
      <c r="M155" s="278">
        <f>+'Control Cuota LTP'!J29</f>
        <v>0</v>
      </c>
      <c r="N155" s="177" t="s">
        <v>161</v>
      </c>
      <c r="O155" s="293">
        <f>+'Resumen anual_'!$B$4</f>
        <v>43587</v>
      </c>
    </row>
    <row r="156" spans="1:15" s="179" customFormat="1">
      <c r="A156" s="182" t="s">
        <v>196</v>
      </c>
      <c r="B156" s="285" t="s">
        <v>184</v>
      </c>
      <c r="C156" s="285" t="s">
        <v>195</v>
      </c>
      <c r="D156" s="180" t="s">
        <v>138</v>
      </c>
      <c r="E156" s="180" t="str">
        <f>+'Control Cuota LTP'!$C$26</f>
        <v xml:space="preserve">MOROZIN BAYCIC MARIA ANA </v>
      </c>
      <c r="F156" s="180" t="s">
        <v>141</v>
      </c>
      <c r="G156" s="180" t="s">
        <v>140</v>
      </c>
      <c r="H156" s="181">
        <f>+H154+H155</f>
        <v>1.4400000000000001E-3</v>
      </c>
      <c r="I156" s="181">
        <f>+I154+I155</f>
        <v>0</v>
      </c>
      <c r="J156" s="181">
        <f>+H156+I156</f>
        <v>1.4400000000000001E-3</v>
      </c>
      <c r="K156" s="181">
        <f>SUM(K154:K155)</f>
        <v>0</v>
      </c>
      <c r="L156" s="181">
        <f>+J156-K156</f>
        <v>1.4400000000000001E-3</v>
      </c>
      <c r="M156" s="183">
        <f>+K156/J156</f>
        <v>0</v>
      </c>
      <c r="N156" s="177" t="s">
        <v>161</v>
      </c>
      <c r="O156" s="293">
        <f>+'Resumen anual_'!$B$4</f>
        <v>43587</v>
      </c>
    </row>
    <row r="157" spans="1:15">
      <c r="A157" s="182" t="s">
        <v>196</v>
      </c>
      <c r="B157" s="285" t="s">
        <v>184</v>
      </c>
      <c r="C157" s="285" t="s">
        <v>96</v>
      </c>
      <c r="D157" s="277" t="s">
        <v>138</v>
      </c>
      <c r="E157" s="277" t="str">
        <f>+'Control Cuota LTP'!$C$26</f>
        <v xml:space="preserve">MOROZIN BAYCIC MARIA ANA </v>
      </c>
      <c r="F157" s="277" t="s">
        <v>141</v>
      </c>
      <c r="G157" s="277" t="s">
        <v>142</v>
      </c>
      <c r="H157" s="280">
        <f>+'Control Cuota LTP'!K28</f>
        <v>1.35E-2</v>
      </c>
      <c r="I157" s="280">
        <f>+'Control Cuota LTP'!L28</f>
        <v>0</v>
      </c>
      <c r="J157" s="280">
        <f>+'Control Cuota LTP'!M28</f>
        <v>1.35E-2</v>
      </c>
      <c r="K157" s="280">
        <f>+'Control Cuota LTP'!N28</f>
        <v>0</v>
      </c>
      <c r="L157" s="280">
        <f>+'Control Cuota LTP'!O28</f>
        <v>1.35E-2</v>
      </c>
      <c r="M157" s="281">
        <f>+'Control Cuota LTP'!P28</f>
        <v>0</v>
      </c>
      <c r="N157" s="177" t="s">
        <v>161</v>
      </c>
      <c r="O157" s="293">
        <f>+'Resumen anual_'!$B$4</f>
        <v>43587</v>
      </c>
    </row>
    <row r="158" spans="1:15">
      <c r="A158" s="182" t="s">
        <v>196</v>
      </c>
      <c r="B158" s="285" t="s">
        <v>184</v>
      </c>
      <c r="C158" s="277" t="s">
        <v>96</v>
      </c>
      <c r="D158" s="277" t="s">
        <v>138</v>
      </c>
      <c r="E158" s="277" t="str">
        <f>+'Control Cuota LTP'!$C$26</f>
        <v xml:space="preserve">MOROZIN BAYCIC MARIA ANA </v>
      </c>
      <c r="F158" s="277" t="s">
        <v>139</v>
      </c>
      <c r="G158" s="277" t="s">
        <v>140</v>
      </c>
      <c r="H158" s="280">
        <f>+'Control Cuota LTP'!K29</f>
        <v>1.5E-3</v>
      </c>
      <c r="I158" s="280">
        <f>+'Control Cuota LTP'!L29</f>
        <v>0</v>
      </c>
      <c r="J158" s="280">
        <f>+'Control Cuota LTP'!M29</f>
        <v>1.4999999999999999E-2</v>
      </c>
      <c r="K158" s="280">
        <f>+'Control Cuota LTP'!N29</f>
        <v>0</v>
      </c>
      <c r="L158" s="280">
        <f>+'Control Cuota LTP'!O29</f>
        <v>1.4999999999999999E-2</v>
      </c>
      <c r="M158" s="281">
        <f>+'Control Cuota LTP'!P29</f>
        <v>0</v>
      </c>
      <c r="N158" s="177" t="s">
        <v>161</v>
      </c>
      <c r="O158" s="293">
        <f>+'Resumen anual_'!$B$4</f>
        <v>43587</v>
      </c>
    </row>
    <row r="159" spans="1:15" s="179" customFormat="1">
      <c r="A159" s="182" t="s">
        <v>196</v>
      </c>
      <c r="B159" s="285" t="s">
        <v>184</v>
      </c>
      <c r="C159" s="180" t="s">
        <v>96</v>
      </c>
      <c r="D159" s="180" t="s">
        <v>138</v>
      </c>
      <c r="E159" s="180" t="str">
        <f>+'Control Cuota LTP'!$C$26</f>
        <v xml:space="preserve">MOROZIN BAYCIC MARIA ANA </v>
      </c>
      <c r="F159" s="180" t="s">
        <v>141</v>
      </c>
      <c r="G159" s="180" t="s">
        <v>140</v>
      </c>
      <c r="H159" s="181">
        <f>+H157+H158</f>
        <v>1.4999999999999999E-2</v>
      </c>
      <c r="I159" s="181">
        <f>+I157+I158</f>
        <v>0</v>
      </c>
      <c r="J159" s="181">
        <f>+H159+I159</f>
        <v>1.4999999999999999E-2</v>
      </c>
      <c r="K159" s="181">
        <f>SUM(K157:K158)</f>
        <v>0</v>
      </c>
      <c r="L159" s="181">
        <f>+J159-K159</f>
        <v>1.4999999999999999E-2</v>
      </c>
      <c r="M159" s="183">
        <f>+K159/J159</f>
        <v>0</v>
      </c>
      <c r="N159" s="177" t="s">
        <v>161</v>
      </c>
      <c r="O159" s="293">
        <f>+'Resumen anual_'!$B$4</f>
        <v>43587</v>
      </c>
    </row>
    <row r="160" spans="1:15">
      <c r="A160" s="182" t="s">
        <v>196</v>
      </c>
      <c r="B160" s="285" t="s">
        <v>184</v>
      </c>
      <c r="C160" s="277" t="s">
        <v>97</v>
      </c>
      <c r="D160" s="277" t="s">
        <v>138</v>
      </c>
      <c r="E160" s="277" t="str">
        <f>+'Control Cuota LTP'!$C$26</f>
        <v xml:space="preserve">MOROZIN BAYCIC MARIA ANA </v>
      </c>
      <c r="F160" s="277" t="s">
        <v>141</v>
      </c>
      <c r="G160" s="277" t="s">
        <v>142</v>
      </c>
      <c r="H160" s="82">
        <f>+'Control Cuota LTP'!Q28</f>
        <v>2.7E-2</v>
      </c>
      <c r="I160" s="82">
        <f>+'Control Cuota LTP'!R28</f>
        <v>0</v>
      </c>
      <c r="J160" s="82">
        <f>+'Control Cuota LTP'!S28</f>
        <v>2.7E-2</v>
      </c>
      <c r="K160" s="82">
        <f>+'Control Cuota LTP'!T28</f>
        <v>0</v>
      </c>
      <c r="L160" s="82">
        <f>+'Control Cuota LTP'!U28</f>
        <v>2.7E-2</v>
      </c>
      <c r="M160" s="278">
        <f>+'Control Cuota LTP'!V28</f>
        <v>0</v>
      </c>
      <c r="N160" s="177" t="s">
        <v>161</v>
      </c>
      <c r="O160" s="293">
        <f>+'Resumen anual_'!$B$4</f>
        <v>43587</v>
      </c>
    </row>
    <row r="161" spans="1:15">
      <c r="A161" s="182" t="s">
        <v>196</v>
      </c>
      <c r="B161" s="285" t="s">
        <v>184</v>
      </c>
      <c r="C161" s="277" t="s">
        <v>97</v>
      </c>
      <c r="D161" s="277" t="s">
        <v>138</v>
      </c>
      <c r="E161" s="277" t="str">
        <f>+'Control Cuota LTP'!$C$26</f>
        <v xml:space="preserve">MOROZIN BAYCIC MARIA ANA </v>
      </c>
      <c r="F161" s="277" t="s">
        <v>139</v>
      </c>
      <c r="G161" s="277" t="s">
        <v>140</v>
      </c>
      <c r="H161" s="82">
        <f>+'Control Cuota LTP'!Q29</f>
        <v>3.0000000000000001E-3</v>
      </c>
      <c r="I161" s="82">
        <f>+'Control Cuota LTP'!R29</f>
        <v>0</v>
      </c>
      <c r="J161" s="82">
        <f>+'Control Cuota LTP'!S29</f>
        <v>0.03</v>
      </c>
      <c r="K161" s="82">
        <f>+'Control Cuota LTP'!T29</f>
        <v>0</v>
      </c>
      <c r="L161" s="82">
        <f>+'Control Cuota LTP'!U29</f>
        <v>0.03</v>
      </c>
      <c r="M161" s="278">
        <f>+'Control Cuota LTP'!V29</f>
        <v>0</v>
      </c>
      <c r="N161" s="177" t="s">
        <v>161</v>
      </c>
      <c r="O161" s="293">
        <f>+'Resumen anual_'!$B$4</f>
        <v>43587</v>
      </c>
    </row>
    <row r="162" spans="1:15" s="179" customFormat="1">
      <c r="A162" s="182" t="s">
        <v>196</v>
      </c>
      <c r="B162" s="285" t="s">
        <v>184</v>
      </c>
      <c r="C162" s="180" t="s">
        <v>97</v>
      </c>
      <c r="D162" s="180" t="s">
        <v>138</v>
      </c>
      <c r="E162" s="180" t="str">
        <f>+'Control Cuota LTP'!$C$26</f>
        <v xml:space="preserve">MOROZIN BAYCIC MARIA ANA </v>
      </c>
      <c r="F162" s="180" t="s">
        <v>141</v>
      </c>
      <c r="G162" s="180" t="s">
        <v>140</v>
      </c>
      <c r="H162" s="181">
        <f>+H160+H161</f>
        <v>0.03</v>
      </c>
      <c r="I162" s="181">
        <f>+I160+I161</f>
        <v>0</v>
      </c>
      <c r="J162" s="181">
        <f>+H162+I162</f>
        <v>0.03</v>
      </c>
      <c r="K162" s="181">
        <f>SUM(K160:K161)</f>
        <v>0</v>
      </c>
      <c r="L162" s="181">
        <f>+J162-K162</f>
        <v>0.03</v>
      </c>
      <c r="M162" s="183">
        <f>+K162/J162</f>
        <v>0</v>
      </c>
      <c r="N162" s="177" t="s">
        <v>161</v>
      </c>
      <c r="O162" s="293">
        <f>+'Resumen anual_'!$B$4</f>
        <v>43587</v>
      </c>
    </row>
    <row r="163" spans="1:15">
      <c r="A163" s="182" t="s">
        <v>196</v>
      </c>
      <c r="B163" s="285" t="s">
        <v>184</v>
      </c>
      <c r="C163" s="277" t="s">
        <v>98</v>
      </c>
      <c r="D163" s="277" t="s">
        <v>138</v>
      </c>
      <c r="E163" s="277" t="str">
        <f>+'Control Cuota LTP'!$C$26</f>
        <v xml:space="preserve">MOROZIN BAYCIC MARIA ANA </v>
      </c>
      <c r="F163" s="277" t="s">
        <v>141</v>
      </c>
      <c r="G163" s="277" t="s">
        <v>142</v>
      </c>
      <c r="H163" s="280">
        <f>+'Control Cuota LTP'!W28</f>
        <v>2.0250000000000001E-2</v>
      </c>
      <c r="I163" s="280">
        <f>+'Control Cuota LTP'!X28</f>
        <v>0</v>
      </c>
      <c r="J163" s="280">
        <f>+'Control Cuota LTP'!Y28</f>
        <v>2.0250000000000001E-2</v>
      </c>
      <c r="K163" s="280">
        <f>+'Control Cuota LTP'!Z28</f>
        <v>0</v>
      </c>
      <c r="L163" s="280">
        <f>+'Control Cuota LTP'!AA28</f>
        <v>2.0250000000000001E-2</v>
      </c>
      <c r="M163" s="281">
        <f>+'Control Cuota LTP'!AB28</f>
        <v>0</v>
      </c>
      <c r="N163" s="177" t="s">
        <v>161</v>
      </c>
      <c r="O163" s="293">
        <f>+'Resumen anual_'!$B$4</f>
        <v>43587</v>
      </c>
    </row>
    <row r="164" spans="1:15">
      <c r="A164" s="182" t="s">
        <v>196</v>
      </c>
      <c r="B164" s="285" t="s">
        <v>184</v>
      </c>
      <c r="C164" s="277" t="s">
        <v>98</v>
      </c>
      <c r="D164" s="277" t="s">
        <v>138</v>
      </c>
      <c r="E164" s="277" t="str">
        <f>+'Control Cuota LTP'!$C$26</f>
        <v xml:space="preserve">MOROZIN BAYCIC MARIA ANA </v>
      </c>
      <c r="F164" s="277" t="s">
        <v>139</v>
      </c>
      <c r="G164" s="277" t="s">
        <v>140</v>
      </c>
      <c r="H164" s="280">
        <f>+'Control Cuota LTP'!W29</f>
        <v>2.2500000000000003E-3</v>
      </c>
      <c r="I164" s="280">
        <f>+'Control Cuota LTP'!X29</f>
        <v>0</v>
      </c>
      <c r="J164" s="280">
        <f>+'Control Cuota LTP'!Y29</f>
        <v>2.2499999999999999E-2</v>
      </c>
      <c r="K164" s="280">
        <f>+'Control Cuota LTP'!Z29</f>
        <v>0</v>
      </c>
      <c r="L164" s="280">
        <f>+'Control Cuota LTP'!AA29</f>
        <v>2.2499999999999999E-2</v>
      </c>
      <c r="M164" s="281">
        <f>+'Control Cuota LTP'!AB29</f>
        <v>0</v>
      </c>
      <c r="N164" s="177" t="s">
        <v>161</v>
      </c>
      <c r="O164" s="293">
        <f>+'Resumen anual_'!$B$4</f>
        <v>43587</v>
      </c>
    </row>
    <row r="165" spans="1:15" s="179" customFormat="1">
      <c r="A165" s="182" t="s">
        <v>196</v>
      </c>
      <c r="B165" s="285" t="s">
        <v>184</v>
      </c>
      <c r="C165" s="180" t="s">
        <v>98</v>
      </c>
      <c r="D165" s="180" t="s">
        <v>138</v>
      </c>
      <c r="E165" s="180" t="str">
        <f>+'Control Cuota LTP'!$C$26</f>
        <v xml:space="preserve">MOROZIN BAYCIC MARIA ANA </v>
      </c>
      <c r="F165" s="180" t="s">
        <v>141</v>
      </c>
      <c r="G165" s="180" t="s">
        <v>140</v>
      </c>
      <c r="H165" s="181">
        <f>+H163+H164</f>
        <v>2.2499999999999999E-2</v>
      </c>
      <c r="I165" s="181">
        <f>+I163+I164</f>
        <v>0</v>
      </c>
      <c r="J165" s="181">
        <f>+H165+I165</f>
        <v>2.2499999999999999E-2</v>
      </c>
      <c r="K165" s="181">
        <f>SUM(K163:K164)</f>
        <v>0</v>
      </c>
      <c r="L165" s="181">
        <f>+J165-K165</f>
        <v>2.2499999999999999E-2</v>
      </c>
      <c r="M165" s="183">
        <f>+K165/J165</f>
        <v>0</v>
      </c>
      <c r="N165" s="177" t="s">
        <v>161</v>
      </c>
      <c r="O165" s="293">
        <f>+'Resumen anual_'!$B$4</f>
        <v>43587</v>
      </c>
    </row>
    <row r="166" spans="1:15">
      <c r="A166" s="182" t="s">
        <v>196</v>
      </c>
      <c r="B166" s="285" t="s">
        <v>184</v>
      </c>
      <c r="C166" s="277" t="s">
        <v>99</v>
      </c>
      <c r="D166" s="277" t="s">
        <v>138</v>
      </c>
      <c r="E166" s="277" t="str">
        <f>+'Control Cuota LTP'!$C$26</f>
        <v xml:space="preserve">MOROZIN BAYCIC MARIA ANA </v>
      </c>
      <c r="F166" s="277" t="s">
        <v>141</v>
      </c>
      <c r="G166" s="277" t="s">
        <v>142</v>
      </c>
      <c r="H166" s="82">
        <f>+'Control Cuota LTP'!AC28</f>
        <v>4.0500000000000001E-2</v>
      </c>
      <c r="I166" s="82">
        <f>+'Control Cuota LTP'!AD28</f>
        <v>0</v>
      </c>
      <c r="J166" s="82">
        <f>+'Control Cuota LTP'!AE28</f>
        <v>4.0500000000000001E-2</v>
      </c>
      <c r="K166" s="82">
        <f>+'Control Cuota LTP'!AF28</f>
        <v>0</v>
      </c>
      <c r="L166" s="82">
        <f>+'Control Cuota LTP'!AG28</f>
        <v>4.0500000000000001E-2</v>
      </c>
      <c r="M166" s="278">
        <f>+'Control Cuota LTP'!AH28</f>
        <v>0</v>
      </c>
      <c r="N166" s="177" t="s">
        <v>161</v>
      </c>
      <c r="O166" s="293">
        <f>+'Resumen anual_'!$B$4</f>
        <v>43587</v>
      </c>
    </row>
    <row r="167" spans="1:15">
      <c r="A167" s="182" t="s">
        <v>196</v>
      </c>
      <c r="B167" s="285" t="s">
        <v>184</v>
      </c>
      <c r="C167" s="277" t="s">
        <v>99</v>
      </c>
      <c r="D167" s="277" t="s">
        <v>138</v>
      </c>
      <c r="E167" s="277" t="str">
        <f>+'Control Cuota LTP'!$C$26</f>
        <v xml:space="preserve">MOROZIN BAYCIC MARIA ANA </v>
      </c>
      <c r="F167" s="277" t="s">
        <v>139</v>
      </c>
      <c r="G167" s="277" t="s">
        <v>140</v>
      </c>
      <c r="H167" s="82">
        <f>+'Control Cuota LTP'!AC29</f>
        <v>4.5000000000000005E-3</v>
      </c>
      <c r="I167" s="82">
        <f>+'Control Cuota LTP'!AD29</f>
        <v>0</v>
      </c>
      <c r="J167" s="82">
        <f>+'Control Cuota LTP'!AE29</f>
        <v>4.4999999999999998E-2</v>
      </c>
      <c r="K167" s="82">
        <f>+'Control Cuota LTP'!AF29</f>
        <v>0</v>
      </c>
      <c r="L167" s="82">
        <f>+'Control Cuota LTP'!AG29</f>
        <v>4.4999999999999998E-2</v>
      </c>
      <c r="M167" s="278">
        <f>+'Control Cuota LTP'!AH29</f>
        <v>0</v>
      </c>
      <c r="N167" s="177" t="s">
        <v>161</v>
      </c>
      <c r="O167" s="293">
        <f>+'Resumen anual_'!$B$4</f>
        <v>43587</v>
      </c>
    </row>
    <row r="168" spans="1:15" s="179" customFormat="1">
      <c r="A168" s="182" t="s">
        <v>196</v>
      </c>
      <c r="B168" s="285" t="s">
        <v>184</v>
      </c>
      <c r="C168" s="180" t="s">
        <v>99</v>
      </c>
      <c r="D168" s="180" t="s">
        <v>138</v>
      </c>
      <c r="E168" s="180" t="str">
        <f>+'Control Cuota LTP'!$C$26</f>
        <v xml:space="preserve">MOROZIN BAYCIC MARIA ANA </v>
      </c>
      <c r="F168" s="180" t="s">
        <v>141</v>
      </c>
      <c r="G168" s="180" t="s">
        <v>140</v>
      </c>
      <c r="H168" s="181">
        <f>+H166+H167</f>
        <v>4.4999999999999998E-2</v>
      </c>
      <c r="I168" s="181">
        <f>+I166+I167</f>
        <v>0</v>
      </c>
      <c r="J168" s="181">
        <f>+H168+I168</f>
        <v>4.4999999999999998E-2</v>
      </c>
      <c r="K168" s="181">
        <f>SUM(K166:K167)</f>
        <v>0</v>
      </c>
      <c r="L168" s="181">
        <f>+J168-K168</f>
        <v>4.4999999999999998E-2</v>
      </c>
      <c r="M168" s="183">
        <f>+K168/J168</f>
        <v>0</v>
      </c>
      <c r="N168" s="177" t="s">
        <v>161</v>
      </c>
      <c r="O168" s="293">
        <f>+'Resumen anual_'!$B$4</f>
        <v>43587</v>
      </c>
    </row>
    <row r="169" spans="1:15">
      <c r="A169" s="182" t="s">
        <v>196</v>
      </c>
      <c r="B169" s="285" t="s">
        <v>184</v>
      </c>
      <c r="C169" s="277" t="s">
        <v>100</v>
      </c>
      <c r="D169" s="277" t="s">
        <v>138</v>
      </c>
      <c r="E169" s="277" t="str">
        <f>+'Control Cuota LTP'!$C$26</f>
        <v xml:space="preserve">MOROZIN BAYCIC MARIA ANA </v>
      </c>
      <c r="F169" s="277" t="s">
        <v>141</v>
      </c>
      <c r="G169" s="277" t="s">
        <v>142</v>
      </c>
      <c r="H169" s="82">
        <f>+'Control Cuota LTP'!AI28</f>
        <v>1.8090000000000002E-2</v>
      </c>
      <c r="I169" s="82">
        <f>+'Control Cuota LTP'!AJ28</f>
        <v>0</v>
      </c>
      <c r="J169" s="82">
        <f>+'Control Cuota LTP'!AK28</f>
        <v>1.8090000000000002E-2</v>
      </c>
      <c r="K169" s="82">
        <f>+'Control Cuota LTP'!AL28</f>
        <v>0</v>
      </c>
      <c r="L169" s="82">
        <f>+'Control Cuota LTP'!AM28</f>
        <v>1.8090000000000002E-2</v>
      </c>
      <c r="M169" s="278">
        <f>+'Control Cuota LTP'!AN28</f>
        <v>0</v>
      </c>
      <c r="N169" s="177" t="s">
        <v>161</v>
      </c>
      <c r="O169" s="293">
        <f>+'Resumen anual_'!$B$4</f>
        <v>43587</v>
      </c>
    </row>
    <row r="170" spans="1:15">
      <c r="A170" s="182" t="s">
        <v>196</v>
      </c>
      <c r="B170" s="285" t="s">
        <v>184</v>
      </c>
      <c r="C170" s="277" t="s">
        <v>100</v>
      </c>
      <c r="D170" s="277" t="s">
        <v>138</v>
      </c>
      <c r="E170" s="277" t="str">
        <f>+'Control Cuota LTP'!$C$26</f>
        <v xml:space="preserve">MOROZIN BAYCIC MARIA ANA </v>
      </c>
      <c r="F170" s="277" t="s">
        <v>139</v>
      </c>
      <c r="G170" s="277" t="s">
        <v>140</v>
      </c>
      <c r="H170" s="82">
        <f>+'Control Cuota LTP'!AI29</f>
        <v>2.0100000000000001E-3</v>
      </c>
      <c r="I170" s="82">
        <f>+'Control Cuota LTP'!AJ29</f>
        <v>0</v>
      </c>
      <c r="J170" s="82">
        <f>+'Control Cuota LTP'!AK29</f>
        <v>2.0100000000000003E-2</v>
      </c>
      <c r="K170" s="82">
        <f>+'Control Cuota LTP'!AL29</f>
        <v>0</v>
      </c>
      <c r="L170" s="82">
        <f>+'Control Cuota LTP'!AM29</f>
        <v>2.0100000000000003E-2</v>
      </c>
      <c r="M170" s="278">
        <f>+'Control Cuota LTP'!AN29</f>
        <v>0</v>
      </c>
      <c r="N170" s="177" t="s">
        <v>161</v>
      </c>
      <c r="O170" s="293">
        <f>+'Resumen anual_'!$B$4</f>
        <v>43587</v>
      </c>
    </row>
    <row r="171" spans="1:15" s="179" customFormat="1">
      <c r="A171" s="182" t="s">
        <v>196</v>
      </c>
      <c r="B171" s="285" t="s">
        <v>184</v>
      </c>
      <c r="C171" s="180" t="s">
        <v>100</v>
      </c>
      <c r="D171" s="180" t="s">
        <v>138</v>
      </c>
      <c r="E171" s="180" t="str">
        <f>+'Control Cuota LTP'!$C$26</f>
        <v xml:space="preserve">MOROZIN BAYCIC MARIA ANA </v>
      </c>
      <c r="F171" s="180" t="s">
        <v>141</v>
      </c>
      <c r="G171" s="180" t="s">
        <v>140</v>
      </c>
      <c r="H171" s="181">
        <f>+H169+H170</f>
        <v>2.0100000000000003E-2</v>
      </c>
      <c r="I171" s="181">
        <f>+I169+I170</f>
        <v>0</v>
      </c>
      <c r="J171" s="181">
        <f>+H171+I171</f>
        <v>2.0100000000000003E-2</v>
      </c>
      <c r="K171" s="181">
        <f>SUM(K169:K170)</f>
        <v>0</v>
      </c>
      <c r="L171" s="181">
        <f>+J171-K171</f>
        <v>2.0100000000000003E-2</v>
      </c>
      <c r="M171" s="183">
        <f>+K171/J171</f>
        <v>0</v>
      </c>
      <c r="N171" s="177" t="s">
        <v>161</v>
      </c>
      <c r="O171" s="293">
        <f>+'Resumen anual_'!$B$4</f>
        <v>43587</v>
      </c>
    </row>
    <row r="172" spans="1:15">
      <c r="A172" s="182" t="s">
        <v>196</v>
      </c>
      <c r="B172" s="285" t="s">
        <v>184</v>
      </c>
      <c r="C172" s="282" t="s">
        <v>144</v>
      </c>
      <c r="D172" s="282" t="s">
        <v>138</v>
      </c>
      <c r="E172" s="282" t="str">
        <f>+'Control Cuota LTP'!$C$26</f>
        <v xml:space="preserve">MOROZIN BAYCIC MARIA ANA </v>
      </c>
      <c r="F172" s="282" t="s">
        <v>141</v>
      </c>
      <c r="G172" s="282" t="s">
        <v>140</v>
      </c>
      <c r="H172" s="283">
        <f>+H171+H168+H165+H162+H159+H156</f>
        <v>0.13403999999999999</v>
      </c>
      <c r="I172" s="283">
        <f>+I171+I168+I165+I162+I159+I156</f>
        <v>0</v>
      </c>
      <c r="J172" s="283">
        <f>+H172+I172</f>
        <v>0.13403999999999999</v>
      </c>
      <c r="K172" s="283">
        <f>+K171+K168+K165+K162+K159+K156</f>
        <v>0</v>
      </c>
      <c r="L172" s="283">
        <f>+J172-K172</f>
        <v>0.13403999999999999</v>
      </c>
      <c r="M172" s="284">
        <f>+K172/J172</f>
        <v>0</v>
      </c>
      <c r="N172" s="177" t="s">
        <v>161</v>
      </c>
      <c r="O172" s="293">
        <f>+'Resumen anual_'!$B$4</f>
        <v>43587</v>
      </c>
    </row>
    <row r="173" spans="1:15">
      <c r="A173" s="182" t="s">
        <v>196</v>
      </c>
      <c r="B173" s="285" t="s">
        <v>184</v>
      </c>
      <c r="C173" s="285" t="s">
        <v>195</v>
      </c>
      <c r="D173" s="277" t="s">
        <v>138</v>
      </c>
      <c r="E173" s="277" t="str">
        <f>+'Control Cuota LTP'!$C$28</f>
        <v>MOROZIN YURECIC MARIO</v>
      </c>
      <c r="F173" s="277" t="s">
        <v>141</v>
      </c>
      <c r="G173" s="277" t="s">
        <v>142</v>
      </c>
      <c r="H173" s="82">
        <f>+'Control Cuota LTP'!E28</f>
        <v>1.2900000000000001E-3</v>
      </c>
      <c r="I173" s="82">
        <f>+'Control Cuota LTP'!F28</f>
        <v>0</v>
      </c>
      <c r="J173" s="82">
        <f>+'Control Cuota LTP'!G28</f>
        <v>1.2900000000000001E-3</v>
      </c>
      <c r="K173" s="82">
        <f>+'Control Cuota LTP'!H28</f>
        <v>0</v>
      </c>
      <c r="L173" s="82">
        <f>+'Control Cuota LTP'!I28</f>
        <v>1.2900000000000001E-3</v>
      </c>
      <c r="M173" s="278">
        <f>+'Control Cuota LTP'!J28</f>
        <v>0</v>
      </c>
      <c r="N173" s="177" t="s">
        <v>161</v>
      </c>
      <c r="O173" s="293">
        <f>+'Resumen anual_'!$B$4</f>
        <v>43587</v>
      </c>
    </row>
    <row r="174" spans="1:15">
      <c r="A174" s="182" t="s">
        <v>196</v>
      </c>
      <c r="B174" s="285" t="s">
        <v>184</v>
      </c>
      <c r="C174" s="285" t="s">
        <v>195</v>
      </c>
      <c r="D174" s="277" t="s">
        <v>138</v>
      </c>
      <c r="E174" s="277" t="str">
        <f>+'Control Cuota LTP'!$C$28</f>
        <v>MOROZIN YURECIC MARIO</v>
      </c>
      <c r="F174" s="277" t="s">
        <v>139</v>
      </c>
      <c r="G174" s="277" t="s">
        <v>140</v>
      </c>
      <c r="H174" s="82">
        <f>+'Control Cuota LTP'!E29</f>
        <v>1.5000000000000001E-4</v>
      </c>
      <c r="I174" s="82">
        <f>+'Control Cuota LTP'!F29</f>
        <v>0</v>
      </c>
      <c r="J174" s="82">
        <f>+'Control Cuota LTP'!G29</f>
        <v>1.4400000000000001E-3</v>
      </c>
      <c r="K174" s="82">
        <f>+'Control Cuota LTP'!H29</f>
        <v>0</v>
      </c>
      <c r="L174" s="82">
        <f>+'Control Cuota LTP'!I29</f>
        <v>1.4400000000000001E-3</v>
      </c>
      <c r="M174" s="278">
        <f>+'Control Cuota LTP'!J29</f>
        <v>0</v>
      </c>
      <c r="N174" s="177" t="s">
        <v>161</v>
      </c>
      <c r="O174" s="293">
        <f>+'Resumen anual_'!$B$4</f>
        <v>43587</v>
      </c>
    </row>
    <row r="175" spans="1:15" s="179" customFormat="1">
      <c r="A175" s="182" t="s">
        <v>196</v>
      </c>
      <c r="B175" s="285" t="s">
        <v>184</v>
      </c>
      <c r="C175" s="285" t="s">
        <v>195</v>
      </c>
      <c r="D175" s="180" t="s">
        <v>138</v>
      </c>
      <c r="E175" s="180" t="str">
        <f>+'Control Cuota LTP'!$C$28</f>
        <v>MOROZIN YURECIC MARIO</v>
      </c>
      <c r="F175" s="180" t="s">
        <v>141</v>
      </c>
      <c r="G175" s="180" t="s">
        <v>140</v>
      </c>
      <c r="H175" s="181">
        <f>+H173+H174</f>
        <v>1.4400000000000001E-3</v>
      </c>
      <c r="I175" s="181">
        <f>+I173+I174</f>
        <v>0</v>
      </c>
      <c r="J175" s="181">
        <f>+H175+I175</f>
        <v>1.4400000000000001E-3</v>
      </c>
      <c r="K175" s="181">
        <f>SUM(K173:K174)</f>
        <v>0</v>
      </c>
      <c r="L175" s="181">
        <f>+J175-K175</f>
        <v>1.4400000000000001E-3</v>
      </c>
      <c r="M175" s="183">
        <f>+K175/J175</f>
        <v>0</v>
      </c>
      <c r="N175" s="177" t="s">
        <v>161</v>
      </c>
      <c r="O175" s="293">
        <f>+'Resumen anual_'!$B$4</f>
        <v>43587</v>
      </c>
    </row>
    <row r="176" spans="1:15">
      <c r="A176" s="182" t="s">
        <v>196</v>
      </c>
      <c r="B176" s="285" t="s">
        <v>184</v>
      </c>
      <c r="C176" s="285" t="s">
        <v>96</v>
      </c>
      <c r="D176" s="277" t="s">
        <v>138</v>
      </c>
      <c r="E176" s="277" t="str">
        <f>+'Control Cuota LTP'!$C$28</f>
        <v>MOROZIN YURECIC MARIO</v>
      </c>
      <c r="F176" s="277" t="s">
        <v>141</v>
      </c>
      <c r="G176" s="277" t="s">
        <v>142</v>
      </c>
      <c r="H176" s="280">
        <f>+'Control Cuota LTP'!K28</f>
        <v>1.35E-2</v>
      </c>
      <c r="I176" s="280">
        <f>+'Control Cuota LTP'!L28</f>
        <v>0</v>
      </c>
      <c r="J176" s="280">
        <f>+'Control Cuota LTP'!M28</f>
        <v>1.35E-2</v>
      </c>
      <c r="K176" s="280">
        <f>+'Control Cuota LTP'!N28</f>
        <v>0</v>
      </c>
      <c r="L176" s="280">
        <f>+'Control Cuota LTP'!O28</f>
        <v>1.35E-2</v>
      </c>
      <c r="M176" s="281">
        <f>+'Control Cuota LTP'!P28</f>
        <v>0</v>
      </c>
      <c r="N176" s="177" t="s">
        <v>161</v>
      </c>
      <c r="O176" s="293">
        <f>+'Resumen anual_'!$B$4</f>
        <v>43587</v>
      </c>
    </row>
    <row r="177" spans="1:15">
      <c r="A177" s="182" t="s">
        <v>196</v>
      </c>
      <c r="B177" s="285" t="s">
        <v>184</v>
      </c>
      <c r="C177" s="277" t="s">
        <v>96</v>
      </c>
      <c r="D177" s="277" t="s">
        <v>138</v>
      </c>
      <c r="E177" s="277" t="str">
        <f>+'Control Cuota LTP'!$C$28</f>
        <v>MOROZIN YURECIC MARIO</v>
      </c>
      <c r="F177" s="277" t="s">
        <v>139</v>
      </c>
      <c r="G177" s="277" t="s">
        <v>140</v>
      </c>
      <c r="H177" s="280">
        <f>+'Control Cuota LTP'!K29</f>
        <v>1.5E-3</v>
      </c>
      <c r="I177" s="280">
        <f>+'Control Cuota LTP'!L29</f>
        <v>0</v>
      </c>
      <c r="J177" s="280">
        <f>+'Control Cuota LTP'!M29</f>
        <v>1.4999999999999999E-2</v>
      </c>
      <c r="K177" s="280">
        <f>+'Control Cuota LTP'!N29</f>
        <v>0</v>
      </c>
      <c r="L177" s="280">
        <f>+'Control Cuota LTP'!O29</f>
        <v>1.4999999999999999E-2</v>
      </c>
      <c r="M177" s="281">
        <f>+'Control Cuota LTP'!P29</f>
        <v>0</v>
      </c>
      <c r="N177" s="177" t="s">
        <v>161</v>
      </c>
      <c r="O177" s="293">
        <f>+'Resumen anual_'!$B$4</f>
        <v>43587</v>
      </c>
    </row>
    <row r="178" spans="1:15" s="179" customFormat="1">
      <c r="A178" s="182" t="s">
        <v>196</v>
      </c>
      <c r="B178" s="285" t="s">
        <v>184</v>
      </c>
      <c r="C178" s="180" t="s">
        <v>96</v>
      </c>
      <c r="D178" s="180" t="s">
        <v>138</v>
      </c>
      <c r="E178" s="180" t="str">
        <f>+'Control Cuota LTP'!$C$28</f>
        <v>MOROZIN YURECIC MARIO</v>
      </c>
      <c r="F178" s="180" t="s">
        <v>141</v>
      </c>
      <c r="G178" s="180" t="s">
        <v>140</v>
      </c>
      <c r="H178" s="181">
        <f>+H176+H177</f>
        <v>1.4999999999999999E-2</v>
      </c>
      <c r="I178" s="181">
        <f>+I176+I177</f>
        <v>0</v>
      </c>
      <c r="J178" s="181">
        <f>+H178+I178</f>
        <v>1.4999999999999999E-2</v>
      </c>
      <c r="K178" s="181">
        <f>SUM(K176:K177)</f>
        <v>0</v>
      </c>
      <c r="L178" s="181">
        <f>+J178-K178</f>
        <v>1.4999999999999999E-2</v>
      </c>
      <c r="M178" s="183">
        <f>+K178/J178</f>
        <v>0</v>
      </c>
      <c r="N178" s="177" t="s">
        <v>161</v>
      </c>
      <c r="O178" s="293">
        <f>+'Resumen anual_'!$B$4</f>
        <v>43587</v>
      </c>
    </row>
    <row r="179" spans="1:15">
      <c r="A179" s="182" t="s">
        <v>196</v>
      </c>
      <c r="B179" s="285" t="s">
        <v>184</v>
      </c>
      <c r="C179" s="277" t="s">
        <v>97</v>
      </c>
      <c r="D179" s="277" t="s">
        <v>138</v>
      </c>
      <c r="E179" s="277" t="str">
        <f>+'Control Cuota LTP'!$C$28</f>
        <v>MOROZIN YURECIC MARIO</v>
      </c>
      <c r="F179" s="277" t="s">
        <v>141</v>
      </c>
      <c r="G179" s="277" t="s">
        <v>142</v>
      </c>
      <c r="H179" s="82">
        <f>+'Control Cuota LTP'!Q28</f>
        <v>2.7E-2</v>
      </c>
      <c r="I179" s="82">
        <f>+'Control Cuota LTP'!R28</f>
        <v>0</v>
      </c>
      <c r="J179" s="82">
        <f>+'Control Cuota LTP'!S28</f>
        <v>2.7E-2</v>
      </c>
      <c r="K179" s="82">
        <f>+'Control Cuota LTP'!T28</f>
        <v>0</v>
      </c>
      <c r="L179" s="82">
        <f>+'Control Cuota LTP'!U28</f>
        <v>2.7E-2</v>
      </c>
      <c r="M179" s="278">
        <f>+'Control Cuota LTP'!V28</f>
        <v>0</v>
      </c>
      <c r="N179" s="177" t="s">
        <v>161</v>
      </c>
      <c r="O179" s="293">
        <f>+'Resumen anual_'!$B$4</f>
        <v>43587</v>
      </c>
    </row>
    <row r="180" spans="1:15">
      <c r="A180" s="182" t="s">
        <v>196</v>
      </c>
      <c r="B180" s="285" t="s">
        <v>184</v>
      </c>
      <c r="C180" s="277" t="s">
        <v>97</v>
      </c>
      <c r="D180" s="277" t="s">
        <v>138</v>
      </c>
      <c r="E180" s="277" t="str">
        <f>+'Control Cuota LTP'!$C$28</f>
        <v>MOROZIN YURECIC MARIO</v>
      </c>
      <c r="F180" s="277" t="s">
        <v>139</v>
      </c>
      <c r="G180" s="277" t="s">
        <v>140</v>
      </c>
      <c r="H180" s="82">
        <f>+'Control Cuota LTP'!Q29</f>
        <v>3.0000000000000001E-3</v>
      </c>
      <c r="I180" s="82">
        <f>+'Control Cuota LTP'!R29</f>
        <v>0</v>
      </c>
      <c r="J180" s="82">
        <f>+'Control Cuota LTP'!S29</f>
        <v>0.03</v>
      </c>
      <c r="K180" s="82">
        <f>+'Control Cuota LTP'!T29</f>
        <v>0</v>
      </c>
      <c r="L180" s="82">
        <f>+'Control Cuota LTP'!U29</f>
        <v>0.03</v>
      </c>
      <c r="M180" s="278">
        <f>+'Control Cuota LTP'!V29</f>
        <v>0</v>
      </c>
      <c r="N180" s="177" t="s">
        <v>161</v>
      </c>
      <c r="O180" s="293">
        <f>+'Resumen anual_'!$B$4</f>
        <v>43587</v>
      </c>
    </row>
    <row r="181" spans="1:15" s="179" customFormat="1">
      <c r="A181" s="182" t="s">
        <v>196</v>
      </c>
      <c r="B181" s="285" t="s">
        <v>184</v>
      </c>
      <c r="C181" s="180" t="s">
        <v>97</v>
      </c>
      <c r="D181" s="180" t="s">
        <v>138</v>
      </c>
      <c r="E181" s="180" t="str">
        <f>+'Control Cuota LTP'!$C$28</f>
        <v>MOROZIN YURECIC MARIO</v>
      </c>
      <c r="F181" s="180" t="s">
        <v>141</v>
      </c>
      <c r="G181" s="180" t="s">
        <v>140</v>
      </c>
      <c r="H181" s="181">
        <f>+H179+H180</f>
        <v>0.03</v>
      </c>
      <c r="I181" s="181">
        <f>+I179+I180</f>
        <v>0</v>
      </c>
      <c r="J181" s="181">
        <f>+H181+I181</f>
        <v>0.03</v>
      </c>
      <c r="K181" s="181">
        <f>SUM(K179:K180)</f>
        <v>0</v>
      </c>
      <c r="L181" s="181">
        <f>+J181-K181</f>
        <v>0.03</v>
      </c>
      <c r="M181" s="183">
        <f>+K181/J181</f>
        <v>0</v>
      </c>
      <c r="N181" s="177" t="s">
        <v>161</v>
      </c>
      <c r="O181" s="293">
        <f>+'Resumen anual_'!$B$4</f>
        <v>43587</v>
      </c>
    </row>
    <row r="182" spans="1:15">
      <c r="A182" s="182" t="s">
        <v>196</v>
      </c>
      <c r="B182" s="285" t="s">
        <v>184</v>
      </c>
      <c r="C182" s="277" t="s">
        <v>98</v>
      </c>
      <c r="D182" s="277" t="s">
        <v>138</v>
      </c>
      <c r="E182" s="277" t="str">
        <f>+'Control Cuota LTP'!$C$28</f>
        <v>MOROZIN YURECIC MARIO</v>
      </c>
      <c r="F182" s="277" t="s">
        <v>141</v>
      </c>
      <c r="G182" s="277" t="s">
        <v>142</v>
      </c>
      <c r="H182" s="280">
        <f>+'Control Cuota LTP'!W28</f>
        <v>2.0250000000000001E-2</v>
      </c>
      <c r="I182" s="280">
        <f>+'Control Cuota LTP'!X28</f>
        <v>0</v>
      </c>
      <c r="J182" s="280">
        <f>+'Control Cuota LTP'!Y28</f>
        <v>2.0250000000000001E-2</v>
      </c>
      <c r="K182" s="280">
        <f>+'Control Cuota LTP'!Z28</f>
        <v>0</v>
      </c>
      <c r="L182" s="280">
        <f>+'Control Cuota LTP'!AA28</f>
        <v>2.0250000000000001E-2</v>
      </c>
      <c r="M182" s="281">
        <f>+'Control Cuota LTP'!AB28</f>
        <v>0</v>
      </c>
      <c r="N182" s="177" t="s">
        <v>161</v>
      </c>
      <c r="O182" s="293">
        <f>+'Resumen anual_'!$B$4</f>
        <v>43587</v>
      </c>
    </row>
    <row r="183" spans="1:15">
      <c r="A183" s="182" t="s">
        <v>196</v>
      </c>
      <c r="B183" s="285" t="s">
        <v>184</v>
      </c>
      <c r="C183" s="277" t="s">
        <v>98</v>
      </c>
      <c r="D183" s="277" t="s">
        <v>138</v>
      </c>
      <c r="E183" s="277" t="str">
        <f>+'Control Cuota LTP'!$C$28</f>
        <v>MOROZIN YURECIC MARIO</v>
      </c>
      <c r="F183" s="277" t="s">
        <v>139</v>
      </c>
      <c r="G183" s="277" t="s">
        <v>140</v>
      </c>
      <c r="H183" s="280">
        <f>+'Control Cuota LTP'!W29</f>
        <v>2.2500000000000003E-3</v>
      </c>
      <c r="I183" s="280">
        <f>+'Control Cuota LTP'!X29</f>
        <v>0</v>
      </c>
      <c r="J183" s="280">
        <f>+'Control Cuota LTP'!Y29</f>
        <v>2.2499999999999999E-2</v>
      </c>
      <c r="K183" s="280">
        <f>+'Control Cuota LTP'!Z29</f>
        <v>0</v>
      </c>
      <c r="L183" s="280">
        <f>+'Control Cuota LTP'!AA29</f>
        <v>2.2499999999999999E-2</v>
      </c>
      <c r="M183" s="281">
        <f>+'Control Cuota LTP'!AB29</f>
        <v>0</v>
      </c>
      <c r="N183" s="177" t="s">
        <v>161</v>
      </c>
      <c r="O183" s="293">
        <f>+'Resumen anual_'!$B$4</f>
        <v>43587</v>
      </c>
    </row>
    <row r="184" spans="1:15" s="179" customFormat="1">
      <c r="A184" s="182" t="s">
        <v>196</v>
      </c>
      <c r="B184" s="285" t="s">
        <v>184</v>
      </c>
      <c r="C184" s="180" t="s">
        <v>98</v>
      </c>
      <c r="D184" s="180" t="s">
        <v>138</v>
      </c>
      <c r="E184" s="180" t="str">
        <f>+'Control Cuota LTP'!$C$28</f>
        <v>MOROZIN YURECIC MARIO</v>
      </c>
      <c r="F184" s="180" t="s">
        <v>141</v>
      </c>
      <c r="G184" s="180" t="s">
        <v>140</v>
      </c>
      <c r="H184" s="181">
        <f>+H182+H183</f>
        <v>2.2499999999999999E-2</v>
      </c>
      <c r="I184" s="181">
        <f>+I182+I183</f>
        <v>0</v>
      </c>
      <c r="J184" s="181">
        <f>+H184+I184</f>
        <v>2.2499999999999999E-2</v>
      </c>
      <c r="K184" s="181">
        <f>SUM(K182:K183)</f>
        <v>0</v>
      </c>
      <c r="L184" s="181">
        <f>+J184-K184</f>
        <v>2.2499999999999999E-2</v>
      </c>
      <c r="M184" s="183">
        <f>+K184/J184</f>
        <v>0</v>
      </c>
      <c r="N184" s="177" t="s">
        <v>161</v>
      </c>
      <c r="O184" s="293">
        <f>+'Resumen anual_'!$B$4</f>
        <v>43587</v>
      </c>
    </row>
    <row r="185" spans="1:15">
      <c r="A185" s="182" t="s">
        <v>196</v>
      </c>
      <c r="B185" s="285" t="s">
        <v>184</v>
      </c>
      <c r="C185" s="277" t="s">
        <v>99</v>
      </c>
      <c r="D185" s="277" t="s">
        <v>138</v>
      </c>
      <c r="E185" s="277" t="str">
        <f>+'Control Cuota LTP'!$C$28</f>
        <v>MOROZIN YURECIC MARIO</v>
      </c>
      <c r="F185" s="277" t="s">
        <v>141</v>
      </c>
      <c r="G185" s="277" t="s">
        <v>142</v>
      </c>
      <c r="H185" s="82">
        <f>+'Control Cuota LTP'!AC28</f>
        <v>4.0500000000000001E-2</v>
      </c>
      <c r="I185" s="82">
        <f>+'Control Cuota LTP'!AD28</f>
        <v>0</v>
      </c>
      <c r="J185" s="82">
        <f>+'Control Cuota LTP'!AE28</f>
        <v>4.0500000000000001E-2</v>
      </c>
      <c r="K185" s="82">
        <f>+'Control Cuota LTP'!AF28</f>
        <v>0</v>
      </c>
      <c r="L185" s="82">
        <f>+'Control Cuota LTP'!AG28</f>
        <v>4.0500000000000001E-2</v>
      </c>
      <c r="M185" s="278">
        <f>+'Control Cuota LTP'!AH28</f>
        <v>0</v>
      </c>
      <c r="N185" s="177" t="s">
        <v>161</v>
      </c>
      <c r="O185" s="293">
        <f>+'Resumen anual_'!$B$4</f>
        <v>43587</v>
      </c>
    </row>
    <row r="186" spans="1:15">
      <c r="A186" s="182" t="s">
        <v>196</v>
      </c>
      <c r="B186" s="285" t="s">
        <v>184</v>
      </c>
      <c r="C186" s="277" t="s">
        <v>99</v>
      </c>
      <c r="D186" s="277" t="s">
        <v>138</v>
      </c>
      <c r="E186" s="277" t="str">
        <f>+'Control Cuota LTP'!$C$28</f>
        <v>MOROZIN YURECIC MARIO</v>
      </c>
      <c r="F186" s="277" t="s">
        <v>139</v>
      </c>
      <c r="G186" s="277" t="s">
        <v>140</v>
      </c>
      <c r="H186" s="82">
        <f>+'Control Cuota LTP'!AC29</f>
        <v>4.5000000000000005E-3</v>
      </c>
      <c r="I186" s="82">
        <f>+'Control Cuota LTP'!AD29</f>
        <v>0</v>
      </c>
      <c r="J186" s="82">
        <f>+'Control Cuota LTP'!AE29</f>
        <v>4.4999999999999998E-2</v>
      </c>
      <c r="K186" s="82">
        <f>+'Control Cuota LTP'!AF29</f>
        <v>0</v>
      </c>
      <c r="L186" s="82">
        <f>+'Control Cuota LTP'!AG29</f>
        <v>4.4999999999999998E-2</v>
      </c>
      <c r="M186" s="278">
        <f>+'Control Cuota LTP'!AH29</f>
        <v>0</v>
      </c>
      <c r="N186" s="177" t="s">
        <v>161</v>
      </c>
      <c r="O186" s="293">
        <f>+'Resumen anual_'!$B$4</f>
        <v>43587</v>
      </c>
    </row>
    <row r="187" spans="1:15" s="179" customFormat="1">
      <c r="A187" s="182" t="s">
        <v>196</v>
      </c>
      <c r="B187" s="285" t="s">
        <v>184</v>
      </c>
      <c r="C187" s="180" t="s">
        <v>99</v>
      </c>
      <c r="D187" s="180" t="s">
        <v>138</v>
      </c>
      <c r="E187" s="180" t="str">
        <f>+'Control Cuota LTP'!$C$28</f>
        <v>MOROZIN YURECIC MARIO</v>
      </c>
      <c r="F187" s="180" t="s">
        <v>141</v>
      </c>
      <c r="G187" s="180" t="s">
        <v>140</v>
      </c>
      <c r="H187" s="181">
        <f>+H185+H186</f>
        <v>4.4999999999999998E-2</v>
      </c>
      <c r="I187" s="181">
        <f>+I185+I186</f>
        <v>0</v>
      </c>
      <c r="J187" s="181">
        <f>+H187+I187</f>
        <v>4.4999999999999998E-2</v>
      </c>
      <c r="K187" s="181">
        <f>SUM(K185:K186)</f>
        <v>0</v>
      </c>
      <c r="L187" s="181">
        <f>+J187-K187</f>
        <v>4.4999999999999998E-2</v>
      </c>
      <c r="M187" s="183">
        <f>+K187/J187</f>
        <v>0</v>
      </c>
      <c r="N187" s="177" t="s">
        <v>161</v>
      </c>
      <c r="O187" s="293">
        <f>+'Resumen anual_'!$B$4</f>
        <v>43587</v>
      </c>
    </row>
    <row r="188" spans="1:15">
      <c r="A188" s="182" t="s">
        <v>196</v>
      </c>
      <c r="B188" s="285" t="s">
        <v>184</v>
      </c>
      <c r="C188" s="277" t="s">
        <v>100</v>
      </c>
      <c r="D188" s="277" t="s">
        <v>138</v>
      </c>
      <c r="E188" s="277" t="str">
        <f>+'Control Cuota LTP'!$C$28</f>
        <v>MOROZIN YURECIC MARIO</v>
      </c>
      <c r="F188" s="277" t="s">
        <v>141</v>
      </c>
      <c r="G188" s="277" t="s">
        <v>142</v>
      </c>
      <c r="H188" s="82">
        <f>+'Control Cuota LTP'!AI28</f>
        <v>1.8090000000000002E-2</v>
      </c>
      <c r="I188" s="82">
        <f>+'Control Cuota LTP'!AJ28</f>
        <v>0</v>
      </c>
      <c r="J188" s="82">
        <f>+'Control Cuota LTP'!AK28</f>
        <v>1.8090000000000002E-2</v>
      </c>
      <c r="K188" s="82">
        <f>+'Control Cuota LTP'!AL28</f>
        <v>0</v>
      </c>
      <c r="L188" s="82">
        <f>+'Control Cuota LTP'!AM28</f>
        <v>1.8090000000000002E-2</v>
      </c>
      <c r="M188" s="278">
        <f>+'Control Cuota LTP'!AN28</f>
        <v>0</v>
      </c>
      <c r="N188" s="177" t="s">
        <v>161</v>
      </c>
      <c r="O188" s="293">
        <f>+'Resumen anual_'!$B$4</f>
        <v>43587</v>
      </c>
    </row>
    <row r="189" spans="1:15">
      <c r="A189" s="182" t="s">
        <v>196</v>
      </c>
      <c r="B189" s="285" t="s">
        <v>184</v>
      </c>
      <c r="C189" s="277" t="s">
        <v>100</v>
      </c>
      <c r="D189" s="277" t="s">
        <v>138</v>
      </c>
      <c r="E189" s="277" t="str">
        <f>+'Control Cuota LTP'!$C$28</f>
        <v>MOROZIN YURECIC MARIO</v>
      </c>
      <c r="F189" s="277" t="s">
        <v>139</v>
      </c>
      <c r="G189" s="277" t="s">
        <v>140</v>
      </c>
      <c r="H189" s="82">
        <f>+'Control Cuota LTP'!AI29</f>
        <v>2.0100000000000001E-3</v>
      </c>
      <c r="I189" s="82">
        <f>+'Control Cuota LTP'!AJ29</f>
        <v>0</v>
      </c>
      <c r="J189" s="82">
        <f>+'Control Cuota LTP'!AK29</f>
        <v>2.0100000000000003E-2</v>
      </c>
      <c r="K189" s="82">
        <f>+'Control Cuota LTP'!AL29</f>
        <v>0</v>
      </c>
      <c r="L189" s="82">
        <f>+'Control Cuota LTP'!AM29</f>
        <v>2.0100000000000003E-2</v>
      </c>
      <c r="M189" s="278">
        <f>+'Control Cuota LTP'!AN29</f>
        <v>0</v>
      </c>
      <c r="N189" s="177" t="s">
        <v>161</v>
      </c>
      <c r="O189" s="293">
        <f>+'Resumen anual_'!$B$4</f>
        <v>43587</v>
      </c>
    </row>
    <row r="190" spans="1:15" s="179" customFormat="1">
      <c r="A190" s="182" t="s">
        <v>196</v>
      </c>
      <c r="B190" s="285" t="s">
        <v>184</v>
      </c>
      <c r="C190" s="180" t="s">
        <v>100</v>
      </c>
      <c r="D190" s="180" t="s">
        <v>138</v>
      </c>
      <c r="E190" s="180" t="str">
        <f>+'Control Cuota LTP'!$C$28</f>
        <v>MOROZIN YURECIC MARIO</v>
      </c>
      <c r="F190" s="180" t="s">
        <v>141</v>
      </c>
      <c r="G190" s="180" t="s">
        <v>140</v>
      </c>
      <c r="H190" s="181">
        <f>+H188+H189</f>
        <v>2.0100000000000003E-2</v>
      </c>
      <c r="I190" s="181">
        <f>+I188+I189</f>
        <v>0</v>
      </c>
      <c r="J190" s="181">
        <f>+H190+I190</f>
        <v>2.0100000000000003E-2</v>
      </c>
      <c r="K190" s="181">
        <f>SUM(K188:K189)</f>
        <v>0</v>
      </c>
      <c r="L190" s="181">
        <f>+J190-K190</f>
        <v>2.0100000000000003E-2</v>
      </c>
      <c r="M190" s="183">
        <f>+K190/J190</f>
        <v>0</v>
      </c>
      <c r="N190" s="177" t="s">
        <v>161</v>
      </c>
      <c r="O190" s="293">
        <f>+'Resumen anual_'!$B$4</f>
        <v>43587</v>
      </c>
    </row>
    <row r="191" spans="1:15">
      <c r="A191" s="182" t="s">
        <v>196</v>
      </c>
      <c r="B191" s="285" t="s">
        <v>184</v>
      </c>
      <c r="C191" s="282" t="s">
        <v>144</v>
      </c>
      <c r="D191" s="282" t="s">
        <v>138</v>
      </c>
      <c r="E191" s="282" t="str">
        <f>+'Control Cuota LTP'!$C$28</f>
        <v>MOROZIN YURECIC MARIO</v>
      </c>
      <c r="F191" s="282" t="s">
        <v>141</v>
      </c>
      <c r="G191" s="282" t="s">
        <v>140</v>
      </c>
      <c r="H191" s="283">
        <f>+H190+H187+H184+H181+H178+H175</f>
        <v>0.13403999999999999</v>
      </c>
      <c r="I191" s="283">
        <f>+I190+I187+I184+I181+I178+I175</f>
        <v>0</v>
      </c>
      <c r="J191" s="283">
        <f>+H191+I191</f>
        <v>0.13403999999999999</v>
      </c>
      <c r="K191" s="283">
        <f>+K190+K187+K184+K181+K178+K175</f>
        <v>0</v>
      </c>
      <c r="L191" s="283">
        <f>+J191-K191</f>
        <v>0.13403999999999999</v>
      </c>
      <c r="M191" s="284">
        <f>+K191/J191</f>
        <v>0</v>
      </c>
      <c r="N191" s="177" t="s">
        <v>161</v>
      </c>
      <c r="O191" s="293">
        <f>+'Resumen anual_'!$B$4</f>
        <v>43587</v>
      </c>
    </row>
    <row r="192" spans="1:15">
      <c r="A192" s="182" t="s">
        <v>196</v>
      </c>
      <c r="B192" s="285" t="s">
        <v>184</v>
      </c>
      <c r="C192" s="285" t="s">
        <v>195</v>
      </c>
      <c r="D192" s="277" t="s">
        <v>138</v>
      </c>
      <c r="E192" s="277" t="str">
        <f>+'Control Cuota LTP'!$C$30</f>
        <v xml:space="preserve">QUINTERO LTDA. SOC. PESQ. </v>
      </c>
      <c r="F192" s="277" t="s">
        <v>141</v>
      </c>
      <c r="G192" s="277" t="s">
        <v>142</v>
      </c>
      <c r="H192" s="82">
        <f>+'Control Cuota LTP'!E30</f>
        <v>8.6000000000000009E-4</v>
      </c>
      <c r="I192" s="82">
        <f>+'Control Cuota LTP'!F30</f>
        <v>0</v>
      </c>
      <c r="J192" s="82">
        <f>+'Control Cuota LTP'!G30</f>
        <v>8.6000000000000009E-4</v>
      </c>
      <c r="K192" s="82">
        <f>+'Control Cuota LTP'!H30</f>
        <v>0</v>
      </c>
      <c r="L192" s="82">
        <f>+'Control Cuota LTP'!I30</f>
        <v>8.6000000000000009E-4</v>
      </c>
      <c r="M192" s="278">
        <f>+'Control Cuota LTP'!J30</f>
        <v>0</v>
      </c>
      <c r="N192" s="177" t="s">
        <v>161</v>
      </c>
      <c r="O192" s="293">
        <f>+'Resumen anual_'!$B$4</f>
        <v>43587</v>
      </c>
    </row>
    <row r="193" spans="1:15">
      <c r="A193" s="182" t="s">
        <v>196</v>
      </c>
      <c r="B193" s="285" t="s">
        <v>184</v>
      </c>
      <c r="C193" s="285" t="s">
        <v>195</v>
      </c>
      <c r="D193" s="277" t="s">
        <v>138</v>
      </c>
      <c r="E193" s="277" t="str">
        <f>+'Control Cuota LTP'!$C$30</f>
        <v xml:space="preserve">QUINTERO LTDA. SOC. PESQ. </v>
      </c>
      <c r="F193" s="277" t="s">
        <v>139</v>
      </c>
      <c r="G193" s="277" t="s">
        <v>140</v>
      </c>
      <c r="H193" s="82">
        <f>+'Control Cuota LTP'!E31</f>
        <v>1E-4</v>
      </c>
      <c r="I193" s="82">
        <f>+'Control Cuota LTP'!F31</f>
        <v>0</v>
      </c>
      <c r="J193" s="82">
        <f>+'Control Cuota LTP'!G31</f>
        <v>9.6000000000000013E-4</v>
      </c>
      <c r="K193" s="82">
        <f>+'Control Cuota LTP'!H31</f>
        <v>0</v>
      </c>
      <c r="L193" s="82">
        <f>+'Control Cuota LTP'!I31</f>
        <v>9.6000000000000013E-4</v>
      </c>
      <c r="M193" s="278">
        <f>+'Control Cuota LTP'!J31</f>
        <v>0</v>
      </c>
      <c r="N193" s="177" t="s">
        <v>161</v>
      </c>
      <c r="O193" s="293">
        <f>+'Resumen anual_'!$B$4</f>
        <v>43587</v>
      </c>
    </row>
    <row r="194" spans="1:15" s="179" customFormat="1">
      <c r="A194" s="182" t="s">
        <v>196</v>
      </c>
      <c r="B194" s="285" t="s">
        <v>184</v>
      </c>
      <c r="C194" s="285" t="s">
        <v>195</v>
      </c>
      <c r="D194" s="180" t="s">
        <v>138</v>
      </c>
      <c r="E194" s="277" t="str">
        <f>+'Control Cuota LTP'!$C$30</f>
        <v xml:space="preserve">QUINTERO LTDA. SOC. PESQ. </v>
      </c>
      <c r="F194" s="180" t="s">
        <v>141</v>
      </c>
      <c r="G194" s="180" t="s">
        <v>140</v>
      </c>
      <c r="H194" s="181">
        <f>+H192+H193</f>
        <v>9.6000000000000013E-4</v>
      </c>
      <c r="I194" s="181">
        <f>+I192+I193</f>
        <v>0</v>
      </c>
      <c r="J194" s="181">
        <f>+H194+I194</f>
        <v>9.6000000000000013E-4</v>
      </c>
      <c r="K194" s="181">
        <f>SUM(K192:K193)</f>
        <v>0</v>
      </c>
      <c r="L194" s="181">
        <f>+J194-K194</f>
        <v>9.6000000000000013E-4</v>
      </c>
      <c r="M194" s="183">
        <f>+K194/J194</f>
        <v>0</v>
      </c>
      <c r="N194" s="177" t="s">
        <v>161</v>
      </c>
      <c r="O194" s="293">
        <f>+'Resumen anual_'!$B$4</f>
        <v>43587</v>
      </c>
    </row>
    <row r="195" spans="1:15">
      <c r="A195" s="182" t="s">
        <v>196</v>
      </c>
      <c r="B195" s="285" t="s">
        <v>184</v>
      </c>
      <c r="C195" s="285" t="s">
        <v>96</v>
      </c>
      <c r="D195" s="277" t="s">
        <v>138</v>
      </c>
      <c r="E195" s="277" t="str">
        <f>+'Control Cuota LTP'!$C$30</f>
        <v xml:space="preserve">QUINTERO LTDA. SOC. PESQ. </v>
      </c>
      <c r="F195" s="277" t="s">
        <v>141</v>
      </c>
      <c r="G195" s="277" t="s">
        <v>142</v>
      </c>
      <c r="H195" s="280">
        <f>+'Control Cuota LTP'!K30</f>
        <v>9.0000000000000011E-3</v>
      </c>
      <c r="I195" s="280">
        <f>+'Control Cuota LTP'!L30</f>
        <v>0</v>
      </c>
      <c r="J195" s="280">
        <f>+'Control Cuota LTP'!M30</f>
        <v>9.0000000000000011E-3</v>
      </c>
      <c r="K195" s="280">
        <f>+'Control Cuota LTP'!N30</f>
        <v>0</v>
      </c>
      <c r="L195" s="280">
        <f>+'Control Cuota LTP'!O30</f>
        <v>9.0000000000000011E-3</v>
      </c>
      <c r="M195" s="281">
        <f>+'Control Cuota LTP'!P30</f>
        <v>0</v>
      </c>
      <c r="N195" s="177" t="s">
        <v>161</v>
      </c>
      <c r="O195" s="293">
        <f>+'Resumen anual_'!$B$4</f>
        <v>43587</v>
      </c>
    </row>
    <row r="196" spans="1:15">
      <c r="A196" s="182" t="s">
        <v>196</v>
      </c>
      <c r="B196" s="285" t="s">
        <v>184</v>
      </c>
      <c r="C196" s="277" t="s">
        <v>96</v>
      </c>
      <c r="D196" s="277" t="s">
        <v>138</v>
      </c>
      <c r="E196" s="277" t="str">
        <f>+'Control Cuota LTP'!$C$30</f>
        <v xml:space="preserve">QUINTERO LTDA. SOC. PESQ. </v>
      </c>
      <c r="F196" s="277" t="s">
        <v>139</v>
      </c>
      <c r="G196" s="277" t="s">
        <v>140</v>
      </c>
      <c r="H196" s="280">
        <f>+'Control Cuota LTP'!K31</f>
        <v>1E-3</v>
      </c>
      <c r="I196" s="280">
        <f>+'Control Cuota LTP'!L31</f>
        <v>0</v>
      </c>
      <c r="J196" s="280">
        <f>+'Control Cuota LTP'!M31</f>
        <v>1.0000000000000002E-2</v>
      </c>
      <c r="K196" s="280">
        <f>+'Control Cuota LTP'!N31</f>
        <v>0</v>
      </c>
      <c r="L196" s="280">
        <f>+'Control Cuota LTP'!O31</f>
        <v>1.0000000000000002E-2</v>
      </c>
      <c r="M196" s="281">
        <f>+'Control Cuota LTP'!P31</f>
        <v>0</v>
      </c>
      <c r="N196" s="177" t="s">
        <v>161</v>
      </c>
      <c r="O196" s="293">
        <f>+'Resumen anual_'!$B$4</f>
        <v>43587</v>
      </c>
    </row>
    <row r="197" spans="1:15" s="179" customFormat="1">
      <c r="A197" s="182" t="s">
        <v>196</v>
      </c>
      <c r="B197" s="285" t="s">
        <v>184</v>
      </c>
      <c r="C197" s="180" t="s">
        <v>96</v>
      </c>
      <c r="D197" s="180" t="s">
        <v>138</v>
      </c>
      <c r="E197" s="277" t="str">
        <f>+'Control Cuota LTP'!$C$30</f>
        <v xml:space="preserve">QUINTERO LTDA. SOC. PESQ. </v>
      </c>
      <c r="F197" s="180" t="s">
        <v>141</v>
      </c>
      <c r="G197" s="180" t="s">
        <v>140</v>
      </c>
      <c r="H197" s="181">
        <f>+H195+H196</f>
        <v>1.0000000000000002E-2</v>
      </c>
      <c r="I197" s="181">
        <f>+I195+I196</f>
        <v>0</v>
      </c>
      <c r="J197" s="181">
        <f>+H197+I197</f>
        <v>1.0000000000000002E-2</v>
      </c>
      <c r="K197" s="181">
        <f>SUM(K195:K196)</f>
        <v>0</v>
      </c>
      <c r="L197" s="181">
        <f>+J197-K197</f>
        <v>1.0000000000000002E-2</v>
      </c>
      <c r="M197" s="183">
        <f>+K197/J197</f>
        <v>0</v>
      </c>
      <c r="N197" s="177" t="s">
        <v>161</v>
      </c>
      <c r="O197" s="293">
        <f>+'Resumen anual_'!$B$4</f>
        <v>43587</v>
      </c>
    </row>
    <row r="198" spans="1:15">
      <c r="A198" s="182" t="s">
        <v>196</v>
      </c>
      <c r="B198" s="285" t="s">
        <v>184</v>
      </c>
      <c r="C198" s="277" t="s">
        <v>97</v>
      </c>
      <c r="D198" s="277" t="s">
        <v>138</v>
      </c>
      <c r="E198" s="277" t="str">
        <f>+'Control Cuota LTP'!$C$30</f>
        <v xml:space="preserve">QUINTERO LTDA. SOC. PESQ. </v>
      </c>
      <c r="F198" s="277" t="s">
        <v>141</v>
      </c>
      <c r="G198" s="277" t="s">
        <v>142</v>
      </c>
      <c r="H198" s="82">
        <f>+'Control Cuota LTP'!Q30</f>
        <v>1.8000000000000002E-2</v>
      </c>
      <c r="I198" s="82">
        <f>+'Control Cuota LTP'!R30</f>
        <v>0</v>
      </c>
      <c r="J198" s="82">
        <f>+'Control Cuota LTP'!S30</f>
        <v>1.8000000000000002E-2</v>
      </c>
      <c r="K198" s="82">
        <f>+'Control Cuota LTP'!T30</f>
        <v>0</v>
      </c>
      <c r="L198" s="82">
        <f>+'Control Cuota LTP'!U30</f>
        <v>1.8000000000000002E-2</v>
      </c>
      <c r="M198" s="278">
        <f>+'Control Cuota LTP'!V30</f>
        <v>0</v>
      </c>
      <c r="N198" s="177" t="s">
        <v>161</v>
      </c>
      <c r="O198" s="293">
        <f>+'Resumen anual_'!$B$4</f>
        <v>43587</v>
      </c>
    </row>
    <row r="199" spans="1:15">
      <c r="A199" s="182" t="s">
        <v>196</v>
      </c>
      <c r="B199" s="285" t="s">
        <v>184</v>
      </c>
      <c r="C199" s="277" t="s">
        <v>97</v>
      </c>
      <c r="D199" s="277" t="s">
        <v>138</v>
      </c>
      <c r="E199" s="277" t="str">
        <f>+'Control Cuota LTP'!$C$30</f>
        <v xml:space="preserve">QUINTERO LTDA. SOC. PESQ. </v>
      </c>
      <c r="F199" s="277" t="s">
        <v>139</v>
      </c>
      <c r="G199" s="277" t="s">
        <v>140</v>
      </c>
      <c r="H199" s="82">
        <f>+'Control Cuota LTP'!Q31</f>
        <v>2E-3</v>
      </c>
      <c r="I199" s="82">
        <f>+'Control Cuota LTP'!R31</f>
        <v>0</v>
      </c>
      <c r="J199" s="82">
        <f>+'Control Cuota LTP'!S31</f>
        <v>2.0000000000000004E-2</v>
      </c>
      <c r="K199" s="82">
        <f>+'Control Cuota LTP'!T31</f>
        <v>0</v>
      </c>
      <c r="L199" s="82">
        <f>+'Control Cuota LTP'!U31</f>
        <v>2.0000000000000004E-2</v>
      </c>
      <c r="M199" s="278">
        <f>+'Control Cuota LTP'!V31</f>
        <v>0</v>
      </c>
      <c r="N199" s="177" t="s">
        <v>161</v>
      </c>
      <c r="O199" s="293">
        <f>+'Resumen anual_'!$B$4</f>
        <v>43587</v>
      </c>
    </row>
    <row r="200" spans="1:15" s="179" customFormat="1">
      <c r="A200" s="182" t="s">
        <v>196</v>
      </c>
      <c r="B200" s="285" t="s">
        <v>184</v>
      </c>
      <c r="C200" s="180" t="s">
        <v>97</v>
      </c>
      <c r="D200" s="180" t="s">
        <v>138</v>
      </c>
      <c r="E200" s="277" t="str">
        <f>+'Control Cuota LTP'!$C$30</f>
        <v xml:space="preserve">QUINTERO LTDA. SOC. PESQ. </v>
      </c>
      <c r="F200" s="180" t="s">
        <v>141</v>
      </c>
      <c r="G200" s="180" t="s">
        <v>140</v>
      </c>
      <c r="H200" s="181">
        <f>+H198+H199</f>
        <v>2.0000000000000004E-2</v>
      </c>
      <c r="I200" s="181">
        <f>+I198+I199</f>
        <v>0</v>
      </c>
      <c r="J200" s="181">
        <f>+H200+I200</f>
        <v>2.0000000000000004E-2</v>
      </c>
      <c r="K200" s="181">
        <f>SUM(K198:K199)</f>
        <v>0</v>
      </c>
      <c r="L200" s="181">
        <f>+J200-K200</f>
        <v>2.0000000000000004E-2</v>
      </c>
      <c r="M200" s="183">
        <f>+K200/J200</f>
        <v>0</v>
      </c>
      <c r="N200" s="177" t="s">
        <v>161</v>
      </c>
      <c r="O200" s="293">
        <f>+'Resumen anual_'!$B$4</f>
        <v>43587</v>
      </c>
    </row>
    <row r="201" spans="1:15">
      <c r="A201" s="182" t="s">
        <v>196</v>
      </c>
      <c r="B201" s="285" t="s">
        <v>184</v>
      </c>
      <c r="C201" s="277" t="s">
        <v>98</v>
      </c>
      <c r="D201" s="277" t="s">
        <v>138</v>
      </c>
      <c r="E201" s="277" t="str">
        <f>+'Control Cuota LTP'!$C$30</f>
        <v xml:space="preserve">QUINTERO LTDA. SOC. PESQ. </v>
      </c>
      <c r="F201" s="277" t="s">
        <v>141</v>
      </c>
      <c r="G201" s="277" t="s">
        <v>142</v>
      </c>
      <c r="H201" s="280">
        <f>+'Control Cuota LTP'!W30</f>
        <v>1.3500000000000002E-2</v>
      </c>
      <c r="I201" s="280">
        <f>+'Control Cuota LTP'!X30</f>
        <v>0</v>
      </c>
      <c r="J201" s="280">
        <f>+'Control Cuota LTP'!Y30</f>
        <v>1.3500000000000002E-2</v>
      </c>
      <c r="K201" s="280">
        <f>+'Control Cuota LTP'!Z30</f>
        <v>0</v>
      </c>
      <c r="L201" s="280">
        <f>+'Control Cuota LTP'!AA30</f>
        <v>1.3500000000000002E-2</v>
      </c>
      <c r="M201" s="281">
        <f>+'Control Cuota LTP'!AB30</f>
        <v>0</v>
      </c>
      <c r="N201" s="177" t="s">
        <v>161</v>
      </c>
      <c r="O201" s="293">
        <f>+'Resumen anual_'!$B$4</f>
        <v>43587</v>
      </c>
    </row>
    <row r="202" spans="1:15">
      <c r="A202" s="182" t="s">
        <v>196</v>
      </c>
      <c r="B202" s="285" t="s">
        <v>184</v>
      </c>
      <c r="C202" s="277" t="s">
        <v>98</v>
      </c>
      <c r="D202" s="277" t="s">
        <v>138</v>
      </c>
      <c r="E202" s="277" t="str">
        <f>+'Control Cuota LTP'!$C$30</f>
        <v xml:space="preserve">QUINTERO LTDA. SOC. PESQ. </v>
      </c>
      <c r="F202" s="277" t="s">
        <v>139</v>
      </c>
      <c r="G202" s="277" t="s">
        <v>140</v>
      </c>
      <c r="H202" s="280">
        <f>+'Control Cuota LTP'!W31</f>
        <v>1.5E-3</v>
      </c>
      <c r="I202" s="280">
        <f>+'Control Cuota LTP'!X31</f>
        <v>0</v>
      </c>
      <c r="J202" s="280">
        <f>+'Control Cuota LTP'!Y31</f>
        <v>1.5000000000000001E-2</v>
      </c>
      <c r="K202" s="280">
        <f>+'Control Cuota LTP'!Z31</f>
        <v>0</v>
      </c>
      <c r="L202" s="280">
        <f>+'Control Cuota LTP'!AA31</f>
        <v>1.5000000000000001E-2</v>
      </c>
      <c r="M202" s="281">
        <f>+'Control Cuota LTP'!AB31</f>
        <v>0</v>
      </c>
      <c r="N202" s="177" t="s">
        <v>161</v>
      </c>
      <c r="O202" s="293">
        <f>+'Resumen anual_'!$B$4</f>
        <v>43587</v>
      </c>
    </row>
    <row r="203" spans="1:15" s="179" customFormat="1">
      <c r="A203" s="182" t="s">
        <v>196</v>
      </c>
      <c r="B203" s="285" t="s">
        <v>184</v>
      </c>
      <c r="C203" s="180" t="s">
        <v>98</v>
      </c>
      <c r="D203" s="180" t="s">
        <v>138</v>
      </c>
      <c r="E203" s="277" t="str">
        <f>+'Control Cuota LTP'!$C$30</f>
        <v xml:space="preserve">QUINTERO LTDA. SOC. PESQ. </v>
      </c>
      <c r="F203" s="180" t="s">
        <v>141</v>
      </c>
      <c r="G203" s="180" t="s">
        <v>140</v>
      </c>
      <c r="H203" s="181">
        <f>+H201+H202</f>
        <v>1.5000000000000001E-2</v>
      </c>
      <c r="I203" s="181">
        <f>+I201+I202</f>
        <v>0</v>
      </c>
      <c r="J203" s="181">
        <f>+H203+I203</f>
        <v>1.5000000000000001E-2</v>
      </c>
      <c r="K203" s="181">
        <f>SUM(K201:K202)</f>
        <v>0</v>
      </c>
      <c r="L203" s="181">
        <f>+J203-K203</f>
        <v>1.5000000000000001E-2</v>
      </c>
      <c r="M203" s="183">
        <f>+K203/J203</f>
        <v>0</v>
      </c>
      <c r="N203" s="177" t="s">
        <v>161</v>
      </c>
      <c r="O203" s="293">
        <f>+'Resumen anual_'!$B$4</f>
        <v>43587</v>
      </c>
    </row>
    <row r="204" spans="1:15">
      <c r="A204" s="182" t="s">
        <v>196</v>
      </c>
      <c r="B204" s="285" t="s">
        <v>184</v>
      </c>
      <c r="C204" s="277" t="s">
        <v>99</v>
      </c>
      <c r="D204" s="277" t="s">
        <v>138</v>
      </c>
      <c r="E204" s="277" t="str">
        <f>+'Control Cuota LTP'!$C$30</f>
        <v xml:space="preserve">QUINTERO LTDA. SOC. PESQ. </v>
      </c>
      <c r="F204" s="277" t="s">
        <v>141</v>
      </c>
      <c r="G204" s="277" t="s">
        <v>142</v>
      </c>
      <c r="H204" s="82">
        <f>+'Control Cuota LTP'!AC30</f>
        <v>2.7000000000000003E-2</v>
      </c>
      <c r="I204" s="82">
        <f>+'Control Cuota LTP'!AD30</f>
        <v>0</v>
      </c>
      <c r="J204" s="82">
        <f>+'Control Cuota LTP'!AE30</f>
        <v>2.7000000000000003E-2</v>
      </c>
      <c r="K204" s="82">
        <f>+'Control Cuota LTP'!AF30</f>
        <v>0</v>
      </c>
      <c r="L204" s="82">
        <f>+'Control Cuota LTP'!AG30</f>
        <v>2.7000000000000003E-2</v>
      </c>
      <c r="M204" s="278">
        <f>+'Control Cuota LTP'!AH30</f>
        <v>0</v>
      </c>
      <c r="N204" s="177" t="s">
        <v>161</v>
      </c>
      <c r="O204" s="293">
        <f>+'Resumen anual_'!$B$4</f>
        <v>43587</v>
      </c>
    </row>
    <row r="205" spans="1:15">
      <c r="A205" s="182" t="s">
        <v>196</v>
      </c>
      <c r="B205" s="285" t="s">
        <v>184</v>
      </c>
      <c r="C205" s="277" t="s">
        <v>99</v>
      </c>
      <c r="D205" s="277" t="s">
        <v>138</v>
      </c>
      <c r="E205" s="277" t="str">
        <f>+'Control Cuota LTP'!$C$30</f>
        <v xml:space="preserve">QUINTERO LTDA. SOC. PESQ. </v>
      </c>
      <c r="F205" s="277" t="s">
        <v>139</v>
      </c>
      <c r="G205" s="277" t="s">
        <v>140</v>
      </c>
      <c r="H205" s="82">
        <f>+'Control Cuota LTP'!AC31</f>
        <v>3.0000000000000001E-3</v>
      </c>
      <c r="I205" s="82">
        <f>+'Control Cuota LTP'!AD31</f>
        <v>0</v>
      </c>
      <c r="J205" s="82">
        <f>+'Control Cuota LTP'!AE31</f>
        <v>3.0000000000000002E-2</v>
      </c>
      <c r="K205" s="82">
        <f>+'Control Cuota LTP'!AF31</f>
        <v>0</v>
      </c>
      <c r="L205" s="82">
        <f>+'Control Cuota LTP'!AG31</f>
        <v>3.0000000000000002E-2</v>
      </c>
      <c r="M205" s="278">
        <f>+'Control Cuota LTP'!AH31</f>
        <v>0</v>
      </c>
      <c r="N205" s="177" t="s">
        <v>161</v>
      </c>
      <c r="O205" s="293">
        <f>+'Resumen anual_'!$B$4</f>
        <v>43587</v>
      </c>
    </row>
    <row r="206" spans="1:15" s="179" customFormat="1">
      <c r="A206" s="182" t="s">
        <v>196</v>
      </c>
      <c r="B206" s="285" t="s">
        <v>184</v>
      </c>
      <c r="C206" s="180" t="s">
        <v>99</v>
      </c>
      <c r="D206" s="180" t="s">
        <v>138</v>
      </c>
      <c r="E206" s="277" t="str">
        <f>+'Control Cuota LTP'!$C$30</f>
        <v xml:space="preserve">QUINTERO LTDA. SOC. PESQ. </v>
      </c>
      <c r="F206" s="180" t="s">
        <v>141</v>
      </c>
      <c r="G206" s="180" t="s">
        <v>140</v>
      </c>
      <c r="H206" s="181">
        <f>+H204+H205</f>
        <v>3.0000000000000002E-2</v>
      </c>
      <c r="I206" s="181">
        <f>+I204+I205</f>
        <v>0</v>
      </c>
      <c r="J206" s="181">
        <f>+H206+I206</f>
        <v>3.0000000000000002E-2</v>
      </c>
      <c r="K206" s="181">
        <f>SUM(K204:K205)</f>
        <v>0</v>
      </c>
      <c r="L206" s="181">
        <f>+J206-K206</f>
        <v>3.0000000000000002E-2</v>
      </c>
      <c r="M206" s="183">
        <f>+K206/J206</f>
        <v>0</v>
      </c>
      <c r="N206" s="177" t="s">
        <v>161</v>
      </c>
      <c r="O206" s="293">
        <f>+'Resumen anual_'!$B$4</f>
        <v>43587</v>
      </c>
    </row>
    <row r="207" spans="1:15">
      <c r="A207" s="182" t="s">
        <v>196</v>
      </c>
      <c r="B207" s="285" t="s">
        <v>184</v>
      </c>
      <c r="C207" s="277" t="s">
        <v>100</v>
      </c>
      <c r="D207" s="277" t="s">
        <v>138</v>
      </c>
      <c r="E207" s="277" t="str">
        <f>+'Control Cuota LTP'!$C$30</f>
        <v xml:space="preserve">QUINTERO LTDA. SOC. PESQ. </v>
      </c>
      <c r="F207" s="277" t="s">
        <v>141</v>
      </c>
      <c r="G207" s="277" t="s">
        <v>142</v>
      </c>
      <c r="H207" s="82">
        <f>+'Control Cuota LTP'!AI30</f>
        <v>1.2060000000000001E-2</v>
      </c>
      <c r="I207" s="82">
        <f>+'Control Cuota LTP'!AJ30</f>
        <v>0</v>
      </c>
      <c r="J207" s="82">
        <f>+'Control Cuota LTP'!AK30</f>
        <v>1.2060000000000001E-2</v>
      </c>
      <c r="K207" s="82">
        <f>+'Control Cuota LTP'!AL30</f>
        <v>0</v>
      </c>
      <c r="L207" s="82">
        <f>+'Control Cuota LTP'!AM30</f>
        <v>1.2060000000000001E-2</v>
      </c>
      <c r="M207" s="278">
        <f>+'Control Cuota LTP'!AN30</f>
        <v>0</v>
      </c>
      <c r="N207" s="177" t="s">
        <v>161</v>
      </c>
      <c r="O207" s="293">
        <f>+'Resumen anual_'!$B$4</f>
        <v>43587</v>
      </c>
    </row>
    <row r="208" spans="1:15">
      <c r="A208" s="182" t="s">
        <v>196</v>
      </c>
      <c r="B208" s="285" t="s">
        <v>184</v>
      </c>
      <c r="C208" s="277" t="s">
        <v>100</v>
      </c>
      <c r="D208" s="277" t="s">
        <v>138</v>
      </c>
      <c r="E208" s="277" t="str">
        <f>+'Control Cuota LTP'!$C$30</f>
        <v xml:space="preserve">QUINTERO LTDA. SOC. PESQ. </v>
      </c>
      <c r="F208" s="277" t="s">
        <v>139</v>
      </c>
      <c r="G208" s="277" t="s">
        <v>140</v>
      </c>
      <c r="H208" s="82">
        <f>+'Control Cuota LTP'!AI31</f>
        <v>1.34E-3</v>
      </c>
      <c r="I208" s="82">
        <f>+'Control Cuota LTP'!AJ31</f>
        <v>0</v>
      </c>
      <c r="J208" s="82">
        <f>+'Control Cuota LTP'!AK31</f>
        <v>1.3400000000000002E-2</v>
      </c>
      <c r="K208" s="82">
        <f>+'Control Cuota LTP'!AL31</f>
        <v>0</v>
      </c>
      <c r="L208" s="82">
        <f>+'Control Cuota LTP'!AM31</f>
        <v>1.3400000000000002E-2</v>
      </c>
      <c r="M208" s="278">
        <f>+'Control Cuota LTP'!AN31</f>
        <v>0</v>
      </c>
      <c r="N208" s="177" t="s">
        <v>161</v>
      </c>
      <c r="O208" s="293">
        <f>+'Resumen anual_'!$B$4</f>
        <v>43587</v>
      </c>
    </row>
    <row r="209" spans="1:15" s="179" customFormat="1">
      <c r="A209" s="182" t="s">
        <v>196</v>
      </c>
      <c r="B209" s="285" t="s">
        <v>184</v>
      </c>
      <c r="C209" s="180" t="s">
        <v>100</v>
      </c>
      <c r="D209" s="180" t="s">
        <v>138</v>
      </c>
      <c r="E209" s="277" t="str">
        <f>+'Control Cuota LTP'!$C$30</f>
        <v xml:space="preserve">QUINTERO LTDA. SOC. PESQ. </v>
      </c>
      <c r="F209" s="180" t="s">
        <v>141</v>
      </c>
      <c r="G209" s="180" t="s">
        <v>140</v>
      </c>
      <c r="H209" s="181">
        <f>+H207+H208</f>
        <v>1.3400000000000002E-2</v>
      </c>
      <c r="I209" s="181">
        <f>+I207+I208</f>
        <v>0</v>
      </c>
      <c r="J209" s="181">
        <f>+H209+I209</f>
        <v>1.3400000000000002E-2</v>
      </c>
      <c r="K209" s="181">
        <f>SUM(K207:K208)</f>
        <v>0</v>
      </c>
      <c r="L209" s="181">
        <f>+J209-K209</f>
        <v>1.3400000000000002E-2</v>
      </c>
      <c r="M209" s="183">
        <f>+K209/J209</f>
        <v>0</v>
      </c>
      <c r="N209" s="177" t="s">
        <v>161</v>
      </c>
      <c r="O209" s="293">
        <f>+'Resumen anual_'!$B$4</f>
        <v>43587</v>
      </c>
    </row>
    <row r="210" spans="1:15">
      <c r="A210" s="182" t="s">
        <v>196</v>
      </c>
      <c r="B210" s="285" t="s">
        <v>184</v>
      </c>
      <c r="C210" s="282" t="s">
        <v>144</v>
      </c>
      <c r="D210" s="282" t="s">
        <v>138</v>
      </c>
      <c r="E210" s="282" t="str">
        <f>+'Control Cuota LTP'!$C$30</f>
        <v xml:space="preserve">QUINTERO LTDA. SOC. PESQ. </v>
      </c>
      <c r="F210" s="282" t="s">
        <v>141</v>
      </c>
      <c r="G210" s="282" t="s">
        <v>140</v>
      </c>
      <c r="H210" s="283">
        <f>+H209+H206+H203+H200+H197+H194</f>
        <v>8.9360000000000009E-2</v>
      </c>
      <c r="I210" s="283">
        <f>+I209+I206+I203+I200+I197+I194</f>
        <v>0</v>
      </c>
      <c r="J210" s="283">
        <f>+H210+I210</f>
        <v>8.9360000000000009E-2</v>
      </c>
      <c r="K210" s="283">
        <f>+K209+K206+K203+K200+K197+K194</f>
        <v>0</v>
      </c>
      <c r="L210" s="283">
        <f>+J210-K210</f>
        <v>8.9360000000000009E-2</v>
      </c>
      <c r="M210" s="284">
        <f>+K210/J210</f>
        <v>0</v>
      </c>
      <c r="N210" s="177" t="s">
        <v>161</v>
      </c>
      <c r="O210" s="293">
        <f>+'Resumen anual_'!$B$4</f>
        <v>43587</v>
      </c>
    </row>
    <row r="211" spans="1:15">
      <c r="A211" s="182" t="s">
        <v>196</v>
      </c>
      <c r="B211" s="285" t="s">
        <v>184</v>
      </c>
      <c r="C211" s="285" t="s">
        <v>195</v>
      </c>
      <c r="D211" s="277" t="s">
        <v>138</v>
      </c>
      <c r="E211" s="277" t="str">
        <f>+'Control Cuota LTP'!$C$32</f>
        <v>QUINTERO S.A. PESQ</v>
      </c>
      <c r="F211" s="277" t="s">
        <v>141</v>
      </c>
      <c r="G211" s="277" t="s">
        <v>142</v>
      </c>
      <c r="H211" s="82">
        <f>+'Control Cuota LTP'!E32</f>
        <v>14.641620399999999</v>
      </c>
      <c r="I211" s="82">
        <f>+'Control Cuota LTP'!F32</f>
        <v>-0.15648000000000001</v>
      </c>
      <c r="J211" s="82">
        <f>+'Control Cuota LTP'!G32</f>
        <v>14.485140399999999</v>
      </c>
      <c r="K211" s="82">
        <f>+'Control Cuota LTP'!H32</f>
        <v>0</v>
      </c>
      <c r="L211" s="82">
        <f>+'Control Cuota LTP'!I32</f>
        <v>14.485140399999999</v>
      </c>
      <c r="M211" s="278">
        <f>+'Control Cuota LTP'!J32</f>
        <v>0</v>
      </c>
      <c r="N211" s="177" t="s">
        <v>161</v>
      </c>
      <c r="O211" s="293">
        <f>+'Resumen anual_'!$B$4</f>
        <v>43587</v>
      </c>
    </row>
    <row r="212" spans="1:15">
      <c r="A212" s="182" t="s">
        <v>196</v>
      </c>
      <c r="B212" s="285" t="s">
        <v>184</v>
      </c>
      <c r="C212" s="285" t="s">
        <v>195</v>
      </c>
      <c r="D212" s="277" t="s">
        <v>138</v>
      </c>
      <c r="E212" s="277" t="str">
        <f>+'Control Cuota LTP'!$C$32</f>
        <v>QUINTERO S.A. PESQ</v>
      </c>
      <c r="F212" s="277" t="s">
        <v>139</v>
      </c>
      <c r="G212" s="277" t="s">
        <v>140</v>
      </c>
      <c r="H212" s="82">
        <f>+'Control Cuota LTP'!E33</f>
        <v>1.7025139999999999</v>
      </c>
      <c r="I212" s="82">
        <f>+'Control Cuota LTP'!F33</f>
        <v>0</v>
      </c>
      <c r="J212" s="82">
        <f>+'Control Cuota LTP'!G33</f>
        <v>16.1876544</v>
      </c>
      <c r="K212" s="82">
        <f>+'Control Cuota LTP'!H33</f>
        <v>0</v>
      </c>
      <c r="L212" s="82">
        <f>+'Control Cuota LTP'!I33</f>
        <v>16.1876544</v>
      </c>
      <c r="M212" s="278">
        <f>+'Control Cuota LTP'!J33</f>
        <v>0</v>
      </c>
      <c r="N212" s="177" t="s">
        <v>161</v>
      </c>
      <c r="O212" s="293">
        <f>+'Resumen anual_'!$B$4</f>
        <v>43587</v>
      </c>
    </row>
    <row r="213" spans="1:15" s="179" customFormat="1">
      <c r="A213" s="182" t="s">
        <v>196</v>
      </c>
      <c r="B213" s="285" t="s">
        <v>184</v>
      </c>
      <c r="C213" s="285" t="s">
        <v>195</v>
      </c>
      <c r="D213" s="180" t="s">
        <v>138</v>
      </c>
      <c r="E213" s="180" t="str">
        <f>+'Control Cuota LTP'!$C$32</f>
        <v>QUINTERO S.A. PESQ</v>
      </c>
      <c r="F213" s="180" t="s">
        <v>141</v>
      </c>
      <c r="G213" s="180" t="s">
        <v>140</v>
      </c>
      <c r="H213" s="181">
        <f>+H211+H212</f>
        <v>16.344134399999998</v>
      </c>
      <c r="I213" s="181">
        <f>+I211+I212</f>
        <v>-0.15648000000000001</v>
      </c>
      <c r="J213" s="181">
        <f>+H213+I213</f>
        <v>16.1876544</v>
      </c>
      <c r="K213" s="181">
        <f>SUM(K211:K212)</f>
        <v>0</v>
      </c>
      <c r="L213" s="181">
        <f>+J213-K213</f>
        <v>16.1876544</v>
      </c>
      <c r="M213" s="183">
        <f>+K213/J213</f>
        <v>0</v>
      </c>
      <c r="N213" s="177" t="s">
        <v>161</v>
      </c>
      <c r="O213" s="293">
        <f>+'Resumen anual_'!$B$4</f>
        <v>43587</v>
      </c>
    </row>
    <row r="214" spans="1:15">
      <c r="A214" s="182" t="s">
        <v>196</v>
      </c>
      <c r="B214" s="285" t="s">
        <v>184</v>
      </c>
      <c r="C214" s="285" t="s">
        <v>96</v>
      </c>
      <c r="D214" s="277" t="s">
        <v>138</v>
      </c>
      <c r="E214" s="277" t="str">
        <f>+'Control Cuota LTP'!$C$32</f>
        <v>QUINTERO S.A. PESQ</v>
      </c>
      <c r="F214" s="277" t="s">
        <v>141</v>
      </c>
      <c r="G214" s="277" t="s">
        <v>142</v>
      </c>
      <c r="H214" s="280">
        <f>+'Control Cuota LTP'!K32</f>
        <v>153.22626</v>
      </c>
      <c r="I214" s="280">
        <f>+'Control Cuota LTP'!L32</f>
        <v>-1.63</v>
      </c>
      <c r="J214" s="280">
        <f>+'Control Cuota LTP'!M32</f>
        <v>151.59626</v>
      </c>
      <c r="K214" s="280">
        <f>+'Control Cuota LTP'!N32</f>
        <v>123.01200000000001</v>
      </c>
      <c r="L214" s="280">
        <f>+'Control Cuota LTP'!O32</f>
        <v>28.584259999999986</v>
      </c>
      <c r="M214" s="281">
        <f>+'Control Cuota LTP'!P32</f>
        <v>0.81144482060441347</v>
      </c>
      <c r="N214" s="177" t="s">
        <v>161</v>
      </c>
      <c r="O214" s="293">
        <f>+'Resumen anual_'!$B$4</f>
        <v>43587</v>
      </c>
    </row>
    <row r="215" spans="1:15">
      <c r="A215" s="182" t="s">
        <v>196</v>
      </c>
      <c r="B215" s="285" t="s">
        <v>184</v>
      </c>
      <c r="C215" s="277" t="s">
        <v>96</v>
      </c>
      <c r="D215" s="277" t="s">
        <v>138</v>
      </c>
      <c r="E215" s="277" t="str">
        <f>+'Control Cuota LTP'!$C$32</f>
        <v>QUINTERO S.A. PESQ</v>
      </c>
      <c r="F215" s="277" t="s">
        <v>139</v>
      </c>
      <c r="G215" s="277" t="s">
        <v>140</v>
      </c>
      <c r="H215" s="280">
        <f>+'Control Cuota LTP'!K33</f>
        <v>17.02514</v>
      </c>
      <c r="I215" s="280">
        <f>+'Control Cuota LTP'!L33</f>
        <v>60</v>
      </c>
      <c r="J215" s="280">
        <f>+'Control Cuota LTP'!M33</f>
        <v>105.60939999999999</v>
      </c>
      <c r="K215" s="280">
        <f>+'Control Cuota LTP'!N33</f>
        <v>78.727000000000018</v>
      </c>
      <c r="L215" s="280">
        <f>+'Control Cuota LTP'!O33</f>
        <v>26.882399999999976</v>
      </c>
      <c r="M215" s="281">
        <f>+'Control Cuota LTP'!P33</f>
        <v>0.74545447659015218</v>
      </c>
      <c r="N215" s="177" t="s">
        <v>161</v>
      </c>
      <c r="O215" s="293">
        <f>+'Resumen anual_'!$B$4</f>
        <v>43587</v>
      </c>
    </row>
    <row r="216" spans="1:15" s="179" customFormat="1">
      <c r="A216" s="182" t="s">
        <v>196</v>
      </c>
      <c r="B216" s="285" t="s">
        <v>184</v>
      </c>
      <c r="C216" s="180" t="s">
        <v>96</v>
      </c>
      <c r="D216" s="180" t="s">
        <v>138</v>
      </c>
      <c r="E216" s="180" t="str">
        <f>+'Control Cuota LTP'!$C$32</f>
        <v>QUINTERO S.A. PESQ</v>
      </c>
      <c r="F216" s="180" t="s">
        <v>141</v>
      </c>
      <c r="G216" s="180" t="s">
        <v>140</v>
      </c>
      <c r="H216" s="181">
        <f>+H214+H215</f>
        <v>170.25139999999999</v>
      </c>
      <c r="I216" s="181">
        <f>+I214+I215</f>
        <v>58.37</v>
      </c>
      <c r="J216" s="181">
        <f>+H216+I216</f>
        <v>228.62139999999999</v>
      </c>
      <c r="K216" s="181">
        <f>SUM(K214:K215)</f>
        <v>201.73900000000003</v>
      </c>
      <c r="L216" s="181">
        <f>+J216-K216</f>
        <v>26.882399999999961</v>
      </c>
      <c r="M216" s="183">
        <f>+K216/J216</f>
        <v>0.88241520697537512</v>
      </c>
      <c r="N216" s="177" t="s">
        <v>161</v>
      </c>
      <c r="O216" s="293">
        <f>+'Resumen anual_'!$B$4</f>
        <v>43587</v>
      </c>
    </row>
    <row r="217" spans="1:15">
      <c r="A217" s="182" t="s">
        <v>196</v>
      </c>
      <c r="B217" s="285" t="s">
        <v>184</v>
      </c>
      <c r="C217" s="277" t="s">
        <v>97</v>
      </c>
      <c r="D217" s="277" t="s">
        <v>138</v>
      </c>
      <c r="E217" s="277" t="str">
        <f>+'Control Cuota LTP'!$C$32</f>
        <v>QUINTERO S.A. PESQ</v>
      </c>
      <c r="F217" s="277" t="s">
        <v>141</v>
      </c>
      <c r="G217" s="277" t="s">
        <v>142</v>
      </c>
      <c r="H217" s="82">
        <f>+'Control Cuota LTP'!Q32</f>
        <v>306.45251999999999</v>
      </c>
      <c r="I217" s="82">
        <f>+'Control Cuota LTP'!R32</f>
        <v>-3.26</v>
      </c>
      <c r="J217" s="82">
        <f>+'Control Cuota LTP'!S32</f>
        <v>303.19252</v>
      </c>
      <c r="K217" s="82">
        <f>+'Control Cuota LTP'!T32</f>
        <v>261.14400000000001</v>
      </c>
      <c r="L217" s="82">
        <f>+'Control Cuota LTP'!U32</f>
        <v>42.048519999999996</v>
      </c>
      <c r="M217" s="278">
        <f>+'Control Cuota LTP'!V32</f>
        <v>0.86131412476798574</v>
      </c>
      <c r="N217" s="177" t="s">
        <v>161</v>
      </c>
      <c r="O217" s="293">
        <f>+'Resumen anual_'!$B$4</f>
        <v>43587</v>
      </c>
    </row>
    <row r="218" spans="1:15">
      <c r="A218" s="182" t="s">
        <v>196</v>
      </c>
      <c r="B218" s="285" t="s">
        <v>184</v>
      </c>
      <c r="C218" s="277" t="s">
        <v>97</v>
      </c>
      <c r="D218" s="277" t="s">
        <v>138</v>
      </c>
      <c r="E218" s="277" t="str">
        <f>+'Control Cuota LTP'!$C$32</f>
        <v>QUINTERO S.A. PESQ</v>
      </c>
      <c r="F218" s="277" t="s">
        <v>139</v>
      </c>
      <c r="G218" s="277" t="s">
        <v>140</v>
      </c>
      <c r="H218" s="82">
        <f>+'Control Cuota LTP'!Q33</f>
        <v>34.050280000000001</v>
      </c>
      <c r="I218" s="82">
        <f>+'Control Cuota LTP'!R33</f>
        <v>0</v>
      </c>
      <c r="J218" s="82">
        <f>+'Control Cuota LTP'!S33</f>
        <v>76.098799999999997</v>
      </c>
      <c r="K218" s="82">
        <f>+'Control Cuota LTP'!T33</f>
        <v>74.412999999999997</v>
      </c>
      <c r="L218" s="82">
        <f>+'Control Cuota LTP'!U33</f>
        <v>1.6858000000000004</v>
      </c>
      <c r="M218" s="278">
        <f>+'Control Cuota LTP'!V33</f>
        <v>0.97784721966706434</v>
      </c>
      <c r="N218" s="177" t="s">
        <v>161</v>
      </c>
      <c r="O218" s="293">
        <f>+'Resumen anual_'!$B$4</f>
        <v>43587</v>
      </c>
    </row>
    <row r="219" spans="1:15" s="179" customFormat="1">
      <c r="A219" s="182" t="s">
        <v>196</v>
      </c>
      <c r="B219" s="285" t="s">
        <v>184</v>
      </c>
      <c r="C219" s="180" t="s">
        <v>97</v>
      </c>
      <c r="D219" s="180" t="s">
        <v>138</v>
      </c>
      <c r="E219" s="180" t="str">
        <f>+'Control Cuota LTP'!$C$32</f>
        <v>QUINTERO S.A. PESQ</v>
      </c>
      <c r="F219" s="180" t="s">
        <v>141</v>
      </c>
      <c r="G219" s="180" t="s">
        <v>140</v>
      </c>
      <c r="H219" s="181">
        <f>+H217+H218</f>
        <v>340.50279999999998</v>
      </c>
      <c r="I219" s="181">
        <f>+I217+I218</f>
        <v>-3.26</v>
      </c>
      <c r="J219" s="181">
        <f>+H219+I219</f>
        <v>337.24279999999999</v>
      </c>
      <c r="K219" s="181">
        <f>SUM(K217:K218)</f>
        <v>335.55700000000002</v>
      </c>
      <c r="L219" s="181">
        <f>+J219-K219</f>
        <v>1.685799999999972</v>
      </c>
      <c r="M219" s="183">
        <f>+K219/J219</f>
        <v>0.99500122760219056</v>
      </c>
      <c r="N219" s="177" t="s">
        <v>161</v>
      </c>
      <c r="O219" s="293">
        <f>+'Resumen anual_'!$B$4</f>
        <v>43587</v>
      </c>
    </row>
    <row r="220" spans="1:15">
      <c r="A220" s="182" t="s">
        <v>196</v>
      </c>
      <c r="B220" s="285" t="s">
        <v>184</v>
      </c>
      <c r="C220" s="277" t="s">
        <v>98</v>
      </c>
      <c r="D220" s="277" t="s">
        <v>138</v>
      </c>
      <c r="E220" s="277" t="str">
        <f>+'Control Cuota LTP'!$C$32</f>
        <v>QUINTERO S.A. PESQ</v>
      </c>
      <c r="F220" s="277" t="s">
        <v>141</v>
      </c>
      <c r="G220" s="277" t="s">
        <v>142</v>
      </c>
      <c r="H220" s="280">
        <f>+'Control Cuota LTP'!W32</f>
        <v>229.83939000000001</v>
      </c>
      <c r="I220" s="280">
        <f>+'Control Cuota LTP'!X32</f>
        <v>-2.4449999999999998</v>
      </c>
      <c r="J220" s="280">
        <f>+'Control Cuota LTP'!Y32</f>
        <v>227.39439000000002</v>
      </c>
      <c r="K220" s="280">
        <f>+'Control Cuota LTP'!Z32</f>
        <v>196.10499999999999</v>
      </c>
      <c r="L220" s="280">
        <f>+'Control Cuota LTP'!AA32</f>
        <v>31.289390000000026</v>
      </c>
      <c r="M220" s="281">
        <f>+'Control Cuota LTP'!AB32</f>
        <v>0.86240034329782711</v>
      </c>
      <c r="N220" s="177" t="s">
        <v>161</v>
      </c>
      <c r="O220" s="293">
        <f>+'Resumen anual_'!$B$4</f>
        <v>43587</v>
      </c>
    </row>
    <row r="221" spans="1:15">
      <c r="A221" s="182" t="s">
        <v>196</v>
      </c>
      <c r="B221" s="285" t="s">
        <v>184</v>
      </c>
      <c r="C221" s="277" t="s">
        <v>98</v>
      </c>
      <c r="D221" s="277" t="s">
        <v>138</v>
      </c>
      <c r="E221" s="277" t="str">
        <f>+'Control Cuota LTP'!$C$32</f>
        <v>QUINTERO S.A. PESQ</v>
      </c>
      <c r="F221" s="277" t="s">
        <v>139</v>
      </c>
      <c r="G221" s="277" t="s">
        <v>140</v>
      </c>
      <c r="H221" s="280">
        <f>+'Control Cuota LTP'!W33</f>
        <v>25.537710000000001</v>
      </c>
      <c r="I221" s="280">
        <f>+'Control Cuota LTP'!X33</f>
        <v>0</v>
      </c>
      <c r="J221" s="280">
        <f>+'Control Cuota LTP'!Y33</f>
        <v>56.82710000000003</v>
      </c>
      <c r="K221" s="280">
        <f>+'Control Cuota LTP'!Z33</f>
        <v>56.347000000000008</v>
      </c>
      <c r="L221" s="280">
        <f>+'Control Cuota LTP'!AA33</f>
        <v>0.48010000000002151</v>
      </c>
      <c r="M221" s="281">
        <f>+'Control Cuota LTP'!AB33</f>
        <v>0.99155156606618988</v>
      </c>
      <c r="N221" s="177" t="s">
        <v>161</v>
      </c>
      <c r="O221" s="293">
        <f>+'Resumen anual_'!$B$4</f>
        <v>43587</v>
      </c>
    </row>
    <row r="222" spans="1:15" s="179" customFormat="1">
      <c r="A222" s="182" t="s">
        <v>196</v>
      </c>
      <c r="B222" s="285" t="s">
        <v>184</v>
      </c>
      <c r="C222" s="180" t="s">
        <v>98</v>
      </c>
      <c r="D222" s="180" t="s">
        <v>138</v>
      </c>
      <c r="E222" s="180" t="str">
        <f>+'Control Cuota LTP'!$C$32</f>
        <v>QUINTERO S.A. PESQ</v>
      </c>
      <c r="F222" s="180" t="s">
        <v>141</v>
      </c>
      <c r="G222" s="180" t="s">
        <v>140</v>
      </c>
      <c r="H222" s="181">
        <f>+H220+H221</f>
        <v>255.37710000000001</v>
      </c>
      <c r="I222" s="181">
        <f>+I220+I221</f>
        <v>-2.4449999999999998</v>
      </c>
      <c r="J222" s="181">
        <f>+H222+I222</f>
        <v>252.93210000000002</v>
      </c>
      <c r="K222" s="181">
        <f>SUM(K220:K221)</f>
        <v>252.452</v>
      </c>
      <c r="L222" s="181">
        <f>+J222-K222</f>
        <v>0.48010000000002151</v>
      </c>
      <c r="M222" s="183">
        <f>+K222/J222</f>
        <v>0.99810186212030805</v>
      </c>
      <c r="N222" s="177" t="s">
        <v>161</v>
      </c>
      <c r="O222" s="293">
        <f>+'Resumen anual_'!$B$4</f>
        <v>43587</v>
      </c>
    </row>
    <row r="223" spans="1:15">
      <c r="A223" s="182" t="s">
        <v>196</v>
      </c>
      <c r="B223" s="285" t="s">
        <v>184</v>
      </c>
      <c r="C223" s="277" t="s">
        <v>99</v>
      </c>
      <c r="D223" s="277" t="s">
        <v>138</v>
      </c>
      <c r="E223" s="277" t="str">
        <f>+'Control Cuota LTP'!$C$32</f>
        <v>QUINTERO S.A. PESQ</v>
      </c>
      <c r="F223" s="277" t="s">
        <v>141</v>
      </c>
      <c r="G223" s="277" t="s">
        <v>142</v>
      </c>
      <c r="H223" s="82">
        <f>+'Control Cuota LTP'!AC32</f>
        <v>459.67878000000002</v>
      </c>
      <c r="I223" s="82">
        <f>+'Control Cuota LTP'!AD32</f>
        <v>-4.8899999999999997</v>
      </c>
      <c r="J223" s="82">
        <f>+'Control Cuota LTP'!AE32</f>
        <v>454.78878000000003</v>
      </c>
      <c r="K223" s="82">
        <f>+'Control Cuota LTP'!AF32</f>
        <v>405.97899999999993</v>
      </c>
      <c r="L223" s="82">
        <f>+'Control Cuota LTP'!AG32</f>
        <v>48.809780000000103</v>
      </c>
      <c r="M223" s="278">
        <f>+'Control Cuota LTP'!AH32</f>
        <v>0.89267593628848962</v>
      </c>
      <c r="N223" s="177" t="s">
        <v>161</v>
      </c>
      <c r="O223" s="293">
        <f>+'Resumen anual_'!$B$4</f>
        <v>43587</v>
      </c>
    </row>
    <row r="224" spans="1:15">
      <c r="A224" s="182" t="s">
        <v>196</v>
      </c>
      <c r="B224" s="285" t="s">
        <v>184</v>
      </c>
      <c r="C224" s="277" t="s">
        <v>99</v>
      </c>
      <c r="D224" s="277" t="s">
        <v>138</v>
      </c>
      <c r="E224" s="277" t="str">
        <f>+'Control Cuota LTP'!$C$32</f>
        <v>QUINTERO S.A. PESQ</v>
      </c>
      <c r="F224" s="277" t="s">
        <v>139</v>
      </c>
      <c r="G224" s="277" t="s">
        <v>140</v>
      </c>
      <c r="H224" s="82">
        <f>+'Control Cuota LTP'!AC33</f>
        <v>51.075420000000001</v>
      </c>
      <c r="I224" s="82">
        <f>+'Control Cuota LTP'!AD33</f>
        <v>0</v>
      </c>
      <c r="J224" s="82">
        <f>+'Control Cuota LTP'!AE33</f>
        <v>99.885200000000111</v>
      </c>
      <c r="K224" s="82">
        <f>+'Control Cuota LTP'!AF33</f>
        <v>98.568000000000012</v>
      </c>
      <c r="L224" s="82">
        <f>+'Control Cuota LTP'!AG33</f>
        <v>1.3172000000000992</v>
      </c>
      <c r="M224" s="278">
        <f>+'Control Cuota LTP'!AH33</f>
        <v>0.98681286116461597</v>
      </c>
      <c r="N224" s="177" t="s">
        <v>161</v>
      </c>
      <c r="O224" s="293">
        <f>+'Resumen anual_'!$B$4</f>
        <v>43587</v>
      </c>
    </row>
    <row r="225" spans="1:15" s="179" customFormat="1">
      <c r="A225" s="182" t="s">
        <v>196</v>
      </c>
      <c r="B225" s="285" t="s">
        <v>184</v>
      </c>
      <c r="C225" s="180" t="s">
        <v>99</v>
      </c>
      <c r="D225" s="180" t="s">
        <v>138</v>
      </c>
      <c r="E225" s="180" t="str">
        <f>+'Control Cuota LTP'!$C$32</f>
        <v>QUINTERO S.A. PESQ</v>
      </c>
      <c r="F225" s="180" t="s">
        <v>141</v>
      </c>
      <c r="G225" s="180" t="s">
        <v>140</v>
      </c>
      <c r="H225" s="181">
        <f>+H223+H224</f>
        <v>510.75420000000003</v>
      </c>
      <c r="I225" s="181">
        <f>+I223+I224</f>
        <v>-4.8899999999999997</v>
      </c>
      <c r="J225" s="181">
        <f>+H225+I225</f>
        <v>505.86420000000004</v>
      </c>
      <c r="K225" s="181">
        <f>SUM(K223:K224)</f>
        <v>504.54699999999991</v>
      </c>
      <c r="L225" s="181">
        <f>+J225-K225</f>
        <v>1.3172000000001276</v>
      </c>
      <c r="M225" s="183">
        <f>+K225/J225</f>
        <v>0.99739613912192215</v>
      </c>
      <c r="N225" s="177" t="s">
        <v>161</v>
      </c>
      <c r="O225" s="293">
        <f>+'Resumen anual_'!$B$4</f>
        <v>43587</v>
      </c>
    </row>
    <row r="226" spans="1:15">
      <c r="A226" s="182" t="s">
        <v>196</v>
      </c>
      <c r="B226" s="285" t="s">
        <v>184</v>
      </c>
      <c r="C226" s="277" t="s">
        <v>100</v>
      </c>
      <c r="D226" s="277" t="s">
        <v>138</v>
      </c>
      <c r="E226" s="277" t="str">
        <f>+'Control Cuota LTP'!$C$32</f>
        <v>QUINTERO S.A. PESQ</v>
      </c>
      <c r="F226" s="277" t="s">
        <v>141</v>
      </c>
      <c r="G226" s="277" t="s">
        <v>142</v>
      </c>
      <c r="H226" s="82">
        <f>+'Control Cuota LTP'!AI32</f>
        <v>205.32318839999999</v>
      </c>
      <c r="I226" s="82">
        <f>+'Control Cuota LTP'!AJ32</f>
        <v>-2.1841999999999997</v>
      </c>
      <c r="J226" s="82">
        <f>+'Control Cuota LTP'!AK32</f>
        <v>203.13898839999999</v>
      </c>
      <c r="K226" s="82">
        <f>+'Control Cuota LTP'!AL32</f>
        <v>136.51499999999999</v>
      </c>
      <c r="L226" s="82">
        <f>+'Control Cuota LTP'!AM32</f>
        <v>66.623988400000002</v>
      </c>
      <c r="M226" s="278">
        <f>+'Control Cuota LTP'!AN32</f>
        <v>0.6720275663241414</v>
      </c>
      <c r="N226" s="177" t="s">
        <v>161</v>
      </c>
      <c r="O226" s="293">
        <f>+'Resumen anual_'!$B$4</f>
        <v>43587</v>
      </c>
    </row>
    <row r="227" spans="1:15">
      <c r="A227" s="182" t="s">
        <v>196</v>
      </c>
      <c r="B227" s="285" t="s">
        <v>184</v>
      </c>
      <c r="C227" s="277" t="s">
        <v>100</v>
      </c>
      <c r="D227" s="277" t="s">
        <v>138</v>
      </c>
      <c r="E227" s="277" t="str">
        <f>+'Control Cuota LTP'!$C$32</f>
        <v>QUINTERO S.A. PESQ</v>
      </c>
      <c r="F227" s="277" t="s">
        <v>139</v>
      </c>
      <c r="G227" s="277" t="s">
        <v>140</v>
      </c>
      <c r="H227" s="82">
        <f>+'Control Cuota LTP'!AI33</f>
        <v>22.813687599999998</v>
      </c>
      <c r="I227" s="82">
        <f>+'Control Cuota LTP'!AJ33</f>
        <v>0</v>
      </c>
      <c r="J227" s="82">
        <f>+'Control Cuota LTP'!AK33</f>
        <v>89.437675999999996</v>
      </c>
      <c r="K227" s="82">
        <f>+'Control Cuota LTP'!AL33</f>
        <v>88.418999999999997</v>
      </c>
      <c r="L227" s="82">
        <f>+'Control Cuota LTP'!AM33</f>
        <v>1.0186759999999992</v>
      </c>
      <c r="M227" s="278">
        <f>+'Control Cuota LTP'!AN33</f>
        <v>0.98861021388793691</v>
      </c>
      <c r="N227" s="177" t="s">
        <v>161</v>
      </c>
      <c r="O227" s="293">
        <f>+'Resumen anual_'!$B$4</f>
        <v>43587</v>
      </c>
    </row>
    <row r="228" spans="1:15" s="179" customFormat="1">
      <c r="A228" s="182" t="s">
        <v>196</v>
      </c>
      <c r="B228" s="285" t="s">
        <v>184</v>
      </c>
      <c r="C228" s="180" t="s">
        <v>100</v>
      </c>
      <c r="D228" s="180" t="s">
        <v>138</v>
      </c>
      <c r="E228" s="180" t="str">
        <f>+'Control Cuota LTP'!$C$32</f>
        <v>QUINTERO S.A. PESQ</v>
      </c>
      <c r="F228" s="180" t="s">
        <v>141</v>
      </c>
      <c r="G228" s="180" t="s">
        <v>140</v>
      </c>
      <c r="H228" s="181">
        <f>+H226+H227</f>
        <v>228.136876</v>
      </c>
      <c r="I228" s="181">
        <f>+I226+I227</f>
        <v>-2.1841999999999997</v>
      </c>
      <c r="J228" s="181">
        <f>+H228+I228</f>
        <v>225.952676</v>
      </c>
      <c r="K228" s="181">
        <f>SUM(K226:K227)</f>
        <v>224.93399999999997</v>
      </c>
      <c r="L228" s="181">
        <f>+J228-K228</f>
        <v>1.0186760000000277</v>
      </c>
      <c r="M228" s="183">
        <f>+K228/J228</f>
        <v>0.99549164002819768</v>
      </c>
      <c r="N228" s="177" t="s">
        <v>161</v>
      </c>
      <c r="O228" s="293">
        <f>+'Resumen anual_'!$B$4</f>
        <v>43587</v>
      </c>
    </row>
    <row r="229" spans="1:15">
      <c r="A229" s="182" t="s">
        <v>196</v>
      </c>
      <c r="B229" s="285" t="s">
        <v>184</v>
      </c>
      <c r="C229" s="282" t="s">
        <v>144</v>
      </c>
      <c r="D229" s="282" t="s">
        <v>138</v>
      </c>
      <c r="E229" s="282" t="str">
        <f>+'Control Cuota LTP'!$C$32</f>
        <v>QUINTERO S.A. PESQ</v>
      </c>
      <c r="F229" s="282" t="s">
        <v>141</v>
      </c>
      <c r="G229" s="282" t="s">
        <v>140</v>
      </c>
      <c r="H229" s="283">
        <f>+H228+H225+H222+H219+H216+H213</f>
        <v>1521.3665103999999</v>
      </c>
      <c r="I229" s="283">
        <f>+I228+I225+I222+I219+I216+I213</f>
        <v>45.43432</v>
      </c>
      <c r="J229" s="283">
        <f>+H229+I229</f>
        <v>1566.8008304</v>
      </c>
      <c r="K229" s="283">
        <f>+K228+K225+K222+K219+K216+K213</f>
        <v>1519.2289999999998</v>
      </c>
      <c r="L229" s="283">
        <f>+J229-K229</f>
        <v>47.571830400000181</v>
      </c>
      <c r="M229" s="284">
        <f>+K229/J229</f>
        <v>0.9696376019995756</v>
      </c>
      <c r="N229" s="177" t="s">
        <v>161</v>
      </c>
      <c r="O229" s="293">
        <f>+'Resumen anual_'!$B$4</f>
        <v>43587</v>
      </c>
    </row>
    <row r="230" spans="1:15">
      <c r="A230" s="182" t="s">
        <v>196</v>
      </c>
      <c r="B230" s="285" t="s">
        <v>184</v>
      </c>
      <c r="C230" s="285" t="s">
        <v>195</v>
      </c>
      <c r="D230" s="277" t="s">
        <v>138</v>
      </c>
      <c r="E230" s="277" t="str">
        <f>+'Control Cuota LTP'!$C$34</f>
        <v>RUBIO Y MAUAD LTDA</v>
      </c>
      <c r="F230" s="277" t="s">
        <v>141</v>
      </c>
      <c r="G230" s="277" t="s">
        <v>142</v>
      </c>
      <c r="H230" s="82">
        <f>+'Control Cuota LTP'!E34</f>
        <v>4.3000000000000004E-4</v>
      </c>
      <c r="I230" s="82">
        <f>+'Control Cuota LTP'!F34</f>
        <v>1.6611888000000006</v>
      </c>
      <c r="J230" s="82">
        <f>+'Control Cuota LTP'!G34</f>
        <v>1.6616188000000005</v>
      </c>
      <c r="K230" s="82">
        <f>+'Control Cuota LTP'!H34</f>
        <v>0</v>
      </c>
      <c r="L230" s="82">
        <f>+'Control Cuota LTP'!I34</f>
        <v>1.6616188000000005</v>
      </c>
      <c r="M230" s="278">
        <f>+'Control Cuota LTP'!J34</f>
        <v>0</v>
      </c>
      <c r="N230" s="177" t="s">
        <v>161</v>
      </c>
      <c r="O230" s="293">
        <f>+'Resumen anual_'!$B$4</f>
        <v>43587</v>
      </c>
    </row>
    <row r="231" spans="1:15">
      <c r="A231" s="182" t="s">
        <v>196</v>
      </c>
      <c r="B231" s="285" t="s">
        <v>184</v>
      </c>
      <c r="C231" s="285" t="s">
        <v>195</v>
      </c>
      <c r="D231" s="277" t="s">
        <v>138</v>
      </c>
      <c r="E231" s="277" t="str">
        <f>+'Control Cuota LTP'!$C$34</f>
        <v>RUBIO Y MAUAD LTDA</v>
      </c>
      <c r="F231" s="277" t="s">
        <v>139</v>
      </c>
      <c r="G231" s="277" t="s">
        <v>140</v>
      </c>
      <c r="H231" s="82">
        <f>+'Control Cuota LTP'!E35</f>
        <v>5.0000000000000002E-5</v>
      </c>
      <c r="I231" s="82">
        <f>+'Control Cuota LTP'!F35</f>
        <v>0</v>
      </c>
      <c r="J231" s="82">
        <f>+'Control Cuota LTP'!G35</f>
        <v>1.6616688000000006</v>
      </c>
      <c r="K231" s="82">
        <f>+'Control Cuota LTP'!H35</f>
        <v>0</v>
      </c>
      <c r="L231" s="82">
        <f>+'Control Cuota LTP'!I35</f>
        <v>1.6616688000000006</v>
      </c>
      <c r="M231" s="278">
        <f>+'Control Cuota LTP'!J35</f>
        <v>0</v>
      </c>
      <c r="N231" s="177" t="s">
        <v>161</v>
      </c>
      <c r="O231" s="293">
        <f>+'Resumen anual_'!$B$4</f>
        <v>43587</v>
      </c>
    </row>
    <row r="232" spans="1:15" s="179" customFormat="1">
      <c r="A232" s="182" t="s">
        <v>196</v>
      </c>
      <c r="B232" s="285" t="s">
        <v>184</v>
      </c>
      <c r="C232" s="285" t="s">
        <v>195</v>
      </c>
      <c r="D232" s="180" t="s">
        <v>138</v>
      </c>
      <c r="E232" s="180" t="str">
        <f>+'Control Cuota LTP'!$C$34</f>
        <v>RUBIO Y MAUAD LTDA</v>
      </c>
      <c r="F232" s="180" t="s">
        <v>141</v>
      </c>
      <c r="G232" s="180" t="s">
        <v>140</v>
      </c>
      <c r="H232" s="181">
        <f>+H230+H231</f>
        <v>4.8000000000000007E-4</v>
      </c>
      <c r="I232" s="181">
        <f>+I230+I231</f>
        <v>1.6611888000000006</v>
      </c>
      <c r="J232" s="181">
        <f>+H232+I232</f>
        <v>1.6616688000000006</v>
      </c>
      <c r="K232" s="181">
        <f>SUM(K230:K231)</f>
        <v>0</v>
      </c>
      <c r="L232" s="181">
        <f>+J232-K232</f>
        <v>1.6616688000000006</v>
      </c>
      <c r="M232" s="183">
        <f>+K232/J232</f>
        <v>0</v>
      </c>
      <c r="N232" s="177" t="s">
        <v>161</v>
      </c>
      <c r="O232" s="293">
        <f>+'Resumen anual_'!$B$4</f>
        <v>43587</v>
      </c>
    </row>
    <row r="233" spans="1:15">
      <c r="A233" s="182" t="s">
        <v>196</v>
      </c>
      <c r="B233" s="285" t="s">
        <v>184</v>
      </c>
      <c r="C233" s="285" t="s">
        <v>96</v>
      </c>
      <c r="D233" s="277" t="s">
        <v>138</v>
      </c>
      <c r="E233" s="277" t="str">
        <f>+'Control Cuota LTP'!$C$34</f>
        <v>RUBIO Y MAUAD LTDA</v>
      </c>
      <c r="F233" s="277" t="s">
        <v>141</v>
      </c>
      <c r="G233" s="277" t="s">
        <v>142</v>
      </c>
      <c r="H233" s="280">
        <f>+'Control Cuota LTP'!K34</f>
        <v>4.5000000000000005E-3</v>
      </c>
      <c r="I233" s="280">
        <f>+'Control Cuota LTP'!L34</f>
        <v>27.304050000000011</v>
      </c>
      <c r="J233" s="280">
        <f>+'Control Cuota LTP'!M34</f>
        <v>27.308550000000011</v>
      </c>
      <c r="K233" s="280">
        <f>+'Control Cuota LTP'!N34</f>
        <v>0</v>
      </c>
      <c r="L233" s="280">
        <f>+'Control Cuota LTP'!O34</f>
        <v>27.308550000000011</v>
      </c>
      <c r="M233" s="281">
        <f>+'Control Cuota LTP'!P34</f>
        <v>0</v>
      </c>
      <c r="N233" s="177" t="s">
        <v>161</v>
      </c>
      <c r="O233" s="293">
        <f>+'Resumen anual_'!$B$4</f>
        <v>43587</v>
      </c>
    </row>
    <row r="234" spans="1:15">
      <c r="A234" s="182" t="s">
        <v>196</v>
      </c>
      <c r="B234" s="285" t="s">
        <v>184</v>
      </c>
      <c r="C234" s="277" t="s">
        <v>96</v>
      </c>
      <c r="D234" s="277" t="s">
        <v>138</v>
      </c>
      <c r="E234" s="277" t="str">
        <f>+'Control Cuota LTP'!$C$34</f>
        <v>RUBIO Y MAUAD LTDA</v>
      </c>
      <c r="F234" s="277" t="s">
        <v>139</v>
      </c>
      <c r="G234" s="277" t="s">
        <v>140</v>
      </c>
      <c r="H234" s="280">
        <f>+'Control Cuota LTP'!K35</f>
        <v>5.0000000000000001E-4</v>
      </c>
      <c r="I234" s="280">
        <f>+'Control Cuota LTP'!L35</f>
        <v>0</v>
      </c>
      <c r="J234" s="280">
        <f>+'Control Cuota LTP'!M35</f>
        <v>27.30905000000001</v>
      </c>
      <c r="K234" s="280">
        <f>+'Control Cuota LTP'!N35</f>
        <v>0</v>
      </c>
      <c r="L234" s="280">
        <f>+'Control Cuota LTP'!O35</f>
        <v>27.30905000000001</v>
      </c>
      <c r="M234" s="281">
        <f>+'Control Cuota LTP'!P35</f>
        <v>0</v>
      </c>
      <c r="N234" s="177" t="s">
        <v>161</v>
      </c>
      <c r="O234" s="293">
        <f>+'Resumen anual_'!$B$4</f>
        <v>43587</v>
      </c>
    </row>
    <row r="235" spans="1:15" s="179" customFormat="1">
      <c r="A235" s="182" t="s">
        <v>196</v>
      </c>
      <c r="B235" s="285" t="s">
        <v>184</v>
      </c>
      <c r="C235" s="180" t="s">
        <v>96</v>
      </c>
      <c r="D235" s="180" t="s">
        <v>138</v>
      </c>
      <c r="E235" s="180" t="str">
        <f>+'Control Cuota LTP'!$C$34</f>
        <v>RUBIO Y MAUAD LTDA</v>
      </c>
      <c r="F235" s="180" t="s">
        <v>141</v>
      </c>
      <c r="G235" s="180" t="s">
        <v>140</v>
      </c>
      <c r="H235" s="181">
        <f>+H233+H234</f>
        <v>5.000000000000001E-3</v>
      </c>
      <c r="I235" s="181">
        <f>+I233+I234</f>
        <v>27.304050000000011</v>
      </c>
      <c r="J235" s="181">
        <f>+H235+I235</f>
        <v>27.30905000000001</v>
      </c>
      <c r="K235" s="181">
        <f>SUM(K233:K234)</f>
        <v>0</v>
      </c>
      <c r="L235" s="181">
        <f>+J235-K235</f>
        <v>27.30905000000001</v>
      </c>
      <c r="M235" s="183">
        <f>+K235/J235</f>
        <v>0</v>
      </c>
      <c r="N235" s="177" t="s">
        <v>161</v>
      </c>
      <c r="O235" s="293">
        <f>+'Resumen anual_'!$B$4</f>
        <v>43587</v>
      </c>
    </row>
    <row r="236" spans="1:15">
      <c r="A236" s="182" t="s">
        <v>196</v>
      </c>
      <c r="B236" s="285" t="s">
        <v>184</v>
      </c>
      <c r="C236" s="277" t="s">
        <v>97</v>
      </c>
      <c r="D236" s="277" t="s">
        <v>138</v>
      </c>
      <c r="E236" s="277" t="str">
        <f>+'Control Cuota LTP'!$C$34</f>
        <v>RUBIO Y MAUAD LTDA</v>
      </c>
      <c r="F236" s="277" t="s">
        <v>141</v>
      </c>
      <c r="G236" s="277" t="s">
        <v>142</v>
      </c>
      <c r="H236" s="82">
        <f>+'Control Cuota LTP'!Q34</f>
        <v>9.0000000000000011E-3</v>
      </c>
      <c r="I236" s="82">
        <f>+'Control Cuota LTP'!R34</f>
        <v>34.608100000000007</v>
      </c>
      <c r="J236" s="82">
        <f>+'Control Cuota LTP'!S34</f>
        <v>34.617100000000008</v>
      </c>
      <c r="K236" s="82">
        <f>+'Control Cuota LTP'!T34</f>
        <v>0</v>
      </c>
      <c r="L236" s="82">
        <f>+'Control Cuota LTP'!U34</f>
        <v>34.617100000000008</v>
      </c>
      <c r="M236" s="278">
        <f>+'Control Cuota LTP'!V34</f>
        <v>0</v>
      </c>
      <c r="N236" s="177" t="s">
        <v>161</v>
      </c>
      <c r="O236" s="293">
        <f>+'Resumen anual_'!$B$4</f>
        <v>43587</v>
      </c>
    </row>
    <row r="237" spans="1:15">
      <c r="A237" s="182" t="s">
        <v>196</v>
      </c>
      <c r="B237" s="285" t="s">
        <v>184</v>
      </c>
      <c r="C237" s="277" t="s">
        <v>97</v>
      </c>
      <c r="D237" s="277" t="s">
        <v>138</v>
      </c>
      <c r="E237" s="277" t="str">
        <f>+'Control Cuota LTP'!$C$34</f>
        <v>RUBIO Y MAUAD LTDA</v>
      </c>
      <c r="F237" s="277" t="s">
        <v>139</v>
      </c>
      <c r="G237" s="277" t="s">
        <v>140</v>
      </c>
      <c r="H237" s="82">
        <f>+'Control Cuota LTP'!Q35</f>
        <v>1E-3</v>
      </c>
      <c r="I237" s="82">
        <f>+'Control Cuota LTP'!R35</f>
        <v>0</v>
      </c>
      <c r="J237" s="82">
        <f>+'Control Cuota LTP'!S35</f>
        <v>34.618100000000005</v>
      </c>
      <c r="K237" s="82">
        <f>+'Control Cuota LTP'!T35</f>
        <v>0</v>
      </c>
      <c r="L237" s="82">
        <f>+'Control Cuota LTP'!U35</f>
        <v>34.618100000000005</v>
      </c>
      <c r="M237" s="278">
        <f>+'Control Cuota LTP'!V35</f>
        <v>0</v>
      </c>
      <c r="N237" s="177" t="s">
        <v>161</v>
      </c>
      <c r="O237" s="293">
        <f>+'Resumen anual_'!$B$4</f>
        <v>43587</v>
      </c>
    </row>
    <row r="238" spans="1:15" s="179" customFormat="1">
      <c r="A238" s="182" t="s">
        <v>196</v>
      </c>
      <c r="B238" s="285" t="s">
        <v>184</v>
      </c>
      <c r="C238" s="180" t="s">
        <v>97</v>
      </c>
      <c r="D238" s="180" t="s">
        <v>138</v>
      </c>
      <c r="E238" s="180" t="str">
        <f>+'Control Cuota LTP'!$C$34</f>
        <v>RUBIO Y MAUAD LTDA</v>
      </c>
      <c r="F238" s="180" t="s">
        <v>141</v>
      </c>
      <c r="G238" s="180" t="s">
        <v>140</v>
      </c>
      <c r="H238" s="181">
        <f>+H236+H237</f>
        <v>1.0000000000000002E-2</v>
      </c>
      <c r="I238" s="181">
        <f>+I236+I237</f>
        <v>34.608100000000007</v>
      </c>
      <c r="J238" s="181">
        <f>+H238+I238</f>
        <v>34.618100000000005</v>
      </c>
      <c r="K238" s="181">
        <f>SUM(K236:K237)</f>
        <v>0</v>
      </c>
      <c r="L238" s="181">
        <f>+J238-K238</f>
        <v>34.618100000000005</v>
      </c>
      <c r="M238" s="183">
        <f>+K238/J238</f>
        <v>0</v>
      </c>
      <c r="N238" s="177" t="s">
        <v>161</v>
      </c>
      <c r="O238" s="293">
        <f>+'Resumen anual_'!$B$4</f>
        <v>43587</v>
      </c>
    </row>
    <row r="239" spans="1:15">
      <c r="A239" s="182" t="s">
        <v>196</v>
      </c>
      <c r="B239" s="285" t="s">
        <v>184</v>
      </c>
      <c r="C239" s="277" t="s">
        <v>98</v>
      </c>
      <c r="D239" s="277" t="s">
        <v>138</v>
      </c>
      <c r="E239" s="277" t="str">
        <f>+'Control Cuota LTP'!$C$34</f>
        <v>RUBIO Y MAUAD LTDA</v>
      </c>
      <c r="F239" s="277" t="s">
        <v>141</v>
      </c>
      <c r="G239" s="277" t="s">
        <v>142</v>
      </c>
      <c r="H239" s="280">
        <f>+'Control Cuota LTP'!W34</f>
        <v>6.7500000000000008E-3</v>
      </c>
      <c r="I239" s="280">
        <f>+'Control Cuota LTP'!X34</f>
        <v>25.956074999999991</v>
      </c>
      <c r="J239" s="280">
        <f>+'Control Cuota LTP'!Y34</f>
        <v>25.962824999999992</v>
      </c>
      <c r="K239" s="280">
        <f>+'Control Cuota LTP'!Z34</f>
        <v>0</v>
      </c>
      <c r="L239" s="280">
        <f>+'Control Cuota LTP'!AA34</f>
        <v>25.962824999999992</v>
      </c>
      <c r="M239" s="281">
        <f>+'Control Cuota LTP'!AB34</f>
        <v>0</v>
      </c>
      <c r="N239" s="177" t="s">
        <v>161</v>
      </c>
      <c r="O239" s="293">
        <f>+'Resumen anual_'!$B$4</f>
        <v>43587</v>
      </c>
    </row>
    <row r="240" spans="1:15">
      <c r="A240" s="182" t="s">
        <v>196</v>
      </c>
      <c r="B240" s="285" t="s">
        <v>184</v>
      </c>
      <c r="C240" s="277" t="s">
        <v>98</v>
      </c>
      <c r="D240" s="277" t="s">
        <v>138</v>
      </c>
      <c r="E240" s="277" t="str">
        <f>+'Control Cuota LTP'!$C$34</f>
        <v>RUBIO Y MAUAD LTDA</v>
      </c>
      <c r="F240" s="277" t="s">
        <v>139</v>
      </c>
      <c r="G240" s="277" t="s">
        <v>140</v>
      </c>
      <c r="H240" s="280">
        <f>+'Control Cuota LTP'!W35</f>
        <v>7.5000000000000002E-4</v>
      </c>
      <c r="I240" s="280">
        <f>+'Control Cuota LTP'!X35</f>
        <v>0</v>
      </c>
      <c r="J240" s="280">
        <f>+'Control Cuota LTP'!Y35</f>
        <v>25.963574999999992</v>
      </c>
      <c r="K240" s="280">
        <f>+'Control Cuota LTP'!Z35</f>
        <v>0</v>
      </c>
      <c r="L240" s="280">
        <f>+'Control Cuota LTP'!AA35</f>
        <v>25.963574999999992</v>
      </c>
      <c r="M240" s="281">
        <f>+'Control Cuota LTP'!AB35</f>
        <v>0</v>
      </c>
      <c r="N240" s="177" t="s">
        <v>161</v>
      </c>
      <c r="O240" s="293">
        <f>+'Resumen anual_'!$B$4</f>
        <v>43587</v>
      </c>
    </row>
    <row r="241" spans="1:15" s="179" customFormat="1">
      <c r="A241" s="182" t="s">
        <v>196</v>
      </c>
      <c r="B241" s="285" t="s">
        <v>184</v>
      </c>
      <c r="C241" s="180" t="s">
        <v>98</v>
      </c>
      <c r="D241" s="180" t="s">
        <v>138</v>
      </c>
      <c r="E241" s="180" t="str">
        <f>+'Control Cuota LTP'!$C$34</f>
        <v>RUBIO Y MAUAD LTDA</v>
      </c>
      <c r="F241" s="180" t="s">
        <v>141</v>
      </c>
      <c r="G241" s="180" t="s">
        <v>140</v>
      </c>
      <c r="H241" s="181">
        <f>+H239+H240</f>
        <v>7.5000000000000006E-3</v>
      </c>
      <c r="I241" s="181">
        <f>+I239+I240</f>
        <v>25.956074999999991</v>
      </c>
      <c r="J241" s="181">
        <f>+H241+I241</f>
        <v>25.963574999999992</v>
      </c>
      <c r="K241" s="181">
        <f>SUM(K239:K240)</f>
        <v>0</v>
      </c>
      <c r="L241" s="181">
        <f>+J241-K241</f>
        <v>25.963574999999992</v>
      </c>
      <c r="M241" s="183">
        <f>+K241/J241</f>
        <v>0</v>
      </c>
      <c r="N241" s="177" t="s">
        <v>161</v>
      </c>
      <c r="O241" s="293">
        <f>+'Resumen anual_'!$B$4</f>
        <v>43587</v>
      </c>
    </row>
    <row r="242" spans="1:15">
      <c r="A242" s="182" t="s">
        <v>196</v>
      </c>
      <c r="B242" s="285" t="s">
        <v>184</v>
      </c>
      <c r="C242" s="277" t="s">
        <v>99</v>
      </c>
      <c r="D242" s="277" t="s">
        <v>138</v>
      </c>
      <c r="E242" s="277" t="str">
        <f>+'Control Cuota LTP'!$C$34</f>
        <v>RUBIO Y MAUAD LTDA</v>
      </c>
      <c r="F242" s="277" t="s">
        <v>141</v>
      </c>
      <c r="G242" s="277" t="s">
        <v>142</v>
      </c>
      <c r="H242" s="82">
        <f>+'Control Cuota LTP'!AC34</f>
        <v>1.3500000000000002E-2</v>
      </c>
      <c r="I242" s="82">
        <f>+'Control Cuota LTP'!AD34</f>
        <v>51.912149999999983</v>
      </c>
      <c r="J242" s="82">
        <f>+'Control Cuota LTP'!AE34</f>
        <v>51.925649999999983</v>
      </c>
      <c r="K242" s="82">
        <f>+'Control Cuota LTP'!AF34</f>
        <v>0</v>
      </c>
      <c r="L242" s="82">
        <f>+'Control Cuota LTP'!AG34</f>
        <v>51.925649999999983</v>
      </c>
      <c r="M242" s="278">
        <f>+'Control Cuota LTP'!AH34</f>
        <v>0</v>
      </c>
      <c r="N242" s="177" t="s">
        <v>161</v>
      </c>
      <c r="O242" s="293">
        <f>+'Resumen anual_'!$B$4</f>
        <v>43587</v>
      </c>
    </row>
    <row r="243" spans="1:15">
      <c r="A243" s="182" t="s">
        <v>196</v>
      </c>
      <c r="B243" s="285" t="s">
        <v>184</v>
      </c>
      <c r="C243" s="277" t="s">
        <v>99</v>
      </c>
      <c r="D243" s="277" t="s">
        <v>138</v>
      </c>
      <c r="E243" s="277" t="str">
        <f>+'Control Cuota LTP'!$C$34</f>
        <v>RUBIO Y MAUAD LTDA</v>
      </c>
      <c r="F243" s="277" t="s">
        <v>139</v>
      </c>
      <c r="G243" s="277" t="s">
        <v>140</v>
      </c>
      <c r="H243" s="82">
        <f>+'Control Cuota LTP'!AC35</f>
        <v>1.5E-3</v>
      </c>
      <c r="I243" s="82">
        <f>+'Control Cuota LTP'!AD35</f>
        <v>0</v>
      </c>
      <c r="J243" s="82">
        <f>+'Control Cuota LTP'!AE35</f>
        <v>51.927149999999983</v>
      </c>
      <c r="K243" s="82">
        <f>+'Control Cuota LTP'!AF35</f>
        <v>0</v>
      </c>
      <c r="L243" s="82">
        <f>+'Control Cuota LTP'!AG35</f>
        <v>51.927149999999983</v>
      </c>
      <c r="M243" s="278">
        <f>+'Control Cuota LTP'!AH35</f>
        <v>0</v>
      </c>
      <c r="N243" s="177" t="s">
        <v>161</v>
      </c>
      <c r="O243" s="293">
        <f>+'Resumen anual_'!$B$4</f>
        <v>43587</v>
      </c>
    </row>
    <row r="244" spans="1:15" s="179" customFormat="1">
      <c r="A244" s="182" t="s">
        <v>196</v>
      </c>
      <c r="B244" s="285" t="s">
        <v>184</v>
      </c>
      <c r="C244" s="180" t="s">
        <v>99</v>
      </c>
      <c r="D244" s="180" t="s">
        <v>138</v>
      </c>
      <c r="E244" s="180" t="str">
        <f>+'Control Cuota LTP'!$C$34</f>
        <v>RUBIO Y MAUAD LTDA</v>
      </c>
      <c r="F244" s="180" t="s">
        <v>141</v>
      </c>
      <c r="G244" s="180" t="s">
        <v>140</v>
      </c>
      <c r="H244" s="181">
        <f>+H242+H243</f>
        <v>1.5000000000000001E-2</v>
      </c>
      <c r="I244" s="181">
        <f>+I242+I243</f>
        <v>51.912149999999983</v>
      </c>
      <c r="J244" s="181">
        <f>+H244+I244</f>
        <v>51.927149999999983</v>
      </c>
      <c r="K244" s="181">
        <f>SUM(K242:K243)</f>
        <v>0</v>
      </c>
      <c r="L244" s="181">
        <f>+J244-K244</f>
        <v>51.927149999999983</v>
      </c>
      <c r="M244" s="183">
        <f>+K244/J244</f>
        <v>0</v>
      </c>
      <c r="N244" s="177" t="s">
        <v>161</v>
      </c>
      <c r="O244" s="293">
        <f>+'Resumen anual_'!$B$4</f>
        <v>43587</v>
      </c>
    </row>
    <row r="245" spans="1:15">
      <c r="A245" s="182" t="s">
        <v>196</v>
      </c>
      <c r="B245" s="285" t="s">
        <v>184</v>
      </c>
      <c r="C245" s="277" t="s">
        <v>100</v>
      </c>
      <c r="D245" s="277" t="s">
        <v>138</v>
      </c>
      <c r="E245" s="277" t="str">
        <f>+'Control Cuota LTP'!$C$34</f>
        <v>RUBIO Y MAUAD LTDA</v>
      </c>
      <c r="F245" s="277" t="s">
        <v>141</v>
      </c>
      <c r="G245" s="277" t="s">
        <v>142</v>
      </c>
      <c r="H245" s="82">
        <f>+'Control Cuota LTP'!AI34</f>
        <v>6.0300000000000006E-3</v>
      </c>
      <c r="I245" s="82">
        <f>+'Control Cuota LTP'!AJ34</f>
        <v>23.187427000000007</v>
      </c>
      <c r="J245" s="82">
        <f>+'Control Cuota LTP'!AK34</f>
        <v>23.193457000000006</v>
      </c>
      <c r="K245" s="82">
        <f>+'Control Cuota LTP'!AL34</f>
        <v>0</v>
      </c>
      <c r="L245" s="82">
        <f>+'Control Cuota LTP'!AM34</f>
        <v>23.193457000000006</v>
      </c>
      <c r="M245" s="278">
        <f>+'Control Cuota LTP'!AN34</f>
        <v>0</v>
      </c>
      <c r="N245" s="177" t="s">
        <v>161</v>
      </c>
      <c r="O245" s="293">
        <f>+'Resumen anual_'!$B$4</f>
        <v>43587</v>
      </c>
    </row>
    <row r="246" spans="1:15">
      <c r="A246" s="182" t="s">
        <v>196</v>
      </c>
      <c r="B246" s="285" t="s">
        <v>184</v>
      </c>
      <c r="C246" s="277" t="s">
        <v>100</v>
      </c>
      <c r="D246" s="277" t="s">
        <v>138</v>
      </c>
      <c r="E246" s="277" t="str">
        <f>+'Control Cuota LTP'!$C$34</f>
        <v>RUBIO Y MAUAD LTDA</v>
      </c>
      <c r="F246" s="277" t="s">
        <v>139</v>
      </c>
      <c r="G246" s="277" t="s">
        <v>140</v>
      </c>
      <c r="H246" s="82">
        <f>+'Control Cuota LTP'!AI35</f>
        <v>6.7000000000000002E-4</v>
      </c>
      <c r="I246" s="82">
        <f>+'Control Cuota LTP'!AJ35</f>
        <v>0</v>
      </c>
      <c r="J246" s="82">
        <f>+'Control Cuota LTP'!AK35</f>
        <v>23.194127000000005</v>
      </c>
      <c r="K246" s="82">
        <f>+'Control Cuota LTP'!AL35</f>
        <v>0</v>
      </c>
      <c r="L246" s="82">
        <f>+'Control Cuota LTP'!AM35</f>
        <v>23.194127000000005</v>
      </c>
      <c r="M246" s="278">
        <f>+'Control Cuota LTP'!AN35</f>
        <v>0</v>
      </c>
      <c r="N246" s="177" t="s">
        <v>161</v>
      </c>
      <c r="O246" s="293">
        <f>+'Resumen anual_'!$B$4</f>
        <v>43587</v>
      </c>
    </row>
    <row r="247" spans="1:15" s="179" customFormat="1">
      <c r="A247" s="182" t="s">
        <v>196</v>
      </c>
      <c r="B247" s="285" t="s">
        <v>184</v>
      </c>
      <c r="C247" s="180" t="s">
        <v>100</v>
      </c>
      <c r="D247" s="180" t="s">
        <v>138</v>
      </c>
      <c r="E247" s="180" t="str">
        <f>+'Control Cuota LTP'!$C$34</f>
        <v>RUBIO Y MAUAD LTDA</v>
      </c>
      <c r="F247" s="180" t="s">
        <v>141</v>
      </c>
      <c r="G247" s="180" t="s">
        <v>140</v>
      </c>
      <c r="H247" s="181">
        <f>+H245+H246</f>
        <v>6.7000000000000011E-3</v>
      </c>
      <c r="I247" s="181">
        <f>+I245+I246</f>
        <v>23.187427000000007</v>
      </c>
      <c r="J247" s="181">
        <f>+H247+I247</f>
        <v>23.194127000000005</v>
      </c>
      <c r="K247" s="181">
        <f>SUM(K245:K246)</f>
        <v>0</v>
      </c>
      <c r="L247" s="181">
        <f>+J247-K247</f>
        <v>23.194127000000005</v>
      </c>
      <c r="M247" s="183">
        <f>+K247/J247</f>
        <v>0</v>
      </c>
      <c r="N247" s="177" t="s">
        <v>161</v>
      </c>
      <c r="O247" s="293">
        <f>+'Resumen anual_'!$B$4</f>
        <v>43587</v>
      </c>
    </row>
    <row r="248" spans="1:15">
      <c r="A248" s="182" t="s">
        <v>196</v>
      </c>
      <c r="B248" s="285" t="s">
        <v>184</v>
      </c>
      <c r="C248" s="282" t="s">
        <v>144</v>
      </c>
      <c r="D248" s="282" t="s">
        <v>138</v>
      </c>
      <c r="E248" s="282" t="str">
        <f>+'Control Cuota LTP'!$C$34</f>
        <v>RUBIO Y MAUAD LTDA</v>
      </c>
      <c r="F248" s="282" t="s">
        <v>141</v>
      </c>
      <c r="G248" s="282" t="s">
        <v>140</v>
      </c>
      <c r="H248" s="283">
        <f>+H247+H244+H241+H238+H235+H232</f>
        <v>4.4680000000000004E-2</v>
      </c>
      <c r="I248" s="283">
        <f>+I247+I244+I241+I238+I235+I232</f>
        <v>164.6289908</v>
      </c>
      <c r="J248" s="283">
        <f>+H248+I248</f>
        <v>164.6736708</v>
      </c>
      <c r="K248" s="283">
        <f>+K247+K244+K241+K238+K235+K232</f>
        <v>0</v>
      </c>
      <c r="L248" s="283">
        <f>+J248-K248</f>
        <v>164.6736708</v>
      </c>
      <c r="M248" s="284">
        <f>+K248/J248</f>
        <v>0</v>
      </c>
      <c r="N248" s="177" t="s">
        <v>161</v>
      </c>
      <c r="O248" s="297">
        <f>+'Resumen anual_'!$B$4</f>
        <v>43587</v>
      </c>
    </row>
    <row r="249" spans="1:15">
      <c r="A249" s="182" t="s">
        <v>196</v>
      </c>
      <c r="B249" s="285" t="s">
        <v>184</v>
      </c>
      <c r="C249" s="285" t="s">
        <v>195</v>
      </c>
      <c r="D249" s="277" t="s">
        <v>138</v>
      </c>
      <c r="E249" s="277" t="str">
        <f>+'Control Cuota LTP'!$C$36</f>
        <v>ANTONIO CRUZ CORDOVA NAKOUZI E.I.R.L</v>
      </c>
      <c r="F249" s="277" t="s">
        <v>141</v>
      </c>
      <c r="G249" s="277" t="s">
        <v>142</v>
      </c>
      <c r="H249" s="82">
        <f>+'Control Cuota LTP'!E36</f>
        <v>0.20179900000000001</v>
      </c>
      <c r="I249" s="82">
        <f>+'Control Cuota LTP'!F36</f>
        <v>0</v>
      </c>
      <c r="J249" s="82">
        <f>+'Control Cuota LTP'!G36</f>
        <v>0.20179900000000001</v>
      </c>
      <c r="K249" s="82">
        <f>+'Control Cuota LTP'!H36</f>
        <v>0</v>
      </c>
      <c r="L249" s="82">
        <f>+'Control Cuota LTP'!I36</f>
        <v>0.20179900000000001</v>
      </c>
      <c r="M249" s="278">
        <f>+'Control Cuota LTP'!J36</f>
        <v>0</v>
      </c>
      <c r="N249" s="177" t="s">
        <v>161</v>
      </c>
      <c r="O249" s="293">
        <f>+'Resumen anual_'!$B$4</f>
        <v>43587</v>
      </c>
    </row>
    <row r="250" spans="1:15">
      <c r="A250" s="182" t="s">
        <v>196</v>
      </c>
      <c r="B250" s="285" t="s">
        <v>184</v>
      </c>
      <c r="C250" s="285" t="s">
        <v>195</v>
      </c>
      <c r="D250" s="277" t="s">
        <v>138</v>
      </c>
      <c r="E250" s="277" t="str">
        <f>+'Control Cuota LTP'!$C$36</f>
        <v>ANTONIO CRUZ CORDOVA NAKOUZI E.I.R.L</v>
      </c>
      <c r="F250" s="277" t="s">
        <v>139</v>
      </c>
      <c r="G250" s="277" t="s">
        <v>140</v>
      </c>
      <c r="H250" s="82">
        <f>+'Control Cuota LTP'!E37</f>
        <v>2.3465E-2</v>
      </c>
      <c r="I250" s="82">
        <f>+'Control Cuota LTP'!F37</f>
        <v>0</v>
      </c>
      <c r="J250" s="82">
        <f>+'Control Cuota LTP'!G37</f>
        <v>0.22526400000000002</v>
      </c>
      <c r="K250" s="82">
        <f>+'Control Cuota LTP'!H37</f>
        <v>0</v>
      </c>
      <c r="L250" s="82">
        <f>+'Control Cuota LTP'!I37</f>
        <v>0.22526400000000002</v>
      </c>
      <c r="M250" s="278">
        <f>+'Control Cuota LTP'!J37</f>
        <v>0</v>
      </c>
      <c r="N250" s="177" t="s">
        <v>161</v>
      </c>
      <c r="O250" s="293">
        <f>+'Resumen anual_'!$B$4</f>
        <v>43587</v>
      </c>
    </row>
    <row r="251" spans="1:15" s="179" customFormat="1">
      <c r="A251" s="182" t="s">
        <v>196</v>
      </c>
      <c r="B251" s="285" t="s">
        <v>184</v>
      </c>
      <c r="C251" s="285" t="s">
        <v>195</v>
      </c>
      <c r="D251" s="180" t="s">
        <v>138</v>
      </c>
      <c r="E251" s="180" t="str">
        <f>+'Control Cuota LTP'!$C$36</f>
        <v>ANTONIO CRUZ CORDOVA NAKOUZI E.I.R.L</v>
      </c>
      <c r="F251" s="180" t="s">
        <v>141</v>
      </c>
      <c r="G251" s="180" t="s">
        <v>140</v>
      </c>
      <c r="H251" s="181">
        <f>+H249+H250</f>
        <v>0.22526400000000002</v>
      </c>
      <c r="I251" s="181">
        <f>+I249+I250</f>
        <v>0</v>
      </c>
      <c r="J251" s="181">
        <f>+H251+I251</f>
        <v>0.22526400000000002</v>
      </c>
      <c r="K251" s="181">
        <f>SUM(K249:K250)</f>
        <v>0</v>
      </c>
      <c r="L251" s="181">
        <f>+J251-K251</f>
        <v>0.22526400000000002</v>
      </c>
      <c r="M251" s="183">
        <f>+K251/J251</f>
        <v>0</v>
      </c>
      <c r="N251" s="177" t="s">
        <v>161</v>
      </c>
      <c r="O251" s="293">
        <f>+'Resumen anual_'!$B$4</f>
        <v>43587</v>
      </c>
    </row>
    <row r="252" spans="1:15">
      <c r="A252" s="182" t="s">
        <v>196</v>
      </c>
      <c r="B252" s="285" t="s">
        <v>184</v>
      </c>
      <c r="C252" s="285" t="s">
        <v>96</v>
      </c>
      <c r="D252" s="277" t="s">
        <v>138</v>
      </c>
      <c r="E252" s="277" t="str">
        <f>+'Control Cuota LTP'!$C$36</f>
        <v>ANTONIO CRUZ CORDOVA NAKOUZI E.I.R.L</v>
      </c>
      <c r="F252" s="277" t="s">
        <v>141</v>
      </c>
      <c r="G252" s="277" t="s">
        <v>142</v>
      </c>
      <c r="H252" s="280">
        <f>+'Control Cuota LTP'!K36</f>
        <v>2.11185</v>
      </c>
      <c r="I252" s="280">
        <f>+'Control Cuota LTP'!L36</f>
        <v>0</v>
      </c>
      <c r="J252" s="280">
        <f>+'Control Cuota LTP'!M36</f>
        <v>2.11185</v>
      </c>
      <c r="K252" s="280">
        <f>+'Control Cuota LTP'!N36</f>
        <v>0</v>
      </c>
      <c r="L252" s="280">
        <f>+'Control Cuota LTP'!O36</f>
        <v>2.11185</v>
      </c>
      <c r="M252" s="281">
        <f>+'Control Cuota LTP'!P36</f>
        <v>0</v>
      </c>
      <c r="N252" s="177" t="s">
        <v>161</v>
      </c>
      <c r="O252" s="293">
        <f>+'Resumen anual_'!$B$4</f>
        <v>43587</v>
      </c>
    </row>
    <row r="253" spans="1:15">
      <c r="A253" s="182" t="s">
        <v>196</v>
      </c>
      <c r="B253" s="285" t="s">
        <v>184</v>
      </c>
      <c r="C253" s="277" t="s">
        <v>96</v>
      </c>
      <c r="D253" s="277" t="s">
        <v>138</v>
      </c>
      <c r="E253" s="277" t="str">
        <f>+'Control Cuota LTP'!$C$36</f>
        <v>ANTONIO CRUZ CORDOVA NAKOUZI E.I.R.L</v>
      </c>
      <c r="F253" s="277" t="s">
        <v>139</v>
      </c>
      <c r="G253" s="277" t="s">
        <v>140</v>
      </c>
      <c r="H253" s="280">
        <f>+'Control Cuota LTP'!K37</f>
        <v>0.23465</v>
      </c>
      <c r="I253" s="280">
        <f>+'Control Cuota LTP'!L37</f>
        <v>0</v>
      </c>
      <c r="J253" s="280">
        <f>+'Control Cuota LTP'!M37</f>
        <v>2.3464999999999998</v>
      </c>
      <c r="K253" s="280">
        <f>+'Control Cuota LTP'!N37</f>
        <v>0</v>
      </c>
      <c r="L253" s="280">
        <f>+'Control Cuota LTP'!O37</f>
        <v>2.3464999999999998</v>
      </c>
      <c r="M253" s="281">
        <f>+'Control Cuota LTP'!P37</f>
        <v>0</v>
      </c>
      <c r="N253" s="177" t="s">
        <v>161</v>
      </c>
      <c r="O253" s="293">
        <f>+'Resumen anual_'!$B$4</f>
        <v>43587</v>
      </c>
    </row>
    <row r="254" spans="1:15" s="179" customFormat="1">
      <c r="A254" s="182" t="s">
        <v>196</v>
      </c>
      <c r="B254" s="285" t="s">
        <v>184</v>
      </c>
      <c r="C254" s="180" t="s">
        <v>96</v>
      </c>
      <c r="D254" s="180" t="s">
        <v>138</v>
      </c>
      <c r="E254" s="180" t="str">
        <f>+'Control Cuota LTP'!$C$36</f>
        <v>ANTONIO CRUZ CORDOVA NAKOUZI E.I.R.L</v>
      </c>
      <c r="F254" s="180" t="s">
        <v>141</v>
      </c>
      <c r="G254" s="180" t="s">
        <v>140</v>
      </c>
      <c r="H254" s="181">
        <f>+H252+H253</f>
        <v>2.3464999999999998</v>
      </c>
      <c r="I254" s="181">
        <f>+I252+I253</f>
        <v>0</v>
      </c>
      <c r="J254" s="181">
        <f>+H254+I254</f>
        <v>2.3464999999999998</v>
      </c>
      <c r="K254" s="181">
        <f>SUM(K252:K253)</f>
        <v>0</v>
      </c>
      <c r="L254" s="181">
        <f>+J254-K254</f>
        <v>2.3464999999999998</v>
      </c>
      <c r="M254" s="183">
        <f>+K254/J254</f>
        <v>0</v>
      </c>
      <c r="N254" s="177" t="s">
        <v>161</v>
      </c>
      <c r="O254" s="293">
        <f>+'Resumen anual_'!$B$4</f>
        <v>43587</v>
      </c>
    </row>
    <row r="255" spans="1:15">
      <c r="A255" s="182" t="s">
        <v>196</v>
      </c>
      <c r="B255" s="285" t="s">
        <v>184</v>
      </c>
      <c r="C255" s="277" t="s">
        <v>97</v>
      </c>
      <c r="D255" s="277" t="s">
        <v>138</v>
      </c>
      <c r="E255" s="277" t="str">
        <f>+'Control Cuota LTP'!$C$36</f>
        <v>ANTONIO CRUZ CORDOVA NAKOUZI E.I.R.L</v>
      </c>
      <c r="F255" s="277" t="s">
        <v>141</v>
      </c>
      <c r="G255" s="277" t="s">
        <v>142</v>
      </c>
      <c r="H255" s="82">
        <f>+'Control Cuota LTP'!Q36</f>
        <v>4.2237</v>
      </c>
      <c r="I255" s="82">
        <f>+'Control Cuota LTP'!R36</f>
        <v>0</v>
      </c>
      <c r="J255" s="82">
        <f>+'Control Cuota LTP'!S36</f>
        <v>4.2237</v>
      </c>
      <c r="K255" s="82">
        <f>+'Control Cuota LTP'!T36</f>
        <v>0</v>
      </c>
      <c r="L255" s="82">
        <f>+'Control Cuota LTP'!U36</f>
        <v>4.2237</v>
      </c>
      <c r="M255" s="278">
        <f>+'Control Cuota LTP'!V36</f>
        <v>0</v>
      </c>
      <c r="N255" s="177" t="s">
        <v>161</v>
      </c>
      <c r="O255" s="293">
        <f>+'Resumen anual_'!$B$4</f>
        <v>43587</v>
      </c>
    </row>
    <row r="256" spans="1:15">
      <c r="A256" s="182" t="s">
        <v>196</v>
      </c>
      <c r="B256" s="285" t="s">
        <v>184</v>
      </c>
      <c r="C256" s="277" t="s">
        <v>97</v>
      </c>
      <c r="D256" s="277" t="s">
        <v>138</v>
      </c>
      <c r="E256" s="277" t="str">
        <f>+'Control Cuota LTP'!$C$36</f>
        <v>ANTONIO CRUZ CORDOVA NAKOUZI E.I.R.L</v>
      </c>
      <c r="F256" s="277" t="s">
        <v>139</v>
      </c>
      <c r="G256" s="277" t="s">
        <v>140</v>
      </c>
      <c r="H256" s="82">
        <f>+'Control Cuota LTP'!Q37</f>
        <v>0.46929999999999999</v>
      </c>
      <c r="I256" s="82">
        <f>+'Control Cuota LTP'!R37</f>
        <v>0</v>
      </c>
      <c r="J256" s="82">
        <f>+'Control Cuota LTP'!S37</f>
        <v>4.6929999999999996</v>
      </c>
      <c r="K256" s="82">
        <f>+'Control Cuota LTP'!T37</f>
        <v>2.4649999999999999</v>
      </c>
      <c r="L256" s="82">
        <f>+'Control Cuota LTP'!U37</f>
        <v>2.2279999999999998</v>
      </c>
      <c r="M256" s="278">
        <f>+'Control Cuota LTP'!V37</f>
        <v>0.52525037289580223</v>
      </c>
      <c r="N256" s="177" t="s">
        <v>161</v>
      </c>
      <c r="O256" s="293">
        <f>+'Resumen anual_'!$B$4</f>
        <v>43587</v>
      </c>
    </row>
    <row r="257" spans="1:15" s="179" customFormat="1">
      <c r="A257" s="182" t="s">
        <v>196</v>
      </c>
      <c r="B257" s="285" t="s">
        <v>184</v>
      </c>
      <c r="C257" s="180" t="s">
        <v>97</v>
      </c>
      <c r="D257" s="180" t="s">
        <v>138</v>
      </c>
      <c r="E257" s="180" t="str">
        <f>+'Control Cuota LTP'!$C$36</f>
        <v>ANTONIO CRUZ CORDOVA NAKOUZI E.I.R.L</v>
      </c>
      <c r="F257" s="180" t="s">
        <v>141</v>
      </c>
      <c r="G257" s="180" t="s">
        <v>140</v>
      </c>
      <c r="H257" s="181">
        <f>+H255+H256</f>
        <v>4.6929999999999996</v>
      </c>
      <c r="I257" s="181">
        <f>+I255+I256</f>
        <v>0</v>
      </c>
      <c r="J257" s="181">
        <f>+H257+I257</f>
        <v>4.6929999999999996</v>
      </c>
      <c r="K257" s="181">
        <f>SUM(K255:K256)</f>
        <v>2.4649999999999999</v>
      </c>
      <c r="L257" s="181">
        <f>+J257-K257</f>
        <v>2.2279999999999998</v>
      </c>
      <c r="M257" s="183">
        <f>+K257/J257</f>
        <v>0.52525037289580223</v>
      </c>
      <c r="N257" s="177" t="s">
        <v>161</v>
      </c>
      <c r="O257" s="293">
        <f>+'Resumen anual_'!$B$4</f>
        <v>43587</v>
      </c>
    </row>
    <row r="258" spans="1:15">
      <c r="A258" s="182" t="s">
        <v>196</v>
      </c>
      <c r="B258" s="285" t="s">
        <v>184</v>
      </c>
      <c r="C258" s="277" t="s">
        <v>98</v>
      </c>
      <c r="D258" s="277" t="s">
        <v>138</v>
      </c>
      <c r="E258" s="277" t="str">
        <f>+'Control Cuota LTP'!$C$36</f>
        <v>ANTONIO CRUZ CORDOVA NAKOUZI E.I.R.L</v>
      </c>
      <c r="F258" s="277" t="s">
        <v>141</v>
      </c>
      <c r="G258" s="277" t="s">
        <v>142</v>
      </c>
      <c r="H258" s="280">
        <f>+'Control Cuota LTP'!W36</f>
        <v>3.1677750000000002</v>
      </c>
      <c r="I258" s="280">
        <f>+'Control Cuota LTP'!X36</f>
        <v>0</v>
      </c>
      <c r="J258" s="280">
        <f>+'Control Cuota LTP'!Y36</f>
        <v>3.1677750000000002</v>
      </c>
      <c r="K258" s="280">
        <f>+'Control Cuota LTP'!Z36</f>
        <v>0</v>
      </c>
      <c r="L258" s="280">
        <f>+'Control Cuota LTP'!AA36</f>
        <v>3.1677750000000002</v>
      </c>
      <c r="M258" s="281">
        <f>+'Control Cuota LTP'!AB36</f>
        <v>0</v>
      </c>
      <c r="N258" s="177" t="s">
        <v>161</v>
      </c>
      <c r="O258" s="293">
        <f>+'Resumen anual_'!$B$4</f>
        <v>43587</v>
      </c>
    </row>
    <row r="259" spans="1:15">
      <c r="A259" s="182" t="s">
        <v>196</v>
      </c>
      <c r="B259" s="285" t="s">
        <v>184</v>
      </c>
      <c r="C259" s="277" t="s">
        <v>98</v>
      </c>
      <c r="D259" s="277" t="s">
        <v>138</v>
      </c>
      <c r="E259" s="277" t="str">
        <f>+'Control Cuota LTP'!$C$36</f>
        <v>ANTONIO CRUZ CORDOVA NAKOUZI E.I.R.L</v>
      </c>
      <c r="F259" s="277" t="s">
        <v>139</v>
      </c>
      <c r="G259" s="277" t="s">
        <v>140</v>
      </c>
      <c r="H259" s="280">
        <f>+'Control Cuota LTP'!W37</f>
        <v>0.35197499999999998</v>
      </c>
      <c r="I259" s="280">
        <f>+'Control Cuota LTP'!X37</f>
        <v>0</v>
      </c>
      <c r="J259" s="280">
        <f>+'Control Cuota LTP'!Y37</f>
        <v>3.5197500000000002</v>
      </c>
      <c r="K259" s="280">
        <f>+'Control Cuota LTP'!Z37</f>
        <v>3.7149999999999999</v>
      </c>
      <c r="L259" s="280">
        <f>+'Control Cuota LTP'!AA37</f>
        <v>-0.1952499999999997</v>
      </c>
      <c r="M259" s="281">
        <f>+'Control Cuota LTP'!AB37</f>
        <v>1.0554726898217202</v>
      </c>
      <c r="N259" s="177" t="s">
        <v>161</v>
      </c>
      <c r="O259" s="293">
        <f>+'Resumen anual_'!$B$4</f>
        <v>43587</v>
      </c>
    </row>
    <row r="260" spans="1:15" s="179" customFormat="1">
      <c r="A260" s="182" t="s">
        <v>196</v>
      </c>
      <c r="B260" s="285" t="s">
        <v>184</v>
      </c>
      <c r="C260" s="180" t="s">
        <v>98</v>
      </c>
      <c r="D260" s="180" t="s">
        <v>138</v>
      </c>
      <c r="E260" s="180" t="str">
        <f>+'Control Cuota LTP'!$C$36</f>
        <v>ANTONIO CRUZ CORDOVA NAKOUZI E.I.R.L</v>
      </c>
      <c r="F260" s="180" t="s">
        <v>141</v>
      </c>
      <c r="G260" s="180" t="s">
        <v>140</v>
      </c>
      <c r="H260" s="181">
        <f>+H258+H259</f>
        <v>3.5197500000000002</v>
      </c>
      <c r="I260" s="181">
        <f>+I258+I259</f>
        <v>0</v>
      </c>
      <c r="J260" s="181">
        <f>+H260+I260</f>
        <v>3.5197500000000002</v>
      </c>
      <c r="K260" s="181">
        <f>SUM(K258:K259)</f>
        <v>3.7149999999999999</v>
      </c>
      <c r="L260" s="181">
        <f>+J260-K260</f>
        <v>-0.1952499999999997</v>
      </c>
      <c r="M260" s="183">
        <f>+K260/J260</f>
        <v>1.0554726898217202</v>
      </c>
      <c r="N260" s="177" t="s">
        <v>161</v>
      </c>
      <c r="O260" s="293">
        <f>+'Resumen anual_'!$B$4</f>
        <v>43587</v>
      </c>
    </row>
    <row r="261" spans="1:15">
      <c r="A261" s="182" t="s">
        <v>196</v>
      </c>
      <c r="B261" s="285" t="s">
        <v>184</v>
      </c>
      <c r="C261" s="277" t="s">
        <v>99</v>
      </c>
      <c r="D261" s="277" t="s">
        <v>138</v>
      </c>
      <c r="E261" s="277" t="str">
        <f>+'Control Cuota LTP'!$C$36</f>
        <v>ANTONIO CRUZ CORDOVA NAKOUZI E.I.R.L</v>
      </c>
      <c r="F261" s="277" t="s">
        <v>141</v>
      </c>
      <c r="G261" s="277" t="s">
        <v>142</v>
      </c>
      <c r="H261" s="82">
        <f>+'Control Cuota LTP'!AC36</f>
        <v>6.3355500000000005</v>
      </c>
      <c r="I261" s="82">
        <f>+'Control Cuota LTP'!AD36</f>
        <v>0</v>
      </c>
      <c r="J261" s="82">
        <f>+'Control Cuota LTP'!AE36</f>
        <v>6.3355500000000005</v>
      </c>
      <c r="K261" s="82">
        <f>+'Control Cuota LTP'!AF36</f>
        <v>1.006</v>
      </c>
      <c r="L261" s="82">
        <f>+'Control Cuota LTP'!AG36</f>
        <v>5.3295500000000002</v>
      </c>
      <c r="M261" s="278">
        <f>+'Control Cuota LTP'!AH36</f>
        <v>0.15878652997766571</v>
      </c>
      <c r="N261" s="177" t="s">
        <v>161</v>
      </c>
      <c r="O261" s="293">
        <f>+'Resumen anual_'!$B$4</f>
        <v>43587</v>
      </c>
    </row>
    <row r="262" spans="1:15">
      <c r="A262" s="182" t="s">
        <v>196</v>
      </c>
      <c r="B262" s="285" t="s">
        <v>184</v>
      </c>
      <c r="C262" s="277" t="s">
        <v>99</v>
      </c>
      <c r="D262" s="277" t="s">
        <v>138</v>
      </c>
      <c r="E262" s="277" t="str">
        <f>+'Control Cuota LTP'!$C$36</f>
        <v>ANTONIO CRUZ CORDOVA NAKOUZI E.I.R.L</v>
      </c>
      <c r="F262" s="277" t="s">
        <v>139</v>
      </c>
      <c r="G262" s="277" t="s">
        <v>140</v>
      </c>
      <c r="H262" s="82">
        <f>+'Control Cuota LTP'!AC37</f>
        <v>0.70394999999999996</v>
      </c>
      <c r="I262" s="82">
        <f>+'Control Cuota LTP'!AD37</f>
        <v>0</v>
      </c>
      <c r="J262" s="82">
        <f>+'Control Cuota LTP'!AE37</f>
        <v>6.0335000000000001</v>
      </c>
      <c r="K262" s="82">
        <f>+'Control Cuota LTP'!AF37</f>
        <v>6</v>
      </c>
      <c r="L262" s="82">
        <f>+'Control Cuota LTP'!AG37</f>
        <v>3.3500000000000085E-2</v>
      </c>
      <c r="M262" s="278">
        <f>+'Control Cuota LTP'!AH37</f>
        <v>0.99444766719151401</v>
      </c>
      <c r="N262" s="177" t="s">
        <v>161</v>
      </c>
      <c r="O262" s="293">
        <f>+'Resumen anual_'!$B$4</f>
        <v>43587</v>
      </c>
    </row>
    <row r="263" spans="1:15" s="179" customFormat="1">
      <c r="A263" s="182" t="s">
        <v>196</v>
      </c>
      <c r="B263" s="285" t="s">
        <v>184</v>
      </c>
      <c r="C263" s="180" t="s">
        <v>99</v>
      </c>
      <c r="D263" s="180" t="s">
        <v>138</v>
      </c>
      <c r="E263" s="180" t="str">
        <f>+'Control Cuota LTP'!$C$36</f>
        <v>ANTONIO CRUZ CORDOVA NAKOUZI E.I.R.L</v>
      </c>
      <c r="F263" s="180" t="s">
        <v>141</v>
      </c>
      <c r="G263" s="180" t="s">
        <v>140</v>
      </c>
      <c r="H263" s="181">
        <f>+H261+H262</f>
        <v>7.0395000000000003</v>
      </c>
      <c r="I263" s="181">
        <f>+I261+I262</f>
        <v>0</v>
      </c>
      <c r="J263" s="181">
        <f>+H263+I263</f>
        <v>7.0395000000000003</v>
      </c>
      <c r="K263" s="181">
        <f>SUM(K261:K262)</f>
        <v>7.0060000000000002</v>
      </c>
      <c r="L263" s="181">
        <f>+J263-K263</f>
        <v>3.3500000000000085E-2</v>
      </c>
      <c r="M263" s="183">
        <f>+K263/J263</f>
        <v>0.99524113928546065</v>
      </c>
      <c r="N263" s="177" t="s">
        <v>161</v>
      </c>
      <c r="O263" s="293">
        <f>+'Resumen anual_'!$B$4</f>
        <v>43587</v>
      </c>
    </row>
    <row r="264" spans="1:15">
      <c r="A264" s="182" t="s">
        <v>196</v>
      </c>
      <c r="B264" s="285" t="s">
        <v>184</v>
      </c>
      <c r="C264" s="277" t="s">
        <v>100</v>
      </c>
      <c r="D264" s="277" t="s">
        <v>138</v>
      </c>
      <c r="E264" s="277" t="str">
        <f>+'Control Cuota LTP'!$C$36</f>
        <v>ANTONIO CRUZ CORDOVA NAKOUZI E.I.R.L</v>
      </c>
      <c r="F264" s="277" t="s">
        <v>141</v>
      </c>
      <c r="G264" s="277" t="s">
        <v>142</v>
      </c>
      <c r="H264" s="82">
        <f>+'Control Cuota LTP'!AI36</f>
        <v>2.829879</v>
      </c>
      <c r="I264" s="82">
        <f>+'Control Cuota LTP'!AJ36</f>
        <v>0</v>
      </c>
      <c r="J264" s="82">
        <f>+'Control Cuota LTP'!AK36</f>
        <v>2.829879</v>
      </c>
      <c r="K264" s="82">
        <f>+'Control Cuota LTP'!AL36</f>
        <v>2.83</v>
      </c>
      <c r="L264" s="82">
        <f>+'Control Cuota LTP'!AM36</f>
        <v>-1.2100000000003774E-4</v>
      </c>
      <c r="M264" s="278">
        <f>+'Control Cuota LTP'!AN36</f>
        <v>1.0000427580119151</v>
      </c>
      <c r="N264" s="177" t="s">
        <v>161</v>
      </c>
      <c r="O264" s="293">
        <f>+'Resumen anual_'!$B$4</f>
        <v>43587</v>
      </c>
    </row>
    <row r="265" spans="1:15">
      <c r="A265" s="182" t="s">
        <v>196</v>
      </c>
      <c r="B265" s="285" t="s">
        <v>184</v>
      </c>
      <c r="C265" s="277" t="s">
        <v>100</v>
      </c>
      <c r="D265" s="277" t="s">
        <v>138</v>
      </c>
      <c r="E265" s="277" t="str">
        <f>+'Control Cuota LTP'!$C$36</f>
        <v>ANTONIO CRUZ CORDOVA NAKOUZI E.I.R.L</v>
      </c>
      <c r="F265" s="277" t="s">
        <v>139</v>
      </c>
      <c r="G265" s="277" t="s">
        <v>140</v>
      </c>
      <c r="H265" s="82">
        <f>+'Control Cuota LTP'!AI37</f>
        <v>0.31443100000000002</v>
      </c>
      <c r="I265" s="82">
        <f>+'Control Cuota LTP'!AJ37</f>
        <v>0</v>
      </c>
      <c r="J265" s="82">
        <f>+'Control Cuota LTP'!AK37</f>
        <v>0.31430999999999998</v>
      </c>
      <c r="K265" s="82">
        <f>+'Control Cuota LTP'!AL37</f>
        <v>0</v>
      </c>
      <c r="L265" s="82">
        <f>+'Control Cuota LTP'!AM37</f>
        <v>0.31430999999999998</v>
      </c>
      <c r="M265" s="278">
        <f>+'Control Cuota LTP'!AN37</f>
        <v>0</v>
      </c>
      <c r="N265" s="177" t="s">
        <v>161</v>
      </c>
      <c r="O265" s="293">
        <f>+'Resumen anual_'!$B$4</f>
        <v>43587</v>
      </c>
    </row>
    <row r="266" spans="1:15" s="179" customFormat="1">
      <c r="A266" s="182" t="s">
        <v>196</v>
      </c>
      <c r="B266" s="285" t="s">
        <v>184</v>
      </c>
      <c r="C266" s="180" t="s">
        <v>100</v>
      </c>
      <c r="D266" s="180" t="s">
        <v>138</v>
      </c>
      <c r="E266" s="180" t="str">
        <f>+'Control Cuota LTP'!$C$36</f>
        <v>ANTONIO CRUZ CORDOVA NAKOUZI E.I.R.L</v>
      </c>
      <c r="F266" s="180" t="s">
        <v>141</v>
      </c>
      <c r="G266" s="180" t="s">
        <v>140</v>
      </c>
      <c r="H266" s="181">
        <f>+H264+H265</f>
        <v>3.1443099999999999</v>
      </c>
      <c r="I266" s="181">
        <f>+I264+I265</f>
        <v>0</v>
      </c>
      <c r="J266" s="181">
        <f>+H266+I266</f>
        <v>3.1443099999999999</v>
      </c>
      <c r="K266" s="181">
        <f>SUM(K264:K265)</f>
        <v>2.83</v>
      </c>
      <c r="L266" s="181">
        <f>+J266-K266</f>
        <v>0.31430999999999987</v>
      </c>
      <c r="M266" s="183">
        <f>+K266/J266</f>
        <v>0.90003848221072358</v>
      </c>
      <c r="N266" s="177" t="s">
        <v>161</v>
      </c>
      <c r="O266" s="293">
        <f>+'Resumen anual_'!$B$4</f>
        <v>43587</v>
      </c>
    </row>
    <row r="267" spans="1:15">
      <c r="A267" s="182" t="s">
        <v>196</v>
      </c>
      <c r="B267" s="285" t="s">
        <v>184</v>
      </c>
      <c r="C267" s="282" t="s">
        <v>144</v>
      </c>
      <c r="D267" s="282" t="s">
        <v>138</v>
      </c>
      <c r="E267" s="282" t="str">
        <f>+'Control Cuota LTP'!$C$36</f>
        <v>ANTONIO CRUZ CORDOVA NAKOUZI E.I.R.L</v>
      </c>
      <c r="F267" s="282" t="s">
        <v>141</v>
      </c>
      <c r="G267" s="282" t="s">
        <v>140</v>
      </c>
      <c r="H267" s="283">
        <f>+H266+H263+H260+H257+H254+H251</f>
        <v>20.968323999999999</v>
      </c>
      <c r="I267" s="283">
        <f>+I266+I263+I260+I257+I254+I251</f>
        <v>0</v>
      </c>
      <c r="J267" s="283">
        <f>+H267+I267</f>
        <v>20.968323999999999</v>
      </c>
      <c r="K267" s="283">
        <f>+K266+K263+K260+K257+K254+K251</f>
        <v>16.015999999999998</v>
      </c>
      <c r="L267" s="283">
        <f>+J267-K267</f>
        <v>4.9523240000000008</v>
      </c>
      <c r="M267" s="284">
        <f>+K267/J267</f>
        <v>0.76381879639021211</v>
      </c>
      <c r="N267" s="177" t="s">
        <v>161</v>
      </c>
      <c r="O267" s="293">
        <f>+'Resumen anual_'!$B$4</f>
        <v>43587</v>
      </c>
    </row>
    <row r="268" spans="1:15">
      <c r="A268" s="182" t="s">
        <v>196</v>
      </c>
      <c r="B268" s="285" t="s">
        <v>184</v>
      </c>
      <c r="C268" s="285" t="s">
        <v>195</v>
      </c>
      <c r="D268" s="277" t="s">
        <v>138</v>
      </c>
      <c r="E268" s="277" t="str">
        <f>+'Control Cuota LTP'!$C$38</f>
        <v>ENFEMAR LTDA. SOC. PESQ.</v>
      </c>
      <c r="F268" s="277" t="s">
        <v>141</v>
      </c>
      <c r="G268" s="277" t="s">
        <v>142</v>
      </c>
      <c r="H268" s="82">
        <f>+'Control Cuota LTP'!E38</f>
        <v>1.1610000000000001E-2</v>
      </c>
      <c r="I268" s="82">
        <f>+'Control Cuota LTP'!F38</f>
        <v>0</v>
      </c>
      <c r="J268" s="82">
        <f>+'Control Cuota LTP'!G38</f>
        <v>1.1610000000000001E-2</v>
      </c>
      <c r="K268" s="82">
        <f>+'Control Cuota LTP'!H38</f>
        <v>0</v>
      </c>
      <c r="L268" s="82">
        <f>+'Control Cuota LTP'!I38</f>
        <v>1.1610000000000001E-2</v>
      </c>
      <c r="M268" s="278">
        <f>+'Control Cuota LTP'!J38</f>
        <v>0</v>
      </c>
      <c r="N268" s="177" t="s">
        <v>161</v>
      </c>
      <c r="O268" s="293">
        <f>+'Resumen anual_'!$B$4</f>
        <v>43587</v>
      </c>
    </row>
    <row r="269" spans="1:15">
      <c r="A269" s="182" t="s">
        <v>196</v>
      </c>
      <c r="B269" s="285" t="s">
        <v>184</v>
      </c>
      <c r="C269" s="285" t="s">
        <v>195</v>
      </c>
      <c r="D269" s="277" t="s">
        <v>138</v>
      </c>
      <c r="E269" s="277" t="str">
        <f>+'Control Cuota LTP'!$C$38</f>
        <v>ENFEMAR LTDA. SOC. PESQ.</v>
      </c>
      <c r="F269" s="277" t="s">
        <v>139</v>
      </c>
      <c r="G269" s="277" t="s">
        <v>140</v>
      </c>
      <c r="H269" s="82">
        <f>+'Control Cuota LTP'!E39</f>
        <v>1.3500000000000001E-3</v>
      </c>
      <c r="I269" s="82">
        <f>+'Control Cuota LTP'!F39</f>
        <v>0</v>
      </c>
      <c r="J269" s="82">
        <f>+'Control Cuota LTP'!G39</f>
        <v>1.2960000000000001E-2</v>
      </c>
      <c r="K269" s="82">
        <f>+'Control Cuota LTP'!H39</f>
        <v>0</v>
      </c>
      <c r="L269" s="82">
        <f>+'Control Cuota LTP'!I39</f>
        <v>1.2960000000000001E-2</v>
      </c>
      <c r="M269" s="278">
        <f>+'Control Cuota LTP'!J39</f>
        <v>0</v>
      </c>
      <c r="N269" s="177" t="s">
        <v>161</v>
      </c>
      <c r="O269" s="293">
        <f>+'Resumen anual_'!$B$4</f>
        <v>43587</v>
      </c>
    </row>
    <row r="270" spans="1:15" s="179" customFormat="1">
      <c r="A270" s="182" t="s">
        <v>196</v>
      </c>
      <c r="B270" s="285" t="s">
        <v>184</v>
      </c>
      <c r="C270" s="285" t="s">
        <v>195</v>
      </c>
      <c r="D270" s="180" t="s">
        <v>138</v>
      </c>
      <c r="E270" s="180" t="str">
        <f>+'Control Cuota LTP'!$C$38</f>
        <v>ENFEMAR LTDA. SOC. PESQ.</v>
      </c>
      <c r="F270" s="180" t="s">
        <v>141</v>
      </c>
      <c r="G270" s="180" t="s">
        <v>140</v>
      </c>
      <c r="H270" s="181">
        <f>+H268+H269</f>
        <v>1.2960000000000001E-2</v>
      </c>
      <c r="I270" s="181">
        <f>+I268+I269</f>
        <v>0</v>
      </c>
      <c r="J270" s="181">
        <f>+H270+I270</f>
        <v>1.2960000000000001E-2</v>
      </c>
      <c r="K270" s="181">
        <f>SUM(K268:K269)</f>
        <v>0</v>
      </c>
      <c r="L270" s="181">
        <f>+J270-K270</f>
        <v>1.2960000000000001E-2</v>
      </c>
      <c r="M270" s="183">
        <f>+K270/J270</f>
        <v>0</v>
      </c>
      <c r="N270" s="177" t="s">
        <v>161</v>
      </c>
      <c r="O270" s="293">
        <f>+'Resumen anual_'!$B$4</f>
        <v>43587</v>
      </c>
    </row>
    <row r="271" spans="1:15">
      <c r="A271" s="182" t="s">
        <v>196</v>
      </c>
      <c r="B271" s="285" t="s">
        <v>184</v>
      </c>
      <c r="C271" s="285" t="s">
        <v>96</v>
      </c>
      <c r="D271" s="277" t="s">
        <v>138</v>
      </c>
      <c r="E271" s="277" t="str">
        <f>+'Control Cuota LTP'!$C$38</f>
        <v>ENFEMAR LTDA. SOC. PESQ.</v>
      </c>
      <c r="F271" s="277" t="s">
        <v>141</v>
      </c>
      <c r="G271" s="277" t="s">
        <v>142</v>
      </c>
      <c r="H271" s="280">
        <f>+'Control Cuota LTP'!K38</f>
        <v>0.1215</v>
      </c>
      <c r="I271" s="280">
        <f>+'Control Cuota LTP'!L38</f>
        <v>0</v>
      </c>
      <c r="J271" s="280">
        <f>+'Control Cuota LTP'!M38</f>
        <v>0.1215</v>
      </c>
      <c r="K271" s="280">
        <f>+'Control Cuota LTP'!N38</f>
        <v>0</v>
      </c>
      <c r="L271" s="280">
        <f>+'Control Cuota LTP'!O38</f>
        <v>0.1215</v>
      </c>
      <c r="M271" s="281">
        <f>+'Control Cuota LTP'!P38</f>
        <v>0</v>
      </c>
      <c r="N271" s="177" t="s">
        <v>161</v>
      </c>
      <c r="O271" s="293">
        <f>+'Resumen anual_'!$B$4</f>
        <v>43587</v>
      </c>
    </row>
    <row r="272" spans="1:15">
      <c r="A272" s="182" t="s">
        <v>196</v>
      </c>
      <c r="B272" s="285" t="s">
        <v>184</v>
      </c>
      <c r="C272" s="277" t="s">
        <v>96</v>
      </c>
      <c r="D272" s="277" t="s">
        <v>138</v>
      </c>
      <c r="E272" s="277" t="str">
        <f>+'Control Cuota LTP'!$C$38</f>
        <v>ENFEMAR LTDA. SOC. PESQ.</v>
      </c>
      <c r="F272" s="277" t="s">
        <v>139</v>
      </c>
      <c r="G272" s="277" t="s">
        <v>140</v>
      </c>
      <c r="H272" s="280">
        <f>+'Control Cuota LTP'!K39</f>
        <v>1.35E-2</v>
      </c>
      <c r="I272" s="280">
        <f>+'Control Cuota LTP'!L39</f>
        <v>0</v>
      </c>
      <c r="J272" s="280">
        <f>+'Control Cuota LTP'!M39</f>
        <v>0.13500000000000001</v>
      </c>
      <c r="K272" s="280">
        <f>+'Control Cuota LTP'!N39</f>
        <v>0</v>
      </c>
      <c r="L272" s="280">
        <f>+'Control Cuota LTP'!O39</f>
        <v>0.13500000000000001</v>
      </c>
      <c r="M272" s="281">
        <f>+'Control Cuota LTP'!P39</f>
        <v>0</v>
      </c>
      <c r="N272" s="177" t="s">
        <v>161</v>
      </c>
      <c r="O272" s="293">
        <f>+'Resumen anual_'!$B$4</f>
        <v>43587</v>
      </c>
    </row>
    <row r="273" spans="1:15" s="179" customFormat="1">
      <c r="A273" s="182" t="s">
        <v>196</v>
      </c>
      <c r="B273" s="285" t="s">
        <v>184</v>
      </c>
      <c r="C273" s="180" t="s">
        <v>96</v>
      </c>
      <c r="D273" s="180" t="s">
        <v>138</v>
      </c>
      <c r="E273" s="180" t="str">
        <f>+'Control Cuota LTP'!$C$38</f>
        <v>ENFEMAR LTDA. SOC. PESQ.</v>
      </c>
      <c r="F273" s="180" t="s">
        <v>141</v>
      </c>
      <c r="G273" s="180" t="s">
        <v>140</v>
      </c>
      <c r="H273" s="181">
        <f>+H271+H272</f>
        <v>0.13500000000000001</v>
      </c>
      <c r="I273" s="181">
        <f>+I271+I272</f>
        <v>0</v>
      </c>
      <c r="J273" s="181">
        <f>+H273+I273</f>
        <v>0.13500000000000001</v>
      </c>
      <c r="K273" s="181">
        <f>SUM(K271:K272)</f>
        <v>0</v>
      </c>
      <c r="L273" s="181">
        <f>+J273-K273</f>
        <v>0.13500000000000001</v>
      </c>
      <c r="M273" s="183">
        <f>+K273/J273</f>
        <v>0</v>
      </c>
      <c r="N273" s="177" t="s">
        <v>161</v>
      </c>
      <c r="O273" s="293">
        <f>+'Resumen anual_'!$B$4</f>
        <v>43587</v>
      </c>
    </row>
    <row r="274" spans="1:15">
      <c r="A274" s="182" t="s">
        <v>196</v>
      </c>
      <c r="B274" s="285" t="s">
        <v>184</v>
      </c>
      <c r="C274" s="277" t="s">
        <v>97</v>
      </c>
      <c r="D274" s="277" t="s">
        <v>138</v>
      </c>
      <c r="E274" s="277" t="str">
        <f>+'Control Cuota LTP'!$C$38</f>
        <v>ENFEMAR LTDA. SOC. PESQ.</v>
      </c>
      <c r="F274" s="277" t="s">
        <v>141</v>
      </c>
      <c r="G274" s="277" t="s">
        <v>142</v>
      </c>
      <c r="H274" s="82">
        <f>+'Control Cuota LTP'!Q38</f>
        <v>0.24299999999999999</v>
      </c>
      <c r="I274" s="82">
        <f>+'Control Cuota LTP'!R38</f>
        <v>0</v>
      </c>
      <c r="J274" s="82">
        <f>+'Control Cuota LTP'!S38</f>
        <v>0.24299999999999999</v>
      </c>
      <c r="K274" s="82">
        <f>+'Control Cuota LTP'!T38</f>
        <v>0</v>
      </c>
      <c r="L274" s="82">
        <f>+'Control Cuota LTP'!U38</f>
        <v>0.24299999999999999</v>
      </c>
      <c r="M274" s="278">
        <f>+'Control Cuota LTP'!V38</f>
        <v>0</v>
      </c>
      <c r="N274" s="177" t="s">
        <v>161</v>
      </c>
      <c r="O274" s="293">
        <f>+'Resumen anual_'!$B$4</f>
        <v>43587</v>
      </c>
    </row>
    <row r="275" spans="1:15">
      <c r="A275" s="182" t="s">
        <v>196</v>
      </c>
      <c r="B275" s="285" t="s">
        <v>184</v>
      </c>
      <c r="C275" s="277" t="s">
        <v>97</v>
      </c>
      <c r="D275" s="277" t="s">
        <v>138</v>
      </c>
      <c r="E275" s="277" t="str">
        <f>+'Control Cuota LTP'!$C$38</f>
        <v>ENFEMAR LTDA. SOC. PESQ.</v>
      </c>
      <c r="F275" s="277" t="s">
        <v>139</v>
      </c>
      <c r="G275" s="277" t="s">
        <v>140</v>
      </c>
      <c r="H275" s="82">
        <f>+'Control Cuota LTP'!Q39</f>
        <v>2.7E-2</v>
      </c>
      <c r="I275" s="82">
        <f>+'Control Cuota LTP'!R39</f>
        <v>0</v>
      </c>
      <c r="J275" s="82">
        <f>+'Control Cuota LTP'!S39</f>
        <v>0.27</v>
      </c>
      <c r="K275" s="82">
        <f>+'Control Cuota LTP'!T39</f>
        <v>0</v>
      </c>
      <c r="L275" s="82">
        <f>+'Control Cuota LTP'!U39</f>
        <v>0.27</v>
      </c>
      <c r="M275" s="278">
        <f>+'Control Cuota LTP'!V39</f>
        <v>0</v>
      </c>
      <c r="N275" s="177" t="s">
        <v>161</v>
      </c>
      <c r="O275" s="293">
        <f>+'Resumen anual_'!$B$4</f>
        <v>43587</v>
      </c>
    </row>
    <row r="276" spans="1:15" s="179" customFormat="1">
      <c r="A276" s="182" t="s">
        <v>196</v>
      </c>
      <c r="B276" s="285" t="s">
        <v>184</v>
      </c>
      <c r="C276" s="180" t="s">
        <v>97</v>
      </c>
      <c r="D276" s="180" t="s">
        <v>138</v>
      </c>
      <c r="E276" s="180" t="str">
        <f>+'Control Cuota LTP'!$C$38</f>
        <v>ENFEMAR LTDA. SOC. PESQ.</v>
      </c>
      <c r="F276" s="180" t="s">
        <v>141</v>
      </c>
      <c r="G276" s="180" t="s">
        <v>140</v>
      </c>
      <c r="H276" s="181">
        <f>+H274+H275</f>
        <v>0.27</v>
      </c>
      <c r="I276" s="181">
        <f>+I274+I275</f>
        <v>0</v>
      </c>
      <c r="J276" s="181">
        <f>+H276+I276</f>
        <v>0.27</v>
      </c>
      <c r="K276" s="181">
        <f>SUM(K274:K275)</f>
        <v>0</v>
      </c>
      <c r="L276" s="181">
        <f>+J276-K276</f>
        <v>0.27</v>
      </c>
      <c r="M276" s="183">
        <f>+K276/J276</f>
        <v>0</v>
      </c>
      <c r="N276" s="177" t="s">
        <v>161</v>
      </c>
      <c r="O276" s="293">
        <f>+'Resumen anual_'!$B$4</f>
        <v>43587</v>
      </c>
    </row>
    <row r="277" spans="1:15">
      <c r="A277" s="182" t="s">
        <v>196</v>
      </c>
      <c r="B277" s="285" t="s">
        <v>184</v>
      </c>
      <c r="C277" s="277" t="s">
        <v>98</v>
      </c>
      <c r="D277" s="277" t="s">
        <v>138</v>
      </c>
      <c r="E277" s="277" t="str">
        <f>+'Control Cuota LTP'!$C$38</f>
        <v>ENFEMAR LTDA. SOC. PESQ.</v>
      </c>
      <c r="F277" s="277" t="s">
        <v>141</v>
      </c>
      <c r="G277" s="277" t="s">
        <v>142</v>
      </c>
      <c r="H277" s="280">
        <f>+'Control Cuota LTP'!W38</f>
        <v>0.18225</v>
      </c>
      <c r="I277" s="280">
        <f>+'Control Cuota LTP'!X38</f>
        <v>0</v>
      </c>
      <c r="J277" s="280">
        <f>+'Control Cuota LTP'!Y38</f>
        <v>0.18225</v>
      </c>
      <c r="K277" s="280">
        <f>+'Control Cuota LTP'!Z38</f>
        <v>0</v>
      </c>
      <c r="L277" s="280">
        <f>+'Control Cuota LTP'!AA38</f>
        <v>0.18225</v>
      </c>
      <c r="M277" s="281">
        <f>+'Control Cuota LTP'!AB38</f>
        <v>0</v>
      </c>
      <c r="N277" s="177" t="s">
        <v>161</v>
      </c>
      <c r="O277" s="293">
        <f>+'Resumen anual_'!$B$4</f>
        <v>43587</v>
      </c>
    </row>
    <row r="278" spans="1:15">
      <c r="A278" s="182" t="s">
        <v>196</v>
      </c>
      <c r="B278" s="285" t="s">
        <v>184</v>
      </c>
      <c r="C278" s="277" t="s">
        <v>98</v>
      </c>
      <c r="D278" s="277" t="s">
        <v>138</v>
      </c>
      <c r="E278" s="277" t="str">
        <f>+'Control Cuota LTP'!$C$38</f>
        <v>ENFEMAR LTDA. SOC. PESQ.</v>
      </c>
      <c r="F278" s="277" t="s">
        <v>139</v>
      </c>
      <c r="G278" s="277" t="s">
        <v>140</v>
      </c>
      <c r="H278" s="280">
        <f>+'Control Cuota LTP'!W39</f>
        <v>2.0250000000000001E-2</v>
      </c>
      <c r="I278" s="280">
        <f>+'Control Cuota LTP'!X39</f>
        <v>0</v>
      </c>
      <c r="J278" s="280">
        <f>+'Control Cuota LTP'!Y39</f>
        <v>0.20249999999999999</v>
      </c>
      <c r="K278" s="280">
        <f>+'Control Cuota LTP'!Z39</f>
        <v>0</v>
      </c>
      <c r="L278" s="280">
        <f>+'Control Cuota LTP'!AA39</f>
        <v>0.20249999999999999</v>
      </c>
      <c r="M278" s="281">
        <f>+'Control Cuota LTP'!AB39</f>
        <v>0</v>
      </c>
      <c r="N278" s="177" t="s">
        <v>161</v>
      </c>
      <c r="O278" s="293">
        <f>+'Resumen anual_'!$B$4</f>
        <v>43587</v>
      </c>
    </row>
    <row r="279" spans="1:15" s="179" customFormat="1">
      <c r="A279" s="182" t="s">
        <v>196</v>
      </c>
      <c r="B279" s="285" t="s">
        <v>184</v>
      </c>
      <c r="C279" s="180" t="s">
        <v>98</v>
      </c>
      <c r="D279" s="180" t="s">
        <v>138</v>
      </c>
      <c r="E279" s="180" t="str">
        <f>+'Control Cuota LTP'!$C$38</f>
        <v>ENFEMAR LTDA. SOC. PESQ.</v>
      </c>
      <c r="F279" s="180" t="s">
        <v>141</v>
      </c>
      <c r="G279" s="180" t="s">
        <v>140</v>
      </c>
      <c r="H279" s="181">
        <f>+H277+H278</f>
        <v>0.20249999999999999</v>
      </c>
      <c r="I279" s="181">
        <f>+I277+I278</f>
        <v>0</v>
      </c>
      <c r="J279" s="181">
        <f>+H279+I279</f>
        <v>0.20249999999999999</v>
      </c>
      <c r="K279" s="181">
        <f>SUM(K277:K278)</f>
        <v>0</v>
      </c>
      <c r="L279" s="181">
        <f>+J279-K279</f>
        <v>0.20249999999999999</v>
      </c>
      <c r="M279" s="183">
        <f>+K279/J279</f>
        <v>0</v>
      </c>
      <c r="N279" s="177" t="s">
        <v>161</v>
      </c>
      <c r="O279" s="293">
        <f>+'Resumen anual_'!$B$4</f>
        <v>43587</v>
      </c>
    </row>
    <row r="280" spans="1:15">
      <c r="A280" s="182" t="s">
        <v>196</v>
      </c>
      <c r="B280" s="285" t="s">
        <v>184</v>
      </c>
      <c r="C280" s="277" t="s">
        <v>99</v>
      </c>
      <c r="D280" s="277" t="s">
        <v>138</v>
      </c>
      <c r="E280" s="277" t="str">
        <f>+'Control Cuota LTP'!$C$38</f>
        <v>ENFEMAR LTDA. SOC. PESQ.</v>
      </c>
      <c r="F280" s="277" t="s">
        <v>141</v>
      </c>
      <c r="G280" s="277" t="s">
        <v>142</v>
      </c>
      <c r="H280" s="82">
        <f>+'Control Cuota LTP'!AC38</f>
        <v>0.36449999999999999</v>
      </c>
      <c r="I280" s="82">
        <f>+'Control Cuota LTP'!AD38</f>
        <v>0</v>
      </c>
      <c r="J280" s="82">
        <f>+'Control Cuota LTP'!AE38</f>
        <v>0.36449999999999999</v>
      </c>
      <c r="K280" s="82">
        <f>+'Control Cuota LTP'!AF38</f>
        <v>0</v>
      </c>
      <c r="L280" s="82">
        <f>+'Control Cuota LTP'!AG38</f>
        <v>0.36449999999999999</v>
      </c>
      <c r="M280" s="278">
        <f>+'Control Cuota LTP'!AH38</f>
        <v>0</v>
      </c>
      <c r="N280" s="177" t="s">
        <v>161</v>
      </c>
      <c r="O280" s="293">
        <f>+'Resumen anual_'!$B$4</f>
        <v>43587</v>
      </c>
    </row>
    <row r="281" spans="1:15">
      <c r="A281" s="182" t="s">
        <v>196</v>
      </c>
      <c r="B281" s="285" t="s">
        <v>184</v>
      </c>
      <c r="C281" s="277" t="s">
        <v>99</v>
      </c>
      <c r="D281" s="277" t="s">
        <v>138</v>
      </c>
      <c r="E281" s="277" t="str">
        <f>+'Control Cuota LTP'!$C$38</f>
        <v>ENFEMAR LTDA. SOC. PESQ.</v>
      </c>
      <c r="F281" s="277" t="s">
        <v>139</v>
      </c>
      <c r="G281" s="277" t="s">
        <v>140</v>
      </c>
      <c r="H281" s="82">
        <f>+'Control Cuota LTP'!AC39</f>
        <v>4.0500000000000001E-2</v>
      </c>
      <c r="I281" s="82">
        <f>+'Control Cuota LTP'!AD39</f>
        <v>0</v>
      </c>
      <c r="J281" s="82">
        <f>+'Control Cuota LTP'!AE39</f>
        <v>0.40499999999999997</v>
      </c>
      <c r="K281" s="82">
        <f>+'Control Cuota LTP'!AF39</f>
        <v>0</v>
      </c>
      <c r="L281" s="82">
        <f>+'Control Cuota LTP'!AG39</f>
        <v>0.40499999999999997</v>
      </c>
      <c r="M281" s="278">
        <f>+'Control Cuota LTP'!AH39</f>
        <v>0</v>
      </c>
      <c r="N281" s="177" t="s">
        <v>161</v>
      </c>
      <c r="O281" s="293">
        <f>+'Resumen anual_'!$B$4</f>
        <v>43587</v>
      </c>
    </row>
    <row r="282" spans="1:15" s="179" customFormat="1">
      <c r="A282" s="182" t="s">
        <v>196</v>
      </c>
      <c r="B282" s="285" t="s">
        <v>184</v>
      </c>
      <c r="C282" s="180" t="s">
        <v>99</v>
      </c>
      <c r="D282" s="180" t="s">
        <v>138</v>
      </c>
      <c r="E282" s="180" t="str">
        <f>+'Control Cuota LTP'!$C$38</f>
        <v>ENFEMAR LTDA. SOC. PESQ.</v>
      </c>
      <c r="F282" s="180" t="s">
        <v>141</v>
      </c>
      <c r="G282" s="180" t="s">
        <v>140</v>
      </c>
      <c r="H282" s="181">
        <f>+H280+H281</f>
        <v>0.40499999999999997</v>
      </c>
      <c r="I282" s="181">
        <f>+I280+I281</f>
        <v>0</v>
      </c>
      <c r="J282" s="181">
        <f>+H282+I282</f>
        <v>0.40499999999999997</v>
      </c>
      <c r="K282" s="181">
        <f>SUM(K280:K281)</f>
        <v>0</v>
      </c>
      <c r="L282" s="181">
        <f>+J282-K282</f>
        <v>0.40499999999999997</v>
      </c>
      <c r="M282" s="183">
        <f>+K282/J282</f>
        <v>0</v>
      </c>
      <c r="N282" s="177" t="s">
        <v>161</v>
      </c>
      <c r="O282" s="293">
        <f>+'Resumen anual_'!$B$4</f>
        <v>43587</v>
      </c>
    </row>
    <row r="283" spans="1:15">
      <c r="A283" s="182" t="s">
        <v>196</v>
      </c>
      <c r="B283" s="285" t="s">
        <v>184</v>
      </c>
      <c r="C283" s="277" t="s">
        <v>100</v>
      </c>
      <c r="D283" s="277" t="s">
        <v>138</v>
      </c>
      <c r="E283" s="277" t="str">
        <f>+'Control Cuota LTP'!$C$38</f>
        <v>ENFEMAR LTDA. SOC. PESQ.</v>
      </c>
      <c r="F283" s="277" t="s">
        <v>141</v>
      </c>
      <c r="G283" s="277" t="s">
        <v>142</v>
      </c>
      <c r="H283" s="82">
        <f>+'Control Cuota LTP'!AI38</f>
        <v>0.16281000000000001</v>
      </c>
      <c r="I283" s="82">
        <f>+'Control Cuota LTP'!AJ38</f>
        <v>0</v>
      </c>
      <c r="J283" s="82">
        <f>+'Control Cuota LTP'!AK38</f>
        <v>0.16281000000000001</v>
      </c>
      <c r="K283" s="82">
        <f>+'Control Cuota LTP'!AL38</f>
        <v>0</v>
      </c>
      <c r="L283" s="82">
        <f>+'Control Cuota LTP'!AM38</f>
        <v>0.16281000000000001</v>
      </c>
      <c r="M283" s="278">
        <f>+'Control Cuota LTP'!AN38</f>
        <v>0</v>
      </c>
      <c r="N283" s="177" t="s">
        <v>161</v>
      </c>
      <c r="O283" s="293">
        <f>+'Resumen anual_'!$B$4</f>
        <v>43587</v>
      </c>
    </row>
    <row r="284" spans="1:15">
      <c r="A284" s="182" t="s">
        <v>196</v>
      </c>
      <c r="B284" s="285" t="s">
        <v>184</v>
      </c>
      <c r="C284" s="277" t="s">
        <v>100</v>
      </c>
      <c r="D284" s="277" t="s">
        <v>138</v>
      </c>
      <c r="E284" s="277" t="str">
        <f>+'Control Cuota LTP'!$C$38</f>
        <v>ENFEMAR LTDA. SOC. PESQ.</v>
      </c>
      <c r="F284" s="277" t="s">
        <v>139</v>
      </c>
      <c r="G284" s="277" t="s">
        <v>140</v>
      </c>
      <c r="H284" s="82">
        <f>+'Control Cuota LTP'!AI39</f>
        <v>1.8090000000000002E-2</v>
      </c>
      <c r="I284" s="82">
        <f>+'Control Cuota LTP'!AJ39</f>
        <v>0</v>
      </c>
      <c r="J284" s="82">
        <f>+'Control Cuota LTP'!AK39</f>
        <v>0.18090000000000001</v>
      </c>
      <c r="K284" s="82">
        <f>+'Control Cuota LTP'!AL39</f>
        <v>0</v>
      </c>
      <c r="L284" s="82">
        <f>+'Control Cuota LTP'!AM39</f>
        <v>0.18090000000000001</v>
      </c>
      <c r="M284" s="278">
        <f>+'Control Cuota LTP'!AN39</f>
        <v>0</v>
      </c>
      <c r="N284" s="177" t="s">
        <v>161</v>
      </c>
      <c r="O284" s="293">
        <f>+'Resumen anual_'!$B$4</f>
        <v>43587</v>
      </c>
    </row>
    <row r="285" spans="1:15" s="179" customFormat="1">
      <c r="A285" s="182" t="s">
        <v>196</v>
      </c>
      <c r="B285" s="285" t="s">
        <v>184</v>
      </c>
      <c r="C285" s="180" t="s">
        <v>100</v>
      </c>
      <c r="D285" s="180" t="s">
        <v>138</v>
      </c>
      <c r="E285" s="180" t="str">
        <f>+'Control Cuota LTP'!$C$38</f>
        <v>ENFEMAR LTDA. SOC. PESQ.</v>
      </c>
      <c r="F285" s="180" t="s">
        <v>141</v>
      </c>
      <c r="G285" s="180" t="s">
        <v>140</v>
      </c>
      <c r="H285" s="181">
        <f>+H283+H284</f>
        <v>0.18090000000000001</v>
      </c>
      <c r="I285" s="181">
        <f>+I283+I284</f>
        <v>0</v>
      </c>
      <c r="J285" s="181">
        <f>+H285+I285</f>
        <v>0.18090000000000001</v>
      </c>
      <c r="K285" s="181">
        <f>SUM(K283:K284)</f>
        <v>0</v>
      </c>
      <c r="L285" s="181">
        <f>+J285-K285</f>
        <v>0.18090000000000001</v>
      </c>
      <c r="M285" s="183">
        <f>+K285/J285</f>
        <v>0</v>
      </c>
      <c r="N285" s="177" t="s">
        <v>161</v>
      </c>
      <c r="O285" s="293">
        <f>+'Resumen anual_'!$B$4</f>
        <v>43587</v>
      </c>
    </row>
    <row r="286" spans="1:15">
      <c r="A286" s="182" t="s">
        <v>196</v>
      </c>
      <c r="B286" s="285" t="s">
        <v>184</v>
      </c>
      <c r="C286" s="282" t="s">
        <v>144</v>
      </c>
      <c r="D286" s="282" t="s">
        <v>138</v>
      </c>
      <c r="E286" s="282" t="str">
        <f>+'Control Cuota LTP'!$C$38</f>
        <v>ENFEMAR LTDA. SOC. PESQ.</v>
      </c>
      <c r="F286" s="282" t="s">
        <v>141</v>
      </c>
      <c r="G286" s="282" t="s">
        <v>140</v>
      </c>
      <c r="H286" s="283">
        <f>+H285+H282+H279+H276+H273+H270</f>
        <v>1.2063600000000001</v>
      </c>
      <c r="I286" s="283">
        <f>+I285+I282+I279+I276+I273+I270</f>
        <v>0</v>
      </c>
      <c r="J286" s="283">
        <f>+H286+I286</f>
        <v>1.2063600000000001</v>
      </c>
      <c r="K286" s="283">
        <f>+K285+K282+K279+K276+K273+K270</f>
        <v>0</v>
      </c>
      <c r="L286" s="283">
        <f>+J286-K286</f>
        <v>1.2063600000000001</v>
      </c>
      <c r="M286" s="284">
        <f>+K286/J286</f>
        <v>0</v>
      </c>
      <c r="N286" s="177" t="s">
        <v>161</v>
      </c>
      <c r="O286" s="293">
        <f>+'Resumen anual_'!$B$4</f>
        <v>43587</v>
      </c>
    </row>
    <row r="287" spans="1:15">
      <c r="A287" s="182" t="s">
        <v>196</v>
      </c>
      <c r="B287" s="285" t="s">
        <v>184</v>
      </c>
      <c r="C287" s="285" t="s">
        <v>195</v>
      </c>
      <c r="D287" s="277" t="s">
        <v>138</v>
      </c>
      <c r="E287" s="277" t="str">
        <f>+'Control Cuota LTP'!$C$40</f>
        <v>ALIMENTOS ALSAN LTDA</v>
      </c>
      <c r="F287" s="277" t="s">
        <v>141</v>
      </c>
      <c r="G287" s="277" t="s">
        <v>142</v>
      </c>
      <c r="H287" s="82">
        <f>+'Control Cuota LTP'!E40</f>
        <v>3.8700000000000002E-3</v>
      </c>
      <c r="I287" s="82">
        <f>+'Control Cuota LTP'!F40</f>
        <v>-4.3200000000006983E-3</v>
      </c>
      <c r="J287" s="82">
        <f>+'Control Cuota LTP'!G40</f>
        <v>-4.5000000000069811E-4</v>
      </c>
      <c r="K287" s="82">
        <f>+'Control Cuota LTP'!H40</f>
        <v>0</v>
      </c>
      <c r="L287" s="82">
        <f>+'Control Cuota LTP'!I40</f>
        <v>-4.5000000000069811E-4</v>
      </c>
      <c r="M287" s="278" t="str">
        <f>+'Control Cuota LTP'!J40</f>
        <v>0%</v>
      </c>
      <c r="N287" s="177" t="s">
        <v>161</v>
      </c>
      <c r="O287" s="293">
        <f>+'Resumen anual_'!$B$4</f>
        <v>43587</v>
      </c>
    </row>
    <row r="288" spans="1:15">
      <c r="A288" s="182" t="s">
        <v>196</v>
      </c>
      <c r="B288" s="285" t="s">
        <v>184</v>
      </c>
      <c r="C288" s="285" t="s">
        <v>195</v>
      </c>
      <c r="D288" s="277" t="s">
        <v>138</v>
      </c>
      <c r="E288" s="277" t="str">
        <f>+'Control Cuota LTP'!$C$40</f>
        <v>ALIMENTOS ALSAN LTDA</v>
      </c>
      <c r="F288" s="277" t="s">
        <v>139</v>
      </c>
      <c r="G288" s="277" t="s">
        <v>140</v>
      </c>
      <c r="H288" s="82">
        <f>+'Control Cuota LTP'!E41</f>
        <v>4.5000000000000004E-4</v>
      </c>
      <c r="I288" s="82">
        <f>+'Control Cuota LTP'!F41</f>
        <v>0</v>
      </c>
      <c r="J288" s="82">
        <f>+'Control Cuota LTP'!G41</f>
        <v>-6.9806356875479203E-16</v>
      </c>
      <c r="K288" s="82">
        <f>+'Control Cuota LTP'!H41</f>
        <v>0</v>
      </c>
      <c r="L288" s="82">
        <f>+'Control Cuota LTP'!I41</f>
        <v>-6.9806356875479203E-16</v>
      </c>
      <c r="M288" s="278" t="str">
        <f>+'Control Cuota LTP'!J41</f>
        <v>0%</v>
      </c>
      <c r="N288" s="177" t="s">
        <v>161</v>
      </c>
      <c r="O288" s="293">
        <f>+'Resumen anual_'!$B$4</f>
        <v>43587</v>
      </c>
    </row>
    <row r="289" spans="1:15" s="179" customFormat="1">
      <c r="A289" s="182" t="s">
        <v>196</v>
      </c>
      <c r="B289" s="285" t="s">
        <v>184</v>
      </c>
      <c r="C289" s="285" t="s">
        <v>195</v>
      </c>
      <c r="D289" s="180" t="s">
        <v>138</v>
      </c>
      <c r="E289" s="180" t="str">
        <f>+'Control Cuota LTP'!$C$40</f>
        <v>ALIMENTOS ALSAN LTDA</v>
      </c>
      <c r="F289" s="180" t="s">
        <v>141</v>
      </c>
      <c r="G289" s="180" t="s">
        <v>140</v>
      </c>
      <c r="H289" s="181">
        <f>+H287+H288</f>
        <v>4.3200000000000001E-3</v>
      </c>
      <c r="I289" s="181">
        <f>+I287+I288</f>
        <v>-4.3200000000006983E-3</v>
      </c>
      <c r="J289" s="181">
        <f>+H289+I289</f>
        <v>-6.9822619908066486E-16</v>
      </c>
      <c r="K289" s="181">
        <f>SUM(K287:K288)</f>
        <v>0</v>
      </c>
      <c r="L289" s="181">
        <f>+J289-K289</f>
        <v>-6.9822619908066486E-16</v>
      </c>
      <c r="M289" s="183">
        <f>+K289/J289</f>
        <v>0</v>
      </c>
      <c r="N289" s="177" t="s">
        <v>161</v>
      </c>
      <c r="O289" s="293">
        <f>+'Resumen anual_'!$B$4</f>
        <v>43587</v>
      </c>
    </row>
    <row r="290" spans="1:15">
      <c r="A290" s="182" t="s">
        <v>196</v>
      </c>
      <c r="B290" s="285" t="s">
        <v>184</v>
      </c>
      <c r="C290" s="285" t="s">
        <v>96</v>
      </c>
      <c r="D290" s="277" t="s">
        <v>138</v>
      </c>
      <c r="E290" s="277" t="str">
        <f>+'Control Cuota LTP'!$C$40</f>
        <v>ALIMENTOS ALSAN LTDA</v>
      </c>
      <c r="F290" s="277" t="s">
        <v>141</v>
      </c>
      <c r="G290" s="277" t="s">
        <v>142</v>
      </c>
      <c r="H290" s="280">
        <f>+'Control Cuota LTP'!K40</f>
        <v>4.0500000000000001E-2</v>
      </c>
      <c r="I290" s="280">
        <f>+'Control Cuota LTP'!L40</f>
        <v>-4.4999999999995266E-2</v>
      </c>
      <c r="J290" s="280">
        <f>+'Control Cuota LTP'!M40</f>
        <v>-4.4999999999952647E-3</v>
      </c>
      <c r="K290" s="280">
        <f>+'Control Cuota LTP'!N40</f>
        <v>0</v>
      </c>
      <c r="L290" s="280">
        <f>+'Control Cuota LTP'!O40</f>
        <v>-4.4999999999952647E-3</v>
      </c>
      <c r="M290" s="281" t="str">
        <f>+'Control Cuota LTP'!P40</f>
        <v>0%</v>
      </c>
      <c r="N290" s="177" t="s">
        <v>161</v>
      </c>
      <c r="O290" s="293">
        <f>+'Resumen anual_'!$B$4</f>
        <v>43587</v>
      </c>
    </row>
    <row r="291" spans="1:15">
      <c r="A291" s="182" t="s">
        <v>196</v>
      </c>
      <c r="B291" s="285" t="s">
        <v>184</v>
      </c>
      <c r="C291" s="277" t="s">
        <v>96</v>
      </c>
      <c r="D291" s="277" t="s">
        <v>138</v>
      </c>
      <c r="E291" s="277" t="str">
        <f>+'Control Cuota LTP'!$C$40</f>
        <v>ALIMENTOS ALSAN LTDA</v>
      </c>
      <c r="F291" s="277" t="s">
        <v>139</v>
      </c>
      <c r="G291" s="277" t="s">
        <v>140</v>
      </c>
      <c r="H291" s="280">
        <f>+'Control Cuota LTP'!K41</f>
        <v>4.5000000000000005E-3</v>
      </c>
      <c r="I291" s="280">
        <f>+'Control Cuota LTP'!L41</f>
        <v>0</v>
      </c>
      <c r="J291" s="280">
        <f>+'Control Cuota LTP'!M41</f>
        <v>4.7357950894166834E-15</v>
      </c>
      <c r="K291" s="280">
        <f>+'Control Cuota LTP'!N41</f>
        <v>0</v>
      </c>
      <c r="L291" s="280">
        <f>+'Control Cuota LTP'!O41</f>
        <v>4.7357950894166834E-15</v>
      </c>
      <c r="M291" s="281">
        <f>+'Control Cuota LTP'!P41</f>
        <v>0</v>
      </c>
      <c r="N291" s="177" t="s">
        <v>161</v>
      </c>
      <c r="O291" s="293">
        <f>+'Resumen anual_'!$B$4</f>
        <v>43587</v>
      </c>
    </row>
    <row r="292" spans="1:15" s="179" customFormat="1">
      <c r="A292" s="182" t="s">
        <v>196</v>
      </c>
      <c r="B292" s="285" t="s">
        <v>184</v>
      </c>
      <c r="C292" s="180" t="s">
        <v>96</v>
      </c>
      <c r="D292" s="180" t="s">
        <v>138</v>
      </c>
      <c r="E292" s="180" t="str">
        <f>+'Control Cuota LTP'!$C$40</f>
        <v>ALIMENTOS ALSAN LTDA</v>
      </c>
      <c r="F292" s="180" t="s">
        <v>141</v>
      </c>
      <c r="G292" s="180" t="s">
        <v>140</v>
      </c>
      <c r="H292" s="181">
        <f>+H290+H291</f>
        <v>4.4999999999999998E-2</v>
      </c>
      <c r="I292" s="181">
        <f>+I290+I291</f>
        <v>-4.4999999999995266E-2</v>
      </c>
      <c r="J292" s="181">
        <f>+H292+I292</f>
        <v>4.7323256424647298E-15</v>
      </c>
      <c r="K292" s="181">
        <f>SUM(K290:K291)</f>
        <v>0</v>
      </c>
      <c r="L292" s="181">
        <f>+J292-K292</f>
        <v>4.7323256424647298E-15</v>
      </c>
      <c r="M292" s="183">
        <f>+K292/J292</f>
        <v>0</v>
      </c>
      <c r="N292" s="177" t="s">
        <v>161</v>
      </c>
      <c r="O292" s="293">
        <f>+'Resumen anual_'!$B$4</f>
        <v>43587</v>
      </c>
    </row>
    <row r="293" spans="1:15">
      <c r="A293" s="182" t="s">
        <v>196</v>
      </c>
      <c r="B293" s="285" t="s">
        <v>184</v>
      </c>
      <c r="C293" s="277" t="s">
        <v>97</v>
      </c>
      <c r="D293" s="277" t="s">
        <v>138</v>
      </c>
      <c r="E293" s="277" t="str">
        <f>+'Control Cuota LTP'!$C$40</f>
        <v>ALIMENTOS ALSAN LTDA</v>
      </c>
      <c r="F293" s="277" t="s">
        <v>141</v>
      </c>
      <c r="G293" s="277" t="s">
        <v>142</v>
      </c>
      <c r="H293" s="82">
        <f>+'Control Cuota LTP'!Q40</f>
        <v>8.1000000000000003E-2</v>
      </c>
      <c r="I293" s="82">
        <f>+'Control Cuota LTP'!R40</f>
        <v>-8.9999999999990532E-2</v>
      </c>
      <c r="J293" s="82">
        <f>+'Control Cuota LTP'!S40</f>
        <v>-8.9999999999905295E-3</v>
      </c>
      <c r="K293" s="82">
        <f>+'Control Cuota LTP'!T40</f>
        <v>0</v>
      </c>
      <c r="L293" s="82">
        <f>+'Control Cuota LTP'!U40</f>
        <v>-8.9999999999905295E-3</v>
      </c>
      <c r="M293" s="278" t="str">
        <f>+'Control Cuota LTP'!V40</f>
        <v>0%</v>
      </c>
      <c r="N293" s="177" t="s">
        <v>161</v>
      </c>
      <c r="O293" s="293">
        <f>+'Resumen anual_'!$B$4</f>
        <v>43587</v>
      </c>
    </row>
    <row r="294" spans="1:15">
      <c r="A294" s="182" t="s">
        <v>196</v>
      </c>
      <c r="B294" s="285" t="s">
        <v>184</v>
      </c>
      <c r="C294" s="277" t="s">
        <v>97</v>
      </c>
      <c r="D294" s="277" t="s">
        <v>138</v>
      </c>
      <c r="E294" s="277" t="str">
        <f>+'Control Cuota LTP'!$C$40</f>
        <v>ALIMENTOS ALSAN LTDA</v>
      </c>
      <c r="F294" s="277" t="s">
        <v>139</v>
      </c>
      <c r="G294" s="277" t="s">
        <v>140</v>
      </c>
      <c r="H294" s="82">
        <f>+'Control Cuota LTP'!Q41</f>
        <v>9.0000000000000011E-3</v>
      </c>
      <c r="I294" s="82">
        <f>+'Control Cuota LTP'!R41</f>
        <v>0</v>
      </c>
      <c r="J294" s="82">
        <f>+'Control Cuota LTP'!S41</f>
        <v>9.4715901788333667E-15</v>
      </c>
      <c r="K294" s="82">
        <f>+'Control Cuota LTP'!T41</f>
        <v>0</v>
      </c>
      <c r="L294" s="82">
        <f>+'Control Cuota LTP'!U41</f>
        <v>9.4715901788333667E-15</v>
      </c>
      <c r="M294" s="278">
        <f>+'Control Cuota LTP'!V41</f>
        <v>0</v>
      </c>
      <c r="N294" s="177" t="s">
        <v>161</v>
      </c>
      <c r="O294" s="293">
        <f>+'Resumen anual_'!$B$4</f>
        <v>43587</v>
      </c>
    </row>
    <row r="295" spans="1:15" s="179" customFormat="1">
      <c r="A295" s="182" t="s">
        <v>196</v>
      </c>
      <c r="B295" s="285" t="s">
        <v>184</v>
      </c>
      <c r="C295" s="180" t="s">
        <v>97</v>
      </c>
      <c r="D295" s="180" t="s">
        <v>138</v>
      </c>
      <c r="E295" s="180" t="str">
        <f>+'Control Cuota LTP'!$C$40</f>
        <v>ALIMENTOS ALSAN LTDA</v>
      </c>
      <c r="F295" s="180" t="s">
        <v>141</v>
      </c>
      <c r="G295" s="180" t="s">
        <v>140</v>
      </c>
      <c r="H295" s="181">
        <f>+H293+H294</f>
        <v>0.09</v>
      </c>
      <c r="I295" s="181">
        <f>+I293+I294</f>
        <v>-8.9999999999990532E-2</v>
      </c>
      <c r="J295" s="181">
        <f>+H295+I295</f>
        <v>9.4646512849294595E-15</v>
      </c>
      <c r="K295" s="181">
        <f>SUM(K293:K294)</f>
        <v>0</v>
      </c>
      <c r="L295" s="181">
        <f>+J295-K295</f>
        <v>9.4646512849294595E-15</v>
      </c>
      <c r="M295" s="183">
        <f>+K295/J295</f>
        <v>0</v>
      </c>
      <c r="N295" s="177" t="s">
        <v>161</v>
      </c>
      <c r="O295" s="293">
        <f>+'Resumen anual_'!$B$4</f>
        <v>43587</v>
      </c>
    </row>
    <row r="296" spans="1:15">
      <c r="A296" s="182" t="s">
        <v>196</v>
      </c>
      <c r="B296" s="285" t="s">
        <v>184</v>
      </c>
      <c r="C296" s="277" t="s">
        <v>98</v>
      </c>
      <c r="D296" s="277" t="s">
        <v>138</v>
      </c>
      <c r="E296" s="277" t="str">
        <f>+'Control Cuota LTP'!$C$40</f>
        <v>ALIMENTOS ALSAN LTDA</v>
      </c>
      <c r="F296" s="277" t="s">
        <v>141</v>
      </c>
      <c r="G296" s="277" t="s">
        <v>142</v>
      </c>
      <c r="H296" s="280">
        <f>+'Control Cuota LTP'!W40</f>
        <v>6.0750000000000005E-2</v>
      </c>
      <c r="I296" s="280">
        <f>+'Control Cuota LTP'!X40</f>
        <v>-6.7499999999991234E-2</v>
      </c>
      <c r="J296" s="280">
        <f>+'Control Cuota LTP'!Y40</f>
        <v>-6.7499999999912283E-3</v>
      </c>
      <c r="K296" s="280">
        <f>+'Control Cuota LTP'!Z40</f>
        <v>0</v>
      </c>
      <c r="L296" s="280">
        <f>+'Control Cuota LTP'!AA40</f>
        <v>-6.7499999999912283E-3</v>
      </c>
      <c r="M296" s="281" t="str">
        <f>+'Control Cuota LTP'!AB40</f>
        <v>0%</v>
      </c>
      <c r="N296" s="177" t="s">
        <v>161</v>
      </c>
      <c r="O296" s="293">
        <f>+'Resumen anual_'!$B$4</f>
        <v>43587</v>
      </c>
    </row>
    <row r="297" spans="1:15">
      <c r="A297" s="182" t="s">
        <v>196</v>
      </c>
      <c r="B297" s="285" t="s">
        <v>184</v>
      </c>
      <c r="C297" s="277" t="s">
        <v>98</v>
      </c>
      <c r="D297" s="277" t="s">
        <v>138</v>
      </c>
      <c r="E297" s="277" t="str">
        <f>+'Control Cuota LTP'!$C$40</f>
        <v>ALIMENTOS ALSAN LTDA</v>
      </c>
      <c r="F297" s="277" t="s">
        <v>139</v>
      </c>
      <c r="G297" s="277" t="s">
        <v>140</v>
      </c>
      <c r="H297" s="280">
        <f>+'Control Cuota LTP'!W41</f>
        <v>6.7500000000000008E-3</v>
      </c>
      <c r="I297" s="280">
        <f>+'Control Cuota LTP'!X41</f>
        <v>0</v>
      </c>
      <c r="J297" s="280">
        <f>+'Control Cuota LTP'!Y41</f>
        <v>8.7724966180147135E-15</v>
      </c>
      <c r="K297" s="280">
        <f>+'Control Cuota LTP'!Z41</f>
        <v>0</v>
      </c>
      <c r="L297" s="280">
        <f>+'Control Cuota LTP'!AA41</f>
        <v>8.7724966180147135E-15</v>
      </c>
      <c r="M297" s="281">
        <f>+'Control Cuota LTP'!AB41</f>
        <v>0</v>
      </c>
      <c r="N297" s="177" t="s">
        <v>161</v>
      </c>
      <c r="O297" s="293">
        <f>+'Resumen anual_'!$B$4</f>
        <v>43587</v>
      </c>
    </row>
    <row r="298" spans="1:15" s="179" customFormat="1">
      <c r="A298" s="182" t="s">
        <v>196</v>
      </c>
      <c r="B298" s="285" t="s">
        <v>184</v>
      </c>
      <c r="C298" s="180" t="s">
        <v>98</v>
      </c>
      <c r="D298" s="180" t="s">
        <v>138</v>
      </c>
      <c r="E298" s="180" t="str">
        <f>+'Control Cuota LTP'!$C$40</f>
        <v>ALIMENTOS ALSAN LTDA</v>
      </c>
      <c r="F298" s="180" t="s">
        <v>141</v>
      </c>
      <c r="G298" s="180" t="s">
        <v>140</v>
      </c>
      <c r="H298" s="181">
        <f>+H296+H297</f>
        <v>6.7500000000000004E-2</v>
      </c>
      <c r="I298" s="181">
        <f>+I296+I297</f>
        <v>-6.7499999999991234E-2</v>
      </c>
      <c r="J298" s="181">
        <f>+H298+I298</f>
        <v>8.7707618945387367E-15</v>
      </c>
      <c r="K298" s="181">
        <f>SUM(K296:K297)</f>
        <v>0</v>
      </c>
      <c r="L298" s="181">
        <f>+J298-K298</f>
        <v>8.7707618945387367E-15</v>
      </c>
      <c r="M298" s="183">
        <f>+K298/J298</f>
        <v>0</v>
      </c>
      <c r="N298" s="177" t="s">
        <v>161</v>
      </c>
      <c r="O298" s="293">
        <f>+'Resumen anual_'!$B$4</f>
        <v>43587</v>
      </c>
    </row>
    <row r="299" spans="1:15">
      <c r="A299" s="182" t="s">
        <v>196</v>
      </c>
      <c r="B299" s="285" t="s">
        <v>184</v>
      </c>
      <c r="C299" s="277" t="s">
        <v>99</v>
      </c>
      <c r="D299" s="277" t="s">
        <v>138</v>
      </c>
      <c r="E299" s="277" t="str">
        <f>+'Control Cuota LTP'!$C$40</f>
        <v>ALIMENTOS ALSAN LTDA</v>
      </c>
      <c r="F299" s="277" t="s">
        <v>141</v>
      </c>
      <c r="G299" s="277" t="s">
        <v>142</v>
      </c>
      <c r="H299" s="82">
        <f>+'Control Cuota LTP'!AC40</f>
        <v>0.12150000000000001</v>
      </c>
      <c r="I299" s="82">
        <f>+'Control Cuota LTP'!AD40</f>
        <v>-0.13499999999998247</v>
      </c>
      <c r="J299" s="82">
        <f>+'Control Cuota LTP'!AE40</f>
        <v>-1.3499999999982457E-2</v>
      </c>
      <c r="K299" s="82">
        <f>+'Control Cuota LTP'!AF40</f>
        <v>0</v>
      </c>
      <c r="L299" s="82">
        <f>+'Control Cuota LTP'!AG40</f>
        <v>-1.3499999999982457E-2</v>
      </c>
      <c r="M299" s="278" t="str">
        <f>+'Control Cuota LTP'!AH40</f>
        <v>0%</v>
      </c>
      <c r="N299" s="177" t="s">
        <v>161</v>
      </c>
      <c r="O299" s="293">
        <f>+'Resumen anual_'!$B$4</f>
        <v>43587</v>
      </c>
    </row>
    <row r="300" spans="1:15">
      <c r="A300" s="182" t="s">
        <v>196</v>
      </c>
      <c r="B300" s="285" t="s">
        <v>184</v>
      </c>
      <c r="C300" s="277" t="s">
        <v>99</v>
      </c>
      <c r="D300" s="277" t="s">
        <v>138</v>
      </c>
      <c r="E300" s="277" t="str">
        <f>+'Control Cuota LTP'!$C$40</f>
        <v>ALIMENTOS ALSAN LTDA</v>
      </c>
      <c r="F300" s="277" t="s">
        <v>139</v>
      </c>
      <c r="G300" s="277" t="s">
        <v>140</v>
      </c>
      <c r="H300" s="82">
        <f>+'Control Cuota LTP'!AC41</f>
        <v>1.3500000000000002E-2</v>
      </c>
      <c r="I300" s="82">
        <f>+'Control Cuota LTP'!AD41</f>
        <v>0</v>
      </c>
      <c r="J300" s="82">
        <f>+'Control Cuota LTP'!AE41</f>
        <v>1.7544993236029427E-14</v>
      </c>
      <c r="K300" s="82">
        <f>+'Control Cuota LTP'!AF41</f>
        <v>0</v>
      </c>
      <c r="L300" s="82">
        <f>+'Control Cuota LTP'!AG41</f>
        <v>1.7544993236029427E-14</v>
      </c>
      <c r="M300" s="278">
        <f>+'Control Cuota LTP'!AH41</f>
        <v>0</v>
      </c>
      <c r="N300" s="177" t="s">
        <v>161</v>
      </c>
      <c r="O300" s="293">
        <f>+'Resumen anual_'!$B$4</f>
        <v>43587</v>
      </c>
    </row>
    <row r="301" spans="1:15" s="179" customFormat="1">
      <c r="A301" s="182" t="s">
        <v>196</v>
      </c>
      <c r="B301" s="285" t="s">
        <v>184</v>
      </c>
      <c r="C301" s="180" t="s">
        <v>99</v>
      </c>
      <c r="D301" s="180" t="s">
        <v>138</v>
      </c>
      <c r="E301" s="180" t="str">
        <f>+'Control Cuota LTP'!$C$40</f>
        <v>ALIMENTOS ALSAN LTDA</v>
      </c>
      <c r="F301" s="180" t="s">
        <v>141</v>
      </c>
      <c r="G301" s="180" t="s">
        <v>140</v>
      </c>
      <c r="H301" s="181">
        <f>+H299+H300</f>
        <v>0.13500000000000001</v>
      </c>
      <c r="I301" s="181">
        <f>+I299+I300</f>
        <v>-0.13499999999998247</v>
      </c>
      <c r="J301" s="181">
        <f>+H301+I301</f>
        <v>1.7541523789077473E-14</v>
      </c>
      <c r="K301" s="181">
        <f>SUM(K299:K300)</f>
        <v>0</v>
      </c>
      <c r="L301" s="181">
        <f>+J301-K301</f>
        <v>1.7541523789077473E-14</v>
      </c>
      <c r="M301" s="183">
        <f>+K301/J301</f>
        <v>0</v>
      </c>
      <c r="N301" s="177" t="s">
        <v>161</v>
      </c>
      <c r="O301" s="293">
        <f>+'Resumen anual_'!$B$4</f>
        <v>43587</v>
      </c>
    </row>
    <row r="302" spans="1:15">
      <c r="A302" s="182" t="s">
        <v>196</v>
      </c>
      <c r="B302" s="285" t="s">
        <v>184</v>
      </c>
      <c r="C302" s="277" t="s">
        <v>100</v>
      </c>
      <c r="D302" s="277" t="s">
        <v>138</v>
      </c>
      <c r="E302" s="277" t="str">
        <f>+'Control Cuota LTP'!$C$40</f>
        <v>ALIMENTOS ALSAN LTDA</v>
      </c>
      <c r="F302" s="277" t="s">
        <v>141</v>
      </c>
      <c r="G302" s="277" t="s">
        <v>142</v>
      </c>
      <c r="H302" s="82">
        <f>+'Control Cuota LTP'!AI40</f>
        <v>5.4270000000000006E-2</v>
      </c>
      <c r="I302" s="82">
        <f>+'Control Cuota LTP'!AJ40</f>
        <v>-6.0300000000008458E-2</v>
      </c>
      <c r="J302" s="82">
        <f>+'Control Cuota LTP'!AK40</f>
        <v>-6.0300000000084522E-3</v>
      </c>
      <c r="K302" s="82">
        <f>+'Control Cuota LTP'!AL40</f>
        <v>0</v>
      </c>
      <c r="L302" s="82">
        <f>+'Control Cuota LTP'!AM40</f>
        <v>-6.0300000000084522E-3</v>
      </c>
      <c r="M302" s="278" t="str">
        <f>+'Control Cuota LTP'!AN40</f>
        <v>0%</v>
      </c>
      <c r="N302" s="177" t="s">
        <v>161</v>
      </c>
      <c r="O302" s="293">
        <f>+'Resumen anual_'!$B$4</f>
        <v>43587</v>
      </c>
    </row>
    <row r="303" spans="1:15">
      <c r="A303" s="182" t="s">
        <v>196</v>
      </c>
      <c r="B303" s="285" t="s">
        <v>184</v>
      </c>
      <c r="C303" s="277" t="s">
        <v>100</v>
      </c>
      <c r="D303" s="277" t="s">
        <v>138</v>
      </c>
      <c r="E303" s="277" t="str">
        <f>+'Control Cuota LTP'!$C$40</f>
        <v>ALIMENTOS ALSAN LTDA</v>
      </c>
      <c r="F303" s="277" t="s">
        <v>139</v>
      </c>
      <c r="G303" s="277" t="s">
        <v>140</v>
      </c>
      <c r="H303" s="82">
        <f>+'Control Cuota LTP'!AI41</f>
        <v>6.0300000000000006E-3</v>
      </c>
      <c r="I303" s="82">
        <f>+'Control Cuota LTP'!AJ41</f>
        <v>0</v>
      </c>
      <c r="J303" s="82">
        <f>+'Control Cuota LTP'!AK41</f>
        <v>-8.4515727749590042E-15</v>
      </c>
      <c r="K303" s="82">
        <f>+'Control Cuota LTP'!AL41</f>
        <v>0</v>
      </c>
      <c r="L303" s="82">
        <f>+'Control Cuota LTP'!AM41</f>
        <v>-8.4515727749590042E-15</v>
      </c>
      <c r="M303" s="278" t="str">
        <f>+'Control Cuota LTP'!AN41</f>
        <v>0%</v>
      </c>
      <c r="N303" s="177" t="s">
        <v>161</v>
      </c>
      <c r="O303" s="293">
        <f>+'Resumen anual_'!$B$4</f>
        <v>43587</v>
      </c>
    </row>
    <row r="304" spans="1:15" s="179" customFormat="1">
      <c r="A304" s="182" t="s">
        <v>196</v>
      </c>
      <c r="B304" s="285" t="s">
        <v>184</v>
      </c>
      <c r="C304" s="180" t="s">
        <v>100</v>
      </c>
      <c r="D304" s="180" t="s">
        <v>138</v>
      </c>
      <c r="E304" s="180" t="str">
        <f>+'Control Cuota LTP'!$C$40</f>
        <v>ALIMENTOS ALSAN LTDA</v>
      </c>
      <c r="F304" s="180" t="s">
        <v>141</v>
      </c>
      <c r="G304" s="180" t="s">
        <v>140</v>
      </c>
      <c r="H304" s="181">
        <f>+H302+H303</f>
        <v>6.0300000000000006E-2</v>
      </c>
      <c r="I304" s="181">
        <f>+I302+I303</f>
        <v>-6.0300000000008458E-2</v>
      </c>
      <c r="J304" s="181">
        <f>+H304+I304</f>
        <v>-8.4515727749590042E-15</v>
      </c>
      <c r="K304" s="181">
        <f>SUM(K302:K303)</f>
        <v>0</v>
      </c>
      <c r="L304" s="181">
        <f>+J304-K304</f>
        <v>-8.4515727749590042E-15</v>
      </c>
      <c r="M304" s="183">
        <f>+K304/J304</f>
        <v>0</v>
      </c>
      <c r="N304" s="177" t="s">
        <v>161</v>
      </c>
      <c r="O304" s="293">
        <f>+'Resumen anual_'!$B$4</f>
        <v>43587</v>
      </c>
    </row>
    <row r="305" spans="1:15">
      <c r="A305" s="182" t="s">
        <v>196</v>
      </c>
      <c r="B305" s="285" t="s">
        <v>184</v>
      </c>
      <c r="C305" s="282" t="s">
        <v>144</v>
      </c>
      <c r="D305" s="282" t="s">
        <v>138</v>
      </c>
      <c r="E305" s="282" t="str">
        <f>+'Control Cuota LTP'!$C$40</f>
        <v>ALIMENTOS ALSAN LTDA</v>
      </c>
      <c r="F305" s="282" t="s">
        <v>141</v>
      </c>
      <c r="G305" s="282" t="s">
        <v>140</v>
      </c>
      <c r="H305" s="283">
        <f>+H304+H301+H298+H295+H292+H289</f>
        <v>0.40211999999999998</v>
      </c>
      <c r="I305" s="283">
        <f>+I304+I301+I298+I295+I292+I289</f>
        <v>-0.40211999999996867</v>
      </c>
      <c r="J305" s="283">
        <f>+H305+I305</f>
        <v>3.1308289294429414E-14</v>
      </c>
      <c r="K305" s="283">
        <f>+K304+K301+K298+K295+K292+K289</f>
        <v>0</v>
      </c>
      <c r="L305" s="283">
        <f>+J305-K305</f>
        <v>3.1308289294429414E-14</v>
      </c>
      <c r="M305" s="284">
        <f>+K305/J305</f>
        <v>0</v>
      </c>
      <c r="N305" s="177" t="s">
        <v>161</v>
      </c>
      <c r="O305" s="293">
        <f>+'Resumen anual_'!$B$4</f>
        <v>43587</v>
      </c>
    </row>
    <row r="306" spans="1:15">
      <c r="A306" s="182" t="s">
        <v>196</v>
      </c>
      <c r="B306" s="285" t="s">
        <v>184</v>
      </c>
      <c r="C306" s="285" t="s">
        <v>195</v>
      </c>
      <c r="D306" s="277" t="s">
        <v>138</v>
      </c>
      <c r="E306" s="277" t="str">
        <f>+'Control Cuota LTP'!$C$42</f>
        <v>CONGELADOS  PACIFICO SpA hoy PACIFICBLU SpA</v>
      </c>
      <c r="F306" s="277" t="s">
        <v>141</v>
      </c>
      <c r="G306" s="277" t="s">
        <v>142</v>
      </c>
      <c r="H306" s="82">
        <f>+'Control Cuota LTP'!E42</f>
        <v>1.17863E-2</v>
      </c>
      <c r="I306" s="82">
        <f>+'Control Cuota LTP'!F42</f>
        <v>0.60719999999999996</v>
      </c>
      <c r="J306" s="82">
        <f>+'Control Cuota LTP'!G42</f>
        <v>0.61898629999999999</v>
      </c>
      <c r="K306" s="82">
        <f>+'Control Cuota LTP'!H42</f>
        <v>0</v>
      </c>
      <c r="L306" s="82">
        <f>+'Control Cuota LTP'!I42</f>
        <v>0.61898629999999999</v>
      </c>
      <c r="M306" s="278">
        <f>+'Control Cuota LTP'!J42</f>
        <v>0</v>
      </c>
      <c r="N306" s="177" t="s">
        <v>161</v>
      </c>
      <c r="O306" s="293">
        <f>+'Resumen anual_'!$B$4</f>
        <v>43587</v>
      </c>
    </row>
    <row r="307" spans="1:15">
      <c r="A307" s="182" t="s">
        <v>196</v>
      </c>
      <c r="B307" s="285" t="s">
        <v>184</v>
      </c>
      <c r="C307" s="285" t="s">
        <v>195</v>
      </c>
      <c r="D307" s="277" t="s">
        <v>138</v>
      </c>
      <c r="E307" s="277" t="str">
        <f>+'Control Cuota LTP'!$C$42</f>
        <v>CONGELADOS  PACIFICO SpA hoy PACIFICBLU SpA</v>
      </c>
      <c r="F307" s="277" t="s">
        <v>139</v>
      </c>
      <c r="G307" s="277" t="s">
        <v>140</v>
      </c>
      <c r="H307" s="82">
        <f>+'Control Cuota LTP'!E43</f>
        <v>1.3705E-3</v>
      </c>
      <c r="I307" s="82">
        <f>+'Control Cuota LTP'!F43</f>
        <v>0</v>
      </c>
      <c r="J307" s="82">
        <f>+'Control Cuota LTP'!G43</f>
        <v>0.62035680000000004</v>
      </c>
      <c r="K307" s="82">
        <f>+'Control Cuota LTP'!H43</f>
        <v>0</v>
      </c>
      <c r="L307" s="82">
        <f>+'Control Cuota LTP'!I43</f>
        <v>0.62035680000000004</v>
      </c>
      <c r="M307" s="278">
        <f>+'Control Cuota LTP'!J43</f>
        <v>0</v>
      </c>
      <c r="N307" s="177" t="s">
        <v>161</v>
      </c>
      <c r="O307" s="293">
        <f>+'Resumen anual_'!$B$4</f>
        <v>43587</v>
      </c>
    </row>
    <row r="308" spans="1:15" s="179" customFormat="1">
      <c r="A308" s="182" t="s">
        <v>196</v>
      </c>
      <c r="B308" s="285" t="s">
        <v>184</v>
      </c>
      <c r="C308" s="285" t="s">
        <v>195</v>
      </c>
      <c r="D308" s="180" t="s">
        <v>138</v>
      </c>
      <c r="E308" s="180" t="str">
        <f>+'Control Cuota LTP'!$C$42</f>
        <v>CONGELADOS  PACIFICO SpA hoy PACIFICBLU SpA</v>
      </c>
      <c r="F308" s="180" t="s">
        <v>141</v>
      </c>
      <c r="G308" s="180" t="s">
        <v>140</v>
      </c>
      <c r="H308" s="181">
        <f>+H306+H307</f>
        <v>1.31568E-2</v>
      </c>
      <c r="I308" s="181">
        <f>+I306+I307</f>
        <v>0.60719999999999996</v>
      </c>
      <c r="J308" s="181">
        <f>+H308+I308</f>
        <v>0.62035679999999993</v>
      </c>
      <c r="K308" s="181">
        <f>SUM(K306:K307)</f>
        <v>0</v>
      </c>
      <c r="L308" s="181">
        <f>+J308-K308</f>
        <v>0.62035679999999993</v>
      </c>
      <c r="M308" s="183">
        <f>+K308/J308</f>
        <v>0</v>
      </c>
      <c r="N308" s="177" t="s">
        <v>161</v>
      </c>
      <c r="O308" s="293">
        <f>+'Resumen anual_'!$B$4</f>
        <v>43587</v>
      </c>
    </row>
    <row r="309" spans="1:15">
      <c r="A309" s="182" t="s">
        <v>196</v>
      </c>
      <c r="B309" s="285" t="s">
        <v>184</v>
      </c>
      <c r="C309" s="285" t="s">
        <v>96</v>
      </c>
      <c r="D309" s="277" t="s">
        <v>138</v>
      </c>
      <c r="E309" s="277" t="str">
        <f>+'Control Cuota LTP'!$C$42</f>
        <v>CONGELADOS  PACIFICO SpA hoy PACIFICBLU SpA</v>
      </c>
      <c r="F309" s="277" t="s">
        <v>141</v>
      </c>
      <c r="G309" s="277" t="s">
        <v>142</v>
      </c>
      <c r="H309" s="280">
        <f>+'Control Cuota LTP'!K42</f>
        <v>0.123345</v>
      </c>
      <c r="I309" s="280">
        <f>+'Control Cuota LTP'!L42</f>
        <v>6.3249999999999993</v>
      </c>
      <c r="J309" s="280">
        <f>+'Control Cuota LTP'!M42</f>
        <v>6.4483449999999989</v>
      </c>
      <c r="K309" s="280">
        <f>+'Control Cuota LTP'!N42</f>
        <v>0</v>
      </c>
      <c r="L309" s="280">
        <f>+'Control Cuota LTP'!O42</f>
        <v>6.4483449999999989</v>
      </c>
      <c r="M309" s="281">
        <f>+'Control Cuota LTP'!P42</f>
        <v>0</v>
      </c>
      <c r="N309" s="177" t="s">
        <v>161</v>
      </c>
      <c r="O309" s="293">
        <f>+'Resumen anual_'!$B$4</f>
        <v>43587</v>
      </c>
    </row>
    <row r="310" spans="1:15">
      <c r="A310" s="182" t="s">
        <v>196</v>
      </c>
      <c r="B310" s="285" t="s">
        <v>184</v>
      </c>
      <c r="C310" s="277" t="s">
        <v>96</v>
      </c>
      <c r="D310" s="277" t="s">
        <v>138</v>
      </c>
      <c r="E310" s="277" t="str">
        <f>+'Control Cuota LTP'!$C$42</f>
        <v>CONGELADOS  PACIFICO SpA hoy PACIFICBLU SpA</v>
      </c>
      <c r="F310" s="277" t="s">
        <v>139</v>
      </c>
      <c r="G310" s="277" t="s">
        <v>140</v>
      </c>
      <c r="H310" s="280">
        <f>+'Control Cuota LTP'!K43</f>
        <v>1.3705E-2</v>
      </c>
      <c r="I310" s="280">
        <f>+'Control Cuota LTP'!L43</f>
        <v>0</v>
      </c>
      <c r="J310" s="280">
        <f>+'Control Cuota LTP'!M43</f>
        <v>6.4620499999999987</v>
      </c>
      <c r="K310" s="280">
        <f>+'Control Cuota LTP'!N43</f>
        <v>0</v>
      </c>
      <c r="L310" s="280">
        <f>+'Control Cuota LTP'!O43</f>
        <v>6.4620499999999987</v>
      </c>
      <c r="M310" s="281">
        <f>+'Control Cuota LTP'!P43</f>
        <v>0</v>
      </c>
      <c r="N310" s="177" t="s">
        <v>161</v>
      </c>
      <c r="O310" s="293">
        <f>+'Resumen anual_'!$B$4</f>
        <v>43587</v>
      </c>
    </row>
    <row r="311" spans="1:15" s="179" customFormat="1">
      <c r="A311" s="182" t="s">
        <v>196</v>
      </c>
      <c r="B311" s="285" t="s">
        <v>184</v>
      </c>
      <c r="C311" s="180" t="s">
        <v>96</v>
      </c>
      <c r="D311" s="180" t="s">
        <v>138</v>
      </c>
      <c r="E311" s="180" t="str">
        <f>+'Control Cuota LTP'!$C$42</f>
        <v>CONGELADOS  PACIFICO SpA hoy PACIFICBLU SpA</v>
      </c>
      <c r="F311" s="180" t="s">
        <v>141</v>
      </c>
      <c r="G311" s="180" t="s">
        <v>140</v>
      </c>
      <c r="H311" s="181">
        <f>+H309+H310</f>
        <v>0.13705000000000001</v>
      </c>
      <c r="I311" s="181">
        <f>+I309+I310</f>
        <v>6.3249999999999993</v>
      </c>
      <c r="J311" s="181">
        <f>+H311+I311</f>
        <v>6.4620499999999996</v>
      </c>
      <c r="K311" s="181">
        <f>SUM(K309:K310)</f>
        <v>0</v>
      </c>
      <c r="L311" s="181">
        <f>+J311-K311</f>
        <v>6.4620499999999996</v>
      </c>
      <c r="M311" s="183">
        <f>+K311/J311</f>
        <v>0</v>
      </c>
      <c r="N311" s="177" t="s">
        <v>161</v>
      </c>
      <c r="O311" s="293">
        <f>+'Resumen anual_'!$B$4</f>
        <v>43587</v>
      </c>
    </row>
    <row r="312" spans="1:15">
      <c r="A312" s="182" t="s">
        <v>196</v>
      </c>
      <c r="B312" s="285" t="s">
        <v>184</v>
      </c>
      <c r="C312" s="277" t="s">
        <v>97</v>
      </c>
      <c r="D312" s="277" t="s">
        <v>138</v>
      </c>
      <c r="E312" s="277" t="str">
        <f>+'Control Cuota LTP'!$C$42</f>
        <v>CONGELADOS  PACIFICO SpA hoy PACIFICBLU SpA</v>
      </c>
      <c r="F312" s="277" t="s">
        <v>141</v>
      </c>
      <c r="G312" s="277" t="s">
        <v>142</v>
      </c>
      <c r="H312" s="82">
        <f>+'Control Cuota LTP'!Q42</f>
        <v>0.24668999999999999</v>
      </c>
      <c r="I312" s="82">
        <f>+'Control Cuota LTP'!R42</f>
        <v>12.649999999999999</v>
      </c>
      <c r="J312" s="82">
        <f>+'Control Cuota LTP'!S42</f>
        <v>12.896689999999998</v>
      </c>
      <c r="K312" s="82">
        <f>+'Control Cuota LTP'!T42</f>
        <v>0</v>
      </c>
      <c r="L312" s="82">
        <f>+'Control Cuota LTP'!U42</f>
        <v>12.896689999999998</v>
      </c>
      <c r="M312" s="278">
        <f>+'Control Cuota LTP'!V42</f>
        <v>0</v>
      </c>
      <c r="N312" s="177" t="s">
        <v>161</v>
      </c>
      <c r="O312" s="293">
        <f>+'Resumen anual_'!$B$4</f>
        <v>43587</v>
      </c>
    </row>
    <row r="313" spans="1:15">
      <c r="A313" s="182" t="s">
        <v>196</v>
      </c>
      <c r="B313" s="285" t="s">
        <v>184</v>
      </c>
      <c r="C313" s="277" t="s">
        <v>97</v>
      </c>
      <c r="D313" s="277" t="s">
        <v>138</v>
      </c>
      <c r="E313" s="277" t="str">
        <f>+'Control Cuota LTP'!$C$42</f>
        <v>CONGELADOS  PACIFICO SpA hoy PACIFICBLU SpA</v>
      </c>
      <c r="F313" s="277" t="s">
        <v>139</v>
      </c>
      <c r="G313" s="277" t="s">
        <v>140</v>
      </c>
      <c r="H313" s="82">
        <f>+'Control Cuota LTP'!Q43</f>
        <v>2.741E-2</v>
      </c>
      <c r="I313" s="82">
        <f>+'Control Cuota LTP'!R43</f>
        <v>0</v>
      </c>
      <c r="J313" s="82">
        <f>+'Control Cuota LTP'!S43</f>
        <v>12.924099999999997</v>
      </c>
      <c r="K313" s="82">
        <f>+'Control Cuota LTP'!T43</f>
        <v>0</v>
      </c>
      <c r="L313" s="82">
        <f>+'Control Cuota LTP'!U43</f>
        <v>12.924099999999997</v>
      </c>
      <c r="M313" s="278">
        <f>+'Control Cuota LTP'!V43</f>
        <v>0</v>
      </c>
      <c r="N313" s="177" t="s">
        <v>161</v>
      </c>
      <c r="O313" s="293">
        <f>+'Resumen anual_'!$B$4</f>
        <v>43587</v>
      </c>
    </row>
    <row r="314" spans="1:15" s="179" customFormat="1">
      <c r="A314" s="182" t="s">
        <v>196</v>
      </c>
      <c r="B314" s="285" t="s">
        <v>184</v>
      </c>
      <c r="C314" s="180" t="s">
        <v>97</v>
      </c>
      <c r="D314" s="180" t="s">
        <v>138</v>
      </c>
      <c r="E314" s="180" t="str">
        <f>+'Control Cuota LTP'!$C$42</f>
        <v>CONGELADOS  PACIFICO SpA hoy PACIFICBLU SpA</v>
      </c>
      <c r="F314" s="180" t="s">
        <v>141</v>
      </c>
      <c r="G314" s="180" t="s">
        <v>140</v>
      </c>
      <c r="H314" s="181">
        <f>+H312+H313</f>
        <v>0.27410000000000001</v>
      </c>
      <c r="I314" s="181">
        <f>+I312+I313</f>
        <v>12.649999999999999</v>
      </c>
      <c r="J314" s="181">
        <f>+H314+I314</f>
        <v>12.924099999999999</v>
      </c>
      <c r="K314" s="181">
        <f>SUM(K312:K313)</f>
        <v>0</v>
      </c>
      <c r="L314" s="181">
        <f>+J314-K314</f>
        <v>12.924099999999999</v>
      </c>
      <c r="M314" s="183">
        <f>+K314/J314</f>
        <v>0</v>
      </c>
      <c r="N314" s="177" t="s">
        <v>161</v>
      </c>
      <c r="O314" s="293">
        <f>+'Resumen anual_'!$B$4</f>
        <v>43587</v>
      </c>
    </row>
    <row r="315" spans="1:15">
      <c r="A315" s="182" t="s">
        <v>196</v>
      </c>
      <c r="B315" s="285" t="s">
        <v>184</v>
      </c>
      <c r="C315" s="277" t="s">
        <v>98</v>
      </c>
      <c r="D315" s="277" t="s">
        <v>138</v>
      </c>
      <c r="E315" s="277" t="str">
        <f>+'Control Cuota LTP'!$C$42</f>
        <v>CONGELADOS  PACIFICO SpA hoy PACIFICBLU SpA</v>
      </c>
      <c r="F315" s="277" t="s">
        <v>141</v>
      </c>
      <c r="G315" s="277" t="s">
        <v>142</v>
      </c>
      <c r="H315" s="280">
        <f>+'Control Cuota LTP'!W42</f>
        <v>0.1850175</v>
      </c>
      <c r="I315" s="280">
        <f>+'Control Cuota LTP'!X42</f>
        <v>9.4874999999999989</v>
      </c>
      <c r="J315" s="280">
        <f>+'Control Cuota LTP'!Y42</f>
        <v>9.6725174999999997</v>
      </c>
      <c r="K315" s="280">
        <f>+'Control Cuota LTP'!Z42</f>
        <v>0</v>
      </c>
      <c r="L315" s="280">
        <f>+'Control Cuota LTP'!AA42</f>
        <v>9.6725174999999997</v>
      </c>
      <c r="M315" s="281">
        <f>+'Control Cuota LTP'!AB42</f>
        <v>0</v>
      </c>
      <c r="N315" s="177" t="s">
        <v>161</v>
      </c>
      <c r="O315" s="293">
        <f>+'Resumen anual_'!$B$4</f>
        <v>43587</v>
      </c>
    </row>
    <row r="316" spans="1:15">
      <c r="A316" s="182" t="s">
        <v>196</v>
      </c>
      <c r="B316" s="285" t="s">
        <v>184</v>
      </c>
      <c r="C316" s="277" t="s">
        <v>98</v>
      </c>
      <c r="D316" s="277" t="s">
        <v>138</v>
      </c>
      <c r="E316" s="277" t="str">
        <f>+'Control Cuota LTP'!$C$42</f>
        <v>CONGELADOS  PACIFICO SpA hoy PACIFICBLU SpA</v>
      </c>
      <c r="F316" s="277" t="s">
        <v>139</v>
      </c>
      <c r="G316" s="277" t="s">
        <v>140</v>
      </c>
      <c r="H316" s="280">
        <f>+'Control Cuota LTP'!W43</f>
        <v>2.0557499999999999E-2</v>
      </c>
      <c r="I316" s="280">
        <f>+'Control Cuota LTP'!X43</f>
        <v>0</v>
      </c>
      <c r="J316" s="280">
        <f>+'Control Cuota LTP'!Y43</f>
        <v>9.6930750000000003</v>
      </c>
      <c r="K316" s="280">
        <f>+'Control Cuota LTP'!Z43</f>
        <v>0</v>
      </c>
      <c r="L316" s="280">
        <f>+'Control Cuota LTP'!AA43</f>
        <v>9.6930750000000003</v>
      </c>
      <c r="M316" s="281">
        <f>+'Control Cuota LTP'!AB43</f>
        <v>0</v>
      </c>
      <c r="N316" s="177" t="s">
        <v>161</v>
      </c>
      <c r="O316" s="293">
        <f>+'Resumen anual_'!$B$4</f>
        <v>43587</v>
      </c>
    </row>
    <row r="317" spans="1:15" s="179" customFormat="1">
      <c r="A317" s="182" t="s">
        <v>196</v>
      </c>
      <c r="B317" s="285" t="s">
        <v>184</v>
      </c>
      <c r="C317" s="180" t="s">
        <v>98</v>
      </c>
      <c r="D317" s="180" t="s">
        <v>138</v>
      </c>
      <c r="E317" s="180" t="str">
        <f>+'Control Cuota LTP'!$C$42</f>
        <v>CONGELADOS  PACIFICO SpA hoy PACIFICBLU SpA</v>
      </c>
      <c r="F317" s="180" t="s">
        <v>141</v>
      </c>
      <c r="G317" s="180" t="s">
        <v>140</v>
      </c>
      <c r="H317" s="181">
        <f>+H315+H316</f>
        <v>0.20557500000000001</v>
      </c>
      <c r="I317" s="181">
        <f>+I315+I316</f>
        <v>9.4874999999999989</v>
      </c>
      <c r="J317" s="181">
        <f>+H317+I317</f>
        <v>9.6930749999999986</v>
      </c>
      <c r="K317" s="181">
        <f>SUM(K315:K316)</f>
        <v>0</v>
      </c>
      <c r="L317" s="181">
        <f>+J317-K317</f>
        <v>9.6930749999999986</v>
      </c>
      <c r="M317" s="183">
        <f>+K317/J317</f>
        <v>0</v>
      </c>
      <c r="N317" s="177" t="s">
        <v>161</v>
      </c>
      <c r="O317" s="293">
        <f>+'Resumen anual_'!$B$4</f>
        <v>43587</v>
      </c>
    </row>
    <row r="318" spans="1:15">
      <c r="A318" s="182" t="s">
        <v>196</v>
      </c>
      <c r="B318" s="285" t="s">
        <v>184</v>
      </c>
      <c r="C318" s="277" t="s">
        <v>99</v>
      </c>
      <c r="D318" s="277" t="s">
        <v>138</v>
      </c>
      <c r="E318" s="277" t="str">
        <f>+'Control Cuota LTP'!$C$42</f>
        <v>CONGELADOS  PACIFICO SpA hoy PACIFICBLU SpA</v>
      </c>
      <c r="F318" s="277" t="s">
        <v>141</v>
      </c>
      <c r="G318" s="277" t="s">
        <v>142</v>
      </c>
      <c r="H318" s="82">
        <f>+'Control Cuota LTP'!AC42</f>
        <v>0.370035</v>
      </c>
      <c r="I318" s="82">
        <f>+'Control Cuota LTP'!AD42</f>
        <v>18.974999999999998</v>
      </c>
      <c r="J318" s="82">
        <f>+'Control Cuota LTP'!AE42</f>
        <v>19.345034999999999</v>
      </c>
      <c r="K318" s="82">
        <f>+'Control Cuota LTP'!AF42</f>
        <v>0</v>
      </c>
      <c r="L318" s="82">
        <f>+'Control Cuota LTP'!AG42</f>
        <v>19.345034999999999</v>
      </c>
      <c r="M318" s="278">
        <f>+'Control Cuota LTP'!AH42</f>
        <v>0</v>
      </c>
      <c r="N318" s="177" t="s">
        <v>161</v>
      </c>
      <c r="O318" s="293">
        <f>+'Resumen anual_'!$B$4</f>
        <v>43587</v>
      </c>
    </row>
    <row r="319" spans="1:15">
      <c r="A319" s="182" t="s">
        <v>196</v>
      </c>
      <c r="B319" s="285" t="s">
        <v>184</v>
      </c>
      <c r="C319" s="277" t="s">
        <v>99</v>
      </c>
      <c r="D319" s="277" t="s">
        <v>138</v>
      </c>
      <c r="E319" s="277" t="str">
        <f>+'Control Cuota LTP'!$C$42</f>
        <v>CONGELADOS  PACIFICO SpA hoy PACIFICBLU SpA</v>
      </c>
      <c r="F319" s="277" t="s">
        <v>139</v>
      </c>
      <c r="G319" s="277" t="s">
        <v>140</v>
      </c>
      <c r="H319" s="82">
        <f>+'Control Cuota LTP'!AC43</f>
        <v>4.1114999999999999E-2</v>
      </c>
      <c r="I319" s="82">
        <f>+'Control Cuota LTP'!AD43</f>
        <v>0</v>
      </c>
      <c r="J319" s="82">
        <f>+'Control Cuota LTP'!AE43</f>
        <v>19.386150000000001</v>
      </c>
      <c r="K319" s="82">
        <f>+'Control Cuota LTP'!AF43</f>
        <v>0</v>
      </c>
      <c r="L319" s="82">
        <f>+'Control Cuota LTP'!AG43</f>
        <v>19.386150000000001</v>
      </c>
      <c r="M319" s="278">
        <f>+'Control Cuota LTP'!AH43</f>
        <v>0</v>
      </c>
      <c r="N319" s="177" t="s">
        <v>161</v>
      </c>
      <c r="O319" s="293">
        <f>+'Resumen anual_'!$B$4</f>
        <v>43587</v>
      </c>
    </row>
    <row r="320" spans="1:15" s="179" customFormat="1">
      <c r="A320" s="182" t="s">
        <v>196</v>
      </c>
      <c r="B320" s="285" t="s">
        <v>184</v>
      </c>
      <c r="C320" s="180" t="s">
        <v>99</v>
      </c>
      <c r="D320" s="180" t="s">
        <v>138</v>
      </c>
      <c r="E320" s="180" t="str">
        <f>+'Control Cuota LTP'!$C$42</f>
        <v>CONGELADOS  PACIFICO SpA hoy PACIFICBLU SpA</v>
      </c>
      <c r="F320" s="180" t="s">
        <v>141</v>
      </c>
      <c r="G320" s="180" t="s">
        <v>140</v>
      </c>
      <c r="H320" s="181">
        <f>+H318+H319</f>
        <v>0.41115000000000002</v>
      </c>
      <c r="I320" s="181">
        <f>+I318+I319</f>
        <v>18.974999999999998</v>
      </c>
      <c r="J320" s="181">
        <f>+H320+I320</f>
        <v>19.386149999999997</v>
      </c>
      <c r="K320" s="181">
        <f>SUM(K318:K319)</f>
        <v>0</v>
      </c>
      <c r="L320" s="181">
        <f>+J320-K320</f>
        <v>19.386149999999997</v>
      </c>
      <c r="M320" s="183">
        <f>+K320/J320</f>
        <v>0</v>
      </c>
      <c r="N320" s="177" t="s">
        <v>161</v>
      </c>
      <c r="O320" s="293">
        <f>+'Resumen anual_'!$B$4</f>
        <v>43587</v>
      </c>
    </row>
    <row r="321" spans="1:15">
      <c r="A321" s="182" t="s">
        <v>196</v>
      </c>
      <c r="B321" s="285" t="s">
        <v>184</v>
      </c>
      <c r="C321" s="277" t="s">
        <v>100</v>
      </c>
      <c r="D321" s="277" t="s">
        <v>138</v>
      </c>
      <c r="E321" s="277" t="str">
        <f>+'Control Cuota LTP'!$C$42</f>
        <v>CONGELADOS  PACIFICO SpA hoy PACIFICBLU SpA</v>
      </c>
      <c r="F321" s="277" t="s">
        <v>141</v>
      </c>
      <c r="G321" s="277" t="s">
        <v>142</v>
      </c>
      <c r="H321" s="82">
        <f>+'Control Cuota LTP'!AI42</f>
        <v>0.16528229999999999</v>
      </c>
      <c r="I321" s="82">
        <f>+'Control Cuota LTP'!AJ42</f>
        <v>8.4755000000000003</v>
      </c>
      <c r="J321" s="82">
        <f>+'Control Cuota LTP'!AK42</f>
        <v>8.6407822999999997</v>
      </c>
      <c r="K321" s="82">
        <f>+'Control Cuota LTP'!AL42</f>
        <v>0</v>
      </c>
      <c r="L321" s="82">
        <f>+'Control Cuota LTP'!AM42</f>
        <v>8.6407822999999997</v>
      </c>
      <c r="M321" s="278">
        <f>+'Control Cuota LTP'!AN42</f>
        <v>0</v>
      </c>
      <c r="N321" s="177" t="s">
        <v>161</v>
      </c>
      <c r="O321" s="293">
        <f>+'Resumen anual_'!$B$4</f>
        <v>43587</v>
      </c>
    </row>
    <row r="322" spans="1:15">
      <c r="A322" s="182" t="s">
        <v>196</v>
      </c>
      <c r="B322" s="285" t="s">
        <v>184</v>
      </c>
      <c r="C322" s="277" t="s">
        <v>100</v>
      </c>
      <c r="D322" s="277" t="s">
        <v>138</v>
      </c>
      <c r="E322" s="277" t="str">
        <f>+'Control Cuota LTP'!$C$42</f>
        <v>CONGELADOS  PACIFICO SpA hoy PACIFICBLU SpA</v>
      </c>
      <c r="F322" s="277" t="s">
        <v>139</v>
      </c>
      <c r="G322" s="277" t="s">
        <v>140</v>
      </c>
      <c r="H322" s="82">
        <f>+'Control Cuota LTP'!AI43</f>
        <v>1.8364700000000001E-2</v>
      </c>
      <c r="I322" s="82">
        <f>+'Control Cuota LTP'!AJ43</f>
        <v>0</v>
      </c>
      <c r="J322" s="82">
        <f>+'Control Cuota LTP'!AK43</f>
        <v>8.659146999999999</v>
      </c>
      <c r="K322" s="82">
        <f>+'Control Cuota LTP'!AL43</f>
        <v>0</v>
      </c>
      <c r="L322" s="82">
        <f>+'Control Cuota LTP'!AM43</f>
        <v>8.659146999999999</v>
      </c>
      <c r="M322" s="278">
        <f>+'Control Cuota LTP'!AN43</f>
        <v>0</v>
      </c>
      <c r="N322" s="177" t="s">
        <v>161</v>
      </c>
      <c r="O322" s="293">
        <f>+'Resumen anual_'!$B$4</f>
        <v>43587</v>
      </c>
    </row>
    <row r="323" spans="1:15" s="179" customFormat="1">
      <c r="A323" s="182" t="s">
        <v>196</v>
      </c>
      <c r="B323" s="285" t="s">
        <v>184</v>
      </c>
      <c r="C323" s="180" t="s">
        <v>100</v>
      </c>
      <c r="D323" s="180" t="s">
        <v>138</v>
      </c>
      <c r="E323" s="180" t="str">
        <f>+'Control Cuota LTP'!$C$42</f>
        <v>CONGELADOS  PACIFICO SpA hoy PACIFICBLU SpA</v>
      </c>
      <c r="F323" s="180" t="s">
        <v>141</v>
      </c>
      <c r="G323" s="180" t="s">
        <v>140</v>
      </c>
      <c r="H323" s="181">
        <f>+H321+H322</f>
        <v>0.183647</v>
      </c>
      <c r="I323" s="181">
        <f>+I321+I322</f>
        <v>8.4755000000000003</v>
      </c>
      <c r="J323" s="181">
        <f>+H323+I323</f>
        <v>8.6591470000000008</v>
      </c>
      <c r="K323" s="181">
        <f>SUM(K321:K322)</f>
        <v>0</v>
      </c>
      <c r="L323" s="181">
        <f>+J323-K323</f>
        <v>8.6591470000000008</v>
      </c>
      <c r="M323" s="183">
        <f>+K323/J323</f>
        <v>0</v>
      </c>
      <c r="N323" s="177" t="s">
        <v>161</v>
      </c>
      <c r="O323" s="293">
        <f>+'Resumen anual_'!$B$4</f>
        <v>43587</v>
      </c>
    </row>
    <row r="324" spans="1:15">
      <c r="A324" s="182" t="s">
        <v>196</v>
      </c>
      <c r="B324" s="285" t="s">
        <v>184</v>
      </c>
      <c r="C324" s="282" t="s">
        <v>144</v>
      </c>
      <c r="D324" s="282" t="s">
        <v>138</v>
      </c>
      <c r="E324" s="282" t="str">
        <f>+'Control Cuota LTP'!$C$42</f>
        <v>CONGELADOS  PACIFICO SpA hoy PACIFICBLU SpA</v>
      </c>
      <c r="F324" s="282" t="s">
        <v>141</v>
      </c>
      <c r="G324" s="282" t="s">
        <v>140</v>
      </c>
      <c r="H324" s="283">
        <f>+H323+H320+H317+H314+H311+H308</f>
        <v>1.2246788</v>
      </c>
      <c r="I324" s="283">
        <f>+I323+I320+I317+I314+I311+I308</f>
        <v>56.520199999999996</v>
      </c>
      <c r="J324" s="283">
        <f>+H324+I324</f>
        <v>57.744878799999995</v>
      </c>
      <c r="K324" s="283">
        <f>+K323+K320+K317+K314+K311+K308</f>
        <v>0</v>
      </c>
      <c r="L324" s="283">
        <f>+J324-K324</f>
        <v>57.744878799999995</v>
      </c>
      <c r="M324" s="284">
        <f>+K324/J324</f>
        <v>0</v>
      </c>
      <c r="N324" s="177" t="s">
        <v>161</v>
      </c>
      <c r="O324" s="293">
        <f>+'Resumen anual_'!$B$4</f>
        <v>43587</v>
      </c>
    </row>
    <row r="325" spans="1:15">
      <c r="A325" s="182" t="s">
        <v>196</v>
      </c>
      <c r="B325" s="285" t="s">
        <v>184</v>
      </c>
      <c r="C325" s="285" t="s">
        <v>195</v>
      </c>
      <c r="D325" s="277" t="s">
        <v>138</v>
      </c>
      <c r="E325" s="277" t="str">
        <f>+'Control Cuota LTP'!$C$44</f>
        <v>SOC. DISTRIBUIDORA DE PRODUCTOS DEL MAR LTDA.</v>
      </c>
      <c r="F325" s="277" t="s">
        <v>141</v>
      </c>
      <c r="G325" s="277" t="s">
        <v>142</v>
      </c>
      <c r="H325" s="82">
        <f>+'Control Cuota LTP'!E44</f>
        <v>4.3000000000000004E-4</v>
      </c>
      <c r="I325" s="82">
        <f>+'Control Cuota LTP'!F44</f>
        <v>0</v>
      </c>
      <c r="J325" s="82">
        <f>+'Control Cuota LTP'!G44</f>
        <v>4.3000000000000004E-4</v>
      </c>
      <c r="K325" s="82">
        <f>+'Control Cuota LTP'!H44</f>
        <v>0</v>
      </c>
      <c r="L325" s="82">
        <f>+'Control Cuota LTP'!I44</f>
        <v>4.3000000000000004E-4</v>
      </c>
      <c r="M325" s="278">
        <f>+'Control Cuota LTP'!J44</f>
        <v>0</v>
      </c>
      <c r="N325" s="177" t="s">
        <v>161</v>
      </c>
      <c r="O325" s="293">
        <f>+'Resumen anual_'!$B$4</f>
        <v>43587</v>
      </c>
    </row>
    <row r="326" spans="1:15">
      <c r="A326" s="182" t="s">
        <v>196</v>
      </c>
      <c r="B326" s="285" t="s">
        <v>184</v>
      </c>
      <c r="C326" s="285" t="s">
        <v>195</v>
      </c>
      <c r="D326" s="277" t="s">
        <v>138</v>
      </c>
      <c r="E326" s="277" t="str">
        <f>+'Control Cuota LTP'!$C$44</f>
        <v>SOC. DISTRIBUIDORA DE PRODUCTOS DEL MAR LTDA.</v>
      </c>
      <c r="F326" s="277" t="s">
        <v>139</v>
      </c>
      <c r="G326" s="277" t="s">
        <v>140</v>
      </c>
      <c r="H326" s="82">
        <f>+'Control Cuota LTP'!E45</f>
        <v>5.0000000000000002E-5</v>
      </c>
      <c r="I326" s="82">
        <f>+'Control Cuota LTP'!F45</f>
        <v>0</v>
      </c>
      <c r="J326" s="82">
        <f>+'Control Cuota LTP'!G45</f>
        <v>4.8000000000000007E-4</v>
      </c>
      <c r="K326" s="82">
        <f>+'Control Cuota LTP'!H45</f>
        <v>0</v>
      </c>
      <c r="L326" s="82">
        <f>+'Control Cuota LTP'!I45</f>
        <v>4.8000000000000007E-4</v>
      </c>
      <c r="M326" s="278">
        <f>+'Control Cuota LTP'!J45</f>
        <v>0</v>
      </c>
      <c r="N326" s="177" t="s">
        <v>161</v>
      </c>
      <c r="O326" s="293">
        <f>+'Resumen anual_'!$B$4</f>
        <v>43587</v>
      </c>
    </row>
    <row r="327" spans="1:15" s="179" customFormat="1">
      <c r="A327" s="182" t="s">
        <v>196</v>
      </c>
      <c r="B327" s="285" t="s">
        <v>184</v>
      </c>
      <c r="C327" s="285" t="s">
        <v>195</v>
      </c>
      <c r="D327" s="180" t="s">
        <v>138</v>
      </c>
      <c r="E327" s="180" t="str">
        <f>+'Control Cuota LTP'!$C$44</f>
        <v>SOC. DISTRIBUIDORA DE PRODUCTOS DEL MAR LTDA.</v>
      </c>
      <c r="F327" s="180" t="s">
        <v>141</v>
      </c>
      <c r="G327" s="180" t="s">
        <v>140</v>
      </c>
      <c r="H327" s="181">
        <f>+H325+H326</f>
        <v>4.8000000000000007E-4</v>
      </c>
      <c r="I327" s="181">
        <f>+I325+I326</f>
        <v>0</v>
      </c>
      <c r="J327" s="181">
        <f>+H327+I327</f>
        <v>4.8000000000000007E-4</v>
      </c>
      <c r="K327" s="181">
        <f>SUM(K325:K326)</f>
        <v>0</v>
      </c>
      <c r="L327" s="181">
        <f>+J327-K327</f>
        <v>4.8000000000000007E-4</v>
      </c>
      <c r="M327" s="183">
        <f>+K327/J327</f>
        <v>0</v>
      </c>
      <c r="N327" s="177" t="s">
        <v>161</v>
      </c>
      <c r="O327" s="293">
        <f>+'Resumen anual_'!$B$4</f>
        <v>43587</v>
      </c>
    </row>
    <row r="328" spans="1:15">
      <c r="A328" s="182" t="s">
        <v>196</v>
      </c>
      <c r="B328" s="285" t="s">
        <v>184</v>
      </c>
      <c r="C328" s="285" t="s">
        <v>96</v>
      </c>
      <c r="D328" s="277" t="s">
        <v>138</v>
      </c>
      <c r="E328" s="277" t="str">
        <f>+'Control Cuota LTP'!$C$44</f>
        <v>SOC. DISTRIBUIDORA DE PRODUCTOS DEL MAR LTDA.</v>
      </c>
      <c r="F328" s="277" t="s">
        <v>141</v>
      </c>
      <c r="G328" s="277" t="s">
        <v>142</v>
      </c>
      <c r="H328" s="280">
        <f>+'Control Cuota LTP'!K44</f>
        <v>0</v>
      </c>
      <c r="I328" s="280">
        <f>+'Control Cuota LTP'!L44</f>
        <v>0</v>
      </c>
      <c r="J328" s="280">
        <f>+'Control Cuota LTP'!M44</f>
        <v>0</v>
      </c>
      <c r="K328" s="280">
        <f>+'Control Cuota LTP'!N44</f>
        <v>0</v>
      </c>
      <c r="L328" s="280">
        <f>+'Control Cuota LTP'!O44</f>
        <v>0</v>
      </c>
      <c r="M328" s="281" t="str">
        <f>+'Control Cuota LTP'!P44</f>
        <v>0%</v>
      </c>
      <c r="N328" s="177" t="s">
        <v>161</v>
      </c>
      <c r="O328" s="293">
        <f>+'Resumen anual_'!$B$4</f>
        <v>43587</v>
      </c>
    </row>
    <row r="329" spans="1:15">
      <c r="A329" s="182" t="s">
        <v>196</v>
      </c>
      <c r="B329" s="285" t="s">
        <v>184</v>
      </c>
      <c r="C329" s="277" t="s">
        <v>96</v>
      </c>
      <c r="D329" s="277" t="s">
        <v>138</v>
      </c>
      <c r="E329" s="277" t="str">
        <f>+'Control Cuota LTP'!$C$44</f>
        <v>SOC. DISTRIBUIDORA DE PRODUCTOS DEL MAR LTDA.</v>
      </c>
      <c r="F329" s="277" t="s">
        <v>139</v>
      </c>
      <c r="G329" s="277" t="s">
        <v>140</v>
      </c>
      <c r="H329" s="280">
        <f>+'Control Cuota LTP'!K45</f>
        <v>0</v>
      </c>
      <c r="I329" s="280">
        <f>+'Control Cuota LTP'!L45</f>
        <v>0</v>
      </c>
      <c r="J329" s="280">
        <f>+'Control Cuota LTP'!M45</f>
        <v>0</v>
      </c>
      <c r="K329" s="280">
        <f>+'Control Cuota LTP'!N45</f>
        <v>0</v>
      </c>
      <c r="L329" s="280">
        <f>+'Control Cuota LTP'!O45</f>
        <v>0</v>
      </c>
      <c r="M329" s="281" t="str">
        <f>+'Control Cuota LTP'!P45</f>
        <v>0%</v>
      </c>
      <c r="N329" s="177" t="s">
        <v>161</v>
      </c>
      <c r="O329" s="293">
        <f>+'Resumen anual_'!$B$4</f>
        <v>43587</v>
      </c>
    </row>
    <row r="330" spans="1:15" s="179" customFormat="1">
      <c r="A330" s="182" t="s">
        <v>196</v>
      </c>
      <c r="B330" s="285" t="s">
        <v>184</v>
      </c>
      <c r="C330" s="180" t="s">
        <v>96</v>
      </c>
      <c r="D330" s="180" t="s">
        <v>138</v>
      </c>
      <c r="E330" s="180" t="str">
        <f>+'Control Cuota LTP'!$C$44</f>
        <v>SOC. DISTRIBUIDORA DE PRODUCTOS DEL MAR LTDA.</v>
      </c>
      <c r="F330" s="180" t="s">
        <v>141</v>
      </c>
      <c r="G330" s="180" t="s">
        <v>140</v>
      </c>
      <c r="H330" s="181">
        <f>+H328+H329</f>
        <v>0</v>
      </c>
      <c r="I330" s="181">
        <f>+I328+I329</f>
        <v>0</v>
      </c>
      <c r="J330" s="181">
        <f>+H330+I330</f>
        <v>0</v>
      </c>
      <c r="K330" s="181">
        <f>SUM(K328:K329)</f>
        <v>0</v>
      </c>
      <c r="L330" s="181">
        <f>+J330-K330</f>
        <v>0</v>
      </c>
      <c r="M330" s="183">
        <v>0</v>
      </c>
      <c r="N330" s="177" t="s">
        <v>161</v>
      </c>
      <c r="O330" s="293">
        <f>+'Resumen anual_'!$B$4</f>
        <v>43587</v>
      </c>
    </row>
    <row r="331" spans="1:15">
      <c r="A331" s="182" t="s">
        <v>196</v>
      </c>
      <c r="B331" s="285" t="s">
        <v>184</v>
      </c>
      <c r="C331" s="277" t="s">
        <v>97</v>
      </c>
      <c r="D331" s="277" t="s">
        <v>138</v>
      </c>
      <c r="E331" s="277" t="str">
        <f>+'Control Cuota LTP'!$C$44</f>
        <v>SOC. DISTRIBUIDORA DE PRODUCTOS DEL MAR LTDA.</v>
      </c>
      <c r="F331" s="277" t="s">
        <v>141</v>
      </c>
      <c r="G331" s="277" t="s">
        <v>142</v>
      </c>
      <c r="H331" s="82">
        <f>+'Control Cuota LTP'!Q44</f>
        <v>0</v>
      </c>
      <c r="I331" s="82">
        <f>+'Control Cuota LTP'!R44</f>
        <v>0</v>
      </c>
      <c r="J331" s="82">
        <f>+'Control Cuota LTP'!S44</f>
        <v>0</v>
      </c>
      <c r="K331" s="82">
        <f>+'Control Cuota LTP'!T44</f>
        <v>0</v>
      </c>
      <c r="L331" s="82">
        <f>+'Control Cuota LTP'!U44</f>
        <v>0</v>
      </c>
      <c r="M331" s="278" t="str">
        <f>+'Control Cuota LTP'!V44</f>
        <v>0%</v>
      </c>
      <c r="N331" s="177" t="s">
        <v>161</v>
      </c>
      <c r="O331" s="293">
        <f>+'Resumen anual_'!$B$4</f>
        <v>43587</v>
      </c>
    </row>
    <row r="332" spans="1:15">
      <c r="A332" s="182" t="s">
        <v>196</v>
      </c>
      <c r="B332" s="285" t="s">
        <v>184</v>
      </c>
      <c r="C332" s="277" t="s">
        <v>97</v>
      </c>
      <c r="D332" s="277" t="s">
        <v>138</v>
      </c>
      <c r="E332" s="277" t="str">
        <f>+'Control Cuota LTP'!$C$44</f>
        <v>SOC. DISTRIBUIDORA DE PRODUCTOS DEL MAR LTDA.</v>
      </c>
      <c r="F332" s="277" t="s">
        <v>139</v>
      </c>
      <c r="G332" s="277" t="s">
        <v>140</v>
      </c>
      <c r="H332" s="82">
        <f>+'Control Cuota LTP'!Q45</f>
        <v>0</v>
      </c>
      <c r="I332" s="82">
        <f>+'Control Cuota LTP'!R45</f>
        <v>0</v>
      </c>
      <c r="J332" s="82">
        <f>+'Control Cuota LTP'!S45</f>
        <v>0</v>
      </c>
      <c r="K332" s="82">
        <f>+'Control Cuota LTP'!T45</f>
        <v>0</v>
      </c>
      <c r="L332" s="82">
        <f>+'Control Cuota LTP'!U45</f>
        <v>0</v>
      </c>
      <c r="M332" s="278" t="str">
        <f>+'Control Cuota LTP'!V45</f>
        <v>0%</v>
      </c>
      <c r="N332" s="177" t="s">
        <v>161</v>
      </c>
      <c r="O332" s="293">
        <f>+'Resumen anual_'!$B$4</f>
        <v>43587</v>
      </c>
    </row>
    <row r="333" spans="1:15" s="179" customFormat="1">
      <c r="A333" s="182" t="s">
        <v>196</v>
      </c>
      <c r="B333" s="285" t="s">
        <v>184</v>
      </c>
      <c r="C333" s="180" t="s">
        <v>97</v>
      </c>
      <c r="D333" s="180" t="s">
        <v>138</v>
      </c>
      <c r="E333" s="180" t="str">
        <f>+'Control Cuota LTP'!$C$44</f>
        <v>SOC. DISTRIBUIDORA DE PRODUCTOS DEL MAR LTDA.</v>
      </c>
      <c r="F333" s="180" t="s">
        <v>141</v>
      </c>
      <c r="G333" s="180" t="s">
        <v>140</v>
      </c>
      <c r="H333" s="181">
        <f>+H331+H332</f>
        <v>0</v>
      </c>
      <c r="I333" s="181">
        <f>+I331+I332</f>
        <v>0</v>
      </c>
      <c r="J333" s="181">
        <f>+H333+I333</f>
        <v>0</v>
      </c>
      <c r="K333" s="181">
        <f>SUM(K331:K332)</f>
        <v>0</v>
      </c>
      <c r="L333" s="181">
        <f>+J333-K333</f>
        <v>0</v>
      </c>
      <c r="M333" s="183">
        <v>0</v>
      </c>
      <c r="N333" s="177" t="s">
        <v>161</v>
      </c>
      <c r="O333" s="293">
        <f>+'Resumen anual_'!$B$4</f>
        <v>43587</v>
      </c>
    </row>
    <row r="334" spans="1:15">
      <c r="A334" s="182" t="s">
        <v>196</v>
      </c>
      <c r="B334" s="285" t="s">
        <v>184</v>
      </c>
      <c r="C334" s="277" t="s">
        <v>98</v>
      </c>
      <c r="D334" s="277" t="s">
        <v>138</v>
      </c>
      <c r="E334" s="277" t="str">
        <f>+'Control Cuota LTP'!$C$44</f>
        <v>SOC. DISTRIBUIDORA DE PRODUCTOS DEL MAR LTDA.</v>
      </c>
      <c r="F334" s="277" t="s">
        <v>141</v>
      </c>
      <c r="G334" s="277" t="s">
        <v>142</v>
      </c>
      <c r="H334" s="280">
        <f>+'Control Cuota LTP'!W44</f>
        <v>0</v>
      </c>
      <c r="I334" s="280">
        <f>+'Control Cuota LTP'!X44</f>
        <v>0</v>
      </c>
      <c r="J334" s="280">
        <f>+'Control Cuota LTP'!Y44</f>
        <v>0</v>
      </c>
      <c r="K334" s="280">
        <f>+'Control Cuota LTP'!Z44</f>
        <v>0</v>
      </c>
      <c r="L334" s="280">
        <f>+'Control Cuota LTP'!AA44</f>
        <v>0</v>
      </c>
      <c r="M334" s="281" t="str">
        <f>+'Control Cuota LTP'!AB44</f>
        <v>0%</v>
      </c>
      <c r="N334" s="177" t="s">
        <v>161</v>
      </c>
      <c r="O334" s="293">
        <f>+'Resumen anual_'!$B$4</f>
        <v>43587</v>
      </c>
    </row>
    <row r="335" spans="1:15">
      <c r="A335" s="182" t="s">
        <v>196</v>
      </c>
      <c r="B335" s="285" t="s">
        <v>184</v>
      </c>
      <c r="C335" s="277" t="s">
        <v>98</v>
      </c>
      <c r="D335" s="277" t="s">
        <v>138</v>
      </c>
      <c r="E335" s="277" t="str">
        <f>+'Control Cuota LTP'!$C$44</f>
        <v>SOC. DISTRIBUIDORA DE PRODUCTOS DEL MAR LTDA.</v>
      </c>
      <c r="F335" s="277" t="s">
        <v>139</v>
      </c>
      <c r="G335" s="277" t="s">
        <v>140</v>
      </c>
      <c r="H335" s="280">
        <f>+'Control Cuota LTP'!W45</f>
        <v>0</v>
      </c>
      <c r="I335" s="280">
        <f>+'Control Cuota LTP'!X45</f>
        <v>0</v>
      </c>
      <c r="J335" s="280">
        <f>+'Control Cuota LTP'!Y45</f>
        <v>0</v>
      </c>
      <c r="K335" s="280">
        <f>+'Control Cuota LTP'!Z45</f>
        <v>0</v>
      </c>
      <c r="L335" s="280">
        <f>+'Control Cuota LTP'!AA45</f>
        <v>0</v>
      </c>
      <c r="M335" s="281" t="str">
        <f>+'Control Cuota LTP'!AB45</f>
        <v>0%</v>
      </c>
      <c r="N335" s="177" t="s">
        <v>161</v>
      </c>
      <c r="O335" s="293">
        <f>+'Resumen anual_'!$B$4</f>
        <v>43587</v>
      </c>
    </row>
    <row r="336" spans="1:15" s="179" customFormat="1">
      <c r="A336" s="182" t="s">
        <v>196</v>
      </c>
      <c r="B336" s="285" t="s">
        <v>184</v>
      </c>
      <c r="C336" s="180" t="s">
        <v>98</v>
      </c>
      <c r="D336" s="180" t="s">
        <v>138</v>
      </c>
      <c r="E336" s="180" t="str">
        <f>+'Control Cuota LTP'!$C$44</f>
        <v>SOC. DISTRIBUIDORA DE PRODUCTOS DEL MAR LTDA.</v>
      </c>
      <c r="F336" s="180" t="s">
        <v>141</v>
      </c>
      <c r="G336" s="180" t="s">
        <v>140</v>
      </c>
      <c r="H336" s="181">
        <f>+H334+H335</f>
        <v>0</v>
      </c>
      <c r="I336" s="181">
        <f>+I334+I335</f>
        <v>0</v>
      </c>
      <c r="J336" s="181">
        <f>+H336+I336</f>
        <v>0</v>
      </c>
      <c r="K336" s="181">
        <f>SUM(K334:K335)</f>
        <v>0</v>
      </c>
      <c r="L336" s="181">
        <f>+J336-K336</f>
        <v>0</v>
      </c>
      <c r="M336" s="183">
        <v>0</v>
      </c>
      <c r="N336" s="177" t="s">
        <v>161</v>
      </c>
      <c r="O336" s="293">
        <f>+'Resumen anual_'!$B$4</f>
        <v>43587</v>
      </c>
    </row>
    <row r="337" spans="1:15">
      <c r="A337" s="182" t="s">
        <v>196</v>
      </c>
      <c r="B337" s="285" t="s">
        <v>184</v>
      </c>
      <c r="C337" s="277" t="s">
        <v>99</v>
      </c>
      <c r="D337" s="277" t="s">
        <v>138</v>
      </c>
      <c r="E337" s="277" t="str">
        <f>+'Control Cuota LTP'!$C$44</f>
        <v>SOC. DISTRIBUIDORA DE PRODUCTOS DEL MAR LTDA.</v>
      </c>
      <c r="F337" s="277" t="s">
        <v>141</v>
      </c>
      <c r="G337" s="277" t="s">
        <v>142</v>
      </c>
      <c r="H337" s="82">
        <f>+'Control Cuota LTP'!AC44</f>
        <v>0</v>
      </c>
      <c r="I337" s="82">
        <f>+'Control Cuota LTP'!AD44</f>
        <v>0</v>
      </c>
      <c r="J337" s="82">
        <f>+'Control Cuota LTP'!AE44</f>
        <v>0</v>
      </c>
      <c r="K337" s="82">
        <f>+'Control Cuota LTP'!AF44</f>
        <v>0</v>
      </c>
      <c r="L337" s="82">
        <f>+'Control Cuota LTP'!AG44</f>
        <v>0</v>
      </c>
      <c r="M337" s="278" t="str">
        <f>+'Control Cuota LTP'!AH44</f>
        <v>0%</v>
      </c>
      <c r="N337" s="177" t="s">
        <v>161</v>
      </c>
      <c r="O337" s="293">
        <f>+'Resumen anual_'!$B$4</f>
        <v>43587</v>
      </c>
    </row>
    <row r="338" spans="1:15">
      <c r="A338" s="182" t="s">
        <v>196</v>
      </c>
      <c r="B338" s="285" t="s">
        <v>184</v>
      </c>
      <c r="C338" s="277" t="s">
        <v>99</v>
      </c>
      <c r="D338" s="277" t="s">
        <v>138</v>
      </c>
      <c r="E338" s="277" t="str">
        <f>+'Control Cuota LTP'!$C$44</f>
        <v>SOC. DISTRIBUIDORA DE PRODUCTOS DEL MAR LTDA.</v>
      </c>
      <c r="F338" s="277" t="s">
        <v>139</v>
      </c>
      <c r="G338" s="277" t="s">
        <v>140</v>
      </c>
      <c r="H338" s="82">
        <f>+'Control Cuota LTP'!AC45</f>
        <v>0</v>
      </c>
      <c r="I338" s="82">
        <f>+'Control Cuota LTP'!AD45</f>
        <v>0</v>
      </c>
      <c r="J338" s="82">
        <f>+'Control Cuota LTP'!AE45</f>
        <v>0</v>
      </c>
      <c r="K338" s="82">
        <f>+'Control Cuota LTP'!AF45</f>
        <v>0</v>
      </c>
      <c r="L338" s="82">
        <f>+'Control Cuota LTP'!AG45</f>
        <v>0</v>
      </c>
      <c r="M338" s="278" t="str">
        <f>+'Control Cuota LTP'!AH45</f>
        <v>0%</v>
      </c>
      <c r="N338" s="177" t="s">
        <v>161</v>
      </c>
      <c r="O338" s="293">
        <f>+'Resumen anual_'!$B$4</f>
        <v>43587</v>
      </c>
    </row>
    <row r="339" spans="1:15" s="179" customFormat="1">
      <c r="A339" s="182" t="s">
        <v>196</v>
      </c>
      <c r="B339" s="285" t="s">
        <v>184</v>
      </c>
      <c r="C339" s="180" t="s">
        <v>99</v>
      </c>
      <c r="D339" s="180" t="s">
        <v>138</v>
      </c>
      <c r="E339" s="180" t="str">
        <f>+'Control Cuota LTP'!$C$44</f>
        <v>SOC. DISTRIBUIDORA DE PRODUCTOS DEL MAR LTDA.</v>
      </c>
      <c r="F339" s="180" t="s">
        <v>141</v>
      </c>
      <c r="G339" s="180" t="s">
        <v>140</v>
      </c>
      <c r="H339" s="181">
        <f>+H337+H338</f>
        <v>0</v>
      </c>
      <c r="I339" s="181">
        <f>+I337+I338</f>
        <v>0</v>
      </c>
      <c r="J339" s="181">
        <f>+H339+I339</f>
        <v>0</v>
      </c>
      <c r="K339" s="181">
        <f>SUM(K337:K338)</f>
        <v>0</v>
      </c>
      <c r="L339" s="181">
        <f>+J339-K339</f>
        <v>0</v>
      </c>
      <c r="M339" s="183">
        <v>0</v>
      </c>
      <c r="N339" s="177" t="s">
        <v>161</v>
      </c>
      <c r="O339" s="293">
        <f>+'Resumen anual_'!$B$4</f>
        <v>43587</v>
      </c>
    </row>
    <row r="340" spans="1:15">
      <c r="A340" s="182" t="s">
        <v>196</v>
      </c>
      <c r="B340" s="285" t="s">
        <v>184</v>
      </c>
      <c r="C340" s="277" t="s">
        <v>100</v>
      </c>
      <c r="D340" s="277" t="s">
        <v>138</v>
      </c>
      <c r="E340" s="277" t="str">
        <f>+'Control Cuota LTP'!$C$44</f>
        <v>SOC. DISTRIBUIDORA DE PRODUCTOS DEL MAR LTDA.</v>
      </c>
      <c r="F340" s="277" t="s">
        <v>141</v>
      </c>
      <c r="G340" s="277" t="s">
        <v>142</v>
      </c>
      <c r="H340" s="82">
        <f>+'Control Cuota LTP'!AI44</f>
        <v>0</v>
      </c>
      <c r="I340" s="82">
        <f>+'Control Cuota LTP'!AJ44</f>
        <v>0</v>
      </c>
      <c r="J340" s="82">
        <f>+'Control Cuota LTP'!AK44</f>
        <v>0</v>
      </c>
      <c r="K340" s="82">
        <f>+'Control Cuota LTP'!AL44</f>
        <v>0</v>
      </c>
      <c r="L340" s="82">
        <f>+'Control Cuota LTP'!AM44</f>
        <v>0</v>
      </c>
      <c r="M340" s="278" t="str">
        <f>+'Control Cuota LTP'!AN44</f>
        <v>0%</v>
      </c>
      <c r="N340" s="177" t="s">
        <v>161</v>
      </c>
      <c r="O340" s="293">
        <f>+'Resumen anual_'!$B$4</f>
        <v>43587</v>
      </c>
    </row>
    <row r="341" spans="1:15">
      <c r="A341" s="182" t="s">
        <v>196</v>
      </c>
      <c r="B341" s="285" t="s">
        <v>184</v>
      </c>
      <c r="C341" s="277" t="s">
        <v>100</v>
      </c>
      <c r="D341" s="277" t="s">
        <v>138</v>
      </c>
      <c r="E341" s="277" t="str">
        <f>+'Control Cuota LTP'!$C$44</f>
        <v>SOC. DISTRIBUIDORA DE PRODUCTOS DEL MAR LTDA.</v>
      </c>
      <c r="F341" s="277" t="s">
        <v>139</v>
      </c>
      <c r="G341" s="277" t="s">
        <v>140</v>
      </c>
      <c r="H341" s="82">
        <f>+'Control Cuota LTP'!AI45</f>
        <v>0</v>
      </c>
      <c r="I341" s="82">
        <f>+'Control Cuota LTP'!AJ45</f>
        <v>0</v>
      </c>
      <c r="J341" s="82">
        <f>+'Control Cuota LTP'!AK45</f>
        <v>0</v>
      </c>
      <c r="K341" s="82">
        <f>+'Control Cuota LTP'!AL45</f>
        <v>0</v>
      </c>
      <c r="L341" s="82">
        <f>+'Control Cuota LTP'!AM45</f>
        <v>0</v>
      </c>
      <c r="M341" s="278" t="str">
        <f>+'Control Cuota LTP'!AN45</f>
        <v>0%</v>
      </c>
      <c r="N341" s="177" t="s">
        <v>161</v>
      </c>
      <c r="O341" s="293">
        <f>+'Resumen anual_'!$B$4</f>
        <v>43587</v>
      </c>
    </row>
    <row r="342" spans="1:15" s="179" customFormat="1">
      <c r="A342" s="182" t="s">
        <v>196</v>
      </c>
      <c r="B342" s="285" t="s">
        <v>184</v>
      </c>
      <c r="C342" s="180" t="s">
        <v>100</v>
      </c>
      <c r="D342" s="180" t="s">
        <v>138</v>
      </c>
      <c r="E342" s="180" t="str">
        <f>+'Control Cuota LTP'!$C$44</f>
        <v>SOC. DISTRIBUIDORA DE PRODUCTOS DEL MAR LTDA.</v>
      </c>
      <c r="F342" s="180" t="s">
        <v>141</v>
      </c>
      <c r="G342" s="180" t="s">
        <v>140</v>
      </c>
      <c r="H342" s="181">
        <f>+H340+H341</f>
        <v>0</v>
      </c>
      <c r="I342" s="181">
        <f>+I340+I341</f>
        <v>0</v>
      </c>
      <c r="J342" s="181">
        <f>+H342+I342</f>
        <v>0</v>
      </c>
      <c r="K342" s="181">
        <f>SUM(K340:K341)</f>
        <v>0</v>
      </c>
      <c r="L342" s="181">
        <f>+J342-K342</f>
        <v>0</v>
      </c>
      <c r="M342" s="183">
        <v>0</v>
      </c>
      <c r="N342" s="177" t="s">
        <v>161</v>
      </c>
      <c r="O342" s="293">
        <f>+'Resumen anual_'!$B$4</f>
        <v>43587</v>
      </c>
    </row>
    <row r="343" spans="1:15">
      <c r="A343" s="182" t="s">
        <v>196</v>
      </c>
      <c r="B343" s="285" t="s">
        <v>184</v>
      </c>
      <c r="C343" s="282" t="s">
        <v>144</v>
      </c>
      <c r="D343" s="282" t="s">
        <v>138</v>
      </c>
      <c r="E343" s="282" t="str">
        <f>+'Control Cuota LTP'!$C$44</f>
        <v>SOC. DISTRIBUIDORA DE PRODUCTOS DEL MAR LTDA.</v>
      </c>
      <c r="F343" s="282" t="s">
        <v>141</v>
      </c>
      <c r="G343" s="282" t="s">
        <v>140</v>
      </c>
      <c r="H343" s="283">
        <f>+H342+H339+H336+H333+H330+H327</f>
        <v>4.8000000000000007E-4</v>
      </c>
      <c r="I343" s="283">
        <f>+I342+I339+I336+I333+I330+I327</f>
        <v>0</v>
      </c>
      <c r="J343" s="283">
        <f>+H343+I343</f>
        <v>4.8000000000000007E-4</v>
      </c>
      <c r="K343" s="283">
        <f>+K342+K339+K336+K333+K330+K327</f>
        <v>0</v>
      </c>
      <c r="L343" s="283">
        <f>+J343-K343</f>
        <v>4.8000000000000007E-4</v>
      </c>
      <c r="M343" s="284">
        <f>+K343/J343</f>
        <v>0</v>
      </c>
      <c r="N343" s="177" t="s">
        <v>161</v>
      </c>
      <c r="O343" s="293">
        <f>+'Resumen anual_'!$B$4</f>
        <v>43587</v>
      </c>
    </row>
    <row r="344" spans="1:15">
      <c r="A344" s="182" t="s">
        <v>196</v>
      </c>
      <c r="B344" s="285" t="s">
        <v>184</v>
      </c>
      <c r="C344" s="285" t="s">
        <v>195</v>
      </c>
      <c r="D344" s="277" t="s">
        <v>138</v>
      </c>
      <c r="E344" s="277" t="str">
        <f>+'Control Cuota LTP'!$C$46</f>
        <v>DA VENEZIA RETAMALES ANTONIO</v>
      </c>
      <c r="F344" s="277" t="s">
        <v>141</v>
      </c>
      <c r="G344" s="277" t="s">
        <v>142</v>
      </c>
      <c r="H344" s="82">
        <f>+'Control Cuota LTP'!E46</f>
        <v>4.3000000000000004E-4</v>
      </c>
      <c r="I344" s="82">
        <f>+'Control Cuota LTP'!F46</f>
        <v>0</v>
      </c>
      <c r="J344" s="82">
        <f>+'Control Cuota LTP'!G46</f>
        <v>4.3000000000000004E-4</v>
      </c>
      <c r="K344" s="82">
        <f>+'Control Cuota LTP'!H46</f>
        <v>0</v>
      </c>
      <c r="L344" s="82">
        <f>+'Control Cuota LTP'!I46</f>
        <v>4.3000000000000004E-4</v>
      </c>
      <c r="M344" s="278">
        <f>+'Control Cuota LTP'!J46</f>
        <v>0</v>
      </c>
      <c r="N344" s="177" t="s">
        <v>161</v>
      </c>
      <c r="O344" s="293">
        <f>+'Resumen anual_'!$B$4</f>
        <v>43587</v>
      </c>
    </row>
    <row r="345" spans="1:15">
      <c r="A345" s="182" t="s">
        <v>196</v>
      </c>
      <c r="B345" s="285" t="s">
        <v>184</v>
      </c>
      <c r="C345" s="285" t="s">
        <v>195</v>
      </c>
      <c r="D345" s="277" t="s">
        <v>138</v>
      </c>
      <c r="E345" s="277" t="str">
        <f>+'Control Cuota LTP'!$C$46</f>
        <v>DA VENEZIA RETAMALES ANTONIO</v>
      </c>
      <c r="F345" s="277" t="s">
        <v>139</v>
      </c>
      <c r="G345" s="277" t="s">
        <v>140</v>
      </c>
      <c r="H345" s="82">
        <f>+'Control Cuota LTP'!E47</f>
        <v>5.0000000000000002E-5</v>
      </c>
      <c r="I345" s="82">
        <f>+'Control Cuota LTP'!F47</f>
        <v>0</v>
      </c>
      <c r="J345" s="82">
        <f>+'Control Cuota LTP'!G47</f>
        <v>4.8000000000000007E-4</v>
      </c>
      <c r="K345" s="82">
        <f>+'Control Cuota LTP'!H47</f>
        <v>0</v>
      </c>
      <c r="L345" s="82">
        <f>+'Control Cuota LTP'!I47</f>
        <v>4.8000000000000007E-4</v>
      </c>
      <c r="M345" s="278">
        <f>+'Control Cuota LTP'!J47</f>
        <v>0</v>
      </c>
      <c r="N345" s="177" t="s">
        <v>161</v>
      </c>
      <c r="O345" s="293">
        <f>+'Resumen anual_'!$B$4</f>
        <v>43587</v>
      </c>
    </row>
    <row r="346" spans="1:15" s="179" customFormat="1">
      <c r="A346" s="182" t="s">
        <v>196</v>
      </c>
      <c r="B346" s="285" t="s">
        <v>184</v>
      </c>
      <c r="C346" s="285" t="s">
        <v>195</v>
      </c>
      <c r="D346" s="180" t="s">
        <v>138</v>
      </c>
      <c r="E346" s="180" t="str">
        <f>+'Control Cuota LTP'!$C$46</f>
        <v>DA VENEZIA RETAMALES ANTONIO</v>
      </c>
      <c r="F346" s="180" t="s">
        <v>141</v>
      </c>
      <c r="G346" s="180" t="s">
        <v>140</v>
      </c>
      <c r="H346" s="181">
        <f>+H344+H345</f>
        <v>4.8000000000000007E-4</v>
      </c>
      <c r="I346" s="181">
        <f>+I344+I345</f>
        <v>0</v>
      </c>
      <c r="J346" s="181">
        <f>+H346+I346</f>
        <v>4.8000000000000007E-4</v>
      </c>
      <c r="K346" s="181">
        <f>SUM(K344:K345)</f>
        <v>0</v>
      </c>
      <c r="L346" s="181">
        <f>+J346-K346</f>
        <v>4.8000000000000007E-4</v>
      </c>
      <c r="M346" s="183">
        <f>+K346/J346</f>
        <v>0</v>
      </c>
      <c r="N346" s="177" t="s">
        <v>161</v>
      </c>
      <c r="O346" s="293">
        <f>+'Resumen anual_'!$B$4</f>
        <v>43587</v>
      </c>
    </row>
    <row r="347" spans="1:15">
      <c r="A347" s="182" t="s">
        <v>196</v>
      </c>
      <c r="B347" s="285" t="s">
        <v>184</v>
      </c>
      <c r="C347" s="285" t="s">
        <v>96</v>
      </c>
      <c r="D347" s="277" t="s">
        <v>138</v>
      </c>
      <c r="E347" s="277" t="str">
        <f>+'Control Cuota LTP'!$C$46</f>
        <v>DA VENEZIA RETAMALES ANTONIO</v>
      </c>
      <c r="F347" s="277" t="s">
        <v>141</v>
      </c>
      <c r="G347" s="277" t="s">
        <v>142</v>
      </c>
      <c r="H347" s="280">
        <f>+'Control Cuota LTP'!K46</f>
        <v>4.5000000000000005E-3</v>
      </c>
      <c r="I347" s="280">
        <f>+'Control Cuota LTP'!L46</f>
        <v>0</v>
      </c>
      <c r="J347" s="280">
        <f>+'Control Cuota LTP'!M46</f>
        <v>4.5000000000000005E-3</v>
      </c>
      <c r="K347" s="280">
        <f>+'Control Cuota LTP'!N46</f>
        <v>0</v>
      </c>
      <c r="L347" s="280">
        <f>+'Control Cuota LTP'!O46</f>
        <v>4.5000000000000005E-3</v>
      </c>
      <c r="M347" s="281">
        <f>+'Control Cuota LTP'!P46</f>
        <v>0</v>
      </c>
      <c r="N347" s="177" t="s">
        <v>161</v>
      </c>
      <c r="O347" s="293">
        <f>+'Resumen anual_'!$B$4</f>
        <v>43587</v>
      </c>
    </row>
    <row r="348" spans="1:15">
      <c r="A348" s="182" t="s">
        <v>196</v>
      </c>
      <c r="B348" s="285" t="s">
        <v>184</v>
      </c>
      <c r="C348" s="277" t="s">
        <v>96</v>
      </c>
      <c r="D348" s="277" t="s">
        <v>138</v>
      </c>
      <c r="E348" s="277" t="str">
        <f>+'Control Cuota LTP'!$C$46</f>
        <v>DA VENEZIA RETAMALES ANTONIO</v>
      </c>
      <c r="F348" s="277" t="s">
        <v>139</v>
      </c>
      <c r="G348" s="277" t="s">
        <v>140</v>
      </c>
      <c r="H348" s="280">
        <f>+'Control Cuota LTP'!K47</f>
        <v>5.0000000000000001E-4</v>
      </c>
      <c r="I348" s="280">
        <f>+'Control Cuota LTP'!L47</f>
        <v>0</v>
      </c>
      <c r="J348" s="280">
        <f>+'Control Cuota LTP'!M47</f>
        <v>5.000000000000001E-3</v>
      </c>
      <c r="K348" s="280">
        <f>+'Control Cuota LTP'!N47</f>
        <v>0</v>
      </c>
      <c r="L348" s="280">
        <f>+'Control Cuota LTP'!O47</f>
        <v>5.000000000000001E-3</v>
      </c>
      <c r="M348" s="281">
        <f>+'Control Cuota LTP'!P47</f>
        <v>0</v>
      </c>
      <c r="N348" s="177" t="s">
        <v>161</v>
      </c>
      <c r="O348" s="293">
        <f>+'Resumen anual_'!$B$4</f>
        <v>43587</v>
      </c>
    </row>
    <row r="349" spans="1:15" s="179" customFormat="1">
      <c r="A349" s="182" t="s">
        <v>196</v>
      </c>
      <c r="B349" s="285" t="s">
        <v>184</v>
      </c>
      <c r="C349" s="180" t="s">
        <v>96</v>
      </c>
      <c r="D349" s="180" t="s">
        <v>138</v>
      </c>
      <c r="E349" s="180" t="str">
        <f>+'Control Cuota LTP'!$C$46</f>
        <v>DA VENEZIA RETAMALES ANTONIO</v>
      </c>
      <c r="F349" s="180" t="s">
        <v>141</v>
      </c>
      <c r="G349" s="180" t="s">
        <v>140</v>
      </c>
      <c r="H349" s="181">
        <f>+H347+H348</f>
        <v>5.000000000000001E-3</v>
      </c>
      <c r="I349" s="181">
        <f>+I347+I348</f>
        <v>0</v>
      </c>
      <c r="J349" s="181">
        <f>+H349+I349</f>
        <v>5.000000000000001E-3</v>
      </c>
      <c r="K349" s="181">
        <f>SUM(K347:K348)</f>
        <v>0</v>
      </c>
      <c r="L349" s="181">
        <f>+J349-K349</f>
        <v>5.000000000000001E-3</v>
      </c>
      <c r="M349" s="183">
        <f>+K349/J349</f>
        <v>0</v>
      </c>
      <c r="N349" s="177" t="s">
        <v>161</v>
      </c>
      <c r="O349" s="293">
        <f>+'Resumen anual_'!$B$4</f>
        <v>43587</v>
      </c>
    </row>
    <row r="350" spans="1:15">
      <c r="A350" s="182" t="s">
        <v>196</v>
      </c>
      <c r="B350" s="285" t="s">
        <v>184</v>
      </c>
      <c r="C350" s="277" t="s">
        <v>97</v>
      </c>
      <c r="D350" s="277" t="s">
        <v>138</v>
      </c>
      <c r="E350" s="277" t="str">
        <f>+'Control Cuota LTP'!$C$46</f>
        <v>DA VENEZIA RETAMALES ANTONIO</v>
      </c>
      <c r="F350" s="277" t="s">
        <v>141</v>
      </c>
      <c r="G350" s="277" t="s">
        <v>142</v>
      </c>
      <c r="H350" s="82">
        <f>+'Control Cuota LTP'!Q46</f>
        <v>9.0000000000000011E-3</v>
      </c>
      <c r="I350" s="82">
        <f>+'Control Cuota LTP'!R46</f>
        <v>0</v>
      </c>
      <c r="J350" s="82">
        <f>+'Control Cuota LTP'!S46</f>
        <v>9.0000000000000011E-3</v>
      </c>
      <c r="K350" s="82">
        <f>+'Control Cuota LTP'!T46</f>
        <v>0</v>
      </c>
      <c r="L350" s="82">
        <f>+'Control Cuota LTP'!U46</f>
        <v>9.0000000000000011E-3</v>
      </c>
      <c r="M350" s="278">
        <f>+'Control Cuota LTP'!V46</f>
        <v>0</v>
      </c>
      <c r="N350" s="177" t="s">
        <v>161</v>
      </c>
      <c r="O350" s="293">
        <f>+'Resumen anual_'!$B$4</f>
        <v>43587</v>
      </c>
    </row>
    <row r="351" spans="1:15">
      <c r="A351" s="182" t="s">
        <v>196</v>
      </c>
      <c r="B351" s="285" t="s">
        <v>184</v>
      </c>
      <c r="C351" s="277" t="s">
        <v>97</v>
      </c>
      <c r="D351" s="277" t="s">
        <v>138</v>
      </c>
      <c r="E351" s="277" t="str">
        <f>+'Control Cuota LTP'!$C$46</f>
        <v>DA VENEZIA RETAMALES ANTONIO</v>
      </c>
      <c r="F351" s="277" t="s">
        <v>139</v>
      </c>
      <c r="G351" s="277" t="s">
        <v>140</v>
      </c>
      <c r="H351" s="82">
        <f>+'Control Cuota LTP'!Q47</f>
        <v>1E-3</v>
      </c>
      <c r="I351" s="82">
        <f>+'Control Cuota LTP'!R47</f>
        <v>0</v>
      </c>
      <c r="J351" s="82">
        <f>+'Control Cuota LTP'!S47</f>
        <v>1.0000000000000002E-2</v>
      </c>
      <c r="K351" s="82">
        <f>+'Control Cuota LTP'!T47</f>
        <v>0</v>
      </c>
      <c r="L351" s="82">
        <f>+'Control Cuota LTP'!U47</f>
        <v>1.0000000000000002E-2</v>
      </c>
      <c r="M351" s="278">
        <f>+'Control Cuota LTP'!V47</f>
        <v>0</v>
      </c>
      <c r="N351" s="177" t="s">
        <v>161</v>
      </c>
      <c r="O351" s="293">
        <f>+'Resumen anual_'!$B$4</f>
        <v>43587</v>
      </c>
    </row>
    <row r="352" spans="1:15" s="179" customFormat="1">
      <c r="A352" s="182" t="s">
        <v>196</v>
      </c>
      <c r="B352" s="285" t="s">
        <v>184</v>
      </c>
      <c r="C352" s="180" t="s">
        <v>97</v>
      </c>
      <c r="D352" s="180" t="s">
        <v>138</v>
      </c>
      <c r="E352" s="180" t="str">
        <f>+'Control Cuota LTP'!$C$46</f>
        <v>DA VENEZIA RETAMALES ANTONIO</v>
      </c>
      <c r="F352" s="180" t="s">
        <v>141</v>
      </c>
      <c r="G352" s="180" t="s">
        <v>140</v>
      </c>
      <c r="H352" s="181">
        <f>+H350+H351</f>
        <v>1.0000000000000002E-2</v>
      </c>
      <c r="I352" s="181">
        <f>+I350+I351</f>
        <v>0</v>
      </c>
      <c r="J352" s="181">
        <f>+H352+I352</f>
        <v>1.0000000000000002E-2</v>
      </c>
      <c r="K352" s="181">
        <f>SUM(K350:K351)</f>
        <v>0</v>
      </c>
      <c r="L352" s="181">
        <f>+J352-K352</f>
        <v>1.0000000000000002E-2</v>
      </c>
      <c r="M352" s="183">
        <f>+K352/J352</f>
        <v>0</v>
      </c>
      <c r="N352" s="177" t="s">
        <v>161</v>
      </c>
      <c r="O352" s="293">
        <f>+'Resumen anual_'!$B$4</f>
        <v>43587</v>
      </c>
    </row>
    <row r="353" spans="1:15">
      <c r="A353" s="182" t="s">
        <v>196</v>
      </c>
      <c r="B353" s="285" t="s">
        <v>184</v>
      </c>
      <c r="C353" s="277" t="s">
        <v>98</v>
      </c>
      <c r="D353" s="277" t="s">
        <v>138</v>
      </c>
      <c r="E353" s="277" t="str">
        <f>+'Control Cuota LTP'!$C$46</f>
        <v>DA VENEZIA RETAMALES ANTONIO</v>
      </c>
      <c r="F353" s="277" t="s">
        <v>141</v>
      </c>
      <c r="G353" s="277" t="s">
        <v>142</v>
      </c>
      <c r="H353" s="280">
        <f>+'Control Cuota LTP'!W46</f>
        <v>6.7500000000000008E-3</v>
      </c>
      <c r="I353" s="280">
        <f>+'Control Cuota LTP'!X46</f>
        <v>0</v>
      </c>
      <c r="J353" s="280">
        <f>+'Control Cuota LTP'!Y46</f>
        <v>6.7500000000000008E-3</v>
      </c>
      <c r="K353" s="280">
        <f>+'Control Cuota LTP'!Z46</f>
        <v>0</v>
      </c>
      <c r="L353" s="280">
        <f>+'Control Cuota LTP'!AA46</f>
        <v>6.7500000000000008E-3</v>
      </c>
      <c r="M353" s="281">
        <f>+'Control Cuota LTP'!AB46</f>
        <v>0</v>
      </c>
      <c r="N353" s="177" t="s">
        <v>161</v>
      </c>
      <c r="O353" s="293">
        <f>+'Resumen anual_'!$B$4</f>
        <v>43587</v>
      </c>
    </row>
    <row r="354" spans="1:15">
      <c r="A354" s="182" t="s">
        <v>196</v>
      </c>
      <c r="B354" s="285" t="s">
        <v>184</v>
      </c>
      <c r="C354" s="277" t="s">
        <v>98</v>
      </c>
      <c r="D354" s="277" t="s">
        <v>138</v>
      </c>
      <c r="E354" s="277" t="str">
        <f>+'Control Cuota LTP'!$C$46</f>
        <v>DA VENEZIA RETAMALES ANTONIO</v>
      </c>
      <c r="F354" s="277" t="s">
        <v>139</v>
      </c>
      <c r="G354" s="277" t="s">
        <v>140</v>
      </c>
      <c r="H354" s="280">
        <f>+'Control Cuota LTP'!W47</f>
        <v>7.5000000000000002E-4</v>
      </c>
      <c r="I354" s="280">
        <f>+'Control Cuota LTP'!X47</f>
        <v>0</v>
      </c>
      <c r="J354" s="280">
        <f>+'Control Cuota LTP'!Y47</f>
        <v>7.5000000000000006E-3</v>
      </c>
      <c r="K354" s="280">
        <f>+'Control Cuota LTP'!Z47</f>
        <v>0</v>
      </c>
      <c r="L354" s="280">
        <f>+'Control Cuota LTP'!AA47</f>
        <v>7.5000000000000006E-3</v>
      </c>
      <c r="M354" s="281">
        <f>+'Control Cuota LTP'!AB47</f>
        <v>0</v>
      </c>
      <c r="N354" s="177" t="s">
        <v>161</v>
      </c>
      <c r="O354" s="293">
        <f>+'Resumen anual_'!$B$4</f>
        <v>43587</v>
      </c>
    </row>
    <row r="355" spans="1:15" s="179" customFormat="1">
      <c r="A355" s="182" t="s">
        <v>196</v>
      </c>
      <c r="B355" s="285" t="s">
        <v>184</v>
      </c>
      <c r="C355" s="180" t="s">
        <v>98</v>
      </c>
      <c r="D355" s="180" t="s">
        <v>138</v>
      </c>
      <c r="E355" s="180" t="str">
        <f>+'Control Cuota LTP'!$C$46</f>
        <v>DA VENEZIA RETAMALES ANTONIO</v>
      </c>
      <c r="F355" s="180" t="s">
        <v>141</v>
      </c>
      <c r="G355" s="180" t="s">
        <v>140</v>
      </c>
      <c r="H355" s="181">
        <f>+H353+H354</f>
        <v>7.5000000000000006E-3</v>
      </c>
      <c r="I355" s="181">
        <f>+I353+I354</f>
        <v>0</v>
      </c>
      <c r="J355" s="181">
        <f>+H355+I355</f>
        <v>7.5000000000000006E-3</v>
      </c>
      <c r="K355" s="181">
        <f>SUM(K353:K354)</f>
        <v>0</v>
      </c>
      <c r="L355" s="181">
        <f>+J355-K355</f>
        <v>7.5000000000000006E-3</v>
      </c>
      <c r="M355" s="183">
        <f>+K355/J355</f>
        <v>0</v>
      </c>
      <c r="N355" s="177" t="s">
        <v>161</v>
      </c>
      <c r="O355" s="293">
        <f>+'Resumen anual_'!$B$4</f>
        <v>43587</v>
      </c>
    </row>
    <row r="356" spans="1:15">
      <c r="A356" s="182" t="s">
        <v>196</v>
      </c>
      <c r="B356" s="285" t="s">
        <v>184</v>
      </c>
      <c r="C356" s="277" t="s">
        <v>99</v>
      </c>
      <c r="D356" s="277" t="s">
        <v>138</v>
      </c>
      <c r="E356" s="277" t="str">
        <f>+'Control Cuota LTP'!$C$46</f>
        <v>DA VENEZIA RETAMALES ANTONIO</v>
      </c>
      <c r="F356" s="277" t="s">
        <v>141</v>
      </c>
      <c r="G356" s="277" t="s">
        <v>142</v>
      </c>
      <c r="H356" s="82">
        <f>+'Control Cuota LTP'!AC46</f>
        <v>1.3500000000000002E-2</v>
      </c>
      <c r="I356" s="82">
        <f>+'Control Cuota LTP'!AD46</f>
        <v>0</v>
      </c>
      <c r="J356" s="82">
        <f>+'Control Cuota LTP'!AE46</f>
        <v>1.3500000000000002E-2</v>
      </c>
      <c r="K356" s="82">
        <f>+'Control Cuota LTP'!AF46</f>
        <v>0</v>
      </c>
      <c r="L356" s="82">
        <f>+'Control Cuota LTP'!AG46</f>
        <v>1.3500000000000002E-2</v>
      </c>
      <c r="M356" s="278">
        <f>+'Control Cuota LTP'!AH46</f>
        <v>0</v>
      </c>
      <c r="N356" s="177" t="s">
        <v>161</v>
      </c>
      <c r="O356" s="293">
        <f>+'Resumen anual_'!$B$4</f>
        <v>43587</v>
      </c>
    </row>
    <row r="357" spans="1:15">
      <c r="A357" s="182" t="s">
        <v>196</v>
      </c>
      <c r="B357" s="285" t="s">
        <v>184</v>
      </c>
      <c r="C357" s="277" t="s">
        <v>99</v>
      </c>
      <c r="D357" s="277" t="s">
        <v>138</v>
      </c>
      <c r="E357" s="277" t="str">
        <f>+'Control Cuota LTP'!$C$46</f>
        <v>DA VENEZIA RETAMALES ANTONIO</v>
      </c>
      <c r="F357" s="277" t="s">
        <v>139</v>
      </c>
      <c r="G357" s="277" t="s">
        <v>140</v>
      </c>
      <c r="H357" s="82">
        <f>+'Control Cuota LTP'!AC47</f>
        <v>1.5E-3</v>
      </c>
      <c r="I357" s="82">
        <f>+'Control Cuota LTP'!AD47</f>
        <v>0</v>
      </c>
      <c r="J357" s="82">
        <f>+'Control Cuota LTP'!AE47</f>
        <v>1.5000000000000001E-2</v>
      </c>
      <c r="K357" s="82">
        <f>+'Control Cuota LTP'!AF47</f>
        <v>0</v>
      </c>
      <c r="L357" s="82">
        <f>+'Control Cuota LTP'!AG47</f>
        <v>1.5000000000000001E-2</v>
      </c>
      <c r="M357" s="278">
        <f>+'Control Cuota LTP'!AH47</f>
        <v>0</v>
      </c>
      <c r="N357" s="177" t="s">
        <v>161</v>
      </c>
      <c r="O357" s="293">
        <f>+'Resumen anual_'!$B$4</f>
        <v>43587</v>
      </c>
    </row>
    <row r="358" spans="1:15" s="179" customFormat="1">
      <c r="A358" s="182" t="s">
        <v>196</v>
      </c>
      <c r="B358" s="285" t="s">
        <v>184</v>
      </c>
      <c r="C358" s="180" t="s">
        <v>99</v>
      </c>
      <c r="D358" s="180" t="s">
        <v>138</v>
      </c>
      <c r="E358" s="180" t="str">
        <f>+'Control Cuota LTP'!$C$46</f>
        <v>DA VENEZIA RETAMALES ANTONIO</v>
      </c>
      <c r="F358" s="180" t="s">
        <v>141</v>
      </c>
      <c r="G358" s="180" t="s">
        <v>140</v>
      </c>
      <c r="H358" s="181">
        <f>+H356+H357</f>
        <v>1.5000000000000001E-2</v>
      </c>
      <c r="I358" s="181">
        <f>+I356+I357</f>
        <v>0</v>
      </c>
      <c r="J358" s="181">
        <f>+H358+I358</f>
        <v>1.5000000000000001E-2</v>
      </c>
      <c r="K358" s="181">
        <f>SUM(K356:K357)</f>
        <v>0</v>
      </c>
      <c r="L358" s="181">
        <f>+J358-K358</f>
        <v>1.5000000000000001E-2</v>
      </c>
      <c r="M358" s="183">
        <f>+K358/J358</f>
        <v>0</v>
      </c>
      <c r="N358" s="177" t="s">
        <v>161</v>
      </c>
      <c r="O358" s="293">
        <f>+'Resumen anual_'!$B$4</f>
        <v>43587</v>
      </c>
    </row>
    <row r="359" spans="1:15">
      <c r="A359" s="182" t="s">
        <v>196</v>
      </c>
      <c r="B359" s="285" t="s">
        <v>184</v>
      </c>
      <c r="C359" s="277" t="s">
        <v>100</v>
      </c>
      <c r="D359" s="277" t="s">
        <v>138</v>
      </c>
      <c r="E359" s="277" t="str">
        <f>+'Control Cuota LTP'!$C$46</f>
        <v>DA VENEZIA RETAMALES ANTONIO</v>
      </c>
      <c r="F359" s="277" t="s">
        <v>141</v>
      </c>
      <c r="G359" s="277" t="s">
        <v>142</v>
      </c>
      <c r="H359" s="82">
        <f>+'Control Cuota LTP'!AI46</f>
        <v>6.0300000000000006E-3</v>
      </c>
      <c r="I359" s="82">
        <f>+'Control Cuota LTP'!AJ46</f>
        <v>0</v>
      </c>
      <c r="J359" s="82">
        <f>+'Control Cuota LTP'!AK46</f>
        <v>6.0300000000000006E-3</v>
      </c>
      <c r="K359" s="82">
        <f>+'Control Cuota LTP'!AL46</f>
        <v>0</v>
      </c>
      <c r="L359" s="82">
        <f>+'Control Cuota LTP'!AM46</f>
        <v>6.0300000000000006E-3</v>
      </c>
      <c r="M359" s="278">
        <f>+'Control Cuota LTP'!AN46</f>
        <v>0</v>
      </c>
      <c r="N359" s="177" t="s">
        <v>161</v>
      </c>
      <c r="O359" s="293">
        <f>+'Resumen anual_'!$B$4</f>
        <v>43587</v>
      </c>
    </row>
    <row r="360" spans="1:15">
      <c r="A360" s="182" t="s">
        <v>196</v>
      </c>
      <c r="B360" s="285" t="s">
        <v>184</v>
      </c>
      <c r="C360" s="277" t="s">
        <v>100</v>
      </c>
      <c r="D360" s="277" t="s">
        <v>138</v>
      </c>
      <c r="E360" s="277" t="str">
        <f>+'Control Cuota LTP'!$C$46</f>
        <v>DA VENEZIA RETAMALES ANTONIO</v>
      </c>
      <c r="F360" s="277" t="s">
        <v>139</v>
      </c>
      <c r="G360" s="277" t="s">
        <v>140</v>
      </c>
      <c r="H360" s="82">
        <f>+'Control Cuota LTP'!AI47</f>
        <v>6.7000000000000002E-4</v>
      </c>
      <c r="I360" s="82">
        <f>+'Control Cuota LTP'!AJ47</f>
        <v>0</v>
      </c>
      <c r="J360" s="82">
        <f>+'Control Cuota LTP'!AK47</f>
        <v>6.7000000000000011E-3</v>
      </c>
      <c r="K360" s="82">
        <f>+'Control Cuota LTP'!AL47</f>
        <v>0</v>
      </c>
      <c r="L360" s="82">
        <f>+'Control Cuota LTP'!AM47</f>
        <v>6.7000000000000011E-3</v>
      </c>
      <c r="M360" s="278">
        <f>+'Control Cuota LTP'!AN47</f>
        <v>0</v>
      </c>
      <c r="N360" s="177" t="s">
        <v>161</v>
      </c>
      <c r="O360" s="293">
        <f>+'Resumen anual_'!$B$4</f>
        <v>43587</v>
      </c>
    </row>
    <row r="361" spans="1:15" s="179" customFormat="1">
      <c r="A361" s="182" t="s">
        <v>196</v>
      </c>
      <c r="B361" s="285" t="s">
        <v>184</v>
      </c>
      <c r="C361" s="180" t="s">
        <v>100</v>
      </c>
      <c r="D361" s="180" t="s">
        <v>138</v>
      </c>
      <c r="E361" s="180" t="str">
        <f>+'Control Cuota LTP'!$C$46</f>
        <v>DA VENEZIA RETAMALES ANTONIO</v>
      </c>
      <c r="F361" s="180" t="s">
        <v>141</v>
      </c>
      <c r="G361" s="180" t="s">
        <v>140</v>
      </c>
      <c r="H361" s="181">
        <f>+H359+H360</f>
        <v>6.7000000000000011E-3</v>
      </c>
      <c r="I361" s="181">
        <f>+I359+I360</f>
        <v>0</v>
      </c>
      <c r="J361" s="181">
        <f>+H361+I361</f>
        <v>6.7000000000000011E-3</v>
      </c>
      <c r="K361" s="181">
        <f>SUM(K359:K360)</f>
        <v>0</v>
      </c>
      <c r="L361" s="181">
        <f>+J361-K361</f>
        <v>6.7000000000000011E-3</v>
      </c>
      <c r="M361" s="183">
        <f>+K361/J361</f>
        <v>0</v>
      </c>
      <c r="N361" s="177" t="s">
        <v>161</v>
      </c>
      <c r="O361" s="293">
        <f>+'Resumen anual_'!$B$4</f>
        <v>43587</v>
      </c>
    </row>
    <row r="362" spans="1:15">
      <c r="A362" s="182" t="s">
        <v>196</v>
      </c>
      <c r="B362" s="285" t="s">
        <v>184</v>
      </c>
      <c r="C362" s="282" t="s">
        <v>144</v>
      </c>
      <c r="D362" s="282" t="s">
        <v>138</v>
      </c>
      <c r="E362" s="282" t="str">
        <f>+'Control Cuota LTP'!$C$46</f>
        <v>DA VENEZIA RETAMALES ANTONIO</v>
      </c>
      <c r="F362" s="282" t="s">
        <v>141</v>
      </c>
      <c r="G362" s="282" t="s">
        <v>140</v>
      </c>
      <c r="H362" s="283">
        <f>+H361+H358+H355+H352+H349+H346</f>
        <v>4.4680000000000004E-2</v>
      </c>
      <c r="I362" s="283">
        <f>+I361+I358+I355+I352+I349+I346</f>
        <v>0</v>
      </c>
      <c r="J362" s="283">
        <f>+H362+I362</f>
        <v>4.4680000000000004E-2</v>
      </c>
      <c r="K362" s="283">
        <f>+K361+K358+K355+K352+K349+K346</f>
        <v>0</v>
      </c>
      <c r="L362" s="283">
        <f>+J362-K362</f>
        <v>4.4680000000000004E-2</v>
      </c>
      <c r="M362" s="284">
        <f>+K362/J362</f>
        <v>0</v>
      </c>
      <c r="N362" s="177" t="s">
        <v>161</v>
      </c>
      <c r="O362" s="293">
        <f>+'Resumen anual_'!$B$4</f>
        <v>43587</v>
      </c>
    </row>
    <row r="363" spans="1:15">
      <c r="A363" s="182" t="s">
        <v>196</v>
      </c>
      <c r="B363" s="285" t="s">
        <v>184</v>
      </c>
      <c r="C363" s="285" t="s">
        <v>195</v>
      </c>
      <c r="D363" s="277" t="s">
        <v>138</v>
      </c>
      <c r="E363" s="277" t="str">
        <f>+'Control Cuota LTP'!$C$48</f>
        <v>PESCA FINA SpA. hoy PACIFICBLU SpA.</v>
      </c>
      <c r="F363" s="277" t="s">
        <v>141</v>
      </c>
      <c r="G363" s="277" t="s">
        <v>142</v>
      </c>
      <c r="H363" s="82">
        <f>+'Control Cuota LTP'!E48</f>
        <v>2.3232899999999997E-2</v>
      </c>
      <c r="I363" s="82">
        <f>+'Control Cuota LTP'!F48</f>
        <v>0</v>
      </c>
      <c r="J363" s="82">
        <f>+'Control Cuota LTP'!G48</f>
        <v>2.3232899999999997E-2</v>
      </c>
      <c r="K363" s="82">
        <f>+'Control Cuota LTP'!H48</f>
        <v>0</v>
      </c>
      <c r="L363" s="82">
        <f>+'Control Cuota LTP'!I48</f>
        <v>2.3232899999999997E-2</v>
      </c>
      <c r="M363" s="278">
        <f>+'Control Cuota LTP'!J48</f>
        <v>0</v>
      </c>
      <c r="N363" s="177" t="s">
        <v>161</v>
      </c>
      <c r="O363" s="293">
        <f>+'Resumen anual_'!$B$4</f>
        <v>43587</v>
      </c>
    </row>
    <row r="364" spans="1:15">
      <c r="A364" s="182" t="s">
        <v>196</v>
      </c>
      <c r="B364" s="285" t="s">
        <v>184</v>
      </c>
      <c r="C364" s="285" t="s">
        <v>195</v>
      </c>
      <c r="D364" s="277" t="s">
        <v>138</v>
      </c>
      <c r="E364" s="277" t="str">
        <f>+'Control Cuota LTP'!$C$48</f>
        <v>PESCA FINA SpA. hoy PACIFICBLU SpA.</v>
      </c>
      <c r="F364" s="277" t="s">
        <v>139</v>
      </c>
      <c r="G364" s="277" t="s">
        <v>140</v>
      </c>
      <c r="H364" s="82">
        <f>+'Control Cuota LTP'!E49</f>
        <v>2.7014999999999999E-3</v>
      </c>
      <c r="I364" s="82">
        <f>+'Control Cuota LTP'!F49</f>
        <v>0</v>
      </c>
      <c r="J364" s="82">
        <f>+'Control Cuota LTP'!G49</f>
        <v>2.5934399999999996E-2</v>
      </c>
      <c r="K364" s="82">
        <f>+'Control Cuota LTP'!H49</f>
        <v>0</v>
      </c>
      <c r="L364" s="82">
        <f>+'Control Cuota LTP'!I49</f>
        <v>2.5934399999999996E-2</v>
      </c>
      <c r="M364" s="278">
        <f>+'Control Cuota LTP'!J49</f>
        <v>0</v>
      </c>
      <c r="N364" s="177" t="s">
        <v>161</v>
      </c>
      <c r="O364" s="293">
        <f>+'Resumen anual_'!$B$4</f>
        <v>43587</v>
      </c>
    </row>
    <row r="365" spans="1:15" s="179" customFormat="1">
      <c r="A365" s="182" t="s">
        <v>196</v>
      </c>
      <c r="B365" s="285" t="s">
        <v>184</v>
      </c>
      <c r="C365" s="285" t="s">
        <v>195</v>
      </c>
      <c r="D365" s="180" t="s">
        <v>138</v>
      </c>
      <c r="E365" s="180" t="str">
        <f>+'Control Cuota LTP'!$C$48</f>
        <v>PESCA FINA SpA. hoy PACIFICBLU SpA.</v>
      </c>
      <c r="F365" s="180" t="s">
        <v>141</v>
      </c>
      <c r="G365" s="180" t="s">
        <v>140</v>
      </c>
      <c r="H365" s="181">
        <f>+H363+H364</f>
        <v>2.5934399999999996E-2</v>
      </c>
      <c r="I365" s="181">
        <f>+I363+I364</f>
        <v>0</v>
      </c>
      <c r="J365" s="181">
        <f>+H365+I365</f>
        <v>2.5934399999999996E-2</v>
      </c>
      <c r="K365" s="181">
        <f>SUM(K363:K364)</f>
        <v>0</v>
      </c>
      <c r="L365" s="181">
        <f>+J365-K365</f>
        <v>2.5934399999999996E-2</v>
      </c>
      <c r="M365" s="183">
        <f>+K365/J365</f>
        <v>0</v>
      </c>
      <c r="N365" s="177" t="s">
        <v>161</v>
      </c>
      <c r="O365" s="293">
        <f>+'Resumen anual_'!$B$4</f>
        <v>43587</v>
      </c>
    </row>
    <row r="366" spans="1:15">
      <c r="A366" s="182" t="s">
        <v>196</v>
      </c>
      <c r="B366" s="285" t="s">
        <v>184</v>
      </c>
      <c r="C366" s="285" t="s">
        <v>96</v>
      </c>
      <c r="D366" s="277" t="s">
        <v>138</v>
      </c>
      <c r="E366" s="277" t="str">
        <f>+'Control Cuota LTP'!$C$48</f>
        <v>PESCA FINA SpA. hoy PACIFICBLU SpA.</v>
      </c>
      <c r="F366" s="277" t="s">
        <v>141</v>
      </c>
      <c r="G366" s="277" t="s">
        <v>142</v>
      </c>
      <c r="H366" s="280">
        <f>+'Control Cuota LTP'!K48</f>
        <v>0.24313499999999999</v>
      </c>
      <c r="I366" s="280">
        <f>+'Control Cuota LTP'!L48</f>
        <v>0</v>
      </c>
      <c r="J366" s="280">
        <f>+'Control Cuota LTP'!M48</f>
        <v>0.24313499999999999</v>
      </c>
      <c r="K366" s="280">
        <f>+'Control Cuota LTP'!N48</f>
        <v>0</v>
      </c>
      <c r="L366" s="280">
        <f>+'Control Cuota LTP'!O48</f>
        <v>0.24313499999999999</v>
      </c>
      <c r="M366" s="281">
        <f>+'Control Cuota LTP'!P48</f>
        <v>0</v>
      </c>
      <c r="N366" s="177" t="s">
        <v>161</v>
      </c>
      <c r="O366" s="293">
        <f>+'Resumen anual_'!$B$4</f>
        <v>43587</v>
      </c>
    </row>
    <row r="367" spans="1:15">
      <c r="A367" s="182" t="s">
        <v>196</v>
      </c>
      <c r="B367" s="285" t="s">
        <v>184</v>
      </c>
      <c r="C367" s="277" t="s">
        <v>96</v>
      </c>
      <c r="D367" s="277" t="s">
        <v>138</v>
      </c>
      <c r="E367" s="277" t="str">
        <f>+'Control Cuota LTP'!$C$48</f>
        <v>PESCA FINA SpA. hoy PACIFICBLU SpA.</v>
      </c>
      <c r="F367" s="277" t="s">
        <v>139</v>
      </c>
      <c r="G367" s="277" t="s">
        <v>140</v>
      </c>
      <c r="H367" s="280">
        <f>+'Control Cuota LTP'!K49</f>
        <v>2.7014999999999997E-2</v>
      </c>
      <c r="I367" s="280">
        <f>+'Control Cuota LTP'!L49</f>
        <v>0</v>
      </c>
      <c r="J367" s="280">
        <f>+'Control Cuota LTP'!M49</f>
        <v>0.27015</v>
      </c>
      <c r="K367" s="280">
        <f>+'Control Cuota LTP'!N49</f>
        <v>0</v>
      </c>
      <c r="L367" s="280">
        <f>+'Control Cuota LTP'!O49</f>
        <v>0.27015</v>
      </c>
      <c r="M367" s="281">
        <f>+'Control Cuota LTP'!P49</f>
        <v>0</v>
      </c>
      <c r="N367" s="177" t="s">
        <v>161</v>
      </c>
      <c r="O367" s="293">
        <f>+'Resumen anual_'!$B$4</f>
        <v>43587</v>
      </c>
    </row>
    <row r="368" spans="1:15" s="179" customFormat="1">
      <c r="A368" s="182" t="s">
        <v>196</v>
      </c>
      <c r="B368" s="285" t="s">
        <v>184</v>
      </c>
      <c r="C368" s="180" t="s">
        <v>96</v>
      </c>
      <c r="D368" s="180" t="s">
        <v>138</v>
      </c>
      <c r="E368" s="180" t="str">
        <f>+'Control Cuota LTP'!$C$48</f>
        <v>PESCA FINA SpA. hoy PACIFICBLU SpA.</v>
      </c>
      <c r="F368" s="180" t="s">
        <v>141</v>
      </c>
      <c r="G368" s="180" t="s">
        <v>140</v>
      </c>
      <c r="H368" s="181">
        <f>+H366+H367</f>
        <v>0.27015</v>
      </c>
      <c r="I368" s="181">
        <f>+I366+I367</f>
        <v>0</v>
      </c>
      <c r="J368" s="181">
        <f>+H368+I368</f>
        <v>0.27015</v>
      </c>
      <c r="K368" s="181">
        <f>SUM(K366:K367)</f>
        <v>0</v>
      </c>
      <c r="L368" s="181">
        <f>+J368-K368</f>
        <v>0.27015</v>
      </c>
      <c r="M368" s="183">
        <f>+K368/J368</f>
        <v>0</v>
      </c>
      <c r="N368" s="177" t="s">
        <v>161</v>
      </c>
      <c r="O368" s="293">
        <f>+'Resumen anual_'!$B$4</f>
        <v>43587</v>
      </c>
    </row>
    <row r="369" spans="1:15">
      <c r="A369" s="182" t="s">
        <v>196</v>
      </c>
      <c r="B369" s="285" t="s">
        <v>184</v>
      </c>
      <c r="C369" s="277" t="s">
        <v>97</v>
      </c>
      <c r="D369" s="277" t="s">
        <v>138</v>
      </c>
      <c r="E369" s="277" t="str">
        <f>+'Control Cuota LTP'!$C$48</f>
        <v>PESCA FINA SpA. hoy PACIFICBLU SpA.</v>
      </c>
      <c r="F369" s="277" t="s">
        <v>141</v>
      </c>
      <c r="G369" s="277" t="s">
        <v>142</v>
      </c>
      <c r="H369" s="82">
        <f>+'Control Cuota LTP'!Q48</f>
        <v>0.48626999999999998</v>
      </c>
      <c r="I369" s="82">
        <f>+'Control Cuota LTP'!R48</f>
        <v>0</v>
      </c>
      <c r="J369" s="82">
        <f>+'Control Cuota LTP'!S48</f>
        <v>0.48626999999999998</v>
      </c>
      <c r="K369" s="82">
        <f>+'Control Cuota LTP'!T48</f>
        <v>0</v>
      </c>
      <c r="L369" s="82">
        <f>+'Control Cuota LTP'!U48</f>
        <v>0.48626999999999998</v>
      </c>
      <c r="M369" s="278">
        <f>+'Control Cuota LTP'!V48</f>
        <v>0</v>
      </c>
      <c r="N369" s="177" t="s">
        <v>161</v>
      </c>
      <c r="O369" s="293">
        <f>+'Resumen anual_'!$B$4</f>
        <v>43587</v>
      </c>
    </row>
    <row r="370" spans="1:15">
      <c r="A370" s="182" t="s">
        <v>196</v>
      </c>
      <c r="B370" s="285" t="s">
        <v>184</v>
      </c>
      <c r="C370" s="277" t="s">
        <v>97</v>
      </c>
      <c r="D370" s="277" t="s">
        <v>138</v>
      </c>
      <c r="E370" s="277" t="str">
        <f>+'Control Cuota LTP'!$C$48</f>
        <v>PESCA FINA SpA. hoy PACIFICBLU SpA.</v>
      </c>
      <c r="F370" s="277" t="s">
        <v>139</v>
      </c>
      <c r="G370" s="277" t="s">
        <v>140</v>
      </c>
      <c r="H370" s="82">
        <f>+'Control Cuota LTP'!Q49</f>
        <v>5.4029999999999995E-2</v>
      </c>
      <c r="I370" s="82">
        <f>+'Control Cuota LTP'!R49</f>
        <v>0</v>
      </c>
      <c r="J370" s="82">
        <f>+'Control Cuota LTP'!S49</f>
        <v>0.5403</v>
      </c>
      <c r="K370" s="82">
        <f>+'Control Cuota LTP'!T49</f>
        <v>0</v>
      </c>
      <c r="L370" s="82">
        <f>+'Control Cuota LTP'!U49</f>
        <v>0.5403</v>
      </c>
      <c r="M370" s="278">
        <f>+'Control Cuota LTP'!V49</f>
        <v>0</v>
      </c>
      <c r="N370" s="177" t="s">
        <v>161</v>
      </c>
      <c r="O370" s="293">
        <f>+'Resumen anual_'!$B$4</f>
        <v>43587</v>
      </c>
    </row>
    <row r="371" spans="1:15" s="179" customFormat="1">
      <c r="A371" s="182" t="s">
        <v>196</v>
      </c>
      <c r="B371" s="285" t="s">
        <v>184</v>
      </c>
      <c r="C371" s="180" t="s">
        <v>97</v>
      </c>
      <c r="D371" s="180" t="s">
        <v>138</v>
      </c>
      <c r="E371" s="180" t="str">
        <f>+'Control Cuota LTP'!$C$48</f>
        <v>PESCA FINA SpA. hoy PACIFICBLU SpA.</v>
      </c>
      <c r="F371" s="180" t="s">
        <v>141</v>
      </c>
      <c r="G371" s="180" t="s">
        <v>140</v>
      </c>
      <c r="H371" s="181">
        <f>+H369+H370</f>
        <v>0.5403</v>
      </c>
      <c r="I371" s="181">
        <f>+I369+I370</f>
        <v>0</v>
      </c>
      <c r="J371" s="181">
        <f>+H371+I371</f>
        <v>0.5403</v>
      </c>
      <c r="K371" s="181">
        <f>SUM(K369:K370)</f>
        <v>0</v>
      </c>
      <c r="L371" s="181">
        <f>+J371-K371</f>
        <v>0.5403</v>
      </c>
      <c r="M371" s="183">
        <f>+K371/J371</f>
        <v>0</v>
      </c>
      <c r="N371" s="177" t="s">
        <v>161</v>
      </c>
      <c r="O371" s="293">
        <f>+'Resumen anual_'!$B$4</f>
        <v>43587</v>
      </c>
    </row>
    <row r="372" spans="1:15">
      <c r="A372" s="182" t="s">
        <v>196</v>
      </c>
      <c r="B372" s="285" t="s">
        <v>184</v>
      </c>
      <c r="C372" s="277" t="s">
        <v>98</v>
      </c>
      <c r="D372" s="277" t="s">
        <v>138</v>
      </c>
      <c r="E372" s="277" t="str">
        <f>+'Control Cuota LTP'!$C$48</f>
        <v>PESCA FINA SpA. hoy PACIFICBLU SpA.</v>
      </c>
      <c r="F372" s="277" t="s">
        <v>141</v>
      </c>
      <c r="G372" s="277" t="s">
        <v>142</v>
      </c>
      <c r="H372" s="280">
        <f>+'Control Cuota LTP'!W48</f>
        <v>0.36470249999999999</v>
      </c>
      <c r="I372" s="280">
        <f>+'Control Cuota LTP'!X48</f>
        <v>0</v>
      </c>
      <c r="J372" s="280">
        <f>+'Control Cuota LTP'!Y48</f>
        <v>0.36470249999999999</v>
      </c>
      <c r="K372" s="280">
        <f>+'Control Cuota LTP'!Z48</f>
        <v>0</v>
      </c>
      <c r="L372" s="280">
        <f>+'Control Cuota LTP'!AA48</f>
        <v>0.36470249999999999</v>
      </c>
      <c r="M372" s="281">
        <f>+'Control Cuota LTP'!AB48</f>
        <v>0</v>
      </c>
      <c r="N372" s="177" t="s">
        <v>161</v>
      </c>
      <c r="O372" s="293">
        <f>+'Resumen anual_'!$B$4</f>
        <v>43587</v>
      </c>
    </row>
    <row r="373" spans="1:15">
      <c r="A373" s="182" t="s">
        <v>196</v>
      </c>
      <c r="B373" s="285" t="s">
        <v>184</v>
      </c>
      <c r="C373" s="277" t="s">
        <v>98</v>
      </c>
      <c r="D373" s="277" t="s">
        <v>138</v>
      </c>
      <c r="E373" s="277" t="str">
        <f>+'Control Cuota LTP'!$C$48</f>
        <v>PESCA FINA SpA. hoy PACIFICBLU SpA.</v>
      </c>
      <c r="F373" s="277" t="s">
        <v>139</v>
      </c>
      <c r="G373" s="277" t="s">
        <v>140</v>
      </c>
      <c r="H373" s="280">
        <f>+'Control Cuota LTP'!W49</f>
        <v>4.0522499999999996E-2</v>
      </c>
      <c r="I373" s="280">
        <f>+'Control Cuota LTP'!X49</f>
        <v>0</v>
      </c>
      <c r="J373" s="280">
        <f>+'Control Cuota LTP'!Y49</f>
        <v>0.405225</v>
      </c>
      <c r="K373" s="280">
        <f>+'Control Cuota LTP'!Z49</f>
        <v>0</v>
      </c>
      <c r="L373" s="280">
        <f>+'Control Cuota LTP'!AA49</f>
        <v>0.405225</v>
      </c>
      <c r="M373" s="281">
        <f>+'Control Cuota LTP'!AB49</f>
        <v>0</v>
      </c>
      <c r="N373" s="177" t="s">
        <v>161</v>
      </c>
      <c r="O373" s="293">
        <f>+'Resumen anual_'!$B$4</f>
        <v>43587</v>
      </c>
    </row>
    <row r="374" spans="1:15" s="179" customFormat="1">
      <c r="A374" s="182" t="s">
        <v>196</v>
      </c>
      <c r="B374" s="285" t="s">
        <v>184</v>
      </c>
      <c r="C374" s="180" t="s">
        <v>98</v>
      </c>
      <c r="D374" s="180" t="s">
        <v>138</v>
      </c>
      <c r="E374" s="180" t="str">
        <f>+'Control Cuota LTP'!$C$48</f>
        <v>PESCA FINA SpA. hoy PACIFICBLU SpA.</v>
      </c>
      <c r="F374" s="180" t="s">
        <v>141</v>
      </c>
      <c r="G374" s="180" t="s">
        <v>140</v>
      </c>
      <c r="H374" s="181">
        <f>+H372+H373</f>
        <v>0.405225</v>
      </c>
      <c r="I374" s="181">
        <f>+I372+I373</f>
        <v>0</v>
      </c>
      <c r="J374" s="181">
        <f>+H374+I374</f>
        <v>0.405225</v>
      </c>
      <c r="K374" s="181">
        <f>SUM(K372:K373)</f>
        <v>0</v>
      </c>
      <c r="L374" s="181">
        <f>+J374-K374</f>
        <v>0.405225</v>
      </c>
      <c r="M374" s="183">
        <f>+K374/J374</f>
        <v>0</v>
      </c>
      <c r="N374" s="177" t="s">
        <v>161</v>
      </c>
      <c r="O374" s="293">
        <f>+'Resumen anual_'!$B$4</f>
        <v>43587</v>
      </c>
    </row>
    <row r="375" spans="1:15">
      <c r="A375" s="182" t="s">
        <v>196</v>
      </c>
      <c r="B375" s="285" t="s">
        <v>184</v>
      </c>
      <c r="C375" s="277" t="s">
        <v>99</v>
      </c>
      <c r="D375" s="277" t="s">
        <v>138</v>
      </c>
      <c r="E375" s="277" t="str">
        <f>+'Control Cuota LTP'!$C$48</f>
        <v>PESCA FINA SpA. hoy PACIFICBLU SpA.</v>
      </c>
      <c r="F375" s="277" t="s">
        <v>141</v>
      </c>
      <c r="G375" s="277" t="s">
        <v>142</v>
      </c>
      <c r="H375" s="82">
        <f>+'Control Cuota LTP'!AC48</f>
        <v>0.72940499999999997</v>
      </c>
      <c r="I375" s="82">
        <f>+'Control Cuota LTP'!AD48</f>
        <v>0</v>
      </c>
      <c r="J375" s="82">
        <f>+'Control Cuota LTP'!AE48</f>
        <v>0.72940499999999997</v>
      </c>
      <c r="K375" s="82">
        <f>+'Control Cuota LTP'!AF48</f>
        <v>0</v>
      </c>
      <c r="L375" s="82">
        <f>+'Control Cuota LTP'!AG48</f>
        <v>0.72940499999999997</v>
      </c>
      <c r="M375" s="278">
        <f>+'Control Cuota LTP'!AH48</f>
        <v>0</v>
      </c>
      <c r="N375" s="177" t="s">
        <v>161</v>
      </c>
      <c r="O375" s="293">
        <f>+'Resumen anual_'!$B$4</f>
        <v>43587</v>
      </c>
    </row>
    <row r="376" spans="1:15">
      <c r="A376" s="182" t="s">
        <v>196</v>
      </c>
      <c r="B376" s="285" t="s">
        <v>184</v>
      </c>
      <c r="C376" s="277" t="s">
        <v>99</v>
      </c>
      <c r="D376" s="277" t="s">
        <v>138</v>
      </c>
      <c r="E376" s="277" t="str">
        <f>+'Control Cuota LTP'!$C$48</f>
        <v>PESCA FINA SpA. hoy PACIFICBLU SpA.</v>
      </c>
      <c r="F376" s="277" t="s">
        <v>139</v>
      </c>
      <c r="G376" s="277" t="s">
        <v>140</v>
      </c>
      <c r="H376" s="82">
        <f>+'Control Cuota LTP'!AC49</f>
        <v>8.1044999999999992E-2</v>
      </c>
      <c r="I376" s="82">
        <f>+'Control Cuota LTP'!AD49</f>
        <v>0</v>
      </c>
      <c r="J376" s="82">
        <f>+'Control Cuota LTP'!AE49</f>
        <v>0.81045</v>
      </c>
      <c r="K376" s="82">
        <f>+'Control Cuota LTP'!AF49</f>
        <v>0</v>
      </c>
      <c r="L376" s="82">
        <f>+'Control Cuota LTP'!AG49</f>
        <v>0.81045</v>
      </c>
      <c r="M376" s="278">
        <f>+'Control Cuota LTP'!AH49</f>
        <v>0</v>
      </c>
      <c r="N376" s="177" t="s">
        <v>161</v>
      </c>
      <c r="O376" s="293">
        <f>+'Resumen anual_'!$B$4</f>
        <v>43587</v>
      </c>
    </row>
    <row r="377" spans="1:15" s="179" customFormat="1">
      <c r="A377" s="182" t="s">
        <v>196</v>
      </c>
      <c r="B377" s="285" t="s">
        <v>184</v>
      </c>
      <c r="C377" s="180" t="s">
        <v>99</v>
      </c>
      <c r="D377" s="180" t="s">
        <v>138</v>
      </c>
      <c r="E377" s="180" t="str">
        <f>+'Control Cuota LTP'!$C$48</f>
        <v>PESCA FINA SpA. hoy PACIFICBLU SpA.</v>
      </c>
      <c r="F377" s="180" t="s">
        <v>141</v>
      </c>
      <c r="G377" s="180" t="s">
        <v>140</v>
      </c>
      <c r="H377" s="181">
        <f>+H375+H376</f>
        <v>0.81045</v>
      </c>
      <c r="I377" s="181">
        <f>+I375+I376</f>
        <v>0</v>
      </c>
      <c r="J377" s="181">
        <f>+H377+I377</f>
        <v>0.81045</v>
      </c>
      <c r="K377" s="181">
        <f>SUM(K375:K376)</f>
        <v>0</v>
      </c>
      <c r="L377" s="181">
        <f>+J377-K377</f>
        <v>0.81045</v>
      </c>
      <c r="M377" s="183">
        <f>+K377/J377</f>
        <v>0</v>
      </c>
      <c r="N377" s="177" t="s">
        <v>161</v>
      </c>
      <c r="O377" s="293">
        <f>+'Resumen anual_'!$B$4</f>
        <v>43587</v>
      </c>
    </row>
    <row r="378" spans="1:15">
      <c r="A378" s="182" t="s">
        <v>196</v>
      </c>
      <c r="B378" s="285" t="s">
        <v>184</v>
      </c>
      <c r="C378" s="277" t="s">
        <v>100</v>
      </c>
      <c r="D378" s="277" t="s">
        <v>138</v>
      </c>
      <c r="E378" s="277" t="str">
        <f>+'Control Cuota LTP'!$C$48</f>
        <v>PESCA FINA SpA. hoy PACIFICBLU SpA.</v>
      </c>
      <c r="F378" s="277" t="s">
        <v>141</v>
      </c>
      <c r="G378" s="277" t="s">
        <v>142</v>
      </c>
      <c r="H378" s="82">
        <f>+'Control Cuota LTP'!AI48</f>
        <v>0.32580089999999995</v>
      </c>
      <c r="I378" s="82">
        <f>+'Control Cuota LTP'!AJ48</f>
        <v>0</v>
      </c>
      <c r="J378" s="82">
        <f>+'Control Cuota LTP'!AK48</f>
        <v>0.32580089999999995</v>
      </c>
      <c r="K378" s="82">
        <f>+'Control Cuota LTP'!AL48</f>
        <v>0</v>
      </c>
      <c r="L378" s="82">
        <f>+'Control Cuota LTP'!AM48</f>
        <v>0.32580089999999995</v>
      </c>
      <c r="M378" s="278">
        <f>+'Control Cuota LTP'!AN48</f>
        <v>0</v>
      </c>
      <c r="N378" s="177" t="s">
        <v>161</v>
      </c>
      <c r="O378" s="293">
        <f>+'Resumen anual_'!$B$4</f>
        <v>43587</v>
      </c>
    </row>
    <row r="379" spans="1:15">
      <c r="A379" s="182" t="s">
        <v>196</v>
      </c>
      <c r="B379" s="285" t="s">
        <v>184</v>
      </c>
      <c r="C379" s="277" t="s">
        <v>100</v>
      </c>
      <c r="D379" s="277" t="s">
        <v>138</v>
      </c>
      <c r="E379" s="277" t="str">
        <f>+'Control Cuota LTP'!$C$48</f>
        <v>PESCA FINA SpA. hoy PACIFICBLU SpA.</v>
      </c>
      <c r="F379" s="277" t="s">
        <v>139</v>
      </c>
      <c r="G379" s="277" t="s">
        <v>140</v>
      </c>
      <c r="H379" s="82">
        <f>+'Control Cuota LTP'!AI49</f>
        <v>3.6200099999999999E-2</v>
      </c>
      <c r="I379" s="82">
        <f>+'Control Cuota LTP'!AJ49</f>
        <v>0</v>
      </c>
      <c r="J379" s="82">
        <f>+'Control Cuota LTP'!AK49</f>
        <v>0.36200099999999996</v>
      </c>
      <c r="K379" s="82">
        <f>+'Control Cuota LTP'!AL49</f>
        <v>0</v>
      </c>
      <c r="L379" s="82">
        <f>+'Control Cuota LTP'!AM49</f>
        <v>0.36200099999999996</v>
      </c>
      <c r="M379" s="278">
        <f>+'Control Cuota LTP'!AN49</f>
        <v>0</v>
      </c>
      <c r="N379" s="177" t="s">
        <v>161</v>
      </c>
      <c r="O379" s="293">
        <f>+'Resumen anual_'!$B$4</f>
        <v>43587</v>
      </c>
    </row>
    <row r="380" spans="1:15">
      <c r="A380" s="182" t="s">
        <v>196</v>
      </c>
      <c r="B380" s="285" t="s">
        <v>184</v>
      </c>
      <c r="C380" s="180" t="s">
        <v>100</v>
      </c>
      <c r="D380" s="180" t="s">
        <v>138</v>
      </c>
      <c r="E380" s="180" t="str">
        <f>+'Control Cuota LTP'!$C$48</f>
        <v>PESCA FINA SpA. hoy PACIFICBLU SpA.</v>
      </c>
      <c r="F380" s="180" t="s">
        <v>141</v>
      </c>
      <c r="G380" s="180" t="s">
        <v>140</v>
      </c>
      <c r="H380" s="181">
        <f>+H378+H379</f>
        <v>0.36200099999999996</v>
      </c>
      <c r="I380" s="181">
        <f>+I378+I379</f>
        <v>0</v>
      </c>
      <c r="J380" s="181">
        <f>+H380+I380</f>
        <v>0.36200099999999996</v>
      </c>
      <c r="K380" s="181">
        <f>SUM(K378:K379)</f>
        <v>0</v>
      </c>
      <c r="L380" s="181">
        <f>+J380-K380</f>
        <v>0.36200099999999996</v>
      </c>
      <c r="M380" s="183">
        <f>+K380/J380</f>
        <v>0</v>
      </c>
      <c r="N380" s="177" t="s">
        <v>161</v>
      </c>
      <c r="O380" s="293">
        <f>+'Resumen anual_'!$B$4</f>
        <v>43587</v>
      </c>
    </row>
    <row r="381" spans="1:15">
      <c r="A381" s="182" t="s">
        <v>196</v>
      </c>
      <c r="B381" s="285" t="s">
        <v>184</v>
      </c>
      <c r="C381" s="282" t="s">
        <v>144</v>
      </c>
      <c r="D381" s="282" t="s">
        <v>138</v>
      </c>
      <c r="E381" s="282" t="str">
        <f>+'Control Cuota LTP'!$C$48</f>
        <v>PESCA FINA SpA. hoy PACIFICBLU SpA.</v>
      </c>
      <c r="F381" s="282" t="s">
        <v>141</v>
      </c>
      <c r="G381" s="282" t="s">
        <v>140</v>
      </c>
      <c r="H381" s="283">
        <f>+H380+H377+H374+H371+H368+H365</f>
        <v>2.4140603999999999</v>
      </c>
      <c r="I381" s="283">
        <f>+I380+I377+I374+I371+I368+I365</f>
        <v>0</v>
      </c>
      <c r="J381" s="283">
        <f>+H381+I381</f>
        <v>2.4140603999999999</v>
      </c>
      <c r="K381" s="283">
        <f>+K380+K377+K374+K371+K368+K365</f>
        <v>0</v>
      </c>
      <c r="L381" s="283">
        <f>+J381-K381</f>
        <v>2.4140603999999999</v>
      </c>
      <c r="M381" s="284">
        <f>+K381/J381</f>
        <v>0</v>
      </c>
      <c r="N381" s="177" t="s">
        <v>161</v>
      </c>
      <c r="O381" s="293">
        <f>+'Resumen anual_'!$B$4</f>
        <v>43587</v>
      </c>
    </row>
    <row r="382" spans="1:15" ht="15.6" customHeight="1">
      <c r="A382" s="182" t="s">
        <v>196</v>
      </c>
      <c r="B382" s="285" t="s">
        <v>184</v>
      </c>
      <c r="C382" s="285" t="s">
        <v>195</v>
      </c>
      <c r="D382" s="285" t="s">
        <v>138</v>
      </c>
      <c r="E382" s="285" t="str">
        <f>+'Control Cuota LTP'!$C$50</f>
        <v>CRISTIAN MARDONES PANTOJA</v>
      </c>
      <c r="F382" s="277" t="s">
        <v>141</v>
      </c>
      <c r="G382" s="277" t="s">
        <v>142</v>
      </c>
      <c r="H382" s="82">
        <f>+'Control Cuota LTP'!E50</f>
        <v>0</v>
      </c>
      <c r="I382" s="82">
        <f>+'Control Cuota LTP'!F50</f>
        <v>0</v>
      </c>
      <c r="J382" s="82">
        <f>+'Control Cuota LTP'!G50</f>
        <v>0</v>
      </c>
      <c r="K382" s="82">
        <f>+'Control Cuota LTP'!H50</f>
        <v>0</v>
      </c>
      <c r="L382" s="82">
        <f>+'Control Cuota LTP'!I50</f>
        <v>0</v>
      </c>
      <c r="M382" s="278">
        <v>0</v>
      </c>
      <c r="N382" s="177" t="s">
        <v>161</v>
      </c>
      <c r="O382" s="293">
        <f>+'Resumen anual_'!$B$4</f>
        <v>43587</v>
      </c>
    </row>
    <row r="383" spans="1:15">
      <c r="A383" s="182" t="s">
        <v>196</v>
      </c>
      <c r="B383" s="285" t="s">
        <v>184</v>
      </c>
      <c r="C383" s="285" t="s">
        <v>195</v>
      </c>
      <c r="D383" s="277" t="s">
        <v>138</v>
      </c>
      <c r="E383" s="285" t="str">
        <f>+'Control Cuota LTP'!$C$50</f>
        <v>CRISTIAN MARDONES PANTOJA</v>
      </c>
      <c r="F383" s="285" t="s">
        <v>139</v>
      </c>
      <c r="G383" s="277" t="s">
        <v>140</v>
      </c>
      <c r="H383" s="82">
        <f>+'Control Cuota LTP'!E51</f>
        <v>0</v>
      </c>
      <c r="I383" s="82">
        <f>+'Control Cuota LTP'!F51</f>
        <v>0</v>
      </c>
      <c r="J383" s="82">
        <f>+'Control Cuota LTP'!G51</f>
        <v>0</v>
      </c>
      <c r="K383" s="82">
        <f>+'Control Cuota LTP'!H51</f>
        <v>0</v>
      </c>
      <c r="L383" s="82">
        <f>+'Control Cuota LTP'!I51</f>
        <v>0</v>
      </c>
      <c r="M383" s="278">
        <v>0</v>
      </c>
      <c r="N383" s="177" t="s">
        <v>161</v>
      </c>
      <c r="O383" s="293">
        <f>+'Resumen anual_'!$B$4</f>
        <v>43587</v>
      </c>
    </row>
    <row r="384" spans="1:15" s="179" customFormat="1">
      <c r="A384" s="182" t="s">
        <v>196</v>
      </c>
      <c r="B384" s="285" t="s">
        <v>184</v>
      </c>
      <c r="C384" s="285" t="s">
        <v>195</v>
      </c>
      <c r="D384" s="180" t="s">
        <v>138</v>
      </c>
      <c r="E384" s="285" t="str">
        <f>+'Control Cuota LTP'!$C$50</f>
        <v>CRISTIAN MARDONES PANTOJA</v>
      </c>
      <c r="F384" s="180" t="s">
        <v>141</v>
      </c>
      <c r="G384" s="180" t="s">
        <v>140</v>
      </c>
      <c r="H384" s="181">
        <f>+H382+H383</f>
        <v>0</v>
      </c>
      <c r="I384" s="181">
        <f>+I382+I383</f>
        <v>0</v>
      </c>
      <c r="J384" s="181">
        <f>+H384+I384</f>
        <v>0</v>
      </c>
      <c r="K384" s="181">
        <f>SUM(K382:K383)</f>
        <v>0</v>
      </c>
      <c r="L384" s="181">
        <f>+J384-K384</f>
        <v>0</v>
      </c>
      <c r="M384" s="183">
        <v>0</v>
      </c>
      <c r="N384" s="177" t="s">
        <v>161</v>
      </c>
      <c r="O384" s="293">
        <f>+'Resumen anual_'!$B$4</f>
        <v>43587</v>
      </c>
    </row>
    <row r="385" spans="1:15">
      <c r="A385" s="182" t="s">
        <v>196</v>
      </c>
      <c r="B385" s="285" t="s">
        <v>184</v>
      </c>
      <c r="C385" s="285" t="s">
        <v>96</v>
      </c>
      <c r="D385" s="277" t="s">
        <v>138</v>
      </c>
      <c r="E385" s="285" t="str">
        <f>+'Control Cuota LTP'!$C$50</f>
        <v>CRISTIAN MARDONES PANTOJA</v>
      </c>
      <c r="F385" s="277" t="s">
        <v>141</v>
      </c>
      <c r="G385" s="277" t="s">
        <v>142</v>
      </c>
      <c r="H385" s="280">
        <f>+'Control Cuota LTP'!K50</f>
        <v>0</v>
      </c>
      <c r="I385" s="280">
        <f>+'Control Cuota LTP'!L50</f>
        <v>0</v>
      </c>
      <c r="J385" s="280">
        <f>+'Control Cuota LTP'!M50</f>
        <v>0</v>
      </c>
      <c r="K385" s="280">
        <f>+'Control Cuota LTP'!N50</f>
        <v>0</v>
      </c>
      <c r="L385" s="280">
        <f>+'Control Cuota LTP'!O50</f>
        <v>0</v>
      </c>
      <c r="M385" s="281">
        <v>0</v>
      </c>
      <c r="N385" s="177" t="s">
        <v>161</v>
      </c>
      <c r="O385" s="293">
        <f>+'Resumen anual_'!$B$4</f>
        <v>43587</v>
      </c>
    </row>
    <row r="386" spans="1:15">
      <c r="A386" s="182" t="s">
        <v>196</v>
      </c>
      <c r="B386" s="285" t="s">
        <v>184</v>
      </c>
      <c r="C386" s="277" t="s">
        <v>96</v>
      </c>
      <c r="D386" s="277" t="s">
        <v>138</v>
      </c>
      <c r="E386" s="285" t="str">
        <f>+'Control Cuota LTP'!$C$50</f>
        <v>CRISTIAN MARDONES PANTOJA</v>
      </c>
      <c r="F386" s="277" t="s">
        <v>139</v>
      </c>
      <c r="G386" s="277" t="s">
        <v>140</v>
      </c>
      <c r="H386" s="280">
        <f>+'Control Cuota LTP'!K51</f>
        <v>0</v>
      </c>
      <c r="I386" s="280">
        <f>+'Control Cuota LTP'!L51</f>
        <v>0</v>
      </c>
      <c r="J386" s="280">
        <f>+'Control Cuota LTP'!M51</f>
        <v>0</v>
      </c>
      <c r="K386" s="280">
        <f>+'Control Cuota LTP'!N51</f>
        <v>0</v>
      </c>
      <c r="L386" s="280">
        <f>+'Control Cuota LTP'!O51</f>
        <v>0</v>
      </c>
      <c r="M386" s="281">
        <v>0</v>
      </c>
      <c r="N386" s="177" t="s">
        <v>161</v>
      </c>
      <c r="O386" s="293">
        <f>+'Resumen anual_'!$B$4</f>
        <v>43587</v>
      </c>
    </row>
    <row r="387" spans="1:15" s="179" customFormat="1">
      <c r="A387" s="182" t="s">
        <v>196</v>
      </c>
      <c r="B387" s="285" t="s">
        <v>184</v>
      </c>
      <c r="C387" s="180" t="s">
        <v>96</v>
      </c>
      <c r="D387" s="180" t="s">
        <v>138</v>
      </c>
      <c r="E387" s="285" t="str">
        <f>+'Control Cuota LTP'!$C$50</f>
        <v>CRISTIAN MARDONES PANTOJA</v>
      </c>
      <c r="F387" s="180" t="s">
        <v>141</v>
      </c>
      <c r="G387" s="180" t="s">
        <v>140</v>
      </c>
      <c r="H387" s="181">
        <f>+H385+H386</f>
        <v>0</v>
      </c>
      <c r="I387" s="181">
        <f>+I385+I386</f>
        <v>0</v>
      </c>
      <c r="J387" s="181">
        <f>+H387+I387</f>
        <v>0</v>
      </c>
      <c r="K387" s="181">
        <f>SUM(K385:K386)</f>
        <v>0</v>
      </c>
      <c r="L387" s="181">
        <f>+J387-K387</f>
        <v>0</v>
      </c>
      <c r="M387" s="183">
        <v>0</v>
      </c>
      <c r="N387" s="177" t="s">
        <v>161</v>
      </c>
      <c r="O387" s="293">
        <f>+'Resumen anual_'!$B$4</f>
        <v>43587</v>
      </c>
    </row>
    <row r="388" spans="1:15">
      <c r="A388" s="182" t="s">
        <v>196</v>
      </c>
      <c r="B388" s="285" t="s">
        <v>184</v>
      </c>
      <c r="C388" s="277" t="s">
        <v>97</v>
      </c>
      <c r="D388" s="277" t="s">
        <v>138</v>
      </c>
      <c r="E388" s="285" t="str">
        <f>+'Control Cuota LTP'!$C$50</f>
        <v>CRISTIAN MARDONES PANTOJA</v>
      </c>
      <c r="F388" s="277" t="s">
        <v>141</v>
      </c>
      <c r="G388" s="277" t="s">
        <v>142</v>
      </c>
      <c r="H388" s="82">
        <f>+'Control Cuota LTP'!Q50</f>
        <v>0</v>
      </c>
      <c r="I388" s="82">
        <f>+'Control Cuota LTP'!R50</f>
        <v>0.40200000000000002</v>
      </c>
      <c r="J388" s="82">
        <f>+'Control Cuota LTP'!S50</f>
        <v>0.40200000000000002</v>
      </c>
      <c r="K388" s="82">
        <f>+'Control Cuota LTP'!T50</f>
        <v>0</v>
      </c>
      <c r="L388" s="82">
        <f>+'Control Cuota LTP'!U50</f>
        <v>0.40200000000000002</v>
      </c>
      <c r="M388" s="278">
        <f>+'Control Cuota LTP'!V50</f>
        <v>0</v>
      </c>
      <c r="N388" s="177" t="s">
        <v>161</v>
      </c>
      <c r="O388" s="293">
        <f>+'Resumen anual_'!$B$4</f>
        <v>43587</v>
      </c>
    </row>
    <row r="389" spans="1:15">
      <c r="A389" s="182" t="s">
        <v>196</v>
      </c>
      <c r="B389" s="285" t="s">
        <v>184</v>
      </c>
      <c r="C389" s="277" t="s">
        <v>97</v>
      </c>
      <c r="D389" s="277" t="s">
        <v>138</v>
      </c>
      <c r="E389" s="285" t="str">
        <f>+'Control Cuota LTP'!$C$50</f>
        <v>CRISTIAN MARDONES PANTOJA</v>
      </c>
      <c r="F389" s="277" t="s">
        <v>139</v>
      </c>
      <c r="G389" s="277" t="s">
        <v>140</v>
      </c>
      <c r="H389" s="82">
        <f>+'Control Cuota LTP'!Q51</f>
        <v>0</v>
      </c>
      <c r="I389" s="82">
        <f>+'Control Cuota LTP'!R51</f>
        <v>0</v>
      </c>
      <c r="J389" s="82">
        <f>+'Control Cuota LTP'!S51</f>
        <v>0.40200000000000002</v>
      </c>
      <c r="K389" s="82">
        <f>+'Control Cuota LTP'!T51</f>
        <v>0</v>
      </c>
      <c r="L389" s="82">
        <f>+'Control Cuota LTP'!U51</f>
        <v>0.40200000000000002</v>
      </c>
      <c r="M389" s="278">
        <f>+'Control Cuota LTP'!V51</f>
        <v>0</v>
      </c>
      <c r="N389" s="177" t="s">
        <v>161</v>
      </c>
      <c r="O389" s="293">
        <f>+'Resumen anual_'!$B$4</f>
        <v>43587</v>
      </c>
    </row>
    <row r="390" spans="1:15" s="179" customFormat="1">
      <c r="A390" s="182" t="s">
        <v>196</v>
      </c>
      <c r="B390" s="285" t="s">
        <v>184</v>
      </c>
      <c r="C390" s="180" t="s">
        <v>97</v>
      </c>
      <c r="D390" s="180" t="s">
        <v>138</v>
      </c>
      <c r="E390" s="285" t="str">
        <f>+'Control Cuota LTP'!$C$50</f>
        <v>CRISTIAN MARDONES PANTOJA</v>
      </c>
      <c r="F390" s="180" t="s">
        <v>141</v>
      </c>
      <c r="G390" s="180" t="s">
        <v>140</v>
      </c>
      <c r="H390" s="181">
        <f>+H388+H389</f>
        <v>0</v>
      </c>
      <c r="I390" s="181">
        <f>+I388+I389</f>
        <v>0.40200000000000002</v>
      </c>
      <c r="J390" s="181">
        <f>+H390+I390</f>
        <v>0.40200000000000002</v>
      </c>
      <c r="K390" s="181">
        <f>SUM(K388:K389)</f>
        <v>0</v>
      </c>
      <c r="L390" s="181">
        <f>+J390-K390</f>
        <v>0.40200000000000002</v>
      </c>
      <c r="M390" s="183">
        <f>+K390/J390</f>
        <v>0</v>
      </c>
      <c r="N390" s="177" t="s">
        <v>161</v>
      </c>
      <c r="O390" s="293">
        <f>+'Resumen anual_'!$B$4</f>
        <v>43587</v>
      </c>
    </row>
    <row r="391" spans="1:15">
      <c r="A391" s="182" t="s">
        <v>196</v>
      </c>
      <c r="B391" s="285" t="s">
        <v>184</v>
      </c>
      <c r="C391" s="277" t="s">
        <v>98</v>
      </c>
      <c r="D391" s="277" t="s">
        <v>138</v>
      </c>
      <c r="E391" s="285" t="str">
        <f>+'Control Cuota LTP'!$C$50</f>
        <v>CRISTIAN MARDONES PANTOJA</v>
      </c>
      <c r="F391" s="277" t="s">
        <v>141</v>
      </c>
      <c r="G391" s="277" t="s">
        <v>142</v>
      </c>
      <c r="H391" s="280">
        <f>+'Control Cuota LTP'!W50</f>
        <v>0</v>
      </c>
      <c r="I391" s="280">
        <f>+'Control Cuota LTP'!X50</f>
        <v>0.17899999999999999</v>
      </c>
      <c r="J391" s="280">
        <f>+'Control Cuota LTP'!Y50</f>
        <v>0.17899999999999999</v>
      </c>
      <c r="K391" s="280">
        <f>+'Control Cuota LTP'!Z50</f>
        <v>0</v>
      </c>
      <c r="L391" s="280">
        <f>+'Control Cuota LTP'!AA50</f>
        <v>0.17899999999999999</v>
      </c>
      <c r="M391" s="281">
        <f>+'Control Cuota LTP'!AB50</f>
        <v>0</v>
      </c>
      <c r="N391" s="177" t="s">
        <v>161</v>
      </c>
      <c r="O391" s="293">
        <f>+'Resumen anual_'!$B$4</f>
        <v>43587</v>
      </c>
    </row>
    <row r="392" spans="1:15">
      <c r="A392" s="182" t="s">
        <v>196</v>
      </c>
      <c r="B392" s="285" t="s">
        <v>184</v>
      </c>
      <c r="C392" s="277" t="s">
        <v>98</v>
      </c>
      <c r="D392" s="277" t="s">
        <v>138</v>
      </c>
      <c r="E392" s="285" t="str">
        <f>+'Control Cuota LTP'!$C$50</f>
        <v>CRISTIAN MARDONES PANTOJA</v>
      </c>
      <c r="F392" s="277" t="s">
        <v>139</v>
      </c>
      <c r="G392" s="277" t="s">
        <v>140</v>
      </c>
      <c r="H392" s="280">
        <f>+'Control Cuota LTP'!W51</f>
        <v>0</v>
      </c>
      <c r="I392" s="280">
        <f>+'Control Cuota LTP'!X51</f>
        <v>0</v>
      </c>
      <c r="J392" s="280">
        <f>+'Control Cuota LTP'!Y51</f>
        <v>0.17899999999999999</v>
      </c>
      <c r="K392" s="280">
        <f>+'Control Cuota LTP'!Z51</f>
        <v>0</v>
      </c>
      <c r="L392" s="280">
        <f>+'Control Cuota LTP'!AA51</f>
        <v>0.17899999999999999</v>
      </c>
      <c r="M392" s="281">
        <f>+'Control Cuota LTP'!AB51</f>
        <v>0</v>
      </c>
      <c r="N392" s="177" t="s">
        <v>161</v>
      </c>
      <c r="O392" s="293">
        <f>+'Resumen anual_'!$B$4</f>
        <v>43587</v>
      </c>
    </row>
    <row r="393" spans="1:15" s="179" customFormat="1">
      <c r="A393" s="182" t="s">
        <v>196</v>
      </c>
      <c r="B393" s="285" t="s">
        <v>184</v>
      </c>
      <c r="C393" s="180" t="s">
        <v>98</v>
      </c>
      <c r="D393" s="180" t="s">
        <v>138</v>
      </c>
      <c r="E393" s="285" t="str">
        <f>+'Control Cuota LTP'!$C$50</f>
        <v>CRISTIAN MARDONES PANTOJA</v>
      </c>
      <c r="F393" s="180" t="s">
        <v>141</v>
      </c>
      <c r="G393" s="180" t="s">
        <v>140</v>
      </c>
      <c r="H393" s="181">
        <f>+H391+H392</f>
        <v>0</v>
      </c>
      <c r="I393" s="181">
        <f>+I391+I392</f>
        <v>0.17899999999999999</v>
      </c>
      <c r="J393" s="181">
        <f>+H393+I393</f>
        <v>0.17899999999999999</v>
      </c>
      <c r="K393" s="181">
        <f>SUM(K391:K392)</f>
        <v>0</v>
      </c>
      <c r="L393" s="181">
        <f>+J393-K393</f>
        <v>0.17899999999999999</v>
      </c>
      <c r="M393" s="183">
        <f>+K393/J393</f>
        <v>0</v>
      </c>
      <c r="N393" s="177" t="s">
        <v>161</v>
      </c>
      <c r="O393" s="293">
        <f>+'Resumen anual_'!$B$4</f>
        <v>43587</v>
      </c>
    </row>
    <row r="394" spans="1:15">
      <c r="A394" s="182" t="s">
        <v>196</v>
      </c>
      <c r="B394" s="285" t="s">
        <v>184</v>
      </c>
      <c r="C394" s="277" t="s">
        <v>99</v>
      </c>
      <c r="D394" s="277" t="s">
        <v>138</v>
      </c>
      <c r="E394" s="285" t="str">
        <f>+'Control Cuota LTP'!$C$50</f>
        <v>CRISTIAN MARDONES PANTOJA</v>
      </c>
      <c r="F394" s="277" t="s">
        <v>141</v>
      </c>
      <c r="G394" s="277" t="s">
        <v>142</v>
      </c>
      <c r="H394" s="82">
        <f>+'Control Cuota LTP'!AC50</f>
        <v>0</v>
      </c>
      <c r="I394" s="82">
        <f>+'Control Cuota LTP'!AD50</f>
        <v>0.40200000000000002</v>
      </c>
      <c r="J394" s="82">
        <f>+'Control Cuota LTP'!AE50</f>
        <v>0.40200000000000002</v>
      </c>
      <c r="K394" s="82">
        <f>+'Control Cuota LTP'!AF50</f>
        <v>0</v>
      </c>
      <c r="L394" s="82">
        <f>+'Control Cuota LTP'!AG50</f>
        <v>0.40200000000000002</v>
      </c>
      <c r="M394" s="278">
        <f>+'Control Cuota LTP'!AH50</f>
        <v>0</v>
      </c>
      <c r="N394" s="177" t="s">
        <v>161</v>
      </c>
      <c r="O394" s="293">
        <f>+'Resumen anual_'!$B$4</f>
        <v>43587</v>
      </c>
    </row>
    <row r="395" spans="1:15">
      <c r="A395" s="182" t="s">
        <v>196</v>
      </c>
      <c r="B395" s="285" t="s">
        <v>184</v>
      </c>
      <c r="C395" s="277" t="s">
        <v>99</v>
      </c>
      <c r="D395" s="277" t="s">
        <v>138</v>
      </c>
      <c r="E395" s="285" t="str">
        <f>+'Control Cuota LTP'!$C$50</f>
        <v>CRISTIAN MARDONES PANTOJA</v>
      </c>
      <c r="F395" s="277" t="s">
        <v>139</v>
      </c>
      <c r="G395" s="277" t="s">
        <v>140</v>
      </c>
      <c r="H395" s="82">
        <f>+'Control Cuota LTP'!AC51</f>
        <v>0</v>
      </c>
      <c r="I395" s="82">
        <f>+'Control Cuota LTP'!AD51</f>
        <v>0</v>
      </c>
      <c r="J395" s="82">
        <f>+'Control Cuota LTP'!AE51</f>
        <v>0.40200000000000002</v>
      </c>
      <c r="K395" s="82">
        <f>+'Control Cuota LTP'!AF51</f>
        <v>0</v>
      </c>
      <c r="L395" s="82">
        <f>+'Control Cuota LTP'!AG51</f>
        <v>0.40200000000000002</v>
      </c>
      <c r="M395" s="278">
        <f>+'Control Cuota LTP'!AH51</f>
        <v>0</v>
      </c>
      <c r="N395" s="177" t="s">
        <v>161</v>
      </c>
      <c r="O395" s="293">
        <f>+'Resumen anual_'!$B$4</f>
        <v>43587</v>
      </c>
    </row>
    <row r="396" spans="1:15" s="179" customFormat="1">
      <c r="A396" s="182" t="s">
        <v>196</v>
      </c>
      <c r="B396" s="285" t="s">
        <v>184</v>
      </c>
      <c r="C396" s="180" t="s">
        <v>99</v>
      </c>
      <c r="D396" s="180" t="s">
        <v>138</v>
      </c>
      <c r="E396" s="285" t="str">
        <f>+'Control Cuota LTP'!$C$50</f>
        <v>CRISTIAN MARDONES PANTOJA</v>
      </c>
      <c r="F396" s="180" t="s">
        <v>141</v>
      </c>
      <c r="G396" s="180" t="s">
        <v>140</v>
      </c>
      <c r="H396" s="181">
        <f>+H394+H395</f>
        <v>0</v>
      </c>
      <c r="I396" s="181">
        <f>+I394+I395</f>
        <v>0.40200000000000002</v>
      </c>
      <c r="J396" s="181">
        <f>+H396+I396</f>
        <v>0.40200000000000002</v>
      </c>
      <c r="K396" s="181">
        <f>SUM(K394:K395)</f>
        <v>0</v>
      </c>
      <c r="L396" s="181">
        <f>+J396-K396</f>
        <v>0.40200000000000002</v>
      </c>
      <c r="M396" s="183">
        <f>+K396/J396</f>
        <v>0</v>
      </c>
      <c r="N396" s="177" t="s">
        <v>161</v>
      </c>
      <c r="O396" s="293">
        <f>+'Resumen anual_'!$B$4</f>
        <v>43587</v>
      </c>
    </row>
    <row r="397" spans="1:15">
      <c r="A397" s="182" t="s">
        <v>196</v>
      </c>
      <c r="B397" s="285" t="s">
        <v>184</v>
      </c>
      <c r="C397" s="277" t="s">
        <v>100</v>
      </c>
      <c r="D397" s="277" t="s">
        <v>138</v>
      </c>
      <c r="E397" s="285" t="str">
        <f>+'Control Cuota LTP'!$C$50</f>
        <v>CRISTIAN MARDONES PANTOJA</v>
      </c>
      <c r="F397" s="277" t="s">
        <v>141</v>
      </c>
      <c r="G397" s="277" t="s">
        <v>142</v>
      </c>
      <c r="H397" s="82">
        <f>+'Control Cuota LTP'!AI50</f>
        <v>0</v>
      </c>
      <c r="I397" s="82">
        <f>+'Control Cuota LTP'!AJ50</f>
        <v>4.4999999999999998E-2</v>
      </c>
      <c r="J397" s="82">
        <f>+'Control Cuota LTP'!AK50</f>
        <v>4.4999999999999998E-2</v>
      </c>
      <c r="K397" s="82">
        <f>+'Control Cuota LTP'!AL50</f>
        <v>0</v>
      </c>
      <c r="L397" s="82">
        <f>+'Control Cuota LTP'!AM50</f>
        <v>4.4999999999999998E-2</v>
      </c>
      <c r="M397" s="278">
        <f>+'Control Cuota LTP'!AN50</f>
        <v>0</v>
      </c>
      <c r="N397" s="177" t="s">
        <v>161</v>
      </c>
      <c r="O397" s="293">
        <f>+'Resumen anual_'!$B$4</f>
        <v>43587</v>
      </c>
    </row>
    <row r="398" spans="1:15">
      <c r="A398" s="182" t="s">
        <v>196</v>
      </c>
      <c r="B398" s="285" t="s">
        <v>184</v>
      </c>
      <c r="C398" s="277" t="s">
        <v>100</v>
      </c>
      <c r="D398" s="277" t="s">
        <v>138</v>
      </c>
      <c r="E398" s="285" t="str">
        <f>+'Control Cuota LTP'!$C$50</f>
        <v>CRISTIAN MARDONES PANTOJA</v>
      </c>
      <c r="F398" s="277" t="s">
        <v>139</v>
      </c>
      <c r="G398" s="277" t="s">
        <v>140</v>
      </c>
      <c r="H398" s="82">
        <f>+'Control Cuota LTP'!AI51</f>
        <v>0</v>
      </c>
      <c r="I398" s="82">
        <f>+'Control Cuota LTP'!AJ51</f>
        <v>0</v>
      </c>
      <c r="J398" s="82">
        <f>+'Control Cuota LTP'!AK51</f>
        <v>4.4999999999999998E-2</v>
      </c>
      <c r="K398" s="82">
        <f>+'Control Cuota LTP'!AL51</f>
        <v>0</v>
      </c>
      <c r="L398" s="82">
        <f>+'Control Cuota LTP'!AM51</f>
        <v>4.4999999999999998E-2</v>
      </c>
      <c r="M398" s="278">
        <f>+'Control Cuota LTP'!AN51</f>
        <v>0</v>
      </c>
      <c r="N398" s="177" t="s">
        <v>161</v>
      </c>
      <c r="O398" s="293">
        <f>+'Resumen anual_'!$B$4</f>
        <v>43587</v>
      </c>
    </row>
    <row r="399" spans="1:15">
      <c r="A399" s="182" t="s">
        <v>196</v>
      </c>
      <c r="B399" s="285" t="s">
        <v>184</v>
      </c>
      <c r="C399" s="180" t="s">
        <v>100</v>
      </c>
      <c r="D399" s="180" t="s">
        <v>138</v>
      </c>
      <c r="E399" s="285" t="str">
        <f>+'Control Cuota LTP'!$C$50</f>
        <v>CRISTIAN MARDONES PANTOJA</v>
      </c>
      <c r="F399" s="180" t="s">
        <v>141</v>
      </c>
      <c r="G399" s="180" t="s">
        <v>140</v>
      </c>
      <c r="H399" s="181">
        <f>+H397+H398</f>
        <v>0</v>
      </c>
      <c r="I399" s="181">
        <f>+I397+I398</f>
        <v>4.4999999999999998E-2</v>
      </c>
      <c r="J399" s="181">
        <f>+H399+I399</f>
        <v>4.4999999999999998E-2</v>
      </c>
      <c r="K399" s="181">
        <f>SUM(K397:K398)</f>
        <v>0</v>
      </c>
      <c r="L399" s="181">
        <f>+J399-K399</f>
        <v>4.4999999999999998E-2</v>
      </c>
      <c r="M399" s="183">
        <f>+K399/J399</f>
        <v>0</v>
      </c>
      <c r="N399" s="177" t="s">
        <v>161</v>
      </c>
      <c r="O399" s="293">
        <f>+'Resumen anual_'!$B$4</f>
        <v>43587</v>
      </c>
    </row>
    <row r="400" spans="1:15">
      <c r="A400" s="182" t="s">
        <v>196</v>
      </c>
      <c r="B400" s="285" t="s">
        <v>184</v>
      </c>
      <c r="C400" s="282" t="s">
        <v>144</v>
      </c>
      <c r="D400" s="282" t="s">
        <v>138</v>
      </c>
      <c r="E400" s="282" t="str">
        <f>+'Control Cuota LTP'!$C$50</f>
        <v>CRISTIAN MARDONES PANTOJA</v>
      </c>
      <c r="F400" s="282" t="s">
        <v>141</v>
      </c>
      <c r="G400" s="282" t="s">
        <v>140</v>
      </c>
      <c r="H400" s="283">
        <f>+H399+H396+H393+H390+H387+H384</f>
        <v>0</v>
      </c>
      <c r="I400" s="283">
        <f>+I399+I396+I393+I390+I387+I384</f>
        <v>1.028</v>
      </c>
      <c r="J400" s="283">
        <f>+H400+I400</f>
        <v>1.028</v>
      </c>
      <c r="K400" s="283">
        <f>+K399+K396+K393+K390+K387+K384</f>
        <v>0</v>
      </c>
      <c r="L400" s="283">
        <f>+J400-K400</f>
        <v>1.028</v>
      </c>
      <c r="M400" s="284">
        <f>+K400/J400</f>
        <v>0</v>
      </c>
      <c r="N400" s="177" t="s">
        <v>161</v>
      </c>
      <c r="O400" s="293">
        <f>+'Resumen anual_'!$B$4</f>
        <v>43587</v>
      </c>
    </row>
    <row r="401" spans="1:15">
      <c r="A401" s="182" t="s">
        <v>196</v>
      </c>
      <c r="B401" s="285" t="s">
        <v>184</v>
      </c>
      <c r="C401" s="285" t="s">
        <v>195</v>
      </c>
      <c r="D401" s="277" t="s">
        <v>138</v>
      </c>
      <c r="E401" s="277" t="str">
        <f>+'Control Cuota LTP'!$C$52</f>
        <v>PESQUERA CMK LTDA.</v>
      </c>
      <c r="F401" s="277" t="s">
        <v>141</v>
      </c>
      <c r="G401" s="277" t="s">
        <v>142</v>
      </c>
      <c r="H401" s="82">
        <f>+'Control Cuota LTP'!E52</f>
        <v>0</v>
      </c>
      <c r="I401" s="82">
        <f>+'Control Cuota LTP'!F52</f>
        <v>0</v>
      </c>
      <c r="J401" s="82">
        <f>+'Control Cuota LTP'!G52</f>
        <v>0</v>
      </c>
      <c r="K401" s="82">
        <f>+'Control Cuota LTP'!H52</f>
        <v>0</v>
      </c>
      <c r="L401" s="82">
        <f>+'Control Cuota LTP'!I52</f>
        <v>0</v>
      </c>
      <c r="M401" s="278">
        <v>0</v>
      </c>
      <c r="N401" s="177" t="s">
        <v>161</v>
      </c>
      <c r="O401" s="293">
        <f>+'Resumen anual_'!$B$4</f>
        <v>43587</v>
      </c>
    </row>
    <row r="402" spans="1:15">
      <c r="A402" s="182" t="s">
        <v>196</v>
      </c>
      <c r="B402" s="285" t="s">
        <v>184</v>
      </c>
      <c r="C402" s="285" t="s">
        <v>195</v>
      </c>
      <c r="D402" s="277" t="s">
        <v>138</v>
      </c>
      <c r="E402" s="277" t="str">
        <f>+'Control Cuota LTP'!$C$52</f>
        <v>PESQUERA CMK LTDA.</v>
      </c>
      <c r="F402" s="277" t="s">
        <v>139</v>
      </c>
      <c r="G402" s="277" t="s">
        <v>140</v>
      </c>
      <c r="H402" s="82">
        <f>+'Control Cuota LTP'!E53</f>
        <v>0</v>
      </c>
      <c r="I402" s="82">
        <f>+'Control Cuota LTP'!F53</f>
        <v>0</v>
      </c>
      <c r="J402" s="82">
        <f>+'Control Cuota LTP'!G53</f>
        <v>0</v>
      </c>
      <c r="K402" s="82">
        <f>+'Control Cuota LTP'!H53</f>
        <v>0</v>
      </c>
      <c r="L402" s="82">
        <f>+'Control Cuota LTP'!I53</f>
        <v>0</v>
      </c>
      <c r="M402" s="278">
        <v>0</v>
      </c>
      <c r="N402" s="177" t="s">
        <v>161</v>
      </c>
      <c r="O402" s="293">
        <f>+'Resumen anual_'!$B$4</f>
        <v>43587</v>
      </c>
    </row>
    <row r="403" spans="1:15" s="179" customFormat="1">
      <c r="A403" s="182" t="s">
        <v>196</v>
      </c>
      <c r="B403" s="285" t="s">
        <v>184</v>
      </c>
      <c r="C403" s="285" t="s">
        <v>195</v>
      </c>
      <c r="D403" s="180" t="s">
        <v>138</v>
      </c>
      <c r="E403" s="180" t="str">
        <f>+'Control Cuota LTP'!$C$52</f>
        <v>PESQUERA CMK LTDA.</v>
      </c>
      <c r="F403" s="180" t="s">
        <v>141</v>
      </c>
      <c r="G403" s="180" t="s">
        <v>140</v>
      </c>
      <c r="H403" s="181">
        <f>+H401+H402</f>
        <v>0</v>
      </c>
      <c r="I403" s="181">
        <f>+I401+I402</f>
        <v>0</v>
      </c>
      <c r="J403" s="181">
        <f>+H403+I403</f>
        <v>0</v>
      </c>
      <c r="K403" s="181">
        <f>SUM(K401:K402)</f>
        <v>0</v>
      </c>
      <c r="L403" s="181">
        <f>+J403-K403</f>
        <v>0</v>
      </c>
      <c r="M403" s="183">
        <v>0</v>
      </c>
      <c r="N403" s="177" t="s">
        <v>161</v>
      </c>
      <c r="O403" s="293">
        <f>+'Resumen anual_'!$B$4</f>
        <v>43587</v>
      </c>
    </row>
    <row r="404" spans="1:15">
      <c r="A404" s="182" t="s">
        <v>196</v>
      </c>
      <c r="B404" s="285" t="s">
        <v>184</v>
      </c>
      <c r="C404" s="285" t="s">
        <v>96</v>
      </c>
      <c r="D404" s="277" t="s">
        <v>138</v>
      </c>
      <c r="E404" s="277" t="str">
        <f>+'Control Cuota LTP'!$C$52</f>
        <v>PESQUERA CMK LTDA.</v>
      </c>
      <c r="F404" s="277" t="s">
        <v>141</v>
      </c>
      <c r="G404" s="277" t="s">
        <v>142</v>
      </c>
      <c r="H404" s="280">
        <f>+'Control Cuota LTP'!K52</f>
        <v>0</v>
      </c>
      <c r="I404" s="280">
        <f>+'Control Cuota LTP'!L52</f>
        <v>0</v>
      </c>
      <c r="J404" s="280">
        <f>+'Control Cuota LTP'!M52</f>
        <v>0</v>
      </c>
      <c r="K404" s="280">
        <f>+'Control Cuota LTP'!N52</f>
        <v>0</v>
      </c>
      <c r="L404" s="280">
        <f>+'Control Cuota LTP'!O52</f>
        <v>0</v>
      </c>
      <c r="M404" s="281">
        <v>0</v>
      </c>
      <c r="N404" s="177" t="s">
        <v>161</v>
      </c>
      <c r="O404" s="293">
        <f>+'Resumen anual_'!$B$4</f>
        <v>43587</v>
      </c>
    </row>
    <row r="405" spans="1:15">
      <c r="A405" s="182" t="s">
        <v>196</v>
      </c>
      <c r="B405" s="285" t="s">
        <v>184</v>
      </c>
      <c r="C405" s="277" t="s">
        <v>96</v>
      </c>
      <c r="D405" s="277" t="s">
        <v>138</v>
      </c>
      <c r="E405" s="277" t="str">
        <f>+'Control Cuota LTP'!$C$52</f>
        <v>PESQUERA CMK LTDA.</v>
      </c>
      <c r="F405" s="277" t="s">
        <v>139</v>
      </c>
      <c r="G405" s="277" t="s">
        <v>140</v>
      </c>
      <c r="H405" s="280">
        <f>+'Control Cuota LTP'!K53</f>
        <v>0</v>
      </c>
      <c r="I405" s="280">
        <f>+'Control Cuota LTP'!L53</f>
        <v>0</v>
      </c>
      <c r="J405" s="280">
        <f>+'Control Cuota LTP'!M53</f>
        <v>0</v>
      </c>
      <c r="K405" s="280">
        <f>+'Control Cuota LTP'!N53</f>
        <v>0</v>
      </c>
      <c r="L405" s="280">
        <f>+'Control Cuota LTP'!O53</f>
        <v>0</v>
      </c>
      <c r="M405" s="281">
        <v>0</v>
      </c>
      <c r="N405" s="177" t="s">
        <v>161</v>
      </c>
      <c r="O405" s="293">
        <f>+'Resumen anual_'!$B$4</f>
        <v>43587</v>
      </c>
    </row>
    <row r="406" spans="1:15" s="179" customFormat="1">
      <c r="A406" s="182" t="s">
        <v>196</v>
      </c>
      <c r="B406" s="285" t="s">
        <v>184</v>
      </c>
      <c r="C406" s="180" t="s">
        <v>96</v>
      </c>
      <c r="D406" s="180" t="s">
        <v>138</v>
      </c>
      <c r="E406" s="180" t="str">
        <f>+'Control Cuota LTP'!$C$52</f>
        <v>PESQUERA CMK LTDA.</v>
      </c>
      <c r="F406" s="180" t="s">
        <v>141</v>
      </c>
      <c r="G406" s="180" t="s">
        <v>140</v>
      </c>
      <c r="H406" s="181">
        <f>+H404+H405</f>
        <v>0</v>
      </c>
      <c r="I406" s="181">
        <f>+I404+I405</f>
        <v>0</v>
      </c>
      <c r="J406" s="181">
        <f>+H406+I406</f>
        <v>0</v>
      </c>
      <c r="K406" s="181">
        <f>SUM(K404:K405)</f>
        <v>0</v>
      </c>
      <c r="L406" s="181">
        <f>+J406-K406</f>
        <v>0</v>
      </c>
      <c r="M406" s="183">
        <v>0</v>
      </c>
      <c r="N406" s="177" t="s">
        <v>161</v>
      </c>
      <c r="O406" s="293">
        <f>+'Resumen anual_'!$B$4</f>
        <v>43587</v>
      </c>
    </row>
    <row r="407" spans="1:15">
      <c r="A407" s="182" t="s">
        <v>196</v>
      </c>
      <c r="B407" s="285" t="s">
        <v>184</v>
      </c>
      <c r="C407" s="277" t="s">
        <v>97</v>
      </c>
      <c r="D407" s="277" t="s">
        <v>138</v>
      </c>
      <c r="E407" s="277" t="str">
        <f>+'Control Cuota LTP'!$C$52</f>
        <v>PESQUERA CMK LTDA.</v>
      </c>
      <c r="F407" s="277" t="s">
        <v>141</v>
      </c>
      <c r="G407" s="277" t="s">
        <v>142</v>
      </c>
      <c r="H407" s="82">
        <f>+'Control Cuota LTP'!Q52</f>
        <v>0</v>
      </c>
      <c r="I407" s="82">
        <f>+'Control Cuota LTP'!R52</f>
        <v>0.40200000000000002</v>
      </c>
      <c r="J407" s="82">
        <f>+'Control Cuota LTP'!S52</f>
        <v>0.40200000000000002</v>
      </c>
      <c r="K407" s="82">
        <f>+'Control Cuota LTP'!T52</f>
        <v>0</v>
      </c>
      <c r="L407" s="82">
        <f>+'Control Cuota LTP'!U52</f>
        <v>0.40200000000000002</v>
      </c>
      <c r="M407" s="278">
        <f>+'Control Cuota LTP'!V52</f>
        <v>0</v>
      </c>
      <c r="N407" s="177" t="s">
        <v>161</v>
      </c>
      <c r="O407" s="293">
        <f>+'Resumen anual_'!$B$4</f>
        <v>43587</v>
      </c>
    </row>
    <row r="408" spans="1:15">
      <c r="A408" s="182" t="s">
        <v>196</v>
      </c>
      <c r="B408" s="285" t="s">
        <v>184</v>
      </c>
      <c r="C408" s="277" t="s">
        <v>97</v>
      </c>
      <c r="D408" s="277" t="s">
        <v>138</v>
      </c>
      <c r="E408" s="277" t="str">
        <f>+'Control Cuota LTP'!$C$52</f>
        <v>PESQUERA CMK LTDA.</v>
      </c>
      <c r="F408" s="277" t="s">
        <v>139</v>
      </c>
      <c r="G408" s="277" t="s">
        <v>140</v>
      </c>
      <c r="H408" s="82">
        <f>+'Control Cuota LTP'!Q53</f>
        <v>0</v>
      </c>
      <c r="I408" s="82">
        <f>+'Control Cuota LTP'!R53</f>
        <v>0</v>
      </c>
      <c r="J408" s="82">
        <f>+'Control Cuota LTP'!S53</f>
        <v>0.40200000000000002</v>
      </c>
      <c r="K408" s="82">
        <f>+'Control Cuota LTP'!T53</f>
        <v>4.2999999999999997E-2</v>
      </c>
      <c r="L408" s="82">
        <f>+'Control Cuota LTP'!U53</f>
        <v>0.35900000000000004</v>
      </c>
      <c r="M408" s="278">
        <f>+'Control Cuota LTP'!V53</f>
        <v>0.10696517412935322</v>
      </c>
      <c r="N408" s="177" t="s">
        <v>161</v>
      </c>
      <c r="O408" s="293">
        <f>+'Resumen anual_'!$B$4</f>
        <v>43587</v>
      </c>
    </row>
    <row r="409" spans="1:15" s="179" customFormat="1">
      <c r="A409" s="182" t="s">
        <v>196</v>
      </c>
      <c r="B409" s="285" t="s">
        <v>184</v>
      </c>
      <c r="C409" s="180" t="s">
        <v>97</v>
      </c>
      <c r="D409" s="180" t="s">
        <v>138</v>
      </c>
      <c r="E409" s="180" t="str">
        <f>+'Control Cuota LTP'!$C$52</f>
        <v>PESQUERA CMK LTDA.</v>
      </c>
      <c r="F409" s="180" t="s">
        <v>141</v>
      </c>
      <c r="G409" s="180" t="s">
        <v>140</v>
      </c>
      <c r="H409" s="181">
        <f>+H407+H408</f>
        <v>0</v>
      </c>
      <c r="I409" s="181">
        <f>+I407+I408</f>
        <v>0.40200000000000002</v>
      </c>
      <c r="J409" s="181">
        <f>+H409+I409</f>
        <v>0.40200000000000002</v>
      </c>
      <c r="K409" s="181">
        <f>SUM(K407:K408)</f>
        <v>4.2999999999999997E-2</v>
      </c>
      <c r="L409" s="181">
        <f>+J409-K409</f>
        <v>0.35900000000000004</v>
      </c>
      <c r="M409" s="183">
        <f>+K409/J409</f>
        <v>0.10696517412935322</v>
      </c>
      <c r="N409" s="177" t="s">
        <v>161</v>
      </c>
      <c r="O409" s="293">
        <f>+'Resumen anual_'!$B$4</f>
        <v>43587</v>
      </c>
    </row>
    <row r="410" spans="1:15">
      <c r="A410" s="182" t="s">
        <v>196</v>
      </c>
      <c r="B410" s="285" t="s">
        <v>184</v>
      </c>
      <c r="C410" s="277" t="s">
        <v>98</v>
      </c>
      <c r="D410" s="277" t="s">
        <v>138</v>
      </c>
      <c r="E410" s="277" t="str">
        <f>+'Control Cuota LTP'!$C$52</f>
        <v>PESQUERA CMK LTDA.</v>
      </c>
      <c r="F410" s="277" t="s">
        <v>141</v>
      </c>
      <c r="G410" s="277" t="s">
        <v>142</v>
      </c>
      <c r="H410" s="280">
        <f>+'Control Cuota LTP'!W52</f>
        <v>0</v>
      </c>
      <c r="I410" s="280">
        <f>+'Control Cuota LTP'!X52</f>
        <v>0.17899999999999999</v>
      </c>
      <c r="J410" s="280">
        <f>+'Control Cuota LTP'!Y52</f>
        <v>0.17899999999999999</v>
      </c>
      <c r="K410" s="280">
        <f>+'Control Cuota LTP'!Z52</f>
        <v>0</v>
      </c>
      <c r="L410" s="280">
        <f>+'Control Cuota LTP'!AA52</f>
        <v>0.17899999999999999</v>
      </c>
      <c r="M410" s="281">
        <f>+'Control Cuota LTP'!AB52</f>
        <v>0</v>
      </c>
      <c r="N410" s="177" t="s">
        <v>161</v>
      </c>
      <c r="O410" s="293">
        <f>+'Resumen anual_'!$B$4</f>
        <v>43587</v>
      </c>
    </row>
    <row r="411" spans="1:15">
      <c r="A411" s="182" t="s">
        <v>196</v>
      </c>
      <c r="B411" s="285" t="s">
        <v>184</v>
      </c>
      <c r="C411" s="277" t="s">
        <v>98</v>
      </c>
      <c r="D411" s="277" t="s">
        <v>138</v>
      </c>
      <c r="E411" s="277" t="str">
        <f>+'Control Cuota LTP'!$C$52</f>
        <v>PESQUERA CMK LTDA.</v>
      </c>
      <c r="F411" s="277" t="s">
        <v>139</v>
      </c>
      <c r="G411" s="277" t="s">
        <v>140</v>
      </c>
      <c r="H411" s="280">
        <f>+'Control Cuota LTP'!W53</f>
        <v>0</v>
      </c>
      <c r="I411" s="280">
        <f>+'Control Cuota LTP'!X53</f>
        <v>0</v>
      </c>
      <c r="J411" s="280">
        <f>+'Control Cuota LTP'!Y53</f>
        <v>0.17899999999999999</v>
      </c>
      <c r="K411" s="280">
        <f>+'Control Cuota LTP'!Z53</f>
        <v>0</v>
      </c>
      <c r="L411" s="280">
        <f>+'Control Cuota LTP'!AA53</f>
        <v>0.17899999999999999</v>
      </c>
      <c r="M411" s="281">
        <f>+'Control Cuota LTP'!AB53</f>
        <v>0</v>
      </c>
      <c r="N411" s="177" t="s">
        <v>161</v>
      </c>
      <c r="O411" s="293">
        <f>+'Resumen anual_'!$B$4</f>
        <v>43587</v>
      </c>
    </row>
    <row r="412" spans="1:15" s="179" customFormat="1">
      <c r="A412" s="182" t="s">
        <v>196</v>
      </c>
      <c r="B412" s="285" t="s">
        <v>184</v>
      </c>
      <c r="C412" s="180" t="s">
        <v>98</v>
      </c>
      <c r="D412" s="180" t="s">
        <v>138</v>
      </c>
      <c r="E412" s="180" t="str">
        <f>+'Control Cuota LTP'!$C$52</f>
        <v>PESQUERA CMK LTDA.</v>
      </c>
      <c r="F412" s="180" t="s">
        <v>141</v>
      </c>
      <c r="G412" s="180" t="s">
        <v>140</v>
      </c>
      <c r="H412" s="181">
        <f>+H410+H411</f>
        <v>0</v>
      </c>
      <c r="I412" s="181">
        <f>+I410+I411</f>
        <v>0.17899999999999999</v>
      </c>
      <c r="J412" s="181">
        <f>+H412+I412</f>
        <v>0.17899999999999999</v>
      </c>
      <c r="K412" s="181">
        <f>SUM(K410:K411)</f>
        <v>0</v>
      </c>
      <c r="L412" s="181">
        <f>+J412-K412</f>
        <v>0.17899999999999999</v>
      </c>
      <c r="M412" s="183">
        <f>+K412/J412</f>
        <v>0</v>
      </c>
      <c r="N412" s="177" t="s">
        <v>161</v>
      </c>
      <c r="O412" s="293">
        <f>+'Resumen anual_'!$B$4</f>
        <v>43587</v>
      </c>
    </row>
    <row r="413" spans="1:15">
      <c r="A413" s="182" t="s">
        <v>196</v>
      </c>
      <c r="B413" s="285" t="s">
        <v>184</v>
      </c>
      <c r="C413" s="277" t="s">
        <v>99</v>
      </c>
      <c r="D413" s="277" t="s">
        <v>138</v>
      </c>
      <c r="E413" s="277" t="str">
        <f>+'Control Cuota LTP'!$C$52</f>
        <v>PESQUERA CMK LTDA.</v>
      </c>
      <c r="F413" s="277" t="s">
        <v>141</v>
      </c>
      <c r="G413" s="277" t="s">
        <v>142</v>
      </c>
      <c r="H413" s="82">
        <f>+'Control Cuota LTP'!AC52</f>
        <v>0</v>
      </c>
      <c r="I413" s="82">
        <f>+'Control Cuota LTP'!AD52</f>
        <v>0.40200000000000002</v>
      </c>
      <c r="J413" s="82">
        <f>+'Control Cuota LTP'!AE52</f>
        <v>0.40200000000000002</v>
      </c>
      <c r="K413" s="82">
        <f>+'Control Cuota LTP'!AF52</f>
        <v>0.16</v>
      </c>
      <c r="L413" s="82">
        <f>+'Control Cuota LTP'!AG52</f>
        <v>0.24200000000000002</v>
      </c>
      <c r="M413" s="278">
        <f>+'Control Cuota LTP'!AH52</f>
        <v>0.39800995024875618</v>
      </c>
      <c r="N413" s="177" t="s">
        <v>161</v>
      </c>
      <c r="O413" s="293">
        <f>+'Resumen anual_'!$B$4</f>
        <v>43587</v>
      </c>
    </row>
    <row r="414" spans="1:15">
      <c r="A414" s="182" t="s">
        <v>196</v>
      </c>
      <c r="B414" s="285" t="s">
        <v>184</v>
      </c>
      <c r="C414" s="277" t="s">
        <v>99</v>
      </c>
      <c r="D414" s="277" t="s">
        <v>138</v>
      </c>
      <c r="E414" s="277" t="str">
        <f>+'Control Cuota LTP'!$C$52</f>
        <v>PESQUERA CMK LTDA.</v>
      </c>
      <c r="F414" s="277" t="s">
        <v>139</v>
      </c>
      <c r="G414" s="277" t="s">
        <v>140</v>
      </c>
      <c r="H414" s="82">
        <f>+'Control Cuota LTP'!AC53</f>
        <v>0</v>
      </c>
      <c r="I414" s="82">
        <f>+'Control Cuota LTP'!AD53</f>
        <v>0</v>
      </c>
      <c r="J414" s="82">
        <f>+'Control Cuota LTP'!AE53</f>
        <v>0.24200000000000002</v>
      </c>
      <c r="K414" s="82">
        <f>+'Control Cuota LTP'!AF53</f>
        <v>0</v>
      </c>
      <c r="L414" s="82">
        <f>+'Control Cuota LTP'!AG53</f>
        <v>0.24200000000000002</v>
      </c>
      <c r="M414" s="278">
        <f>+'Control Cuota LTP'!AH53</f>
        <v>0</v>
      </c>
      <c r="N414" s="177" t="s">
        <v>161</v>
      </c>
      <c r="O414" s="293">
        <f>+'Resumen anual_'!$B$4</f>
        <v>43587</v>
      </c>
    </row>
    <row r="415" spans="1:15" s="179" customFormat="1">
      <c r="A415" s="182" t="s">
        <v>196</v>
      </c>
      <c r="B415" s="285" t="s">
        <v>184</v>
      </c>
      <c r="C415" s="180" t="s">
        <v>99</v>
      </c>
      <c r="D415" s="180" t="s">
        <v>138</v>
      </c>
      <c r="E415" s="180" t="str">
        <f>+'Control Cuota LTP'!$C$52</f>
        <v>PESQUERA CMK LTDA.</v>
      </c>
      <c r="F415" s="180" t="s">
        <v>141</v>
      </c>
      <c r="G415" s="180" t="s">
        <v>140</v>
      </c>
      <c r="H415" s="181">
        <f>+H413+H414</f>
        <v>0</v>
      </c>
      <c r="I415" s="181">
        <f>+I413+I414</f>
        <v>0.40200000000000002</v>
      </c>
      <c r="J415" s="181">
        <f>+H415+I415</f>
        <v>0.40200000000000002</v>
      </c>
      <c r="K415" s="181">
        <f>SUM(K413:K414)</f>
        <v>0.16</v>
      </c>
      <c r="L415" s="181">
        <f>+J415-K415</f>
        <v>0.24200000000000002</v>
      </c>
      <c r="M415" s="183">
        <f>+K415/J415</f>
        <v>0.39800995024875618</v>
      </c>
      <c r="N415" s="177" t="s">
        <v>161</v>
      </c>
      <c r="O415" s="293">
        <f>+'Resumen anual_'!$B$4</f>
        <v>43587</v>
      </c>
    </row>
    <row r="416" spans="1:15">
      <c r="A416" s="182" t="s">
        <v>196</v>
      </c>
      <c r="B416" s="285" t="s">
        <v>184</v>
      </c>
      <c r="C416" s="277" t="s">
        <v>100</v>
      </c>
      <c r="D416" s="277" t="s">
        <v>138</v>
      </c>
      <c r="E416" s="277" t="str">
        <f>+'Control Cuota LTP'!$C$52</f>
        <v>PESQUERA CMK LTDA.</v>
      </c>
      <c r="F416" s="277" t="s">
        <v>141</v>
      </c>
      <c r="G416" s="277" t="s">
        <v>142</v>
      </c>
      <c r="H416" s="82">
        <f>+'Control Cuota LTP'!AI52</f>
        <v>0</v>
      </c>
      <c r="I416" s="82">
        <f>+'Control Cuota LTP'!AJ52</f>
        <v>4.4999999999999998E-2</v>
      </c>
      <c r="J416" s="82">
        <f>+'Control Cuota LTP'!AK52</f>
        <v>4.4999999999999998E-2</v>
      </c>
      <c r="K416" s="82">
        <f>+'Control Cuota LTP'!AL52</f>
        <v>0</v>
      </c>
      <c r="L416" s="82">
        <f>+'Control Cuota LTP'!AM52</f>
        <v>4.4999999999999998E-2</v>
      </c>
      <c r="M416" s="278">
        <f>+'Control Cuota LTP'!AN52</f>
        <v>0</v>
      </c>
      <c r="N416" s="177" t="s">
        <v>161</v>
      </c>
      <c r="O416" s="293">
        <f>+'Resumen anual_'!$B$4</f>
        <v>43587</v>
      </c>
    </row>
    <row r="417" spans="1:15">
      <c r="A417" s="182" t="s">
        <v>196</v>
      </c>
      <c r="B417" s="285" t="s">
        <v>184</v>
      </c>
      <c r="C417" s="277" t="s">
        <v>100</v>
      </c>
      <c r="D417" s="277" t="s">
        <v>138</v>
      </c>
      <c r="E417" s="277" t="str">
        <f>+'Control Cuota LTP'!$C$52</f>
        <v>PESQUERA CMK LTDA.</v>
      </c>
      <c r="F417" s="277" t="s">
        <v>139</v>
      </c>
      <c r="G417" s="277" t="s">
        <v>140</v>
      </c>
      <c r="H417" s="82">
        <f>+'Control Cuota LTP'!AI53</f>
        <v>0</v>
      </c>
      <c r="I417" s="82">
        <f>+'Control Cuota LTP'!AJ53</f>
        <v>0</v>
      </c>
      <c r="J417" s="82">
        <f>+'Control Cuota LTP'!AK53</f>
        <v>4.4999999999999998E-2</v>
      </c>
      <c r="K417" s="82">
        <f>+'Control Cuota LTP'!AL53</f>
        <v>1.4999999999999999E-2</v>
      </c>
      <c r="L417" s="82">
        <f>+'Control Cuota LTP'!AM53</f>
        <v>0.03</v>
      </c>
      <c r="M417" s="278">
        <f>+'Control Cuota LTP'!AN53</f>
        <v>0.33333333333333331</v>
      </c>
      <c r="N417" s="177" t="s">
        <v>161</v>
      </c>
      <c r="O417" s="293">
        <f>+'Resumen anual_'!$B$4</f>
        <v>43587</v>
      </c>
    </row>
    <row r="418" spans="1:15">
      <c r="A418" s="182" t="s">
        <v>196</v>
      </c>
      <c r="B418" s="285" t="s">
        <v>184</v>
      </c>
      <c r="C418" s="180" t="s">
        <v>100</v>
      </c>
      <c r="D418" s="180" t="s">
        <v>138</v>
      </c>
      <c r="E418" s="180" t="str">
        <f>+'Control Cuota LTP'!$C$52</f>
        <v>PESQUERA CMK LTDA.</v>
      </c>
      <c r="F418" s="180" t="s">
        <v>141</v>
      </c>
      <c r="G418" s="180" t="s">
        <v>140</v>
      </c>
      <c r="H418" s="181">
        <f>+H416+H417</f>
        <v>0</v>
      </c>
      <c r="I418" s="181">
        <f>+I416+I417</f>
        <v>4.4999999999999998E-2</v>
      </c>
      <c r="J418" s="181">
        <f>+H418+I418</f>
        <v>4.4999999999999998E-2</v>
      </c>
      <c r="K418" s="181">
        <f>SUM(K416:K417)</f>
        <v>1.4999999999999999E-2</v>
      </c>
      <c r="L418" s="181">
        <f>+J418-K418</f>
        <v>0.03</v>
      </c>
      <c r="M418" s="183">
        <f>+K418/J418</f>
        <v>0.33333333333333331</v>
      </c>
      <c r="N418" s="177" t="s">
        <v>161</v>
      </c>
      <c r="O418" s="293">
        <f>+'Resumen anual_'!$B$4</f>
        <v>43587</v>
      </c>
    </row>
    <row r="419" spans="1:15">
      <c r="A419" s="182" t="s">
        <v>196</v>
      </c>
      <c r="B419" s="285" t="s">
        <v>184</v>
      </c>
      <c r="C419" s="282" t="s">
        <v>144</v>
      </c>
      <c r="D419" s="282" t="s">
        <v>138</v>
      </c>
      <c r="E419" s="282" t="str">
        <f>+'Control Cuota LTP'!$C$52</f>
        <v>PESQUERA CMK LTDA.</v>
      </c>
      <c r="F419" s="282" t="s">
        <v>141</v>
      </c>
      <c r="G419" s="282" t="s">
        <v>140</v>
      </c>
      <c r="H419" s="283">
        <f>+H418+H415+H412+H409+H406+H403</f>
        <v>0</v>
      </c>
      <c r="I419" s="283">
        <f>+I418+I415+I412+I409+I406+I403</f>
        <v>1.028</v>
      </c>
      <c r="J419" s="283">
        <f>+H419+I419</f>
        <v>1.028</v>
      </c>
      <c r="K419" s="283">
        <f>+K418+K415+K412+K409+K406+K403</f>
        <v>0.21799999999999997</v>
      </c>
      <c r="L419" s="283">
        <f>+J419-K419</f>
        <v>0.81</v>
      </c>
      <c r="M419" s="284">
        <f>+K419/J419</f>
        <v>0.21206225680933849</v>
      </c>
      <c r="N419" s="177" t="s">
        <v>161</v>
      </c>
      <c r="O419" s="293">
        <f>+'Resumen anual_'!$B$4</f>
        <v>43587</v>
      </c>
    </row>
    <row r="420" spans="1:15">
      <c r="A420" s="182" t="s">
        <v>196</v>
      </c>
      <c r="B420" s="285" t="s">
        <v>184</v>
      </c>
      <c r="C420" s="285" t="s">
        <v>195</v>
      </c>
      <c r="D420" s="277" t="s">
        <v>138</v>
      </c>
      <c r="E420" s="277" t="str">
        <f>+'Control Cuota LTP'!$C$54</f>
        <v>JORGE COFRE REYES</v>
      </c>
      <c r="F420" s="277" t="s">
        <v>141</v>
      </c>
      <c r="G420" s="277" t="s">
        <v>142</v>
      </c>
      <c r="H420" s="82">
        <f>+'Control Cuota LTP'!E54</f>
        <v>0</v>
      </c>
      <c r="I420" s="82">
        <f>+'Control Cuota LTP'!F54</f>
        <v>0</v>
      </c>
      <c r="J420" s="82">
        <f>+'Control Cuota LTP'!G54</f>
        <v>0</v>
      </c>
      <c r="K420" s="82">
        <f>+'Control Cuota LTP'!H54</f>
        <v>0</v>
      </c>
      <c r="L420" s="82">
        <f>+'Control Cuota LTP'!I54</f>
        <v>0</v>
      </c>
      <c r="M420" s="278" t="str">
        <f>+'Control Cuota LTP'!J54</f>
        <v>0%</v>
      </c>
      <c r="N420" s="177" t="s">
        <v>161</v>
      </c>
      <c r="O420" s="293">
        <f>+'Resumen anual_'!$B$4</f>
        <v>43587</v>
      </c>
    </row>
    <row r="421" spans="1:15">
      <c r="A421" s="182" t="s">
        <v>196</v>
      </c>
      <c r="B421" s="285" t="s">
        <v>184</v>
      </c>
      <c r="C421" s="285" t="s">
        <v>195</v>
      </c>
      <c r="D421" s="277" t="s">
        <v>138</v>
      </c>
      <c r="E421" s="277" t="str">
        <f>+'Control Cuota LTP'!$C$54</f>
        <v>JORGE COFRE REYES</v>
      </c>
      <c r="F421" s="277" t="s">
        <v>139</v>
      </c>
      <c r="G421" s="277" t="s">
        <v>140</v>
      </c>
      <c r="H421" s="82">
        <f>+'Control Cuota LTP'!E55</f>
        <v>0</v>
      </c>
      <c r="I421" s="82">
        <f>+'Control Cuota LTP'!F55</f>
        <v>0</v>
      </c>
      <c r="J421" s="82">
        <f>+'Control Cuota LTP'!G55</f>
        <v>0</v>
      </c>
      <c r="K421" s="82">
        <f>+'Control Cuota LTP'!H55</f>
        <v>0</v>
      </c>
      <c r="L421" s="82">
        <f>+'Control Cuota LTP'!I55</f>
        <v>0</v>
      </c>
      <c r="M421" s="278" t="str">
        <f>+'Control Cuota LTP'!J55</f>
        <v>0%</v>
      </c>
      <c r="N421" s="177" t="s">
        <v>161</v>
      </c>
      <c r="O421" s="293">
        <f>+'Resumen anual_'!$B$4</f>
        <v>43587</v>
      </c>
    </row>
    <row r="422" spans="1:15" s="179" customFormat="1">
      <c r="A422" s="182" t="s">
        <v>196</v>
      </c>
      <c r="B422" s="285" t="s">
        <v>184</v>
      </c>
      <c r="C422" s="285" t="s">
        <v>195</v>
      </c>
      <c r="D422" s="180" t="s">
        <v>138</v>
      </c>
      <c r="E422" s="180" t="str">
        <f>+'Control Cuota LTP'!$C$54</f>
        <v>JORGE COFRE REYES</v>
      </c>
      <c r="F422" s="180" t="s">
        <v>141</v>
      </c>
      <c r="G422" s="180" t="s">
        <v>140</v>
      </c>
      <c r="H422" s="181">
        <f>+H420+H421</f>
        <v>0</v>
      </c>
      <c r="I422" s="181">
        <f>+I420+I421</f>
        <v>0</v>
      </c>
      <c r="J422" s="181">
        <f>+H422+I422</f>
        <v>0</v>
      </c>
      <c r="K422" s="181">
        <f>SUM(K420:K421)</f>
        <v>0</v>
      </c>
      <c r="L422" s="181">
        <f>+J422-K422</f>
        <v>0</v>
      </c>
      <c r="M422" s="274" t="str">
        <f>IF(J422&gt;0,K422/J422,"0%")</f>
        <v>0%</v>
      </c>
      <c r="N422" s="177" t="s">
        <v>161</v>
      </c>
      <c r="O422" s="293">
        <f>+'Resumen anual_'!$B$4</f>
        <v>43587</v>
      </c>
    </row>
    <row r="423" spans="1:15">
      <c r="A423" s="182" t="s">
        <v>196</v>
      </c>
      <c r="B423" s="285" t="s">
        <v>184</v>
      </c>
      <c r="C423" s="285" t="s">
        <v>96</v>
      </c>
      <c r="D423" s="277" t="s">
        <v>138</v>
      </c>
      <c r="E423" s="277" t="str">
        <f>+'Control Cuota LTP'!$C$54</f>
        <v>JORGE COFRE REYES</v>
      </c>
      <c r="F423" s="277" t="s">
        <v>141</v>
      </c>
      <c r="G423" s="277" t="s">
        <v>142</v>
      </c>
      <c r="H423" s="280">
        <f>+'Control Cuota LTP'!K54</f>
        <v>0</v>
      </c>
      <c r="I423" s="280">
        <f>+'Control Cuota LTP'!L54</f>
        <v>0</v>
      </c>
      <c r="J423" s="280">
        <f>+'Control Cuota LTP'!M54</f>
        <v>0</v>
      </c>
      <c r="K423" s="280">
        <f>+'Control Cuota LTP'!N54</f>
        <v>0</v>
      </c>
      <c r="L423" s="280">
        <f>+'Control Cuota LTP'!O54</f>
        <v>0</v>
      </c>
      <c r="M423" s="281" t="str">
        <f>+'Control Cuota LTP'!P54</f>
        <v>0%</v>
      </c>
      <c r="N423" s="177" t="s">
        <v>161</v>
      </c>
      <c r="O423" s="293">
        <f>+'Resumen anual_'!$B$4</f>
        <v>43587</v>
      </c>
    </row>
    <row r="424" spans="1:15">
      <c r="A424" s="182" t="s">
        <v>196</v>
      </c>
      <c r="B424" s="285" t="s">
        <v>184</v>
      </c>
      <c r="C424" s="277" t="s">
        <v>96</v>
      </c>
      <c r="D424" s="277" t="s">
        <v>138</v>
      </c>
      <c r="E424" s="277" t="str">
        <f>+'Control Cuota LTP'!$C$54</f>
        <v>JORGE COFRE REYES</v>
      </c>
      <c r="F424" s="277" t="s">
        <v>139</v>
      </c>
      <c r="G424" s="277" t="s">
        <v>140</v>
      </c>
      <c r="H424" s="280">
        <f>+'Control Cuota LTP'!K55</f>
        <v>0</v>
      </c>
      <c r="I424" s="280">
        <f>+'Control Cuota LTP'!L55</f>
        <v>0</v>
      </c>
      <c r="J424" s="280">
        <f>+'Control Cuota LTP'!M55</f>
        <v>0</v>
      </c>
      <c r="K424" s="280">
        <f>+'Control Cuota LTP'!N55</f>
        <v>0</v>
      </c>
      <c r="L424" s="280">
        <f>+'Control Cuota LTP'!O55</f>
        <v>0</v>
      </c>
      <c r="M424" s="281" t="str">
        <f>+'Control Cuota LTP'!P55</f>
        <v>0%</v>
      </c>
      <c r="N424" s="177" t="s">
        <v>161</v>
      </c>
      <c r="O424" s="293">
        <f>+'Resumen anual_'!$B$4</f>
        <v>43587</v>
      </c>
    </row>
    <row r="425" spans="1:15" s="179" customFormat="1">
      <c r="A425" s="182" t="s">
        <v>196</v>
      </c>
      <c r="B425" s="285" t="s">
        <v>184</v>
      </c>
      <c r="C425" s="180" t="s">
        <v>96</v>
      </c>
      <c r="D425" s="180" t="s">
        <v>138</v>
      </c>
      <c r="E425" s="180" t="str">
        <f>+'Control Cuota LTP'!$C$54</f>
        <v>JORGE COFRE REYES</v>
      </c>
      <c r="F425" s="180" t="s">
        <v>141</v>
      </c>
      <c r="G425" s="180" t="s">
        <v>140</v>
      </c>
      <c r="H425" s="181">
        <f>+H423+H424</f>
        <v>0</v>
      </c>
      <c r="I425" s="181">
        <f>+I423+I424</f>
        <v>0</v>
      </c>
      <c r="J425" s="181">
        <f>+H425+I425</f>
        <v>0</v>
      </c>
      <c r="K425" s="181">
        <f>SUM(K423:K424)</f>
        <v>0</v>
      </c>
      <c r="L425" s="181">
        <f>+J425-K425</f>
        <v>0</v>
      </c>
      <c r="M425" s="274" t="str">
        <f>IF(J425&gt;0,K425/J425,"0%")</f>
        <v>0%</v>
      </c>
      <c r="N425" s="177" t="s">
        <v>161</v>
      </c>
      <c r="O425" s="293">
        <f>+'Resumen anual_'!$B$4</f>
        <v>43587</v>
      </c>
    </row>
    <row r="426" spans="1:15">
      <c r="A426" s="182" t="s">
        <v>196</v>
      </c>
      <c r="B426" s="285" t="s">
        <v>184</v>
      </c>
      <c r="C426" s="277" t="s">
        <v>97</v>
      </c>
      <c r="D426" s="277" t="s">
        <v>138</v>
      </c>
      <c r="E426" s="277" t="str">
        <f>+'Control Cuota LTP'!$C$54</f>
        <v>JORGE COFRE REYES</v>
      </c>
      <c r="F426" s="277" t="s">
        <v>141</v>
      </c>
      <c r="G426" s="277" t="s">
        <v>142</v>
      </c>
      <c r="H426" s="82">
        <f>+'Control Cuota LTP'!Q54</f>
        <v>0</v>
      </c>
      <c r="I426" s="82">
        <f>+'Control Cuota LTP'!R54</f>
        <v>0.40200000000000002</v>
      </c>
      <c r="J426" s="82">
        <f>+'Control Cuota LTP'!S54</f>
        <v>0.40200000000000002</v>
      </c>
      <c r="K426" s="82">
        <f>+'Control Cuota LTP'!T54</f>
        <v>0.121</v>
      </c>
      <c r="L426" s="82">
        <f>+'Control Cuota LTP'!U54</f>
        <v>0.28100000000000003</v>
      </c>
      <c r="M426" s="278">
        <f>+'Control Cuota LTP'!V54</f>
        <v>0.30099502487562185</v>
      </c>
      <c r="N426" s="177" t="s">
        <v>161</v>
      </c>
      <c r="O426" s="293">
        <f>+'Resumen anual_'!$B$4</f>
        <v>43587</v>
      </c>
    </row>
    <row r="427" spans="1:15">
      <c r="A427" s="182" t="s">
        <v>196</v>
      </c>
      <c r="B427" s="285" t="s">
        <v>184</v>
      </c>
      <c r="C427" s="277" t="s">
        <v>97</v>
      </c>
      <c r="D427" s="277" t="s">
        <v>138</v>
      </c>
      <c r="E427" s="277" t="str">
        <f>+'Control Cuota LTP'!$C$54</f>
        <v>JORGE COFRE REYES</v>
      </c>
      <c r="F427" s="277" t="s">
        <v>139</v>
      </c>
      <c r="G427" s="277" t="s">
        <v>140</v>
      </c>
      <c r="H427" s="82">
        <f>+'Control Cuota LTP'!Q55</f>
        <v>0</v>
      </c>
      <c r="I427" s="82">
        <f>+'Control Cuota LTP'!R55</f>
        <v>0</v>
      </c>
      <c r="J427" s="82">
        <f>+'Control Cuota LTP'!S55</f>
        <v>0.28100000000000003</v>
      </c>
      <c r="K427" s="82">
        <f>+'Control Cuota LTP'!T55</f>
        <v>0</v>
      </c>
      <c r="L427" s="82">
        <f>+'Control Cuota LTP'!U55</f>
        <v>0.28100000000000003</v>
      </c>
      <c r="M427" s="278">
        <f>+'Control Cuota LTP'!V55</f>
        <v>0</v>
      </c>
      <c r="N427" s="177" t="s">
        <v>161</v>
      </c>
      <c r="O427" s="293">
        <f>+'Resumen anual_'!$B$4</f>
        <v>43587</v>
      </c>
    </row>
    <row r="428" spans="1:15" s="179" customFormat="1">
      <c r="A428" s="182" t="s">
        <v>196</v>
      </c>
      <c r="B428" s="285" t="s">
        <v>184</v>
      </c>
      <c r="C428" s="180" t="s">
        <v>97</v>
      </c>
      <c r="D428" s="180" t="s">
        <v>138</v>
      </c>
      <c r="E428" s="180" t="str">
        <f>+'Control Cuota LTP'!$C$54</f>
        <v>JORGE COFRE REYES</v>
      </c>
      <c r="F428" s="180" t="s">
        <v>141</v>
      </c>
      <c r="G428" s="180" t="s">
        <v>140</v>
      </c>
      <c r="H428" s="181">
        <f>+H426+H427</f>
        <v>0</v>
      </c>
      <c r="I428" s="181">
        <f>+I426+I427</f>
        <v>0.40200000000000002</v>
      </c>
      <c r="J428" s="181">
        <f>+H428+I428</f>
        <v>0.40200000000000002</v>
      </c>
      <c r="K428" s="181">
        <f>SUM(K426:K427)</f>
        <v>0.121</v>
      </c>
      <c r="L428" s="181">
        <f>+J428-K428</f>
        <v>0.28100000000000003</v>
      </c>
      <c r="M428" s="183">
        <f>+K428/J428</f>
        <v>0.30099502487562185</v>
      </c>
      <c r="N428" s="177" t="s">
        <v>161</v>
      </c>
      <c r="O428" s="293">
        <f>+'Resumen anual_'!$B$4</f>
        <v>43587</v>
      </c>
    </row>
    <row r="429" spans="1:15">
      <c r="A429" s="182" t="s">
        <v>196</v>
      </c>
      <c r="B429" s="285" t="s">
        <v>184</v>
      </c>
      <c r="C429" s="277" t="s">
        <v>98</v>
      </c>
      <c r="D429" s="277" t="s">
        <v>138</v>
      </c>
      <c r="E429" s="277" t="str">
        <f>+'Control Cuota LTP'!$C$54</f>
        <v>JORGE COFRE REYES</v>
      </c>
      <c r="F429" s="277" t="s">
        <v>141</v>
      </c>
      <c r="G429" s="277" t="s">
        <v>142</v>
      </c>
      <c r="H429" s="280">
        <f>+'Control Cuota LTP'!W54</f>
        <v>0</v>
      </c>
      <c r="I429" s="280">
        <f>+'Control Cuota LTP'!X54</f>
        <v>0.17899999999999999</v>
      </c>
      <c r="J429" s="280">
        <f>+'Control Cuota LTP'!Y54</f>
        <v>0.17899999999999999</v>
      </c>
      <c r="K429" s="280">
        <f>+'Control Cuota LTP'!Z54</f>
        <v>0</v>
      </c>
      <c r="L429" s="280">
        <f>+'Control Cuota LTP'!AA54</f>
        <v>0.17899999999999999</v>
      </c>
      <c r="M429" s="281">
        <f>+'Control Cuota LTP'!AB54</f>
        <v>0</v>
      </c>
      <c r="N429" s="177" t="s">
        <v>161</v>
      </c>
      <c r="O429" s="293">
        <f>+'Resumen anual_'!$B$4</f>
        <v>43587</v>
      </c>
    </row>
    <row r="430" spans="1:15">
      <c r="A430" s="182" t="s">
        <v>196</v>
      </c>
      <c r="B430" s="285" t="s">
        <v>184</v>
      </c>
      <c r="C430" s="277" t="s">
        <v>98</v>
      </c>
      <c r="D430" s="277" t="s">
        <v>138</v>
      </c>
      <c r="E430" s="277" t="str">
        <f>+'Control Cuota LTP'!$C$54</f>
        <v>JORGE COFRE REYES</v>
      </c>
      <c r="F430" s="277" t="s">
        <v>139</v>
      </c>
      <c r="G430" s="277" t="s">
        <v>140</v>
      </c>
      <c r="H430" s="280">
        <f>+'Control Cuota LTP'!W55</f>
        <v>0</v>
      </c>
      <c r="I430" s="280">
        <f>+'Control Cuota LTP'!X55</f>
        <v>0</v>
      </c>
      <c r="J430" s="280">
        <f>+'Control Cuota LTP'!Y55</f>
        <v>0.17899999999999999</v>
      </c>
      <c r="K430" s="280">
        <f>+'Control Cuota LTP'!Z55</f>
        <v>0</v>
      </c>
      <c r="L430" s="280">
        <f>+'Control Cuota LTP'!AA55</f>
        <v>0.17899999999999999</v>
      </c>
      <c r="M430" s="281">
        <f>+'Control Cuota LTP'!AB55</f>
        <v>0</v>
      </c>
      <c r="N430" s="177" t="s">
        <v>161</v>
      </c>
      <c r="O430" s="293">
        <f>+'Resumen anual_'!$B$4</f>
        <v>43587</v>
      </c>
    </row>
    <row r="431" spans="1:15" s="179" customFormat="1">
      <c r="A431" s="182" t="s">
        <v>196</v>
      </c>
      <c r="B431" s="285" t="s">
        <v>184</v>
      </c>
      <c r="C431" s="180" t="s">
        <v>98</v>
      </c>
      <c r="D431" s="180" t="s">
        <v>138</v>
      </c>
      <c r="E431" s="180" t="str">
        <f>+'Control Cuota LTP'!$C$54</f>
        <v>JORGE COFRE REYES</v>
      </c>
      <c r="F431" s="180" t="s">
        <v>141</v>
      </c>
      <c r="G431" s="180" t="s">
        <v>140</v>
      </c>
      <c r="H431" s="181">
        <f>+H429+H430</f>
        <v>0</v>
      </c>
      <c r="I431" s="181">
        <f>+I429+I430</f>
        <v>0.17899999999999999</v>
      </c>
      <c r="J431" s="181">
        <f>+H431+I431</f>
        <v>0.17899999999999999</v>
      </c>
      <c r="K431" s="181">
        <f>SUM(K429:K430)</f>
        <v>0</v>
      </c>
      <c r="L431" s="181">
        <f>+J431-K431</f>
        <v>0.17899999999999999</v>
      </c>
      <c r="M431" s="183">
        <f>+K431/J431</f>
        <v>0</v>
      </c>
      <c r="N431" s="177" t="s">
        <v>161</v>
      </c>
      <c r="O431" s="293">
        <f>+'Resumen anual_'!$B$4</f>
        <v>43587</v>
      </c>
    </row>
    <row r="432" spans="1:15">
      <c r="A432" s="182" t="s">
        <v>196</v>
      </c>
      <c r="B432" s="285" t="s">
        <v>184</v>
      </c>
      <c r="C432" s="277" t="s">
        <v>99</v>
      </c>
      <c r="D432" s="277" t="s">
        <v>138</v>
      </c>
      <c r="E432" s="277" t="str">
        <f>+'Control Cuota LTP'!$C$54</f>
        <v>JORGE COFRE REYES</v>
      </c>
      <c r="F432" s="277" t="s">
        <v>141</v>
      </c>
      <c r="G432" s="277" t="s">
        <v>142</v>
      </c>
      <c r="H432" s="82">
        <f>+'Control Cuota LTP'!AC54</f>
        <v>0</v>
      </c>
      <c r="I432" s="82">
        <f>+'Control Cuota LTP'!AD54</f>
        <v>0.40200000000000002</v>
      </c>
      <c r="J432" s="82">
        <f>+'Control Cuota LTP'!AE54</f>
        <v>0.40200000000000002</v>
      </c>
      <c r="K432" s="82">
        <f>+'Control Cuota LTP'!AF54</f>
        <v>3.5999999999999997E-2</v>
      </c>
      <c r="L432" s="82">
        <f>+'Control Cuota LTP'!AG54</f>
        <v>0.36600000000000005</v>
      </c>
      <c r="M432" s="278">
        <f>+'Control Cuota LTP'!AH54</f>
        <v>8.9552238805970144E-2</v>
      </c>
      <c r="N432" s="177" t="s">
        <v>161</v>
      </c>
      <c r="O432" s="293">
        <f>+'Resumen anual_'!$B$4</f>
        <v>43587</v>
      </c>
    </row>
    <row r="433" spans="1:15">
      <c r="A433" s="182" t="s">
        <v>196</v>
      </c>
      <c r="B433" s="285" t="s">
        <v>184</v>
      </c>
      <c r="C433" s="277" t="s">
        <v>99</v>
      </c>
      <c r="D433" s="277" t="s">
        <v>138</v>
      </c>
      <c r="E433" s="277" t="str">
        <f>+'Control Cuota LTP'!$C$54</f>
        <v>JORGE COFRE REYES</v>
      </c>
      <c r="F433" s="277" t="s">
        <v>139</v>
      </c>
      <c r="G433" s="277" t="s">
        <v>140</v>
      </c>
      <c r="H433" s="82">
        <f>+'Control Cuota LTP'!AC55</f>
        <v>0</v>
      </c>
      <c r="I433" s="82">
        <f>+'Control Cuota LTP'!AD55</f>
        <v>0</v>
      </c>
      <c r="J433" s="82">
        <f>+'Control Cuota LTP'!AE55</f>
        <v>0.36600000000000005</v>
      </c>
      <c r="K433" s="82">
        <f>+'Control Cuota LTP'!AF55</f>
        <v>0.33400000000000002</v>
      </c>
      <c r="L433" s="82">
        <f>+'Control Cuota LTP'!AG55</f>
        <v>3.2000000000000028E-2</v>
      </c>
      <c r="M433" s="278">
        <f>+'Control Cuota LTP'!AH55</f>
        <v>0.91256830601092886</v>
      </c>
      <c r="N433" s="177" t="s">
        <v>161</v>
      </c>
      <c r="O433" s="293">
        <f>+'Resumen anual_'!$B$4</f>
        <v>43587</v>
      </c>
    </row>
    <row r="434" spans="1:15" s="179" customFormat="1">
      <c r="A434" s="182" t="s">
        <v>196</v>
      </c>
      <c r="B434" s="285" t="s">
        <v>184</v>
      </c>
      <c r="C434" s="180" t="s">
        <v>99</v>
      </c>
      <c r="D434" s="180" t="s">
        <v>138</v>
      </c>
      <c r="E434" s="180" t="str">
        <f>+'Control Cuota LTP'!$C$54</f>
        <v>JORGE COFRE REYES</v>
      </c>
      <c r="F434" s="180" t="s">
        <v>141</v>
      </c>
      <c r="G434" s="180" t="s">
        <v>140</v>
      </c>
      <c r="H434" s="181">
        <f>+H432+H433</f>
        <v>0</v>
      </c>
      <c r="I434" s="181">
        <f>+I432+I433</f>
        <v>0.40200000000000002</v>
      </c>
      <c r="J434" s="181">
        <f>+H434+I434</f>
        <v>0.40200000000000002</v>
      </c>
      <c r="K434" s="181">
        <f>SUM(K432:K433)</f>
        <v>0.37</v>
      </c>
      <c r="L434" s="181">
        <f>+J434-K434</f>
        <v>3.2000000000000028E-2</v>
      </c>
      <c r="M434" s="183">
        <f>+K434/J434</f>
        <v>0.92039800995024867</v>
      </c>
      <c r="N434" s="177" t="s">
        <v>161</v>
      </c>
      <c r="O434" s="293">
        <f>+'Resumen anual_'!$B$4</f>
        <v>43587</v>
      </c>
    </row>
    <row r="435" spans="1:15">
      <c r="A435" s="182" t="s">
        <v>196</v>
      </c>
      <c r="B435" s="285" t="s">
        <v>184</v>
      </c>
      <c r="C435" s="277" t="s">
        <v>100</v>
      </c>
      <c r="D435" s="277" t="s">
        <v>138</v>
      </c>
      <c r="E435" s="277" t="str">
        <f>+'Control Cuota LTP'!$C$54</f>
        <v>JORGE COFRE REYES</v>
      </c>
      <c r="F435" s="277" t="s">
        <v>141</v>
      </c>
      <c r="G435" s="277" t="s">
        <v>142</v>
      </c>
      <c r="H435" s="82">
        <f>+'Control Cuota LTP'!AI54</f>
        <v>0</v>
      </c>
      <c r="I435" s="82">
        <f>+'Control Cuota LTP'!AJ54</f>
        <v>4.4999999999999998E-2</v>
      </c>
      <c r="J435" s="82">
        <f>+'Control Cuota LTP'!AK54</f>
        <v>4.4999999999999998E-2</v>
      </c>
      <c r="K435" s="82">
        <f>+'Control Cuota LTP'!AL54</f>
        <v>0</v>
      </c>
      <c r="L435" s="82">
        <f>+'Control Cuota LTP'!AM54</f>
        <v>4.4999999999999998E-2</v>
      </c>
      <c r="M435" s="278">
        <f>+'Control Cuota LTP'!AN54</f>
        <v>0</v>
      </c>
      <c r="N435" s="177" t="s">
        <v>161</v>
      </c>
      <c r="O435" s="293">
        <f>+'Resumen anual_'!$B$4</f>
        <v>43587</v>
      </c>
    </row>
    <row r="436" spans="1:15">
      <c r="A436" s="182" t="s">
        <v>196</v>
      </c>
      <c r="B436" s="285" t="s">
        <v>184</v>
      </c>
      <c r="C436" s="277" t="s">
        <v>100</v>
      </c>
      <c r="D436" s="277" t="s">
        <v>138</v>
      </c>
      <c r="E436" s="277" t="str">
        <f>+'Control Cuota LTP'!$C$54</f>
        <v>JORGE COFRE REYES</v>
      </c>
      <c r="F436" s="277" t="s">
        <v>139</v>
      </c>
      <c r="G436" s="277" t="s">
        <v>140</v>
      </c>
      <c r="H436" s="82">
        <f>+'Control Cuota LTP'!AI55</f>
        <v>0</v>
      </c>
      <c r="I436" s="82">
        <f>+'Control Cuota LTP'!AJ55</f>
        <v>0</v>
      </c>
      <c r="J436" s="82">
        <f>+'Control Cuota LTP'!AK55</f>
        <v>4.4999999999999998E-2</v>
      </c>
      <c r="K436" s="82">
        <f>+'Control Cuota LTP'!AL55</f>
        <v>0</v>
      </c>
      <c r="L436" s="82">
        <f>+'Control Cuota LTP'!AM55</f>
        <v>4.4999999999999998E-2</v>
      </c>
      <c r="M436" s="278">
        <f>+'Control Cuota LTP'!AN55</f>
        <v>0</v>
      </c>
      <c r="N436" s="177" t="s">
        <v>161</v>
      </c>
      <c r="O436" s="293">
        <f>+'Resumen anual_'!$B$4</f>
        <v>43587</v>
      </c>
    </row>
    <row r="437" spans="1:15">
      <c r="A437" s="182" t="s">
        <v>196</v>
      </c>
      <c r="B437" s="285" t="s">
        <v>184</v>
      </c>
      <c r="C437" s="180" t="s">
        <v>100</v>
      </c>
      <c r="D437" s="180" t="s">
        <v>138</v>
      </c>
      <c r="E437" s="180" t="str">
        <f>+'Control Cuota LTP'!$C$54</f>
        <v>JORGE COFRE REYES</v>
      </c>
      <c r="F437" s="180" t="s">
        <v>141</v>
      </c>
      <c r="G437" s="180" t="s">
        <v>140</v>
      </c>
      <c r="H437" s="181">
        <f>+H435+H436</f>
        <v>0</v>
      </c>
      <c r="I437" s="181">
        <f>+I435+I436</f>
        <v>4.4999999999999998E-2</v>
      </c>
      <c r="J437" s="181">
        <f>+H437+I437</f>
        <v>4.4999999999999998E-2</v>
      </c>
      <c r="K437" s="181">
        <f>SUM(K435:K436)</f>
        <v>0</v>
      </c>
      <c r="L437" s="181">
        <f>+J437-K437</f>
        <v>4.4999999999999998E-2</v>
      </c>
      <c r="M437" s="183">
        <f>+K437/J437</f>
        <v>0</v>
      </c>
      <c r="N437" s="177" t="s">
        <v>161</v>
      </c>
      <c r="O437" s="293">
        <f>+'Resumen anual_'!$B$4</f>
        <v>43587</v>
      </c>
    </row>
    <row r="438" spans="1:15">
      <c r="A438" s="182" t="s">
        <v>196</v>
      </c>
      <c r="B438" s="285" t="s">
        <v>184</v>
      </c>
      <c r="C438" s="282" t="s">
        <v>144</v>
      </c>
      <c r="D438" s="282" t="s">
        <v>138</v>
      </c>
      <c r="E438" s="282" t="str">
        <f>+'Control Cuota LTP'!$C$54</f>
        <v>JORGE COFRE REYES</v>
      </c>
      <c r="F438" s="282" t="s">
        <v>141</v>
      </c>
      <c r="G438" s="282" t="s">
        <v>140</v>
      </c>
      <c r="H438" s="283">
        <f>+H437+H434+H431+H428+H425+H422</f>
        <v>0</v>
      </c>
      <c r="I438" s="283">
        <f>+I437+I434+I431+I428+I425+I422</f>
        <v>1.028</v>
      </c>
      <c r="J438" s="283">
        <f>+H438+I438</f>
        <v>1.028</v>
      </c>
      <c r="K438" s="283">
        <f>+K437+K434+K431+K428+K425+K422</f>
        <v>0.49099999999999999</v>
      </c>
      <c r="L438" s="283">
        <f>+J438-K438</f>
        <v>0.53700000000000003</v>
      </c>
      <c r="M438" s="284">
        <f>+K438/J438</f>
        <v>0.47762645914396884</v>
      </c>
      <c r="N438" s="177" t="s">
        <v>161</v>
      </c>
      <c r="O438" s="293">
        <f>+'Resumen anual_'!$B$4</f>
        <v>43587</v>
      </c>
    </row>
    <row r="439" spans="1:15" s="178" customFormat="1">
      <c r="A439" s="182" t="s">
        <v>196</v>
      </c>
      <c r="B439" s="285" t="s">
        <v>184</v>
      </c>
      <c r="C439" s="286" t="s">
        <v>144</v>
      </c>
      <c r="D439" s="282" t="s">
        <v>143</v>
      </c>
      <c r="E439" s="282" t="str">
        <f>+'Control Cuota LTP'!$C$56</f>
        <v>TOTAL ASIGNATARIOS LTP</v>
      </c>
      <c r="F439" s="282" t="s">
        <v>141</v>
      </c>
      <c r="G439" s="282" t="s">
        <v>140</v>
      </c>
      <c r="H439" s="287">
        <f>+'Control Cuota LTP'!AU56</f>
        <v>4468.0085592000005</v>
      </c>
      <c r="I439" s="287">
        <f>+'Control Cuota LTP'!AV56</f>
        <v>92.475000000000037</v>
      </c>
      <c r="J439" s="287">
        <f>+'Control Cuota LTP'!AW56</f>
        <v>4560.4835592000009</v>
      </c>
      <c r="K439" s="287">
        <f>+'Control Cuota LTP'!AX56</f>
        <v>3866.2009999999996</v>
      </c>
      <c r="L439" s="287">
        <f>+'Control Cuota LTP'!AY56</f>
        <v>694.28255920000129</v>
      </c>
      <c r="M439" s="288">
        <f>+'Control Cuota LTP'!AZ56</f>
        <v>0.84776119677059159</v>
      </c>
      <c r="N439" s="177" t="s">
        <v>161</v>
      </c>
      <c r="O439" s="293">
        <f>+'Resumen anual_'!$B$4</f>
        <v>43587</v>
      </c>
    </row>
    <row r="440" spans="1:15">
      <c r="A440" s="182" t="s">
        <v>196</v>
      </c>
      <c r="B440" s="285" t="s">
        <v>184</v>
      </c>
      <c r="C440" s="285" t="s">
        <v>152</v>
      </c>
      <c r="D440" s="285" t="s">
        <v>145</v>
      </c>
      <c r="E440" s="285" t="s">
        <v>145</v>
      </c>
      <c r="F440" s="277" t="s">
        <v>141</v>
      </c>
      <c r="G440" s="277" t="s">
        <v>142</v>
      </c>
      <c r="H440" s="279">
        <f>+'Control Cuota Artesanal'!E7</f>
        <v>3</v>
      </c>
      <c r="I440" s="279">
        <f>+'Control Cuota Artesanal'!F7</f>
        <v>0</v>
      </c>
      <c r="J440" s="279">
        <f>+'Control Cuota Artesanal'!G7</f>
        <v>3</v>
      </c>
      <c r="K440" s="279">
        <f>+'Control Cuota Artesanal'!H7</f>
        <v>0</v>
      </c>
      <c r="L440" s="279">
        <f>+'Control Cuota Artesanal'!I7</f>
        <v>3</v>
      </c>
      <c r="M440" s="278">
        <f>+'Control Cuota Artesanal'!J7</f>
        <v>0</v>
      </c>
      <c r="N440" s="177" t="s">
        <v>161</v>
      </c>
      <c r="O440" s="293">
        <f>+'Resumen anual_'!$B$4</f>
        <v>43587</v>
      </c>
    </row>
    <row r="441" spans="1:15">
      <c r="A441" s="182" t="s">
        <v>196</v>
      </c>
      <c r="B441" s="285" t="s">
        <v>184</v>
      </c>
      <c r="C441" s="285" t="s">
        <v>152</v>
      </c>
      <c r="D441" s="285" t="s">
        <v>145</v>
      </c>
      <c r="E441" s="285" t="s">
        <v>145</v>
      </c>
      <c r="F441" s="277" t="s">
        <v>139</v>
      </c>
      <c r="G441" s="277" t="s">
        <v>140</v>
      </c>
      <c r="H441" s="279">
        <f>+'Control Cuota Artesanal'!E8</f>
        <v>1</v>
      </c>
      <c r="I441" s="279">
        <f>+'Control Cuota Artesanal'!F8</f>
        <v>0</v>
      </c>
      <c r="J441" s="279">
        <f>+'Control Cuota Artesanal'!G8</f>
        <v>4</v>
      </c>
      <c r="K441" s="279">
        <f>+'Control Cuota Artesanal'!H8</f>
        <v>0</v>
      </c>
      <c r="L441" s="279">
        <f>+'Control Cuota Artesanal'!I8</f>
        <v>4</v>
      </c>
      <c r="M441" s="278">
        <f>+'Control Cuota Artesanal'!J8</f>
        <v>0</v>
      </c>
      <c r="N441" s="177" t="s">
        <v>161</v>
      </c>
      <c r="O441" s="293">
        <f>+'Resumen anual_'!$B$4</f>
        <v>43587</v>
      </c>
    </row>
    <row r="442" spans="1:15" s="179" customFormat="1">
      <c r="A442" s="182" t="s">
        <v>196</v>
      </c>
      <c r="B442" s="285" t="s">
        <v>184</v>
      </c>
      <c r="C442" s="176" t="s">
        <v>152</v>
      </c>
      <c r="D442" s="176" t="s">
        <v>155</v>
      </c>
      <c r="E442" s="330" t="s">
        <v>156</v>
      </c>
      <c r="F442" s="180" t="s">
        <v>141</v>
      </c>
      <c r="G442" s="180" t="s">
        <v>140</v>
      </c>
      <c r="H442" s="181">
        <f>+H440+H441</f>
        <v>4</v>
      </c>
      <c r="I442" s="181">
        <f>+I440+I441</f>
        <v>0</v>
      </c>
      <c r="J442" s="181">
        <f>+H442+I442</f>
        <v>4</v>
      </c>
      <c r="K442" s="181">
        <f>SUM(K440:K441)</f>
        <v>0</v>
      </c>
      <c r="L442" s="181">
        <f>+J442-K442</f>
        <v>4</v>
      </c>
      <c r="M442" s="183">
        <f>+K442/J442</f>
        <v>0</v>
      </c>
      <c r="N442" s="177" t="s">
        <v>161</v>
      </c>
      <c r="O442" s="293">
        <f>+'Resumen anual_'!$B$4</f>
        <v>43587</v>
      </c>
    </row>
    <row r="443" spans="1:15">
      <c r="A443" s="182" t="s">
        <v>196</v>
      </c>
      <c r="B443" s="285" t="s">
        <v>184</v>
      </c>
      <c r="C443" s="285" t="s">
        <v>153</v>
      </c>
      <c r="D443" s="285" t="s">
        <v>145</v>
      </c>
      <c r="E443" s="285" t="s">
        <v>145</v>
      </c>
      <c r="F443" s="277" t="s">
        <v>141</v>
      </c>
      <c r="G443" s="277" t="s">
        <v>142</v>
      </c>
      <c r="H443" s="279">
        <f>+'Control Cuota Artesanal'!E9</f>
        <v>13</v>
      </c>
      <c r="I443" s="279">
        <f>+'Control Cuota Artesanal'!F9</f>
        <v>0</v>
      </c>
      <c r="J443" s="279">
        <f>+'Control Cuota Artesanal'!G9</f>
        <v>13</v>
      </c>
      <c r="K443" s="279">
        <f>+'Control Cuota Artesanal'!H9</f>
        <v>0</v>
      </c>
      <c r="L443" s="279">
        <f>+'Control Cuota Artesanal'!I9</f>
        <v>13</v>
      </c>
      <c r="M443" s="278">
        <f>+'Control Cuota Artesanal'!J9</f>
        <v>0</v>
      </c>
      <c r="N443" s="177" t="s">
        <v>161</v>
      </c>
      <c r="O443" s="293">
        <f>+'Resumen anual_'!$B$4</f>
        <v>43587</v>
      </c>
    </row>
    <row r="444" spans="1:15">
      <c r="A444" s="182" t="s">
        <v>196</v>
      </c>
      <c r="B444" s="285" t="s">
        <v>184</v>
      </c>
      <c r="C444" s="285" t="s">
        <v>153</v>
      </c>
      <c r="D444" s="285" t="s">
        <v>145</v>
      </c>
      <c r="E444" s="285" t="s">
        <v>145</v>
      </c>
      <c r="F444" s="277" t="s">
        <v>139</v>
      </c>
      <c r="G444" s="277" t="s">
        <v>140</v>
      </c>
      <c r="H444" s="279">
        <f>+'Control Cuota Artesanal'!E10</f>
        <v>2</v>
      </c>
      <c r="I444" s="279">
        <f>+'Control Cuota Artesanal'!F10</f>
        <v>0</v>
      </c>
      <c r="J444" s="279">
        <f>+'Control Cuota Artesanal'!G10</f>
        <v>15</v>
      </c>
      <c r="K444" s="279">
        <f>+'Control Cuota Artesanal'!H10</f>
        <v>0</v>
      </c>
      <c r="L444" s="279">
        <f>+'Control Cuota Artesanal'!I10</f>
        <v>15</v>
      </c>
      <c r="M444" s="278">
        <f>+'Control Cuota Artesanal'!J10</f>
        <v>0</v>
      </c>
      <c r="N444" s="177" t="s">
        <v>161</v>
      </c>
      <c r="O444" s="293">
        <f>+'Resumen anual_'!$B$4</f>
        <v>43587</v>
      </c>
    </row>
    <row r="445" spans="1:15" s="179" customFormat="1">
      <c r="A445" s="182" t="s">
        <v>196</v>
      </c>
      <c r="B445" s="285" t="s">
        <v>184</v>
      </c>
      <c r="C445" s="176" t="s">
        <v>152</v>
      </c>
      <c r="D445" s="176" t="s">
        <v>155</v>
      </c>
      <c r="E445" s="275" t="s">
        <v>156</v>
      </c>
      <c r="F445" s="180" t="s">
        <v>141</v>
      </c>
      <c r="G445" s="180" t="s">
        <v>140</v>
      </c>
      <c r="H445" s="181">
        <f>+H443+H444</f>
        <v>15</v>
      </c>
      <c r="I445" s="181">
        <f>+I443+I444</f>
        <v>0</v>
      </c>
      <c r="J445" s="181">
        <f>+H445+I445</f>
        <v>15</v>
      </c>
      <c r="K445" s="181">
        <f>SUM(K443:K444)</f>
        <v>0</v>
      </c>
      <c r="L445" s="181">
        <f>+J445-K445</f>
        <v>15</v>
      </c>
      <c r="M445" s="183">
        <f>+K445/J445</f>
        <v>0</v>
      </c>
      <c r="N445" s="177" t="s">
        <v>161</v>
      </c>
      <c r="O445" s="293">
        <f>+'Resumen anual_'!$B$4</f>
        <v>43587</v>
      </c>
    </row>
    <row r="446" spans="1:15">
      <c r="A446" s="182" t="s">
        <v>196</v>
      </c>
      <c r="B446" s="285" t="s">
        <v>184</v>
      </c>
      <c r="C446" s="285" t="s">
        <v>96</v>
      </c>
      <c r="D446" s="285" t="s">
        <v>154</v>
      </c>
      <c r="E446" s="285" t="s">
        <v>146</v>
      </c>
      <c r="F446" s="277" t="s">
        <v>141</v>
      </c>
      <c r="G446" s="277" t="s">
        <v>142</v>
      </c>
      <c r="H446" s="279">
        <f>+'Control Cuota Artesanal'!E11</f>
        <v>202.13</v>
      </c>
      <c r="I446" s="279">
        <f>+'Control Cuota Artesanal'!F11</f>
        <v>-22.475000000000001</v>
      </c>
      <c r="J446" s="279">
        <f>+'Control Cuota Artesanal'!G11</f>
        <v>179.655</v>
      </c>
      <c r="K446" s="279">
        <f>+'Control Cuota Artesanal'!H11</f>
        <v>107.246</v>
      </c>
      <c r="L446" s="279">
        <f>+'Control Cuota Artesanal'!I11</f>
        <v>72.409000000000006</v>
      </c>
      <c r="M446" s="278">
        <f>+'Control Cuota Artesanal'!J11</f>
        <v>0.59695527538893989</v>
      </c>
      <c r="N446" s="177" t="s">
        <v>161</v>
      </c>
      <c r="O446" s="293">
        <f>+'Resumen anual_'!$B$4</f>
        <v>43587</v>
      </c>
    </row>
    <row r="447" spans="1:15">
      <c r="A447" s="182" t="s">
        <v>196</v>
      </c>
      <c r="B447" s="285" t="s">
        <v>184</v>
      </c>
      <c r="C447" s="285" t="s">
        <v>96</v>
      </c>
      <c r="D447" s="285" t="s">
        <v>154</v>
      </c>
      <c r="E447" s="285" t="s">
        <v>146</v>
      </c>
      <c r="F447" s="277" t="s">
        <v>139</v>
      </c>
      <c r="G447" s="277" t="s">
        <v>140</v>
      </c>
      <c r="H447" s="279">
        <f>+'Control Cuota Artesanal'!E12</f>
        <v>22.62</v>
      </c>
      <c r="I447" s="279">
        <f>+'Control Cuota Artesanal'!F12</f>
        <v>0</v>
      </c>
      <c r="J447" s="279">
        <f>+'Control Cuota Artesanal'!G12</f>
        <v>95.029000000000011</v>
      </c>
      <c r="K447" s="279">
        <f>+'Control Cuota Artesanal'!H12</f>
        <v>62.567999999999998</v>
      </c>
      <c r="L447" s="279">
        <f>+'Control Cuota Artesanal'!I12</f>
        <v>32.461000000000013</v>
      </c>
      <c r="M447" s="278">
        <f>+'Control Cuota Artesanal'!J12</f>
        <v>0.65840953814098846</v>
      </c>
      <c r="N447" s="177" t="s">
        <v>161</v>
      </c>
      <c r="O447" s="293">
        <f>+'Resumen anual_'!$B$4</f>
        <v>43587</v>
      </c>
    </row>
    <row r="448" spans="1:15">
      <c r="A448" s="182" t="s">
        <v>196</v>
      </c>
      <c r="B448" s="285" t="s">
        <v>184</v>
      </c>
      <c r="C448" s="285" t="s">
        <v>96</v>
      </c>
      <c r="D448" s="285" t="s">
        <v>154</v>
      </c>
      <c r="E448" s="285" t="s">
        <v>147</v>
      </c>
      <c r="F448" s="277" t="s">
        <v>141</v>
      </c>
      <c r="G448" s="277" t="s">
        <v>142</v>
      </c>
      <c r="H448" s="279">
        <f>+'Control Cuota Artesanal'!E13</f>
        <v>189.58</v>
      </c>
      <c r="I448" s="279">
        <f>+'Control Cuota Artesanal'!F13</f>
        <v>0</v>
      </c>
      <c r="J448" s="279">
        <f>+'Control Cuota Artesanal'!G13</f>
        <v>189.58</v>
      </c>
      <c r="K448" s="279">
        <f>+'Control Cuota Artesanal'!H13</f>
        <v>101.95700000000001</v>
      </c>
      <c r="L448" s="279">
        <f>+'Control Cuota Artesanal'!I13</f>
        <v>87.623000000000005</v>
      </c>
      <c r="M448" s="278">
        <f>+'Control Cuota Artesanal'!J13</f>
        <v>0.53780462074058444</v>
      </c>
      <c r="N448" s="177" t="s">
        <v>161</v>
      </c>
      <c r="O448" s="293">
        <f>+'Resumen anual_'!$B$4</f>
        <v>43587</v>
      </c>
    </row>
    <row r="449" spans="1:15">
      <c r="A449" s="182" t="s">
        <v>196</v>
      </c>
      <c r="B449" s="285" t="s">
        <v>184</v>
      </c>
      <c r="C449" s="285" t="s">
        <v>96</v>
      </c>
      <c r="D449" s="285" t="s">
        <v>154</v>
      </c>
      <c r="E449" s="285" t="s">
        <v>147</v>
      </c>
      <c r="F449" s="277" t="s">
        <v>139</v>
      </c>
      <c r="G449" s="277" t="s">
        <v>140</v>
      </c>
      <c r="H449" s="279">
        <f>+'Control Cuota Artesanal'!E14</f>
        <v>21.22</v>
      </c>
      <c r="I449" s="279">
        <f>+'Control Cuota Artesanal'!F14</f>
        <v>0</v>
      </c>
      <c r="J449" s="279">
        <f>+'Control Cuota Artesanal'!G14</f>
        <v>108.843</v>
      </c>
      <c r="K449" s="279">
        <f>+'Control Cuota Artesanal'!H14</f>
        <v>68.057000000000002</v>
      </c>
      <c r="L449" s="279">
        <f>+'Control Cuota Artesanal'!I14</f>
        <v>40.786000000000001</v>
      </c>
      <c r="M449" s="278">
        <f>+'Control Cuota Artesanal'!J14</f>
        <v>0.62527677480407562</v>
      </c>
      <c r="N449" s="177" t="s">
        <v>161</v>
      </c>
      <c r="O449" s="293">
        <f>+'Resumen anual_'!$B$4</f>
        <v>43587</v>
      </c>
    </row>
    <row r="450" spans="1:15">
      <c r="A450" s="182" t="s">
        <v>196</v>
      </c>
      <c r="B450" s="285" t="s">
        <v>184</v>
      </c>
      <c r="C450" s="285" t="s">
        <v>96</v>
      </c>
      <c r="D450" s="285" t="s">
        <v>154</v>
      </c>
      <c r="E450" s="285" t="s">
        <v>148</v>
      </c>
      <c r="F450" s="277" t="s">
        <v>141</v>
      </c>
      <c r="G450" s="277" t="s">
        <v>142</v>
      </c>
      <c r="H450" s="279">
        <f>+'Control Cuota Artesanal'!E15</f>
        <v>146.37</v>
      </c>
      <c r="I450" s="279">
        <f>+'Control Cuota Artesanal'!F15</f>
        <v>-10</v>
      </c>
      <c r="J450" s="279">
        <f>+'Control Cuota Artesanal'!G15</f>
        <v>136.37</v>
      </c>
      <c r="K450" s="279">
        <f>+'Control Cuota Artesanal'!H15</f>
        <v>46.022999999999996</v>
      </c>
      <c r="L450" s="279">
        <f>+'Control Cuota Artesanal'!I15</f>
        <v>90.347000000000008</v>
      </c>
      <c r="M450" s="278">
        <f>+'Control Cuota Artesanal'!J15</f>
        <v>0.33748625064163668</v>
      </c>
      <c r="N450" s="177" t="s">
        <v>161</v>
      </c>
      <c r="O450" s="293">
        <f>+'Resumen anual_'!$B$4</f>
        <v>43587</v>
      </c>
    </row>
    <row r="451" spans="1:15">
      <c r="A451" s="182" t="s">
        <v>196</v>
      </c>
      <c r="B451" s="285" t="s">
        <v>184</v>
      </c>
      <c r="C451" s="285" t="s">
        <v>96</v>
      </c>
      <c r="D451" s="285" t="s">
        <v>154</v>
      </c>
      <c r="E451" s="285" t="s">
        <v>148</v>
      </c>
      <c r="F451" s="277" t="s">
        <v>139</v>
      </c>
      <c r="G451" s="277" t="s">
        <v>140</v>
      </c>
      <c r="H451" s="279">
        <f>+'Control Cuota Artesanal'!E16</f>
        <v>16.38</v>
      </c>
      <c r="I451" s="279">
        <f>+'Control Cuota Artesanal'!F16</f>
        <v>0</v>
      </c>
      <c r="J451" s="279">
        <f>+'Control Cuota Artesanal'!G16</f>
        <v>106.727</v>
      </c>
      <c r="K451" s="279">
        <f>+'Control Cuota Artesanal'!H16</f>
        <v>0</v>
      </c>
      <c r="L451" s="279">
        <f>+'Control Cuota Artesanal'!I16</f>
        <v>106.727</v>
      </c>
      <c r="M451" s="278">
        <f>+'Control Cuota Artesanal'!J16</f>
        <v>0</v>
      </c>
      <c r="N451" s="177" t="s">
        <v>161</v>
      </c>
      <c r="O451" s="293">
        <f>+'Resumen anual_'!$B$4</f>
        <v>43587</v>
      </c>
    </row>
    <row r="452" spans="1:15">
      <c r="A452" s="182" t="s">
        <v>196</v>
      </c>
      <c r="B452" s="285" t="s">
        <v>184</v>
      </c>
      <c r="C452" s="285" t="s">
        <v>96</v>
      </c>
      <c r="D452" s="285" t="s">
        <v>154</v>
      </c>
      <c r="E452" s="285" t="s">
        <v>149</v>
      </c>
      <c r="F452" s="277" t="s">
        <v>141</v>
      </c>
      <c r="G452" s="277" t="s">
        <v>142</v>
      </c>
      <c r="H452" s="279">
        <f>+'Control Cuota Artesanal'!E17</f>
        <v>138.01</v>
      </c>
      <c r="I452" s="279">
        <f>+'Control Cuota Artesanal'!F17</f>
        <v>0</v>
      </c>
      <c r="J452" s="279">
        <f>+'Control Cuota Artesanal'!G17</f>
        <v>138.01</v>
      </c>
      <c r="K452" s="279">
        <f>+'Control Cuota Artesanal'!H17</f>
        <v>1.292</v>
      </c>
      <c r="L452" s="279">
        <f>+'Control Cuota Artesanal'!I17</f>
        <v>136.71799999999999</v>
      </c>
      <c r="M452" s="278">
        <f>+'Control Cuota Artesanal'!J17</f>
        <v>9.3616404608361722E-3</v>
      </c>
      <c r="N452" s="177" t="s">
        <v>161</v>
      </c>
      <c r="O452" s="293">
        <f>+'Resumen anual_'!$B$4</f>
        <v>43587</v>
      </c>
    </row>
    <row r="453" spans="1:15">
      <c r="A453" s="182" t="s">
        <v>196</v>
      </c>
      <c r="B453" s="285" t="s">
        <v>184</v>
      </c>
      <c r="C453" s="285" t="s">
        <v>96</v>
      </c>
      <c r="D453" s="285" t="s">
        <v>154</v>
      </c>
      <c r="E453" s="285" t="s">
        <v>149</v>
      </c>
      <c r="F453" s="277" t="s">
        <v>139</v>
      </c>
      <c r="G453" s="277" t="s">
        <v>140</v>
      </c>
      <c r="H453" s="279">
        <f>+'Control Cuota Artesanal'!E18</f>
        <v>15.44</v>
      </c>
      <c r="I453" s="279">
        <f>+'Control Cuota Artesanal'!F18</f>
        <v>-60</v>
      </c>
      <c r="J453" s="279">
        <f>+'Control Cuota Artesanal'!G18</f>
        <v>92.157999999999987</v>
      </c>
      <c r="K453" s="279">
        <f>+'Control Cuota Artesanal'!H18</f>
        <v>43.804999999999986</v>
      </c>
      <c r="L453" s="279">
        <f>+'Control Cuota Artesanal'!I18</f>
        <v>48.353000000000002</v>
      </c>
      <c r="M453" s="278">
        <f>+'Control Cuota Artesanal'!J18</f>
        <v>0.47532498535124451</v>
      </c>
      <c r="N453" s="177" t="s">
        <v>161</v>
      </c>
      <c r="O453" s="293">
        <f>+'Resumen anual_'!$B$4</f>
        <v>43587</v>
      </c>
    </row>
    <row r="454" spans="1:15">
      <c r="A454" s="182" t="s">
        <v>196</v>
      </c>
      <c r="B454" s="285" t="s">
        <v>184</v>
      </c>
      <c r="C454" s="285" t="s">
        <v>96</v>
      </c>
      <c r="D454" s="285" t="s">
        <v>154</v>
      </c>
      <c r="E454" s="285" t="s">
        <v>150</v>
      </c>
      <c r="F454" s="277" t="s">
        <v>141</v>
      </c>
      <c r="G454" s="277" t="s">
        <v>142</v>
      </c>
      <c r="H454" s="279">
        <f>+'Control Cuota Artesanal'!E19</f>
        <v>20.91</v>
      </c>
      <c r="I454" s="279">
        <f>+'Control Cuota Artesanal'!F19</f>
        <v>0</v>
      </c>
      <c r="J454" s="279">
        <f>+'Control Cuota Artesanal'!G19</f>
        <v>20.91</v>
      </c>
      <c r="K454" s="279">
        <f>+'Control Cuota Artesanal'!H19</f>
        <v>13.541</v>
      </c>
      <c r="L454" s="279">
        <f>+'Control Cuota Artesanal'!I19</f>
        <v>7.3689999999999998</v>
      </c>
      <c r="M454" s="278">
        <f>+'Control Cuota Artesanal'!J19</f>
        <v>0.64758488761358202</v>
      </c>
      <c r="N454" s="177" t="s">
        <v>161</v>
      </c>
      <c r="O454" s="293">
        <f>+'Resumen anual_'!$B$4</f>
        <v>43587</v>
      </c>
    </row>
    <row r="455" spans="1:15">
      <c r="A455" s="182" t="s">
        <v>196</v>
      </c>
      <c r="B455" s="285" t="s">
        <v>184</v>
      </c>
      <c r="C455" s="285" t="s">
        <v>96</v>
      </c>
      <c r="D455" s="285" t="s">
        <v>154</v>
      </c>
      <c r="E455" s="285" t="s">
        <v>150</v>
      </c>
      <c r="F455" s="277" t="s">
        <v>139</v>
      </c>
      <c r="G455" s="277" t="s">
        <v>140</v>
      </c>
      <c r="H455" s="279">
        <f>+'Control Cuota Artesanal'!E20</f>
        <v>2.34</v>
      </c>
      <c r="I455" s="279">
        <f>+'Control Cuota Artesanal'!F20</f>
        <v>0</v>
      </c>
      <c r="J455" s="279">
        <f>+'Control Cuota Artesanal'!G20</f>
        <v>9.7089999999999996</v>
      </c>
      <c r="K455" s="279">
        <f>+'Control Cuota Artesanal'!H20</f>
        <v>3.6379999999999999</v>
      </c>
      <c r="L455" s="279">
        <f>+'Control Cuota Artesanal'!I20</f>
        <v>6.0709999999999997</v>
      </c>
      <c r="M455" s="278">
        <f>+'Control Cuota Artesanal'!J20</f>
        <v>0.37470388299515911</v>
      </c>
      <c r="N455" s="177" t="s">
        <v>161</v>
      </c>
      <c r="O455" s="293">
        <f>+'Resumen anual_'!$B$4</f>
        <v>43587</v>
      </c>
    </row>
    <row r="456" spans="1:15" s="179" customFormat="1">
      <c r="A456" s="182" t="s">
        <v>196</v>
      </c>
      <c r="B456" s="285" t="s">
        <v>184</v>
      </c>
      <c r="C456" s="176" t="s">
        <v>96</v>
      </c>
      <c r="D456" s="176" t="s">
        <v>155</v>
      </c>
      <c r="E456" s="276" t="s">
        <v>156</v>
      </c>
      <c r="F456" s="180" t="s">
        <v>141</v>
      </c>
      <c r="G456" s="180" t="s">
        <v>140</v>
      </c>
      <c r="H456" s="181">
        <f>+H454+H455</f>
        <v>23.25</v>
      </c>
      <c r="I456" s="181">
        <f>+I454+I455</f>
        <v>0</v>
      </c>
      <c r="J456" s="181">
        <f>+H456+I456</f>
        <v>23.25</v>
      </c>
      <c r="K456" s="181">
        <f>SUM(K454:K455)</f>
        <v>17.179000000000002</v>
      </c>
      <c r="L456" s="181">
        <f>+J456-K456</f>
        <v>6.070999999999998</v>
      </c>
      <c r="M456" s="183">
        <f>+K456/J456</f>
        <v>0.73888172043010758</v>
      </c>
      <c r="N456" s="177" t="s">
        <v>161</v>
      </c>
      <c r="O456" s="293">
        <f>+'Resumen anual_'!$B$4</f>
        <v>43587</v>
      </c>
    </row>
    <row r="457" spans="1:15">
      <c r="A457" s="182" t="s">
        <v>196</v>
      </c>
      <c r="B457" s="285" t="s">
        <v>184</v>
      </c>
      <c r="C457" s="285" t="s">
        <v>97</v>
      </c>
      <c r="D457" s="285" t="s">
        <v>145</v>
      </c>
      <c r="E457" s="285" t="s">
        <v>145</v>
      </c>
      <c r="F457" s="277" t="s">
        <v>141</v>
      </c>
      <c r="G457" s="285" t="s">
        <v>151</v>
      </c>
      <c r="H457" s="279">
        <f>+'Control Cuota Artesanal'!E21</f>
        <v>249</v>
      </c>
      <c r="I457" s="279">
        <f>+'Control Cuota Artesanal'!F21</f>
        <v>0</v>
      </c>
      <c r="J457" s="279">
        <f>+'Control Cuota Artesanal'!G21</f>
        <v>249</v>
      </c>
      <c r="K457" s="279">
        <f>+'Control Cuota Artesanal'!H21</f>
        <v>242.28199999999998</v>
      </c>
      <c r="L457" s="279">
        <f>+'Control Cuota Artesanal'!I21</f>
        <v>6.7180000000000177</v>
      </c>
      <c r="M457" s="278">
        <f>+'Control Cuota Artesanal'!J21</f>
        <v>0.97302008032128506</v>
      </c>
      <c r="N457" s="290">
        <f>+'Control Cuota Artesanal'!K21</f>
        <v>43153</v>
      </c>
      <c r="O457" s="293">
        <f>+'Resumen anual_'!$B$4</f>
        <v>43587</v>
      </c>
    </row>
    <row r="458" spans="1:15">
      <c r="A458" s="182" t="s">
        <v>196</v>
      </c>
      <c r="B458" s="285" t="s">
        <v>184</v>
      </c>
      <c r="C458" s="285" t="s">
        <v>97</v>
      </c>
      <c r="D458" s="285" t="s">
        <v>145</v>
      </c>
      <c r="E458" s="285" t="s">
        <v>145</v>
      </c>
      <c r="F458" s="285" t="s">
        <v>159</v>
      </c>
      <c r="G458" s="277" t="s">
        <v>142</v>
      </c>
      <c r="H458" s="279">
        <f>+'Control Cuota Artesanal'!E22</f>
        <v>207</v>
      </c>
      <c r="I458" s="279">
        <f>+'Control Cuota Artesanal'!F22</f>
        <v>0</v>
      </c>
      <c r="J458" s="279">
        <f>+'Control Cuota Artesanal'!G22</f>
        <v>213.71800000000002</v>
      </c>
      <c r="K458" s="279">
        <f>+'Control Cuota Artesanal'!H22</f>
        <v>218.03299999999999</v>
      </c>
      <c r="L458" s="279">
        <f>+'Control Cuota Artesanal'!I22</f>
        <v>-4.3149999999999693</v>
      </c>
      <c r="M458" s="278">
        <f>+'Control Cuota Artesanal'!J22</f>
        <v>1.0201901571229375</v>
      </c>
      <c r="N458" s="290">
        <f>+'Control Cuota Artesanal'!K22</f>
        <v>43273</v>
      </c>
      <c r="O458" s="293">
        <f>+'Resumen anual_'!$B$4</f>
        <v>43587</v>
      </c>
    </row>
    <row r="459" spans="1:15">
      <c r="A459" s="182" t="s">
        <v>196</v>
      </c>
      <c r="B459" s="285" t="s">
        <v>184</v>
      </c>
      <c r="C459" s="285" t="s">
        <v>97</v>
      </c>
      <c r="D459" s="285" t="s">
        <v>145</v>
      </c>
      <c r="E459" s="285" t="s">
        <v>145</v>
      </c>
      <c r="F459" s="277" t="s">
        <v>139</v>
      </c>
      <c r="G459" s="277" t="s">
        <v>140</v>
      </c>
      <c r="H459" s="279">
        <f>+'Control Cuota Artesanal'!E23</f>
        <v>114</v>
      </c>
      <c r="I459" s="279">
        <f>+'Control Cuota Artesanal'!F23</f>
        <v>0</v>
      </c>
      <c r="J459" s="279">
        <f>+'Control Cuota Artesanal'!G23</f>
        <v>109.68500000000003</v>
      </c>
      <c r="K459" s="279">
        <f>+'Control Cuota Artesanal'!H23</f>
        <v>112.069</v>
      </c>
      <c r="L459" s="279">
        <f>+'Control Cuota Artesanal'!I23</f>
        <v>-2.3839999999999719</v>
      </c>
      <c r="M459" s="278">
        <f>+'Control Cuota Artesanal'!J23</f>
        <v>1.0217349683183661</v>
      </c>
      <c r="N459" s="290">
        <f>'Control Cuota Artesanal'!K23</f>
        <v>43397</v>
      </c>
      <c r="O459" s="293">
        <f>+'Resumen anual_'!$B$4</f>
        <v>43587</v>
      </c>
    </row>
    <row r="460" spans="1:15" s="179" customFormat="1">
      <c r="A460" s="182" t="s">
        <v>196</v>
      </c>
      <c r="B460" s="285" t="s">
        <v>184</v>
      </c>
      <c r="C460" s="176" t="s">
        <v>97</v>
      </c>
      <c r="D460" s="176" t="s">
        <v>155</v>
      </c>
      <c r="E460" s="275" t="s">
        <v>156</v>
      </c>
      <c r="F460" s="180" t="s">
        <v>141</v>
      </c>
      <c r="G460" s="180" t="s">
        <v>140</v>
      </c>
      <c r="H460" s="181">
        <f>+H457+H458+H459</f>
        <v>570</v>
      </c>
      <c r="I460" s="181">
        <f t="shared" ref="I460:K460" si="0">+I457+I458+I459</f>
        <v>0</v>
      </c>
      <c r="J460" s="181">
        <f t="shared" si="0"/>
        <v>572.40300000000002</v>
      </c>
      <c r="K460" s="181">
        <f t="shared" si="0"/>
        <v>572.3839999999999</v>
      </c>
      <c r="L460" s="181">
        <f>+J460-K460</f>
        <v>1.9000000000119144E-2</v>
      </c>
      <c r="M460" s="183">
        <f>+K460/J460</f>
        <v>0.99996680660303994</v>
      </c>
      <c r="N460" s="177" t="s">
        <v>161</v>
      </c>
      <c r="O460" s="293">
        <f>+'Resumen anual_'!$B$4</f>
        <v>43587</v>
      </c>
    </row>
    <row r="461" spans="1:15">
      <c r="A461" s="182" t="s">
        <v>196</v>
      </c>
      <c r="B461" s="285" t="s">
        <v>184</v>
      </c>
      <c r="C461" s="285" t="s">
        <v>98</v>
      </c>
      <c r="D461" s="285" t="s">
        <v>145</v>
      </c>
      <c r="E461" s="285" t="s">
        <v>145</v>
      </c>
      <c r="F461" s="277" t="s">
        <v>141</v>
      </c>
      <c r="G461" s="277" t="s">
        <v>142</v>
      </c>
      <c r="H461" s="279">
        <f>+'Control Cuota Artesanal'!E24</f>
        <v>4</v>
      </c>
      <c r="I461" s="279">
        <f>+'Control Cuota Artesanal'!F24</f>
        <v>0</v>
      </c>
      <c r="J461" s="279">
        <f>+'Control Cuota Artesanal'!G24</f>
        <v>4</v>
      </c>
      <c r="K461" s="279">
        <f>+'Control Cuota Artesanal'!H24</f>
        <v>0</v>
      </c>
      <c r="L461" s="279">
        <f>+'Control Cuota Artesanal'!I24</f>
        <v>4</v>
      </c>
      <c r="M461" s="278">
        <f>+'Control Cuota Artesanal'!J24</f>
        <v>0</v>
      </c>
      <c r="N461" s="177" t="s">
        <v>161</v>
      </c>
      <c r="O461" s="293">
        <f>+'Resumen anual_'!$B$4</f>
        <v>43587</v>
      </c>
    </row>
    <row r="462" spans="1:15">
      <c r="A462" s="182" t="s">
        <v>196</v>
      </c>
      <c r="B462" s="285" t="s">
        <v>184</v>
      </c>
      <c r="C462" s="285" t="s">
        <v>98</v>
      </c>
      <c r="D462" s="285" t="s">
        <v>145</v>
      </c>
      <c r="E462" s="285" t="s">
        <v>145</v>
      </c>
      <c r="F462" s="277" t="s">
        <v>139</v>
      </c>
      <c r="G462" s="277" t="s">
        <v>140</v>
      </c>
      <c r="H462" s="279">
        <f>+'Control Cuota Artesanal'!E25</f>
        <v>1</v>
      </c>
      <c r="I462" s="279">
        <f>+'Control Cuota Artesanal'!F25</f>
        <v>0</v>
      </c>
      <c r="J462" s="279">
        <f>+'Control Cuota Artesanal'!G25</f>
        <v>5</v>
      </c>
      <c r="K462" s="279">
        <f>+'Control Cuota Artesanal'!H25</f>
        <v>0</v>
      </c>
      <c r="L462" s="279">
        <f>+'Control Cuota Artesanal'!I25</f>
        <v>5</v>
      </c>
      <c r="M462" s="278">
        <f>+'Control Cuota Artesanal'!J25</f>
        <v>0</v>
      </c>
      <c r="N462" s="177" t="s">
        <v>161</v>
      </c>
      <c r="O462" s="293">
        <f>+'Resumen anual_'!$B$4</f>
        <v>43587</v>
      </c>
    </row>
    <row r="463" spans="1:15">
      <c r="A463" s="182" t="s">
        <v>196</v>
      </c>
      <c r="B463" s="285" t="s">
        <v>184</v>
      </c>
      <c r="C463" s="176" t="s">
        <v>98</v>
      </c>
      <c r="D463" s="176" t="s">
        <v>155</v>
      </c>
      <c r="E463" s="275" t="s">
        <v>156</v>
      </c>
      <c r="F463" s="180" t="s">
        <v>141</v>
      </c>
      <c r="G463" s="180" t="s">
        <v>140</v>
      </c>
      <c r="H463" s="181">
        <f>+H461+H462</f>
        <v>5</v>
      </c>
      <c r="I463" s="181">
        <f>+I461+I462</f>
        <v>0</v>
      </c>
      <c r="J463" s="181">
        <f>+H463+I463</f>
        <v>5</v>
      </c>
      <c r="K463" s="181">
        <f>SUM(K461:K462)</f>
        <v>0</v>
      </c>
      <c r="L463" s="181">
        <f>+J463-K463</f>
        <v>5</v>
      </c>
      <c r="M463" s="183">
        <f>+K463/J463</f>
        <v>0</v>
      </c>
      <c r="N463" s="177" t="s">
        <v>161</v>
      </c>
      <c r="O463" s="293">
        <f>+'Resumen anual_'!$B$4</f>
        <v>43587</v>
      </c>
    </row>
    <row r="464" spans="1:15">
      <c r="A464" s="182" t="s">
        <v>196</v>
      </c>
      <c r="B464" s="285" t="s">
        <v>184</v>
      </c>
      <c r="C464" s="285" t="s">
        <v>99</v>
      </c>
      <c r="D464" s="285" t="s">
        <v>145</v>
      </c>
      <c r="E464" s="285" t="s">
        <v>145</v>
      </c>
      <c r="F464" s="277" t="s">
        <v>141</v>
      </c>
      <c r="G464" s="277" t="s">
        <v>142</v>
      </c>
      <c r="H464" s="279">
        <f>+'Control Cuota Artesanal'!E26</f>
        <v>4</v>
      </c>
      <c r="I464" s="279">
        <f>+'Control Cuota Artesanal'!F26</f>
        <v>0</v>
      </c>
      <c r="J464" s="279">
        <f>+'Control Cuota Artesanal'!G26</f>
        <v>4</v>
      </c>
      <c r="K464" s="279">
        <f>+'Control Cuota Artesanal'!H26</f>
        <v>0</v>
      </c>
      <c r="L464" s="279">
        <f>+'Control Cuota Artesanal'!I26</f>
        <v>4</v>
      </c>
      <c r="M464" s="278">
        <f>+'Control Cuota Artesanal'!J26</f>
        <v>0</v>
      </c>
      <c r="N464" s="177" t="s">
        <v>161</v>
      </c>
      <c r="O464" s="293">
        <f>+'Resumen anual_'!$B$4</f>
        <v>43587</v>
      </c>
    </row>
    <row r="465" spans="1:16">
      <c r="A465" s="182" t="s">
        <v>196</v>
      </c>
      <c r="B465" s="285" t="s">
        <v>184</v>
      </c>
      <c r="C465" s="285" t="s">
        <v>99</v>
      </c>
      <c r="D465" s="285" t="s">
        <v>145</v>
      </c>
      <c r="E465" s="285" t="s">
        <v>145</v>
      </c>
      <c r="F465" s="277" t="s">
        <v>139</v>
      </c>
      <c r="G465" s="277" t="s">
        <v>140</v>
      </c>
      <c r="H465" s="279">
        <f>+'Control Cuota Artesanal'!E27</f>
        <v>1</v>
      </c>
      <c r="I465" s="279">
        <f>+'Control Cuota Artesanal'!F27</f>
        <v>0</v>
      </c>
      <c r="J465" s="279">
        <f>+'Control Cuota Artesanal'!G27</f>
        <v>5</v>
      </c>
      <c r="K465" s="279">
        <f>+'Control Cuota Artesanal'!H27</f>
        <v>0</v>
      </c>
      <c r="L465" s="279">
        <f>+'Control Cuota Artesanal'!I27</f>
        <v>5</v>
      </c>
      <c r="M465" s="278">
        <f>+'Control Cuota Artesanal'!J27</f>
        <v>0</v>
      </c>
      <c r="N465" s="177" t="s">
        <v>161</v>
      </c>
      <c r="O465" s="293">
        <f>+'Resumen anual_'!$B$4</f>
        <v>43587</v>
      </c>
    </row>
    <row r="466" spans="1:16">
      <c r="A466" s="182" t="s">
        <v>196</v>
      </c>
      <c r="B466" s="285" t="s">
        <v>184</v>
      </c>
      <c r="C466" s="176" t="s">
        <v>99</v>
      </c>
      <c r="D466" s="176" t="s">
        <v>155</v>
      </c>
      <c r="E466" s="275" t="s">
        <v>156</v>
      </c>
      <c r="F466" s="180" t="s">
        <v>141</v>
      </c>
      <c r="G466" s="180" t="s">
        <v>140</v>
      </c>
      <c r="H466" s="181">
        <f>+H464+H465</f>
        <v>5</v>
      </c>
      <c r="I466" s="181">
        <f>+I464+I465</f>
        <v>0</v>
      </c>
      <c r="J466" s="181">
        <f>+H466+I466</f>
        <v>5</v>
      </c>
      <c r="K466" s="181">
        <f>SUM(K464:K465)</f>
        <v>0</v>
      </c>
      <c r="L466" s="181">
        <f>+J466-K466</f>
        <v>5</v>
      </c>
      <c r="M466" s="183">
        <f>+K466/J466</f>
        <v>0</v>
      </c>
      <c r="N466" s="177" t="s">
        <v>161</v>
      </c>
      <c r="O466" s="293">
        <f>+'Resumen anual_'!$B$4</f>
        <v>43587</v>
      </c>
    </row>
    <row r="467" spans="1:16">
      <c r="A467" s="182" t="s">
        <v>196</v>
      </c>
      <c r="B467" s="285" t="s">
        <v>184</v>
      </c>
      <c r="C467" s="285" t="s">
        <v>100</v>
      </c>
      <c r="D467" s="285" t="s">
        <v>145</v>
      </c>
      <c r="E467" s="285" t="s">
        <v>145</v>
      </c>
      <c r="F467" s="277" t="s">
        <v>141</v>
      </c>
      <c r="G467" s="277" t="s">
        <v>142</v>
      </c>
      <c r="H467" s="279">
        <f>+'Control Cuota Artesanal'!E28</f>
        <v>4</v>
      </c>
      <c r="I467" s="279">
        <f>+'Control Cuota Artesanal'!F28</f>
        <v>0</v>
      </c>
      <c r="J467" s="279">
        <f>+'Control Cuota Artesanal'!G28</f>
        <v>4</v>
      </c>
      <c r="K467" s="279">
        <f>+'Control Cuota Artesanal'!H28</f>
        <v>0</v>
      </c>
      <c r="L467" s="279">
        <f>+'Control Cuota Artesanal'!I28</f>
        <v>4</v>
      </c>
      <c r="M467" s="278">
        <f>+'Control Cuota Artesanal'!J28</f>
        <v>0</v>
      </c>
      <c r="N467" s="177" t="s">
        <v>161</v>
      </c>
      <c r="O467" s="293">
        <f>+'Resumen anual_'!$B$4</f>
        <v>43587</v>
      </c>
    </row>
    <row r="468" spans="1:16">
      <c r="A468" s="182" t="s">
        <v>196</v>
      </c>
      <c r="B468" s="285" t="s">
        <v>184</v>
      </c>
      <c r="C468" s="285" t="s">
        <v>100</v>
      </c>
      <c r="D468" s="285" t="s">
        <v>145</v>
      </c>
      <c r="E468" s="285" t="s">
        <v>145</v>
      </c>
      <c r="F468" s="277" t="s">
        <v>139</v>
      </c>
      <c r="G468" s="277" t="s">
        <v>140</v>
      </c>
      <c r="H468" s="279">
        <f>+'Control Cuota Artesanal'!E29</f>
        <v>1</v>
      </c>
      <c r="I468" s="279">
        <f>+'Control Cuota Artesanal'!F29</f>
        <v>0</v>
      </c>
      <c r="J468" s="279">
        <f>+'Control Cuota Artesanal'!G29</f>
        <v>5</v>
      </c>
      <c r="K468" s="279">
        <f>+'Control Cuota Artesanal'!H29</f>
        <v>0</v>
      </c>
      <c r="L468" s="279">
        <f>+'Control Cuota Artesanal'!I29</f>
        <v>5</v>
      </c>
      <c r="M468" s="278">
        <f>+'Control Cuota Artesanal'!J29</f>
        <v>0</v>
      </c>
      <c r="N468" s="177" t="s">
        <v>161</v>
      </c>
      <c r="O468" s="293">
        <f>+'Resumen anual_'!$B$4</f>
        <v>43587</v>
      </c>
    </row>
    <row r="469" spans="1:16">
      <c r="A469" s="182" t="s">
        <v>196</v>
      </c>
      <c r="B469" s="285" t="s">
        <v>184</v>
      </c>
      <c r="C469" s="176" t="s">
        <v>100</v>
      </c>
      <c r="D469" s="176" t="s">
        <v>155</v>
      </c>
      <c r="E469" s="275" t="s">
        <v>156</v>
      </c>
      <c r="F469" s="180" t="s">
        <v>141</v>
      </c>
      <c r="G469" s="180" t="s">
        <v>140</v>
      </c>
      <c r="H469" s="181">
        <f>+H467+H468</f>
        <v>5</v>
      </c>
      <c r="I469" s="181">
        <f>+I467+I468</f>
        <v>0</v>
      </c>
      <c r="J469" s="181">
        <f>+H469+I469</f>
        <v>5</v>
      </c>
      <c r="K469" s="181">
        <f>SUM(K467:K468)</f>
        <v>0</v>
      </c>
      <c r="L469" s="181">
        <f>+J469-K469</f>
        <v>5</v>
      </c>
      <c r="M469" s="183">
        <f>+K469/J469</f>
        <v>0</v>
      </c>
      <c r="N469" s="177" t="s">
        <v>161</v>
      </c>
      <c r="O469" s="293">
        <f>+'Resumen anual_'!$B$4</f>
        <v>43587</v>
      </c>
    </row>
    <row r="470" spans="1:16">
      <c r="H470" s="184"/>
      <c r="I470" s="184"/>
      <c r="J470" s="184"/>
      <c r="K470" s="184"/>
      <c r="L470" s="184"/>
      <c r="M470" s="242"/>
      <c r="N470" s="184"/>
      <c r="O470" s="294"/>
      <c r="P470" s="184"/>
    </row>
    <row r="471" spans="1:16">
      <c r="H471" s="244"/>
      <c r="I471" s="244"/>
      <c r="J471" s="244"/>
      <c r="K471" s="244"/>
      <c r="L471" s="244"/>
      <c r="M471" s="244"/>
      <c r="N471" s="184"/>
      <c r="O471" s="294"/>
      <c r="P471" s="184"/>
    </row>
    <row r="472" spans="1:16">
      <c r="H472" s="184"/>
      <c r="I472" s="184"/>
      <c r="J472" s="184"/>
      <c r="K472" s="184"/>
      <c r="L472" s="184"/>
      <c r="M472" s="242"/>
      <c r="N472" s="184"/>
      <c r="O472" s="294"/>
      <c r="P472" s="184"/>
    </row>
    <row r="473" spans="1:16">
      <c r="H473" s="184"/>
      <c r="I473" s="184"/>
      <c r="J473" s="184"/>
      <c r="K473" s="184"/>
      <c r="L473" s="184"/>
      <c r="M473" s="242"/>
      <c r="N473" s="184"/>
      <c r="O473" s="294"/>
      <c r="P473" s="184"/>
    </row>
    <row r="477" spans="1:16">
      <c r="M477" s="242"/>
      <c r="N477" s="184"/>
      <c r="O477" s="294"/>
      <c r="P477" s="184"/>
    </row>
    <row r="478" spans="1:16">
      <c r="M478" s="242"/>
      <c r="N478" s="184"/>
      <c r="O478" s="294"/>
      <c r="P478" s="184"/>
    </row>
    <row r="479" spans="1:16">
      <c r="M479" s="242"/>
      <c r="N479" s="184"/>
      <c r="O479" s="294"/>
      <c r="P479" s="184"/>
    </row>
    <row r="480" spans="1:16">
      <c r="M480" s="242"/>
      <c r="N480" s="184"/>
      <c r="O480" s="294"/>
      <c r="P480" s="184"/>
    </row>
    <row r="482" spans="7:7">
      <c r="G482" s="358"/>
    </row>
  </sheetData>
  <autoFilter ref="A1:O469"/>
  <pageMargins left="0.7" right="0.7" top="0.75" bottom="0.75" header="0.3" footer="0.3"/>
  <pageSetup paperSize="162" orientation="portrait" r:id="rId1"/>
  <ignoredErrors>
    <ignoredError sqref="J20 J39 J191 J438 J324 J343 J362 J381 J400 J4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sobreconsumo</vt:lpstr>
      <vt:lpstr>Tablas año informes</vt:lpstr>
      <vt:lpstr>Resumen anual_</vt:lpstr>
      <vt:lpstr>Resumen periodo</vt:lpstr>
      <vt:lpstr>Control Cuota Artesanal</vt:lpstr>
      <vt:lpstr>Control Cuota LTP</vt:lpstr>
      <vt:lpstr>PESCA INVES</vt:lpstr>
      <vt:lpstr>Transa_Ltp_Camaronailon</vt:lpstr>
      <vt:lpstr>Camaronailonpagweb_02</vt:lpstr>
      <vt:lpstr>Hoja1</vt:lpstr>
      <vt:lpstr>PI</vt:lpstr>
      <vt:lpstr>'Resumen anual_'!Área_de_impresión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2019-05-29T18:15:32Z</dcterms:modified>
</cp:coreProperties>
</file>