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9260" windowHeight="5952" tabRatio="290"/>
  </bookViews>
  <sheets>
    <sheet name="ERIZO X-XI" sheetId="1" r:id="rId1"/>
    <sheet name="Datos DA" sheetId="2" state="hidden" r:id="rId2"/>
    <sheet name="Web" sheetId="3" r:id="rId3"/>
  </sheets>
  <calcPr calcId="125725"/>
</workbook>
</file>

<file path=xl/calcChain.xml><?xml version="1.0" encoding="utf-8"?>
<calcChain xmlns="http://schemas.openxmlformats.org/spreadsheetml/2006/main">
  <c r="G16" i="1"/>
  <c r="I16" s="1"/>
  <c r="I14"/>
  <c r="I11" l="1"/>
  <c r="H9"/>
  <c r="H10"/>
  <c r="F11"/>
  <c r="I13" l="1"/>
  <c r="O6" i="3"/>
  <c r="N6"/>
  <c r="O5"/>
  <c r="N5"/>
  <c r="K5"/>
  <c r="H5"/>
  <c r="J5" s="1"/>
  <c r="O4"/>
  <c r="N4"/>
  <c r="K4"/>
  <c r="H4"/>
  <c r="J4" s="1"/>
  <c r="O3"/>
  <c r="N3"/>
  <c r="H3"/>
  <c r="J3" s="1"/>
  <c r="O2"/>
  <c r="N2"/>
  <c r="G12" i="1"/>
  <c r="K3" i="3" s="1"/>
  <c r="M3" s="1"/>
  <c r="E7" i="2"/>
  <c r="J8"/>
  <c r="D8"/>
  <c r="C8"/>
  <c r="C6"/>
  <c r="E6" s="1"/>
  <c r="E8" s="1"/>
  <c r="F16" i="1"/>
  <c r="H6" i="3" s="1"/>
  <c r="J6" s="1"/>
  <c r="H13" i="1"/>
  <c r="H14"/>
  <c r="L3" i="3" l="1"/>
  <c r="M4"/>
  <c r="M5"/>
  <c r="L4"/>
  <c r="L5"/>
  <c r="K6" l="1"/>
  <c r="L6" s="1"/>
  <c r="G11" i="1"/>
  <c r="K2" i="3" s="1"/>
  <c r="M6" l="1"/>
  <c r="I9" i="1"/>
  <c r="H12" l="1"/>
  <c r="I15" l="1"/>
  <c r="H15"/>
  <c r="B14"/>
  <c r="I12"/>
  <c r="I10"/>
  <c r="H11" l="1"/>
  <c r="H2" i="3"/>
  <c r="J2" s="1"/>
  <c r="H16" i="1"/>
  <c r="L2" i="3" l="1"/>
  <c r="M2"/>
</calcChain>
</file>

<file path=xl/comments1.xml><?xml version="1.0" encoding="utf-8"?>
<comments xmlns="http://schemas.openxmlformats.org/spreadsheetml/2006/main">
  <authors>
    <author>rgarcia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21-12-2018_Dec. Ex. Nº 528-2018 Suspende Temporalmente Veda Biológica Recurso Erizo X-XI Regiones y Establece Cuota de Captura en unidades 
</t>
        </r>
        <r>
          <rPr>
            <sz val="9"/>
            <color indexed="43"/>
            <rFont val="Tahoma"/>
            <family val="2"/>
          </rPr>
          <t xml:space="preserve">23-02-2018_Dec. Ex. Nº 97-2018  Establece Cuota anual 2018 de Captura Recurso Erizo X-XI Regiones y la cuota estival la tranforma a toneladas
28-02-2018_Oficio 51139_ Cierre_Erizo X Región Cuotaestival  (queda saldo 20940 en unidades)
20-04-2018_R Ex. N°1522-2018 Establece Distribución Cuota del Recurso Erizo, Regiones de Los Lagos y de Aysén del General Carlos Ibáñez del Campo, Año 2018.
Nota: La cuota estival del erizo de 105,6 t se deja en 77,27 t y se redistribuye remanente (28,33 t) </t>
        </r>
      </text>
    </comment>
    <comment ref="E9" authorId="0">
      <text>
        <r>
          <rPr>
            <b/>
            <sz val="10"/>
            <color indexed="81"/>
            <rFont val="Tahoma"/>
            <family val="2"/>
          </rPr>
          <t>rgarcia:</t>
        </r>
        <r>
          <rPr>
            <sz val="10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2019, y hasta el 14 de Oct de 2018.D Ex N°97/23-02-18. Control desde enero a febrero</t>
        </r>
      </text>
    </comment>
    <comment ref="E10" authorId="0">
      <text>
        <r>
          <rPr>
            <b/>
            <sz val="11"/>
            <color indexed="81"/>
            <rFont val="Tahoma"/>
            <family val="2"/>
          </rPr>
          <t>rgarcia:</t>
        </r>
        <r>
          <rPr>
            <sz val="11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2018, y hasta el 14 de Oct de 2018.D Ex N°97/23-02-18. Control desde enero a febrero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N°42-19  Cuota de Captura estival en ton Area X a XI. (D.Ex N° 528)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N°42-19  Cuota de Captura anual en ton Area X a XI. (D.Ex N° 528)
R Ex N° 1098-19. Distribucion cuota region de los Lagos-ZC y de Aysen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 Region: Corresponde a los buzos inscritos en la X Región (autorizados) y que operan con embarcaciones en la X Región
Zona Contigua: Corresponde a los buzos Iinscritos (autorizados) en la X y que operan en la XI Region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2446_ 29-07-2019_Cierre Cuota Erizo región _X-ZC_region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XI Region: Corresponde a los buzos inscritos en la XI Región (autorizados) y que operan con embarcaciones en la XI Región
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1289_ 09-08-2019_Cierre Cuota Erizo región de Aysén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<sst xmlns="http://schemas.openxmlformats.org/spreadsheetml/2006/main" count="97" uniqueCount="66">
  <si>
    <t>Recurso</t>
  </si>
  <si>
    <t>Norma que establece cuota</t>
  </si>
  <si>
    <t>Región-Zona</t>
  </si>
  <si>
    <t>Cuota asignada</t>
  </si>
  <si>
    <t xml:space="preserve"> Captura </t>
  </si>
  <si>
    <t xml:space="preserve">Saldo </t>
  </si>
  <si>
    <t>Consumo %</t>
  </si>
  <si>
    <t>CIERRE</t>
  </si>
  <si>
    <t>Erizo X-XI</t>
  </si>
  <si>
    <t>-</t>
  </si>
  <si>
    <t>Total Cuota Global erizo en toneladas</t>
  </si>
  <si>
    <t>Veda Erizo:</t>
  </si>
  <si>
    <t>área</t>
  </si>
  <si>
    <t>Período</t>
  </si>
  <si>
    <t>X - XI Regiónes</t>
  </si>
  <si>
    <t>15 oct - 15 ene</t>
  </si>
  <si>
    <t>16 ene - 1 mar</t>
  </si>
  <si>
    <t xml:space="preserve">RESUMEN ANUAL CONSUMO DE CUOTA ERIZO X - XI REGION, AÑO 2019 </t>
  </si>
  <si>
    <t>D.Ex. N° 528-2018</t>
  </si>
  <si>
    <t>(Dec Ex N°528-2018)</t>
  </si>
  <si>
    <t xml:space="preserve">Cuota investigacion (ton) </t>
  </si>
  <si>
    <t>Total Cuota Global erizo en unidades</t>
  </si>
  <si>
    <t>Cuota estival erizo Región de los Lagos (unidades)</t>
  </si>
  <si>
    <t>Cuota estival erizo Región Aysen (unidades)</t>
  </si>
  <si>
    <t>Cuota estival erizo en toneladas</t>
  </si>
  <si>
    <t>Cuota Región de Aysen (ton)</t>
  </si>
  <si>
    <t>Cuota Región de los Lagos y Zona Contigua (toneladas)</t>
  </si>
  <si>
    <t>1 KILO</t>
  </si>
  <si>
    <t>D.Ex. N° 42-2018</t>
  </si>
  <si>
    <t>D.Ex. N° 42-2018 y R Ex N° 1098-19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</si>
  <si>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</si>
  <si>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</si>
  <si>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</si>
  <si>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</si>
  <si>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</si>
  <si>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</si>
  <si>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</si>
  <si>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tipo_asignatario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</si>
  <si>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</si>
  <si>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</si>
  <si>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</si>
  <si>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</si>
  <si>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</si>
  <si>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</si>
  <si>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</si>
  <si>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</si>
  <si>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</si>
  <si>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</si>
  <si>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</si>
  <si>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</si>
  <si>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X-XI</t>
  </si>
  <si>
    <t>ENERO</t>
  </si>
  <si>
    <t>FEBRERO</t>
  </si>
  <si>
    <t>MARZO</t>
  </si>
  <si>
    <t>DICIEMBRE</t>
  </si>
  <si>
    <t>XI</t>
  </si>
  <si>
    <t>nm_asignatariocc_organizacion_titular_area</t>
  </si>
  <si>
    <t>BUZOS-RECOLECTORES MACROZONA X-XI (ESTIVAL UNIDADES)</t>
  </si>
  <si>
    <t>BUZOS-RECOLECTORES MACROZONA X-XI (ESTIVAL TONELADAS)</t>
  </si>
  <si>
    <t>BUZOS-RECOLECTORES X-ZONA CONTIGUA</t>
  </si>
  <si>
    <t>BUZOS-RECOLECTORES XI REGION</t>
  </si>
  <si>
    <t xml:space="preserve">BUZOS-RECOLECTORES MACROZONA X-XI </t>
  </si>
  <si>
    <t>MACROZONA</t>
  </si>
  <si>
    <t xml:space="preserve">REGION </t>
  </si>
  <si>
    <t>zonacontrol</t>
  </si>
  <si>
    <t>X-ZC</t>
  </si>
</sst>
</file>

<file path=xl/styles.xml><?xml version="1.0" encoding="utf-8"?>
<styleSheet xmlns="http://schemas.openxmlformats.org/spreadsheetml/2006/main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yyyy/mm/dd;@"/>
    <numFmt numFmtId="165" formatCode="0.0%"/>
    <numFmt numFmtId="166" formatCode="_-* #,##0.00\ _p_t_a_-;\-* #,##0.00\ _p_t_a_-;_-* \-??\ _p_t_a_-;_-@_-"/>
    <numFmt numFmtId="167" formatCode="[$-F800]dddd\,\ mmmm\ dd\,\ yyyy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9"/>
      <color indexed="43"/>
      <name val="Tahoma"/>
      <family val="2"/>
    </font>
    <font>
      <b/>
      <sz val="12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0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1710">
    <xf numFmtId="0" fontId="0" fillId="0" borderId="0"/>
    <xf numFmtId="9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16" fillId="0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42" fillId="0" borderId="0"/>
  </cellStyleXfs>
  <cellXfs count="100">
    <xf numFmtId="0" fontId="0" fillId="0" borderId="0" xfId="0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40" fillId="26" borderId="11" xfId="0" applyNumberFormat="1" applyFont="1" applyFill="1" applyBorder="1"/>
    <xf numFmtId="0" fontId="2" fillId="0" borderId="11" xfId="0" applyFont="1" applyBorder="1"/>
    <xf numFmtId="0" fontId="2" fillId="0" borderId="0" xfId="0" applyFont="1"/>
    <xf numFmtId="0" fontId="2" fillId="0" borderId="11" xfId="0" applyFont="1" applyBorder="1" applyAlignment="1">
      <alignment horizontal="left"/>
    </xf>
    <xf numFmtId="0" fontId="2" fillId="0" borderId="11" xfId="0" applyNumberFormat="1" applyFont="1" applyBorder="1"/>
    <xf numFmtId="0" fontId="2" fillId="28" borderId="11" xfId="0" applyNumberFormat="1" applyFont="1" applyFill="1" applyBorder="1"/>
    <xf numFmtId="0" fontId="2" fillId="25" borderId="11" xfId="0" applyNumberFormat="1" applyFont="1" applyFill="1" applyBorder="1"/>
    <xf numFmtId="0" fontId="0" fillId="29" borderId="11" xfId="0" applyNumberFormat="1" applyFill="1" applyBorder="1"/>
    <xf numFmtId="0" fontId="2" fillId="26" borderId="11" xfId="0" applyNumberFormat="1" applyFont="1" applyFill="1" applyBorder="1"/>
    <xf numFmtId="0" fontId="40" fillId="0" borderId="11" xfId="0" applyFont="1" applyBorder="1" applyAlignment="1">
      <alignment horizontal="center"/>
    </xf>
    <xf numFmtId="0" fontId="0" fillId="30" borderId="0" xfId="0" applyFill="1"/>
    <xf numFmtId="0" fontId="7" fillId="30" borderId="0" xfId="0" applyFont="1" applyFill="1"/>
    <xf numFmtId="10" fontId="7" fillId="30" borderId="0" xfId="0" applyNumberFormat="1" applyFont="1" applyFill="1"/>
    <xf numFmtId="9" fontId="4" fillId="30" borderId="0" xfId="0" applyNumberFormat="1" applyFont="1" applyFill="1"/>
    <xf numFmtId="0" fontId="39" fillId="30" borderId="0" xfId="0" applyFont="1" applyFill="1" applyAlignment="1">
      <alignment horizontal="center"/>
    </xf>
    <xf numFmtId="0" fontId="4" fillId="30" borderId="0" xfId="0" applyFont="1" applyFill="1"/>
    <xf numFmtId="0" fontId="6" fillId="31" borderId="11" xfId="0" applyFont="1" applyFill="1" applyBorder="1" applyAlignment="1">
      <alignment horizontal="center"/>
    </xf>
    <xf numFmtId="9" fontId="5" fillId="0" borderId="11" xfId="1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5" fontId="6" fillId="0" borderId="28" xfId="1" applyNumberFormat="1" applyFont="1" applyFill="1" applyBorder="1" applyAlignment="1">
      <alignment horizontal="center" vertical="center"/>
    </xf>
    <xf numFmtId="164" fontId="6" fillId="0" borderId="29" xfId="1" applyNumberFormat="1" applyFont="1" applyFill="1" applyBorder="1" applyAlignment="1">
      <alignment horizontal="center" vertical="center"/>
    </xf>
    <xf numFmtId="0" fontId="38" fillId="31" borderId="30" xfId="0" applyFont="1" applyFill="1" applyBorder="1" applyAlignment="1">
      <alignment horizontal="center" vertical="center" wrapText="1"/>
    </xf>
    <xf numFmtId="0" fontId="38" fillId="31" borderId="31" xfId="0" applyFont="1" applyFill="1" applyBorder="1" applyAlignment="1">
      <alignment horizontal="center" vertical="center" wrapText="1"/>
    </xf>
    <xf numFmtId="9" fontId="38" fillId="31" borderId="31" xfId="1" applyFont="1" applyFill="1" applyBorder="1" applyAlignment="1">
      <alignment horizontal="center" vertical="center" wrapText="1"/>
    </xf>
    <xf numFmtId="0" fontId="3" fillId="31" borderId="32" xfId="0" applyFont="1" applyFill="1" applyBorder="1" applyAlignment="1">
      <alignment horizontal="center" vertical="center"/>
    </xf>
    <xf numFmtId="0" fontId="38" fillId="31" borderId="33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38" fillId="31" borderId="32" xfId="0" applyFont="1" applyFill="1" applyBorder="1" applyAlignment="1">
      <alignment horizontal="center" vertical="center" wrapText="1"/>
    </xf>
    <xf numFmtId="164" fontId="6" fillId="0" borderId="27" xfId="1" applyNumberFormat="1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 wrapText="1"/>
    </xf>
    <xf numFmtId="0" fontId="5" fillId="33" borderId="28" xfId="0" applyNumberFormat="1" applyFont="1" applyFill="1" applyBorder="1" applyAlignment="1">
      <alignment horizontal="center" vertical="center"/>
    </xf>
    <xf numFmtId="0" fontId="5" fillId="34" borderId="35" xfId="0" applyNumberFormat="1" applyFont="1" applyFill="1" applyBorder="1" applyAlignment="1">
      <alignment horizontal="center" vertical="center"/>
    </xf>
    <xf numFmtId="0" fontId="5" fillId="34" borderId="26" xfId="0" applyNumberFormat="1" applyFont="1" applyFill="1" applyBorder="1" applyAlignment="1">
      <alignment horizontal="center" vertical="center"/>
    </xf>
    <xf numFmtId="0" fontId="5" fillId="34" borderId="10" xfId="0" applyNumberFormat="1" applyFont="1" applyFill="1" applyBorder="1" applyAlignment="1">
      <alignment horizontal="center" vertical="center"/>
    </xf>
    <xf numFmtId="0" fontId="5" fillId="34" borderId="11" xfId="0" applyNumberFormat="1" applyFont="1" applyFill="1" applyBorder="1" applyAlignment="1">
      <alignment horizontal="center" vertical="center"/>
    </xf>
    <xf numFmtId="0" fontId="5" fillId="34" borderId="34" xfId="0" applyNumberFormat="1" applyFont="1" applyFill="1" applyBorder="1" applyAlignment="1">
      <alignment horizontal="center" vertical="center"/>
    </xf>
    <xf numFmtId="4" fontId="9" fillId="34" borderId="13" xfId="0" applyNumberFormat="1" applyFont="1" applyFill="1" applyBorder="1" applyAlignment="1">
      <alignment horizontal="center" vertical="center"/>
    </xf>
    <xf numFmtId="9" fontId="5" fillId="34" borderId="26" xfId="1" applyNumberFormat="1" applyFont="1" applyFill="1" applyBorder="1" applyAlignment="1">
      <alignment horizontal="center" vertical="center"/>
    </xf>
    <xf numFmtId="9" fontId="5" fillId="34" borderId="11" xfId="1" applyNumberFormat="1" applyFont="1" applyFill="1" applyBorder="1" applyAlignment="1">
      <alignment horizontal="center" vertical="center"/>
    </xf>
    <xf numFmtId="10" fontId="38" fillId="31" borderId="31" xfId="1" applyNumberFormat="1" applyFont="1" applyFill="1" applyBorder="1" applyAlignment="1">
      <alignment horizontal="center" vertical="center" wrapText="1"/>
    </xf>
    <xf numFmtId="0" fontId="2" fillId="35" borderId="11" xfId="0" applyFont="1" applyFill="1" applyBorder="1" applyAlignment="1">
      <alignment horizontal="center" vertical="center" wrapText="1"/>
    </xf>
    <xf numFmtId="0" fontId="5" fillId="35" borderId="28" xfId="0" applyNumberFormat="1" applyFont="1" applyFill="1" applyBorder="1" applyAlignment="1">
      <alignment horizontal="center" vertical="center"/>
    </xf>
    <xf numFmtId="0" fontId="2" fillId="35" borderId="10" xfId="0" applyFont="1" applyFill="1" applyBorder="1" applyAlignment="1">
      <alignment horizontal="center" vertical="center"/>
    </xf>
    <xf numFmtId="0" fontId="2" fillId="33" borderId="34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horizontal="center" vertical="center" wrapText="1"/>
    </xf>
    <xf numFmtId="0" fontId="5" fillId="33" borderId="29" xfId="0" applyNumberFormat="1" applyFont="1" applyFill="1" applyBorder="1" applyAlignment="1">
      <alignment horizontal="center" vertical="center"/>
    </xf>
    <xf numFmtId="0" fontId="2" fillId="35" borderId="35" xfId="0" applyFont="1" applyFill="1" applyBorder="1" applyAlignment="1">
      <alignment horizontal="center" vertical="center"/>
    </xf>
    <xf numFmtId="0" fontId="2" fillId="35" borderId="26" xfId="0" applyFont="1" applyFill="1" applyBorder="1" applyAlignment="1">
      <alignment horizontal="center" vertical="center" wrapText="1"/>
    </xf>
    <xf numFmtId="0" fontId="5" fillId="35" borderId="27" xfId="0" applyNumberFormat="1" applyFont="1" applyFill="1" applyBorder="1" applyAlignment="1">
      <alignment horizontal="center" vertical="center"/>
    </xf>
    <xf numFmtId="10" fontId="5" fillId="34" borderId="13" xfId="1" applyNumberFormat="1" applyFont="1" applyFill="1" applyBorder="1" applyAlignment="1">
      <alignment horizontal="center" vertical="center"/>
    </xf>
    <xf numFmtId="4" fontId="41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0" fontId="41" fillId="31" borderId="31" xfId="1" applyNumberFormat="1" applyFont="1" applyFill="1" applyBorder="1" applyAlignment="1">
      <alignment horizontal="center" vertical="center" wrapText="1"/>
    </xf>
    <xf numFmtId="0" fontId="41" fillId="31" borderId="3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6" fillId="36" borderId="11" xfId="41709" applyFont="1" applyFill="1" applyBorder="1" applyAlignment="1">
      <alignment horizontal="center"/>
    </xf>
    <xf numFmtId="0" fontId="16" fillId="0" borderId="11" xfId="41709" applyFont="1" applyFill="1" applyBorder="1" applyAlignment="1">
      <alignment horizontal="center" wrapText="1"/>
    </xf>
    <xf numFmtId="0" fontId="16" fillId="0" borderId="11" xfId="41709" applyFont="1" applyFill="1" applyBorder="1" applyAlignment="1">
      <alignment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3" xfId="0" applyFont="1" applyFill="1" applyBorder="1" applyAlignment="1">
      <alignment horizontal="center" vertical="center"/>
    </xf>
    <xf numFmtId="0" fontId="3" fillId="32" borderId="4" xfId="0" applyFont="1" applyFill="1" applyBorder="1" applyAlignment="1">
      <alignment horizontal="center" vertical="center"/>
    </xf>
    <xf numFmtId="0" fontId="3" fillId="32" borderId="0" xfId="0" applyFont="1" applyFill="1" applyBorder="1" applyAlignment="1">
      <alignment horizontal="center" vertical="center"/>
    </xf>
    <xf numFmtId="0" fontId="3" fillId="32" borderId="24" xfId="0" applyFont="1" applyFill="1" applyBorder="1" applyAlignment="1">
      <alignment horizontal="center" vertical="center"/>
    </xf>
    <xf numFmtId="167" fontId="36" fillId="32" borderId="5" xfId="0" applyNumberFormat="1" applyFont="1" applyFill="1" applyBorder="1" applyAlignment="1">
      <alignment horizontal="center" vertical="center"/>
    </xf>
    <xf numFmtId="167" fontId="36" fillId="32" borderId="25" xfId="0" applyNumberFormat="1" applyFont="1" applyFill="1" applyBorder="1" applyAlignment="1">
      <alignment horizontal="center" vertical="center"/>
    </xf>
    <xf numFmtId="167" fontId="36" fillId="32" borderId="6" xfId="0" applyNumberFormat="1" applyFont="1" applyFill="1" applyBorder="1" applyAlignment="1">
      <alignment horizontal="center" vertical="center"/>
    </xf>
    <xf numFmtId="0" fontId="36" fillId="31" borderId="36" xfId="0" applyFont="1" applyFill="1" applyBorder="1" applyAlignment="1">
      <alignment horizontal="center" vertical="center"/>
    </xf>
    <xf numFmtId="0" fontId="36" fillId="31" borderId="8" xfId="0" applyFont="1" applyFill="1" applyBorder="1" applyAlignment="1">
      <alignment horizontal="center" vertical="center"/>
    </xf>
    <xf numFmtId="0" fontId="36" fillId="31" borderId="7" xfId="0" applyFont="1" applyFill="1" applyBorder="1" applyAlignment="1">
      <alignment horizontal="center" vertical="center"/>
    </xf>
    <xf numFmtId="0" fontId="6" fillId="31" borderId="9" xfId="0" applyFont="1" applyFill="1" applyBorder="1" applyAlignment="1">
      <alignment horizontal="center" wrapText="1"/>
    </xf>
    <xf numFmtId="0" fontId="6" fillId="31" borderId="10" xfId="0" applyFont="1" applyFill="1" applyBorder="1" applyAlignment="1">
      <alignment horizontal="center" wrapText="1"/>
    </xf>
    <xf numFmtId="0" fontId="2" fillId="33" borderId="10" xfId="0" applyFont="1" applyFill="1" applyBorder="1" applyAlignment="1">
      <alignment horizontal="center" vertical="center" wrapText="1"/>
    </xf>
    <xf numFmtId="0" fontId="38" fillId="31" borderId="37" xfId="0" applyFont="1" applyFill="1" applyBorder="1" applyAlignment="1">
      <alignment horizontal="center" vertical="center" wrapText="1"/>
    </xf>
    <xf numFmtId="0" fontId="38" fillId="31" borderId="33" xfId="0" applyFont="1" applyFill="1" applyBorder="1" applyAlignment="1">
      <alignment horizontal="center" vertical="center" wrapText="1"/>
    </xf>
    <xf numFmtId="0" fontId="2" fillId="27" borderId="1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6" borderId="11" xfId="0" applyFill="1" applyBorder="1" applyAlignment="1">
      <alignment horizontal="center" vertical="center"/>
    </xf>
  </cellXfs>
  <cellStyles count="41710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xcel Built-in Normal" xfId="573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3" xfId="6076"/>
    <cellStyle name="Normal 10 4" xfId="6077"/>
    <cellStyle name="Normal 10 5" xfId="6078"/>
    <cellStyle name="Normal 10 6" xfId="6079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5" xfId="6172"/>
    <cellStyle name="Normal 11 6" xfId="6173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2" xfId="6218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2" xfId="6300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3" xfId="6928"/>
    <cellStyle name="Normal 2 11 2 4" xfId="6929"/>
    <cellStyle name="Normal 2 11 2 5" xfId="693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6" xfId="7876"/>
    <cellStyle name="Normal 2 17" xfId="7877"/>
    <cellStyle name="Normal 2 18" xfId="7878"/>
    <cellStyle name="Normal 2 19" xfId="7879"/>
    <cellStyle name="Normal 2 2" xfId="7880"/>
    <cellStyle name="Normal 2 2 10" xfId="7881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3" xfId="7918"/>
    <cellStyle name="Normal 2 2 11 2 2 4" xfId="7919"/>
    <cellStyle name="Normal 2 2 11 2 2 5" xfId="792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3" xfId="8225"/>
    <cellStyle name="Normal 2 2 11 4" xfId="8226"/>
    <cellStyle name="Normal 2 2 11 5" xfId="8227"/>
    <cellStyle name="Normal 2 2 11 6" xfId="8228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3" xfId="8292"/>
    <cellStyle name="Normal 2 2 14" xfId="8293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3" xfId="8311"/>
    <cellStyle name="Normal 2 2 15 4" xfId="8312"/>
    <cellStyle name="Normal 2 2 15 5" xfId="8313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4" xfId="9181"/>
    <cellStyle name="Normal 2 2 2 15" xfId="9182"/>
    <cellStyle name="Normal 2 2 2 16" xfId="9183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1" xfId="9266"/>
    <cellStyle name="Normal 2 2 2 2 12" xfId="9267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3" xfId="9285"/>
    <cellStyle name="Normal 2 2 2 2 13 4" xfId="9286"/>
    <cellStyle name="Normal 2 2 2 2 13 5" xfId="9287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3" xfId="9706"/>
    <cellStyle name="Normal 2 2 2 2 2 2 2 2 2 4" xfId="9707"/>
    <cellStyle name="Normal 2 2 2 2 2 2 2 2 2 5" xfId="9708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3" xfId="10013"/>
    <cellStyle name="Normal 2 2 2 2 2 2 2 4" xfId="10014"/>
    <cellStyle name="Normal 2 2 2 2 2 2 2 5" xfId="10015"/>
    <cellStyle name="Normal 2 2 2 2 2 2 2 6" xfId="100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4" xfId="10080"/>
    <cellStyle name="Normal 2 2 2 2 2 2 5" xfId="10081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3" xfId="10099"/>
    <cellStyle name="Normal 2 2 2 2 2 2 6 4" xfId="10100"/>
    <cellStyle name="Normal 2 2 2 2 2 2 6 5" xfId="1010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3" xfId="10747"/>
    <cellStyle name="Normal 2 2 2 2 2 3 2 4" xfId="10748"/>
    <cellStyle name="Normal 2 2 2 2 2 3 2 5" xfId="10749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7" xfId="11615"/>
    <cellStyle name="Normal 2 2 2 2 2 8" xfId="11616"/>
    <cellStyle name="Normal 2 2 2 2 2 9" xfId="11617"/>
    <cellStyle name="Normal 2 2 2 2 3" xfId="11618"/>
    <cellStyle name="Normal 2 2 2 2 4" xfId="11619"/>
    <cellStyle name="Normal 2 2 2 2 5" xfId="11620"/>
    <cellStyle name="Normal 2 2 2 2 6" xfId="11621"/>
    <cellStyle name="Normal 2 2 2 2 7" xfId="11622"/>
    <cellStyle name="Normal 2 2 2 2 8" xfId="11623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3" xfId="11660"/>
    <cellStyle name="Normal 2 2 2 2 9 2 2 4" xfId="11661"/>
    <cellStyle name="Normal 2 2 2 2 9 2 2 5" xfId="1166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3" xfId="11967"/>
    <cellStyle name="Normal 2 2 2 2 9 4" xfId="11968"/>
    <cellStyle name="Normal 2 2 2 2 9 5" xfId="11969"/>
    <cellStyle name="Normal 2 2 2 2 9 6" xfId="11970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3" xfId="12449"/>
    <cellStyle name="Normal 2 2 2 3 2 2 2 4" xfId="12450"/>
    <cellStyle name="Normal 2 2 2 3 2 2 2 5" xfId="12451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7" xfId="13400"/>
    <cellStyle name="Normal 2 2 2 3 2 8" xfId="13401"/>
    <cellStyle name="Normal 2 2 2 3 2 9" xfId="13402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3" xfId="13439"/>
    <cellStyle name="Normal 2 2 2 3 3 2 2 4" xfId="13440"/>
    <cellStyle name="Normal 2 2 2 3 3 2 2 5" xfId="1344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3" xfId="13746"/>
    <cellStyle name="Normal 2 2 2 3 3 4" xfId="13747"/>
    <cellStyle name="Normal 2 2 2 3 3 5" xfId="13748"/>
    <cellStyle name="Normal 2 2 2 3 3 6" xfId="13749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5" xfId="13813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3" xfId="13831"/>
    <cellStyle name="Normal 2 2 2 3 6 4" xfId="13832"/>
    <cellStyle name="Normal 2 2 2 3 6 5" xfId="13833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3" xfId="14876"/>
    <cellStyle name="Normal 2 2 2 9 2 4" xfId="14877"/>
    <cellStyle name="Normal 2 2 2 9 2 5" xfId="14878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3" xfId="15390"/>
    <cellStyle name="Normal 2 2 4 2 2 2 2 4" xfId="15391"/>
    <cellStyle name="Normal 2 2 4 2 2 2 2 5" xfId="15392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3" xfId="15697"/>
    <cellStyle name="Normal 2 2 4 2 2 4" xfId="15698"/>
    <cellStyle name="Normal 2 2 4 2 2 5" xfId="15699"/>
    <cellStyle name="Normal 2 2 4 2 2 6" xfId="15700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4" xfId="15764"/>
    <cellStyle name="Normal 2 2 4 2 5" xfId="15765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3" xfId="15783"/>
    <cellStyle name="Normal 2 2 4 2 6 4" xfId="15784"/>
    <cellStyle name="Normal 2 2 4 2 6 5" xfId="1578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3" xfId="16431"/>
    <cellStyle name="Normal 2 2 4 3 2 4" xfId="16432"/>
    <cellStyle name="Normal 2 2 4 3 2 5" xfId="16433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7" xfId="17299"/>
    <cellStyle name="Normal 2 2 4 8" xfId="17300"/>
    <cellStyle name="Normal 2 2 4 9" xfId="17301"/>
    <cellStyle name="Normal 2 2 5" xfId="17302"/>
    <cellStyle name="Normal 2 2 6" xfId="17303"/>
    <cellStyle name="Normal 2 2 7" xfId="17304"/>
    <cellStyle name="Normal 2 2 8" xfId="17305"/>
    <cellStyle name="Normal 2 2 9" xfId="17306"/>
    <cellStyle name="Normal 2 20" xfId="17307"/>
    <cellStyle name="Normal 2 21" xfId="17308"/>
    <cellStyle name="Normal 2 22" xfId="17309"/>
    <cellStyle name="Normal 2 3" xfId="17310"/>
    <cellStyle name="Normal 2 3 10" xfId="17311"/>
    <cellStyle name="Normal 2 3 11" xfId="17312"/>
    <cellStyle name="Normal 2 3 12" xfId="17313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3" xfId="17331"/>
    <cellStyle name="Normal 2 3 13 4" xfId="17332"/>
    <cellStyle name="Normal 2 3 13 5" xfId="17333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4" xfId="18203"/>
    <cellStyle name="Normal 2 3 2 15" xfId="18204"/>
    <cellStyle name="Normal 2 3 2 16" xfId="18205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3" xfId="18704"/>
    <cellStyle name="Normal 2 3 2 2 2 2 2 4" xfId="18705"/>
    <cellStyle name="Normal 2 3 2 2 2 2 2 5" xfId="18706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7" xfId="19655"/>
    <cellStyle name="Normal 2 3 2 2 2 8" xfId="19656"/>
    <cellStyle name="Normal 2 3 2 2 2 9" xfId="19657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3" xfId="19694"/>
    <cellStyle name="Normal 2 3 2 2 3 2 2 4" xfId="19695"/>
    <cellStyle name="Normal 2 3 2 2 3 2 2 5" xfId="1969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3" xfId="20001"/>
    <cellStyle name="Normal 2 3 2 2 3 4" xfId="20002"/>
    <cellStyle name="Normal 2 3 2 2 3 5" xfId="20003"/>
    <cellStyle name="Normal 2 3 2 2 3 6" xfId="20004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5" xfId="20068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3" xfId="20086"/>
    <cellStyle name="Normal 2 3 2 2 6 4" xfId="20087"/>
    <cellStyle name="Normal 2 3 2 2 6 5" xfId="20088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3" xfId="21221"/>
    <cellStyle name="Normal 2 3 2 9 2 4" xfId="21222"/>
    <cellStyle name="Normal 2 3 2 9 2 5" xfId="21223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3" xfId="21736"/>
    <cellStyle name="Normal 2 3 3 2 2 2 2 4" xfId="21737"/>
    <cellStyle name="Normal 2 3 3 2 2 2 2 5" xfId="21738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3" xfId="22043"/>
    <cellStyle name="Normal 2 3 3 2 2 4" xfId="22044"/>
    <cellStyle name="Normal 2 3 3 2 2 5" xfId="22045"/>
    <cellStyle name="Normal 2 3 3 2 2 6" xfId="22046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4" xfId="22110"/>
    <cellStyle name="Normal 2 3 3 2 5" xfId="22111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3" xfId="22129"/>
    <cellStyle name="Normal 2 3 3 2 6 4" xfId="22130"/>
    <cellStyle name="Normal 2 3 3 2 6 5" xfId="22131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3" xfId="22774"/>
    <cellStyle name="Normal 2 3 3 3 2 4" xfId="22775"/>
    <cellStyle name="Normal 2 3 3 3 2 5" xfId="22776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7" xfId="23642"/>
    <cellStyle name="Normal 2 3 3 8" xfId="23643"/>
    <cellStyle name="Normal 2 3 3 9" xfId="23644"/>
    <cellStyle name="Normal 2 3 4" xfId="23645"/>
    <cellStyle name="Normal 2 3 5" xfId="23646"/>
    <cellStyle name="Normal 2 3 6" xfId="23647"/>
    <cellStyle name="Normal 2 3 7" xfId="23648"/>
    <cellStyle name="Normal 2 3 8" xfId="23649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3" xfId="23686"/>
    <cellStyle name="Normal 2 3 9 2 2 4" xfId="23687"/>
    <cellStyle name="Normal 2 3 9 2 2 5" xfId="23688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3" xfId="23993"/>
    <cellStyle name="Normal 2 3 9 4" xfId="23994"/>
    <cellStyle name="Normal 2 3 9 5" xfId="23995"/>
    <cellStyle name="Normal 2 3 9 6" xfId="23996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3" xfId="24489"/>
    <cellStyle name="Normal 2 4 2 2 2 4" xfId="24490"/>
    <cellStyle name="Normal 2 4 2 2 2 5" xfId="24491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7" xfId="25437"/>
    <cellStyle name="Normal 2 4 2 8" xfId="25438"/>
    <cellStyle name="Normal 2 4 2 9" xfId="2543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3" xfId="25478"/>
    <cellStyle name="Normal 2 4 3 2 2 4" xfId="25479"/>
    <cellStyle name="Normal 2 4 3 2 2 5" xfId="25480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3" xfId="25785"/>
    <cellStyle name="Normal 2 4 3 4" xfId="25786"/>
    <cellStyle name="Normal 2 4 3 5" xfId="25787"/>
    <cellStyle name="Normal 2 4 3 6" xfId="2578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5" xfId="2585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3" xfId="25870"/>
    <cellStyle name="Normal 2 4 6 4" xfId="25871"/>
    <cellStyle name="Normal 2 4 6 5" xfId="25872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4" xfId="27293"/>
    <cellStyle name="Normal 3 5" xfId="27294"/>
    <cellStyle name="Normal 3 6" xfId="27295"/>
    <cellStyle name="Normal 3 7" xfId="27296"/>
    <cellStyle name="Normal 3 8" xfId="27297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2" xfId="27544"/>
    <cellStyle name="Normal 33 2 10" xfId="27545"/>
    <cellStyle name="Normal 33 2 10 2" xfId="27546"/>
    <cellStyle name="Normal 33 2 11" xfId="27547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4" xfId="31034"/>
    <cellStyle name="Normal 8 5" xfId="31035"/>
    <cellStyle name="Normal 8 6" xfId="31036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Web" xfId="41709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Porcentaje 2" xfId="35799"/>
    <cellStyle name="Porcentaje 3" xfId="35800"/>
    <cellStyle name="Porcentual" xfId="1" builtinId="5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2" xfId="35870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</cellStyles>
  <dxfs count="0"/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N23"/>
  <sheetViews>
    <sheetView tabSelected="1" zoomScale="64" zoomScaleNormal="64" workbookViewId="0">
      <selection activeCell="H19" sqref="H19"/>
    </sheetView>
  </sheetViews>
  <sheetFormatPr baseColWidth="10" defaultColWidth="11.44140625" defaultRowHeight="14.4"/>
  <cols>
    <col min="1" max="1" width="6.44140625" style="16" customWidth="1"/>
    <col min="2" max="2" width="5.109375" style="16" customWidth="1"/>
    <col min="3" max="3" width="16.109375" style="16" customWidth="1"/>
    <col min="4" max="4" width="26.109375" style="16" customWidth="1"/>
    <col min="5" max="5" width="39.88671875" style="16" customWidth="1"/>
    <col min="6" max="6" width="16.33203125" style="16" customWidth="1"/>
    <col min="7" max="7" width="17.88671875" style="16" customWidth="1"/>
    <col min="8" max="8" width="16.5546875" style="16" customWidth="1"/>
    <col min="9" max="9" width="15.5546875" style="16" customWidth="1"/>
    <col min="10" max="10" width="17.6640625" style="16" customWidth="1"/>
    <col min="11" max="11" width="11.5546875" style="16"/>
    <col min="12" max="12" width="12.33203125" style="16" customWidth="1"/>
    <col min="13" max="36" width="11.5546875" style="16" customWidth="1"/>
    <col min="37" max="16384" width="11.44140625" style="16"/>
  </cols>
  <sheetData>
    <row r="2" spans="2:10" ht="15" thickBot="1"/>
    <row r="3" spans="2:10" ht="14.4" customHeight="1">
      <c r="C3" s="75" t="s">
        <v>17</v>
      </c>
      <c r="D3" s="76"/>
      <c r="E3" s="76"/>
      <c r="F3" s="76"/>
      <c r="G3" s="76"/>
      <c r="H3" s="76"/>
      <c r="I3" s="76"/>
      <c r="J3" s="77"/>
    </row>
    <row r="4" spans="2:10" ht="11.4" customHeight="1">
      <c r="C4" s="78"/>
      <c r="D4" s="79"/>
      <c r="E4" s="79"/>
      <c r="F4" s="79"/>
      <c r="G4" s="79"/>
      <c r="H4" s="79"/>
      <c r="I4" s="79"/>
      <c r="J4" s="80"/>
    </row>
    <row r="5" spans="2:10" ht="15.6" customHeight="1">
      <c r="C5" s="78" t="s">
        <v>19</v>
      </c>
      <c r="D5" s="79"/>
      <c r="E5" s="79"/>
      <c r="F5" s="79"/>
      <c r="G5" s="79"/>
      <c r="H5" s="79"/>
      <c r="I5" s="79"/>
      <c r="J5" s="80"/>
    </row>
    <row r="6" spans="2:10" ht="27" customHeight="1" thickBot="1">
      <c r="C6" s="81">
        <v>43740</v>
      </c>
      <c r="D6" s="82"/>
      <c r="E6" s="82"/>
      <c r="F6" s="82"/>
      <c r="G6" s="82"/>
      <c r="H6" s="82"/>
      <c r="I6" s="82"/>
      <c r="J6" s="83"/>
    </row>
    <row r="7" spans="2:10" ht="8.4" customHeight="1" thickBot="1">
      <c r="I7" s="19"/>
    </row>
    <row r="8" spans="2:10" ht="50.4" customHeight="1" thickBot="1">
      <c r="C8" s="28" t="s">
        <v>0</v>
      </c>
      <c r="D8" s="29" t="s">
        <v>1</v>
      </c>
      <c r="E8" s="29" t="s">
        <v>2</v>
      </c>
      <c r="F8" s="34" t="s">
        <v>3</v>
      </c>
      <c r="G8" s="32" t="s">
        <v>4</v>
      </c>
      <c r="H8" s="29" t="s">
        <v>5</v>
      </c>
      <c r="I8" s="30" t="s">
        <v>6</v>
      </c>
      <c r="J8" s="31" t="s">
        <v>7</v>
      </c>
    </row>
    <row r="9" spans="2:10" ht="40.200000000000003" customHeight="1">
      <c r="C9" s="84" t="s">
        <v>8</v>
      </c>
      <c r="D9" s="54" t="s">
        <v>18</v>
      </c>
      <c r="E9" s="55" t="s">
        <v>22</v>
      </c>
      <c r="F9" s="56">
        <v>300000</v>
      </c>
      <c r="G9" s="39">
        <v>291452</v>
      </c>
      <c r="H9" s="40">
        <f>F9-G9</f>
        <v>8548</v>
      </c>
      <c r="I9" s="45">
        <f>G9/F9</f>
        <v>0.97150666666666663</v>
      </c>
      <c r="J9" s="35" t="s">
        <v>9</v>
      </c>
    </row>
    <row r="10" spans="2:10" ht="40.200000000000003" customHeight="1" thickBot="1">
      <c r="C10" s="85"/>
      <c r="D10" s="50" t="s">
        <v>18</v>
      </c>
      <c r="E10" s="48" t="s">
        <v>23</v>
      </c>
      <c r="F10" s="49">
        <v>30000</v>
      </c>
      <c r="G10" s="41">
        <v>2480</v>
      </c>
      <c r="H10" s="42">
        <f>F10-G10</f>
        <v>27520</v>
      </c>
      <c r="I10" s="46">
        <f>G10/F10</f>
        <v>8.2666666666666666E-2</v>
      </c>
      <c r="J10" s="26" t="s">
        <v>9</v>
      </c>
    </row>
    <row r="11" spans="2:10" ht="40.200000000000003" customHeight="1" thickBot="1">
      <c r="C11" s="85"/>
      <c r="D11" s="90" t="s">
        <v>21</v>
      </c>
      <c r="E11" s="91"/>
      <c r="F11" s="34">
        <f>SUM(F9:F10)</f>
        <v>330000</v>
      </c>
      <c r="G11" s="29">
        <f>SUM(G9:G10)</f>
        <v>293932</v>
      </c>
      <c r="H11" s="29">
        <f>+F11-G11</f>
        <v>36068</v>
      </c>
      <c r="I11" s="47">
        <f>+G11/F11</f>
        <v>0.89070303030303033</v>
      </c>
      <c r="J11" s="31" t="s">
        <v>9</v>
      </c>
    </row>
    <row r="12" spans="2:10" ht="40.200000000000003" customHeight="1">
      <c r="B12" s="17"/>
      <c r="C12" s="85"/>
      <c r="D12" s="51" t="s">
        <v>28</v>
      </c>
      <c r="E12" s="52" t="s">
        <v>24</v>
      </c>
      <c r="F12" s="53">
        <v>84.97</v>
      </c>
      <c r="G12" s="43">
        <f>+'Datos DA'!E8</f>
        <v>73.338999999999913</v>
      </c>
      <c r="H12" s="44">
        <f t="shared" ref="H12:H15" si="0">F12-G12</f>
        <v>11.631000000000085</v>
      </c>
      <c r="I12" s="57">
        <f>G12/F12</f>
        <v>0.86311639402141827</v>
      </c>
      <c r="J12" s="27" t="s">
        <v>9</v>
      </c>
    </row>
    <row r="13" spans="2:10" ht="44.25" customHeight="1">
      <c r="B13" s="17"/>
      <c r="C13" s="85"/>
      <c r="D13" s="89" t="s">
        <v>29</v>
      </c>
      <c r="E13" s="37" t="s">
        <v>26</v>
      </c>
      <c r="F13" s="38">
        <v>11098.65</v>
      </c>
      <c r="G13" s="59">
        <v>11420.417000000005</v>
      </c>
      <c r="H13" s="58">
        <f>F13-G13</f>
        <v>-321.76700000000528</v>
      </c>
      <c r="I13" s="57">
        <f>G13/F13</f>
        <v>1.0289915440166151</v>
      </c>
      <c r="J13" s="25">
        <v>43675</v>
      </c>
    </row>
    <row r="14" spans="2:10" ht="40.200000000000003" customHeight="1">
      <c r="B14" s="17">
        <f>+F12/(F9+F10)</f>
        <v>2.5748484848484851E-4</v>
      </c>
      <c r="C14" s="85"/>
      <c r="D14" s="89"/>
      <c r="E14" s="37" t="s">
        <v>25</v>
      </c>
      <c r="F14" s="38">
        <v>4316.1400000000003</v>
      </c>
      <c r="G14" s="59">
        <v>4323.3769999999977</v>
      </c>
      <c r="H14" s="58">
        <f>F14-G14</f>
        <v>-7.2369999999973516</v>
      </c>
      <c r="I14" s="57">
        <f>+G14/F14</f>
        <v>1.001676729670492</v>
      </c>
      <c r="J14" s="25">
        <v>43688</v>
      </c>
    </row>
    <row r="15" spans="2:10" ht="40.200000000000003" customHeight="1" thickBot="1">
      <c r="B15" s="18">
        <v>1.4999999999999999E-7</v>
      </c>
      <c r="C15" s="85"/>
      <c r="D15" s="36" t="s">
        <v>28</v>
      </c>
      <c r="E15" s="37" t="s">
        <v>20</v>
      </c>
      <c r="F15" s="38">
        <v>0.24</v>
      </c>
      <c r="G15" s="33">
        <v>0</v>
      </c>
      <c r="H15" s="24">
        <f t="shared" si="0"/>
        <v>0.24</v>
      </c>
      <c r="I15" s="23">
        <f t="shared" ref="I15" si="1">G15/F15</f>
        <v>0</v>
      </c>
      <c r="J15" s="26" t="s">
        <v>9</v>
      </c>
    </row>
    <row r="16" spans="2:10" ht="40.200000000000003" customHeight="1" thickBot="1">
      <c r="B16" s="17"/>
      <c r="C16" s="86"/>
      <c r="D16" s="90" t="s">
        <v>10</v>
      </c>
      <c r="E16" s="91"/>
      <c r="F16" s="34">
        <f>SUM(F12:F15)</f>
        <v>15499.999999999998</v>
      </c>
      <c r="G16" s="32">
        <f>SUM(G12:G15)</f>
        <v>15817.133000000002</v>
      </c>
      <c r="H16" s="61">
        <f>+F16-G16</f>
        <v>-317.13300000000345</v>
      </c>
      <c r="I16" s="60">
        <f>+G16/F16</f>
        <v>1.0204601935483872</v>
      </c>
      <c r="J16" s="31" t="s">
        <v>9</v>
      </c>
    </row>
    <row r="17" spans="2:14">
      <c r="B17" s="17"/>
    </row>
    <row r="18" spans="2:14">
      <c r="B18" s="17"/>
    </row>
    <row r="19" spans="2:14">
      <c r="C19" s="87" t="s">
        <v>11</v>
      </c>
      <c r="D19" s="88"/>
    </row>
    <row r="20" spans="2:14">
      <c r="C20" s="22" t="s">
        <v>12</v>
      </c>
      <c r="D20" s="22" t="s">
        <v>13</v>
      </c>
    </row>
    <row r="21" spans="2:14" ht="20.399999999999999" customHeight="1">
      <c r="C21" s="73" t="s">
        <v>14</v>
      </c>
      <c r="D21" s="1" t="s">
        <v>15</v>
      </c>
    </row>
    <row r="22" spans="2:14" ht="19.5" customHeight="1">
      <c r="C22" s="74"/>
      <c r="D22" s="2" t="s">
        <v>16</v>
      </c>
    </row>
    <row r="23" spans="2:14" ht="22.5" hidden="1" customHeight="1">
      <c r="C23" s="20" t="s">
        <v>27</v>
      </c>
      <c r="D23" s="20">
        <v>4</v>
      </c>
      <c r="N23" s="21"/>
    </row>
  </sheetData>
  <mergeCells count="9">
    <mergeCell ref="C21:C22"/>
    <mergeCell ref="C3:J4"/>
    <mergeCell ref="C5:J5"/>
    <mergeCell ref="C6:J6"/>
    <mergeCell ref="C9:C16"/>
    <mergeCell ref="C19:D19"/>
    <mergeCell ref="D13:D14"/>
    <mergeCell ref="D16:E16"/>
    <mergeCell ref="D11:E11"/>
  </mergeCells>
  <conditionalFormatting sqref="I15">
    <cfRule type="dataBar" priority="7">
      <dataBar>
        <cfvo type="min" val="0"/>
        <cfvo type="max" val="0"/>
        <color rgb="FFFF555A"/>
      </dataBar>
    </cfRule>
  </conditionalFormatting>
  <conditionalFormatting sqref="I15">
    <cfRule type="dataBar" priority="3">
      <dataBar>
        <cfvo type="min" val="0"/>
        <cfvo type="max" val="0"/>
        <color theme="0"/>
      </dataBar>
    </cfRule>
  </conditionalFormatting>
  <conditionalFormatting sqref="I12:I15">
    <cfRule type="dataBar" priority="2">
      <dataBar>
        <cfvo type="min" val="0"/>
        <cfvo type="max" val="0"/>
        <color rgb="FFFF555A"/>
      </dataBar>
    </cfRule>
  </conditionalFormatting>
  <conditionalFormatting sqref="I9:I10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paperSize="1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9"/>
  <sheetViews>
    <sheetView showGridLines="0" workbookViewId="0">
      <selection activeCell="M8" sqref="M8"/>
    </sheetView>
  </sheetViews>
  <sheetFormatPr baseColWidth="10" defaultRowHeight="14.4"/>
  <cols>
    <col min="1" max="1" width="9.88671875" customWidth="1"/>
    <col min="2" max="2" width="16.5546875" customWidth="1"/>
    <col min="4" max="4" width="13.33203125" customWidth="1"/>
    <col min="6" max="6" width="7.33203125" customWidth="1"/>
    <col min="7" max="7" width="11.109375" customWidth="1"/>
    <col min="8" max="8" width="12.6640625" customWidth="1"/>
  </cols>
  <sheetData>
    <row r="1" spans="2:11">
      <c r="B1" s="99" t="s">
        <v>30</v>
      </c>
      <c r="C1" s="99"/>
      <c r="D1" s="99"/>
      <c r="E1" s="99"/>
      <c r="H1" s="92" t="s">
        <v>31</v>
      </c>
      <c r="I1" s="92"/>
      <c r="J1" s="92"/>
      <c r="K1" s="92"/>
    </row>
    <row r="2" spans="2:11">
      <c r="B2" s="99"/>
      <c r="C2" s="99"/>
      <c r="D2" s="99"/>
      <c r="E2" s="99"/>
      <c r="H2" s="92"/>
      <c r="I2" s="92"/>
      <c r="J2" s="92"/>
      <c r="K2" s="92"/>
    </row>
    <row r="3" spans="2:11" ht="8.25" customHeight="1"/>
    <row r="4" spans="2:11" s="8" customFormat="1" ht="14.4" customHeight="1">
      <c r="B4" s="93" t="s">
        <v>33</v>
      </c>
      <c r="C4" s="95" t="s">
        <v>34</v>
      </c>
      <c r="D4" s="95"/>
      <c r="E4" s="97" t="s">
        <v>32</v>
      </c>
      <c r="H4" s="93" t="s">
        <v>33</v>
      </c>
      <c r="I4" s="95" t="s">
        <v>34</v>
      </c>
      <c r="J4" s="95"/>
      <c r="K4" s="96" t="s">
        <v>32</v>
      </c>
    </row>
    <row r="5" spans="2:11" s="8" customFormat="1">
      <c r="B5" s="94"/>
      <c r="C5" s="7">
        <v>10</v>
      </c>
      <c r="D5" s="7">
        <v>11</v>
      </c>
      <c r="E5" s="98"/>
      <c r="H5" s="94"/>
      <c r="I5" s="7">
        <v>10</v>
      </c>
      <c r="J5" s="7">
        <v>11</v>
      </c>
      <c r="K5" s="96"/>
    </row>
    <row r="6" spans="2:11">
      <c r="B6" s="5">
        <v>10</v>
      </c>
      <c r="C6" s="3">
        <f>72.7029999999999+0.016</f>
        <v>72.718999999999909</v>
      </c>
      <c r="D6" s="3"/>
      <c r="E6" s="3">
        <f>SUM(C6:D6)</f>
        <v>72.718999999999909</v>
      </c>
      <c r="H6" s="15">
        <v>1</v>
      </c>
      <c r="I6" s="3"/>
      <c r="J6" s="6">
        <v>2.15</v>
      </c>
      <c r="K6" s="3">
        <v>2.15</v>
      </c>
    </row>
    <row r="7" spans="2:11">
      <c r="B7" s="5">
        <v>11</v>
      </c>
      <c r="C7" s="3"/>
      <c r="D7" s="3">
        <v>0.62</v>
      </c>
      <c r="E7" s="3">
        <f>SUM(C7:D7)</f>
        <v>0.62</v>
      </c>
      <c r="H7" s="4">
        <v>10</v>
      </c>
      <c r="I7" s="13">
        <v>653.90500000000054</v>
      </c>
      <c r="J7" s="13"/>
      <c r="K7" s="3">
        <v>653.90500000000054</v>
      </c>
    </row>
    <row r="8" spans="2:11">
      <c r="B8" s="9" t="s">
        <v>32</v>
      </c>
      <c r="C8" s="10">
        <f>SUM(C6:C7)</f>
        <v>72.718999999999909</v>
      </c>
      <c r="D8" s="10">
        <f>SUM(D6:D7)</f>
        <v>0.62</v>
      </c>
      <c r="E8" s="14">
        <f>SUM(E6:E7)</f>
        <v>73.338999999999913</v>
      </c>
      <c r="H8" s="4">
        <v>11</v>
      </c>
      <c r="I8" s="13"/>
      <c r="J8" s="13">
        <f>312.979+0.065</f>
        <v>313.04399999999998</v>
      </c>
      <c r="K8" s="3">
        <v>312.97900000000016</v>
      </c>
    </row>
    <row r="9" spans="2:11">
      <c r="H9" s="9" t="s">
        <v>32</v>
      </c>
      <c r="I9" s="12">
        <v>653.90500000000054</v>
      </c>
      <c r="J9" s="11">
        <v>315.12900000000013</v>
      </c>
      <c r="K9" s="10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"/>
  <sheetViews>
    <sheetView showGridLines="0" zoomScale="90" zoomScaleNormal="90" workbookViewId="0">
      <selection activeCell="D25" sqref="D25"/>
    </sheetView>
  </sheetViews>
  <sheetFormatPr baseColWidth="10" defaultColWidth="14.44140625" defaultRowHeight="12" customHeight="1"/>
  <cols>
    <col min="1" max="1" width="18.77734375" style="62" customWidth="1"/>
    <col min="2" max="2" width="8.6640625" style="62" customWidth="1"/>
    <col min="3" max="3" width="20.21875" style="62" customWidth="1"/>
    <col min="4" max="4" width="18.5546875" style="62" customWidth="1"/>
    <col min="5" max="5" width="47.5546875" style="62" bestFit="1" customWidth="1"/>
    <col min="6" max="6" width="12" style="62" bestFit="1" customWidth="1"/>
    <col min="7" max="7" width="11.44140625" style="62" bestFit="1" customWidth="1"/>
    <col min="8" max="8" width="14.109375" style="62" customWidth="1"/>
    <col min="9" max="9" width="16.5546875" style="62" customWidth="1"/>
    <col min="10" max="10" width="12.6640625" style="62" bestFit="1" customWidth="1"/>
    <col min="11" max="11" width="14.21875" style="62" customWidth="1"/>
    <col min="12" max="12" width="19.33203125" style="62" customWidth="1"/>
    <col min="13" max="13" width="17.44140625" style="68" bestFit="1" customWidth="1"/>
    <col min="14" max="14" width="11.88671875" style="69" customWidth="1"/>
    <col min="15" max="15" width="16.109375" style="62" customWidth="1"/>
    <col min="16" max="16384" width="14.44140625" style="62"/>
  </cols>
  <sheetData>
    <row r="1" spans="1:15" ht="12" customHeight="1">
      <c r="A1" s="70" t="s">
        <v>35</v>
      </c>
      <c r="B1" s="70" t="s">
        <v>36</v>
      </c>
      <c r="C1" s="70" t="s">
        <v>64</v>
      </c>
      <c r="D1" s="70" t="s">
        <v>37</v>
      </c>
      <c r="E1" s="70" t="s">
        <v>56</v>
      </c>
      <c r="F1" s="70" t="s">
        <v>38</v>
      </c>
      <c r="G1" s="70" t="s">
        <v>39</v>
      </c>
      <c r="H1" s="70" t="s">
        <v>40</v>
      </c>
      <c r="I1" s="70" t="s">
        <v>41</v>
      </c>
      <c r="J1" s="70" t="s">
        <v>42</v>
      </c>
      <c r="K1" s="70" t="s">
        <v>43</v>
      </c>
      <c r="L1" s="70" t="s">
        <v>44</v>
      </c>
      <c r="M1" s="70" t="s">
        <v>45</v>
      </c>
      <c r="N1" s="70" t="s">
        <v>46</v>
      </c>
      <c r="O1" s="70" t="s">
        <v>47</v>
      </c>
    </row>
    <row r="2" spans="1:15" ht="12" customHeight="1">
      <c r="A2" s="63" t="s">
        <v>48</v>
      </c>
      <c r="B2" s="63" t="s">
        <v>49</v>
      </c>
      <c r="C2" s="71" t="s">
        <v>50</v>
      </c>
      <c r="D2" s="72" t="s">
        <v>62</v>
      </c>
      <c r="E2" s="72" t="s">
        <v>57</v>
      </c>
      <c r="F2" s="63" t="s">
        <v>51</v>
      </c>
      <c r="G2" s="63" t="s">
        <v>52</v>
      </c>
      <c r="H2" s="64">
        <f>+'ERIZO X-XI'!F11</f>
        <v>330000</v>
      </c>
      <c r="I2" s="63"/>
      <c r="J2" s="64">
        <f>+H2+I2</f>
        <v>330000</v>
      </c>
      <c r="K2" s="64">
        <f>+'ERIZO X-XI'!$G$11</f>
        <v>293932</v>
      </c>
      <c r="L2" s="64">
        <f>+J2-K2</f>
        <v>36068</v>
      </c>
      <c r="M2" s="65">
        <f>+K2/J2</f>
        <v>0.89070303030303033</v>
      </c>
      <c r="N2" s="66" t="str">
        <f>+'ERIZO X-XI'!J11</f>
        <v>-</v>
      </c>
      <c r="O2" s="67">
        <f>+'ERIZO X-XI'!$C$6</f>
        <v>43740</v>
      </c>
    </row>
    <row r="3" spans="1:15" ht="12" customHeight="1">
      <c r="A3" s="63" t="s">
        <v>48</v>
      </c>
      <c r="B3" s="63" t="s">
        <v>49</v>
      </c>
      <c r="C3" s="71" t="s">
        <v>50</v>
      </c>
      <c r="D3" s="72" t="s">
        <v>62</v>
      </c>
      <c r="E3" s="72" t="s">
        <v>58</v>
      </c>
      <c r="F3" s="63" t="s">
        <v>51</v>
      </c>
      <c r="G3" s="63" t="s">
        <v>52</v>
      </c>
      <c r="H3" s="64">
        <f>+'ERIZO X-XI'!$F$12</f>
        <v>84.97</v>
      </c>
      <c r="I3" s="63"/>
      <c r="J3" s="64">
        <f>+H3+I3</f>
        <v>84.97</v>
      </c>
      <c r="K3" s="64">
        <f>+'ERIZO X-XI'!G12</f>
        <v>73.338999999999913</v>
      </c>
      <c r="L3" s="64">
        <f t="shared" ref="L3:L6" si="0">+J3-K3</f>
        <v>11.631000000000085</v>
      </c>
      <c r="M3" s="65">
        <f>+K3/J3</f>
        <v>0.86311639402141827</v>
      </c>
      <c r="N3" s="66" t="str">
        <f>+'ERIZO X-XI'!J12</f>
        <v>-</v>
      </c>
      <c r="O3" s="67">
        <f>+'ERIZO X-XI'!$C$6</f>
        <v>43740</v>
      </c>
    </row>
    <row r="4" spans="1:15" ht="12" customHeight="1">
      <c r="A4" s="63" t="s">
        <v>48</v>
      </c>
      <c r="B4" s="63" t="s">
        <v>49</v>
      </c>
      <c r="C4" s="71" t="s">
        <v>65</v>
      </c>
      <c r="D4" s="72" t="s">
        <v>62</v>
      </c>
      <c r="E4" s="72" t="s">
        <v>59</v>
      </c>
      <c r="F4" s="63" t="s">
        <v>53</v>
      </c>
      <c r="G4" s="63" t="s">
        <v>54</v>
      </c>
      <c r="H4" s="64">
        <f>+'ERIZO X-XI'!F13</f>
        <v>11098.65</v>
      </c>
      <c r="I4" s="63"/>
      <c r="J4" s="64">
        <f>+H4+I4</f>
        <v>11098.65</v>
      </c>
      <c r="K4" s="64">
        <f>+'ERIZO X-XI'!G13</f>
        <v>11420.417000000005</v>
      </c>
      <c r="L4" s="64">
        <f t="shared" si="0"/>
        <v>-321.76700000000528</v>
      </c>
      <c r="M4" s="65">
        <f>+K4/J4</f>
        <v>1.0289915440166151</v>
      </c>
      <c r="N4" s="66">
        <f>+'ERIZO X-XI'!J13</f>
        <v>43675</v>
      </c>
      <c r="O4" s="67">
        <f>+'ERIZO X-XI'!$C$6</f>
        <v>43740</v>
      </c>
    </row>
    <row r="5" spans="1:15" ht="12" customHeight="1">
      <c r="A5" s="63" t="s">
        <v>48</v>
      </c>
      <c r="B5" s="63" t="s">
        <v>49</v>
      </c>
      <c r="C5" s="71" t="s">
        <v>55</v>
      </c>
      <c r="D5" s="72" t="s">
        <v>63</v>
      </c>
      <c r="E5" s="72" t="s">
        <v>60</v>
      </c>
      <c r="F5" s="63" t="s">
        <v>53</v>
      </c>
      <c r="G5" s="63" t="s">
        <v>54</v>
      </c>
      <c r="H5" s="64">
        <f>+'ERIZO X-XI'!F14</f>
        <v>4316.1400000000003</v>
      </c>
      <c r="I5" s="63"/>
      <c r="J5" s="64">
        <f>+H5+I5</f>
        <v>4316.1400000000003</v>
      </c>
      <c r="K5" s="64">
        <f>+'ERIZO X-XI'!G14</f>
        <v>4323.3769999999977</v>
      </c>
      <c r="L5" s="64">
        <f t="shared" si="0"/>
        <v>-7.2369999999973516</v>
      </c>
      <c r="M5" s="65">
        <f>+K5/J5</f>
        <v>1.001676729670492</v>
      </c>
      <c r="N5" s="66">
        <f>+'ERIZO X-XI'!J14</f>
        <v>43688</v>
      </c>
      <c r="O5" s="67">
        <f>+'ERIZO X-XI'!$C$6</f>
        <v>43740</v>
      </c>
    </row>
    <row r="6" spans="1:15" ht="12" customHeight="1">
      <c r="A6" s="63" t="s">
        <v>48</v>
      </c>
      <c r="B6" s="63" t="s">
        <v>49</v>
      </c>
      <c r="C6" s="71" t="s">
        <v>50</v>
      </c>
      <c r="D6" s="72" t="s">
        <v>62</v>
      </c>
      <c r="E6" s="72" t="s">
        <v>61</v>
      </c>
      <c r="F6" s="63" t="s">
        <v>53</v>
      </c>
      <c r="G6" s="63" t="s">
        <v>54</v>
      </c>
      <c r="H6" s="64">
        <f>+'ERIZO X-XI'!F16</f>
        <v>15499.999999999998</v>
      </c>
      <c r="I6" s="63"/>
      <c r="J6" s="64">
        <f>+H6+I6</f>
        <v>15499.999999999998</v>
      </c>
      <c r="K6" s="64">
        <f>+'ERIZO X-XI'!G16</f>
        <v>15817.133000000002</v>
      </c>
      <c r="L6" s="64">
        <f t="shared" si="0"/>
        <v>-317.13300000000345</v>
      </c>
      <c r="M6" s="65">
        <f t="shared" ref="M6" si="1">+K6/J6</f>
        <v>1.0204601935483872</v>
      </c>
      <c r="N6" s="66" t="str">
        <f>+'ERIZO X-XI'!J15</f>
        <v>-</v>
      </c>
      <c r="O6" s="67">
        <f>+'ERIZO X-XI'!$C$6</f>
        <v>43740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rgarcia</cp:lastModifiedBy>
  <dcterms:created xsi:type="dcterms:W3CDTF">2019-01-09T13:24:47Z</dcterms:created>
  <dcterms:modified xsi:type="dcterms:W3CDTF">2019-10-02T22:56:34Z</dcterms:modified>
</cp:coreProperties>
</file>