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1.- Bentonicos\"/>
    </mc:Choice>
  </mc:AlternateContent>
  <bookViews>
    <workbookView xWindow="-15" yWindow="5940" windowWidth="19260" windowHeight="5490" tabRatio="816" activeTab="2"/>
  </bookViews>
  <sheets>
    <sheet name="RESUMEN ANUAL" sheetId="17" r:id="rId1"/>
    <sheet name="CONTROL ALGAS I Región" sheetId="30" state="hidden" r:id="rId2"/>
    <sheet name="CONTROL ALGAS III REGIÓN" sheetId="31" r:id="rId3"/>
    <sheet name="CONTROL ALGAS VII Región" sheetId="29" state="hidden" r:id="rId4"/>
    <sheet name="CONTROL ALGAS IV Región" sheetId="19" r:id="rId5"/>
    <sheet name="Pag. Web" sheetId="28" r:id="rId6"/>
  </sheets>
  <definedNames>
    <definedName name="_xlnm._FilterDatabase" localSheetId="5" hidden="1">'Pag. Web'!$A$1:$O$260</definedName>
  </definedNames>
  <calcPr calcId="162913"/>
</workbook>
</file>

<file path=xl/calcChain.xml><?xml version="1.0" encoding="utf-8"?>
<calcChain xmlns="http://schemas.openxmlformats.org/spreadsheetml/2006/main">
  <c r="F35" i="17" l="1"/>
  <c r="F34" i="17"/>
  <c r="E34" i="17"/>
  <c r="E35" i="17"/>
  <c r="G102" i="31"/>
  <c r="K100" i="31"/>
  <c r="J101" i="31"/>
  <c r="K101" i="31" s="1"/>
  <c r="G104" i="31" s="1"/>
  <c r="J100" i="31"/>
  <c r="G101" i="31"/>
  <c r="G100" i="31"/>
  <c r="L101" i="31" l="1"/>
  <c r="B4" i="31"/>
  <c r="J24" i="31" l="1"/>
  <c r="B4" i="19" l="1"/>
  <c r="B43" i="17" l="1"/>
  <c r="I163" i="19" l="1"/>
  <c r="H163" i="19"/>
  <c r="I100" i="19"/>
  <c r="H100" i="19"/>
  <c r="I57" i="19"/>
  <c r="H57" i="19"/>
  <c r="I105" i="31" l="1"/>
  <c r="H105" i="31"/>
  <c r="I64" i="31"/>
  <c r="H64" i="31"/>
  <c r="H37" i="31"/>
  <c r="O252" i="28" l="1"/>
  <c r="O253" i="28"/>
  <c r="O254" i="28"/>
  <c r="O255" i="28"/>
  <c r="O256" i="28"/>
  <c r="O257" i="28"/>
  <c r="O258" i="28"/>
  <c r="O259" i="28"/>
  <c r="O260" i="28"/>
  <c r="N259" i="28"/>
  <c r="H259" i="28"/>
  <c r="N258" i="28"/>
  <c r="H258" i="28"/>
  <c r="N257" i="28"/>
  <c r="H257" i="28"/>
  <c r="N256" i="28"/>
  <c r="H256" i="28" l="1"/>
  <c r="N255" i="28"/>
  <c r="H255" i="28"/>
  <c r="N254" i="28"/>
  <c r="H254" i="28"/>
  <c r="N253" i="28"/>
  <c r="H253" i="28"/>
  <c r="N252" i="28"/>
  <c r="H252" i="28"/>
  <c r="N251" i="28"/>
  <c r="H251" i="28"/>
  <c r="N250" i="28"/>
  <c r="H250" i="28"/>
  <c r="N249" i="28"/>
  <c r="H249" i="28"/>
  <c r="N248" i="28"/>
  <c r="H248" i="28"/>
  <c r="O248" i="28"/>
  <c r="N246" i="28"/>
  <c r="H246" i="28"/>
  <c r="N245" i="28"/>
  <c r="H245" i="28"/>
  <c r="N244" i="28"/>
  <c r="H244" i="28"/>
  <c r="N243" i="28"/>
  <c r="H243" i="28"/>
  <c r="N242" i="28"/>
  <c r="H242" i="28"/>
  <c r="N241" i="28"/>
  <c r="H241" i="28"/>
  <c r="N240" i="28"/>
  <c r="H240" i="28"/>
  <c r="H260" i="28" l="1"/>
  <c r="N239" i="28"/>
  <c r="H239" i="28"/>
  <c r="N238" i="28"/>
  <c r="H238" i="28"/>
  <c r="N237" i="28"/>
  <c r="H237" i="28"/>
  <c r="N236" i="28"/>
  <c r="H236" i="28"/>
  <c r="N235" i="28"/>
  <c r="H235" i="28"/>
  <c r="N233" i="28"/>
  <c r="H233" i="28"/>
  <c r="N232" i="28"/>
  <c r="H232" i="28"/>
  <c r="N231" i="28"/>
  <c r="H231" i="28"/>
  <c r="N230" i="28"/>
  <c r="H230" i="28"/>
  <c r="N229" i="28"/>
  <c r="H229" i="28"/>
  <c r="N228" i="28"/>
  <c r="H228" i="28"/>
  <c r="N227" i="28"/>
  <c r="H227" i="28"/>
  <c r="N226" i="28"/>
  <c r="H226" i="28"/>
  <c r="N225" i="28"/>
  <c r="H225" i="28"/>
  <c r="N224" i="28"/>
  <c r="H224" i="28"/>
  <c r="N223" i="28"/>
  <c r="H223" i="28"/>
  <c r="N222" i="28"/>
  <c r="H222" i="28"/>
  <c r="N220" i="28"/>
  <c r="H220" i="28"/>
  <c r="N219" i="28"/>
  <c r="H219" i="28"/>
  <c r="N218" i="28"/>
  <c r="H218" i="28"/>
  <c r="N217" i="28"/>
  <c r="H217" i="28"/>
  <c r="N216" i="28"/>
  <c r="H216" i="28"/>
  <c r="N215" i="28"/>
  <c r="H215" i="28"/>
  <c r="N214" i="28"/>
  <c r="H214" i="28"/>
  <c r="N213" i="28"/>
  <c r="H213" i="28"/>
  <c r="N212" i="28"/>
  <c r="H212" i="28"/>
  <c r="N211" i="28"/>
  <c r="H211" i="28"/>
  <c r="N210" i="28"/>
  <c r="H210" i="28"/>
  <c r="N209" i="28"/>
  <c r="H209" i="28"/>
  <c r="H234" i="28" l="1"/>
  <c r="H221" i="28"/>
  <c r="H247" i="28"/>
  <c r="N207" i="28"/>
  <c r="N206" i="28"/>
  <c r="H206" i="28"/>
  <c r="N205" i="28"/>
  <c r="H205" i="28"/>
  <c r="N204" i="28"/>
  <c r="H204" i="28"/>
  <c r="N203" i="28"/>
  <c r="H203" i="28"/>
  <c r="N202" i="28"/>
  <c r="H202" i="28"/>
  <c r="N201" i="28"/>
  <c r="H201" i="28"/>
  <c r="N200" i="28"/>
  <c r="H200" i="28"/>
  <c r="N199" i="28"/>
  <c r="H199" i="28"/>
  <c r="N198" i="28"/>
  <c r="H198" i="28"/>
  <c r="N197" i="28"/>
  <c r="H197" i="28"/>
  <c r="N196" i="28"/>
  <c r="H196" i="28"/>
  <c r="N194" i="28"/>
  <c r="H194" i="28"/>
  <c r="N193" i="28"/>
  <c r="H193" i="28"/>
  <c r="N192" i="28"/>
  <c r="H192" i="28"/>
  <c r="N191" i="28"/>
  <c r="H191" i="28"/>
  <c r="N189" i="28"/>
  <c r="H189" i="28"/>
  <c r="N188" i="28"/>
  <c r="H188" i="28"/>
  <c r="N187" i="28"/>
  <c r="H187" i="28"/>
  <c r="N186" i="28"/>
  <c r="H186" i="28"/>
  <c r="N184" i="28"/>
  <c r="H184" i="28"/>
  <c r="N183" i="28"/>
  <c r="H183" i="28"/>
  <c r="N182" i="28"/>
  <c r="H182" i="28"/>
  <c r="N181" i="28"/>
  <c r="H181" i="28"/>
  <c r="H185" i="28" s="1"/>
  <c r="N179" i="28"/>
  <c r="H179" i="28"/>
  <c r="N178" i="28"/>
  <c r="H178" i="28"/>
  <c r="N177" i="28"/>
  <c r="H177" i="28"/>
  <c r="N176" i="28"/>
  <c r="H176" i="28"/>
  <c r="N174" i="28"/>
  <c r="H174" i="28"/>
  <c r="N173" i="28"/>
  <c r="H173" i="28"/>
  <c r="N172" i="28"/>
  <c r="H172" i="28"/>
  <c r="N171" i="28"/>
  <c r="H171" i="28"/>
  <c r="N169" i="28"/>
  <c r="H169" i="28"/>
  <c r="N168" i="28"/>
  <c r="H168" i="28"/>
  <c r="N167" i="28"/>
  <c r="H167" i="28"/>
  <c r="N166" i="28"/>
  <c r="H166" i="28"/>
  <c r="H170" i="28" l="1"/>
  <c r="H180" i="28"/>
  <c r="H190" i="28"/>
  <c r="H175" i="28"/>
  <c r="H195" i="28"/>
  <c r="N164" i="28"/>
  <c r="H164" i="28"/>
  <c r="N163" i="28"/>
  <c r="H163" i="28"/>
  <c r="N162" i="28"/>
  <c r="H162" i="28"/>
  <c r="N161" i="28"/>
  <c r="H161" i="28"/>
  <c r="H156" i="28"/>
  <c r="N159" i="28"/>
  <c r="H159" i="28"/>
  <c r="N158" i="28"/>
  <c r="H158" i="28"/>
  <c r="N157" i="28"/>
  <c r="H157" i="28"/>
  <c r="N156" i="28"/>
  <c r="H165" i="28" l="1"/>
  <c r="H160" i="28"/>
  <c r="N154" i="28" l="1"/>
  <c r="H154" i="28"/>
  <c r="N153" i="28"/>
  <c r="H153" i="28"/>
  <c r="N152" i="28"/>
  <c r="G61" i="19"/>
  <c r="J146" i="28" s="1"/>
  <c r="G60" i="19"/>
  <c r="H152" i="28"/>
  <c r="N151" i="28"/>
  <c r="J151" i="28"/>
  <c r="H151" i="28"/>
  <c r="H149" i="28"/>
  <c r="N148" i="28"/>
  <c r="H148" i="28"/>
  <c r="N147" i="28"/>
  <c r="H147" i="28"/>
  <c r="N146" i="28"/>
  <c r="H146" i="28"/>
  <c r="H150" i="28" s="1"/>
  <c r="N144" i="28"/>
  <c r="H144" i="28"/>
  <c r="N143" i="28"/>
  <c r="H143" i="28"/>
  <c r="N132" i="28"/>
  <c r="H132" i="28"/>
  <c r="N131" i="28"/>
  <c r="H131" i="28"/>
  <c r="N130" i="28"/>
  <c r="H130" i="28"/>
  <c r="H155" i="28" l="1"/>
  <c r="H133" i="28"/>
  <c r="N128" i="28" l="1"/>
  <c r="H128" i="28"/>
  <c r="N127" i="28"/>
  <c r="H127" i="28"/>
  <c r="N126" i="28"/>
  <c r="H126" i="28"/>
  <c r="N125" i="28"/>
  <c r="H125" i="28"/>
  <c r="N124" i="28"/>
  <c r="H124" i="28"/>
  <c r="N123" i="28"/>
  <c r="H123" i="28"/>
  <c r="N122" i="28"/>
  <c r="H122" i="28"/>
  <c r="H118" i="28"/>
  <c r="H116" i="28"/>
  <c r="N115" i="28"/>
  <c r="H115" i="28"/>
  <c r="N114" i="28"/>
  <c r="H114" i="28"/>
  <c r="N113" i="28"/>
  <c r="H113" i="28"/>
  <c r="N112" i="28"/>
  <c r="H112" i="28"/>
  <c r="H110" i="28"/>
  <c r="N108" i="28"/>
  <c r="H108" i="28"/>
  <c r="N107" i="28"/>
  <c r="H107" i="28"/>
  <c r="N106" i="28"/>
  <c r="H106" i="28"/>
  <c r="N104" i="28"/>
  <c r="H104" i="28"/>
  <c r="N103" i="28"/>
  <c r="H103" i="28"/>
  <c r="N102" i="28"/>
  <c r="H102" i="28"/>
  <c r="N101" i="28"/>
  <c r="H101" i="28"/>
  <c r="N100" i="28"/>
  <c r="H100" i="28"/>
  <c r="N99" i="28"/>
  <c r="H99" i="28"/>
  <c r="N98" i="28"/>
  <c r="H98" i="28"/>
  <c r="H96" i="28"/>
  <c r="N96" i="28"/>
  <c r="O96" i="28"/>
  <c r="N95" i="28"/>
  <c r="H95" i="28"/>
  <c r="H105" i="28" l="1"/>
  <c r="H109" i="28"/>
  <c r="H129" i="28"/>
  <c r="G151" i="19" l="1"/>
  <c r="J248" i="28" s="1"/>
  <c r="G139" i="19"/>
  <c r="J235" i="28" s="1"/>
  <c r="G127" i="19"/>
  <c r="J222" i="28" s="1"/>
  <c r="G115" i="19"/>
  <c r="J209" i="28" s="1"/>
  <c r="G103" i="19"/>
  <c r="J196" i="28" s="1"/>
  <c r="F163" i="19" l="1"/>
  <c r="E82" i="17"/>
  <c r="E81" i="17"/>
  <c r="E80" i="17"/>
  <c r="E79" i="17"/>
  <c r="E78" i="17"/>
  <c r="E71" i="17"/>
  <c r="E70" i="17"/>
  <c r="E69" i="17"/>
  <c r="E68" i="17"/>
  <c r="E67" i="17"/>
  <c r="E66" i="17"/>
  <c r="E65" i="17"/>
  <c r="E64" i="17"/>
  <c r="E63" i="17"/>
  <c r="E62" i="17"/>
  <c r="E72" i="17" s="1"/>
  <c r="J105" i="19"/>
  <c r="K198" i="28" s="1"/>
  <c r="J106" i="19"/>
  <c r="K199" i="28" s="1"/>
  <c r="J107" i="19"/>
  <c r="K200" i="28" s="1"/>
  <c r="J108" i="19"/>
  <c r="K201" i="28" s="1"/>
  <c r="J109" i="19"/>
  <c r="K202" i="28" s="1"/>
  <c r="J110" i="19"/>
  <c r="K203" i="28" s="1"/>
  <c r="J111" i="19"/>
  <c r="K204" i="28" s="1"/>
  <c r="J112" i="19"/>
  <c r="K205" i="28" s="1"/>
  <c r="J113" i="19"/>
  <c r="K206" i="28" s="1"/>
  <c r="J114" i="19"/>
  <c r="K207" i="28" s="1"/>
  <c r="J115" i="19"/>
  <c r="K209" i="28" s="1"/>
  <c r="J116" i="19"/>
  <c r="K210" i="28" s="1"/>
  <c r="J117" i="19"/>
  <c r="K211" i="28" s="1"/>
  <c r="J118" i="19"/>
  <c r="J119" i="19"/>
  <c r="K213" i="28" s="1"/>
  <c r="J120" i="19"/>
  <c r="K214" i="28" s="1"/>
  <c r="J121" i="19"/>
  <c r="K215" i="28" s="1"/>
  <c r="J122" i="19"/>
  <c r="K216" i="28" s="1"/>
  <c r="J123" i="19"/>
  <c r="K217" i="28" s="1"/>
  <c r="J124" i="19"/>
  <c r="K218" i="28" s="1"/>
  <c r="J125" i="19"/>
  <c r="K219" i="28" s="1"/>
  <c r="J126" i="19"/>
  <c r="K220" i="28" s="1"/>
  <c r="J127" i="19"/>
  <c r="J128" i="19"/>
  <c r="K223" i="28" s="1"/>
  <c r="J129" i="19"/>
  <c r="K224" i="28" s="1"/>
  <c r="J130" i="19"/>
  <c r="K225" i="28" s="1"/>
  <c r="J131" i="19"/>
  <c r="K226" i="28" s="1"/>
  <c r="J132" i="19"/>
  <c r="K227" i="28" s="1"/>
  <c r="J133" i="19"/>
  <c r="K228" i="28" s="1"/>
  <c r="J134" i="19"/>
  <c r="K229" i="28" s="1"/>
  <c r="J135" i="19"/>
  <c r="K230" i="28" s="1"/>
  <c r="J136" i="19"/>
  <c r="K231" i="28" s="1"/>
  <c r="J137" i="19"/>
  <c r="K232" i="28" s="1"/>
  <c r="J138" i="19"/>
  <c r="K233" i="28" s="1"/>
  <c r="J139" i="19"/>
  <c r="K235" i="28" s="1"/>
  <c r="J140" i="19"/>
  <c r="K236" i="28" s="1"/>
  <c r="J141" i="19"/>
  <c r="K237" i="28" s="1"/>
  <c r="J142" i="19"/>
  <c r="K238" i="28" s="1"/>
  <c r="J143" i="19"/>
  <c r="K239" i="28" s="1"/>
  <c r="J144" i="19"/>
  <c r="K240" i="28" s="1"/>
  <c r="J145" i="19"/>
  <c r="K241" i="28" s="1"/>
  <c r="J146" i="19"/>
  <c r="K242" i="28" s="1"/>
  <c r="J147" i="19"/>
  <c r="K243" i="28" s="1"/>
  <c r="J148" i="19"/>
  <c r="K244" i="28" s="1"/>
  <c r="J149" i="19"/>
  <c r="K245" i="28" s="1"/>
  <c r="J150" i="19"/>
  <c r="K246" i="28" s="1"/>
  <c r="J151" i="19"/>
  <c r="K248" i="28" s="1"/>
  <c r="J152" i="19"/>
  <c r="K249" i="28" s="1"/>
  <c r="J153" i="19"/>
  <c r="K250" i="28" s="1"/>
  <c r="J154" i="19"/>
  <c r="K251" i="28" s="1"/>
  <c r="J155" i="19"/>
  <c r="K252" i="28" s="1"/>
  <c r="J156" i="19"/>
  <c r="K253" i="28" s="1"/>
  <c r="J157" i="19"/>
  <c r="K254" i="28" s="1"/>
  <c r="J158" i="19"/>
  <c r="K255" i="28" s="1"/>
  <c r="J159" i="19"/>
  <c r="K256" i="28" s="1"/>
  <c r="J160" i="19"/>
  <c r="K257" i="28" s="1"/>
  <c r="J161" i="19"/>
  <c r="K258" i="28" s="1"/>
  <c r="J162" i="19"/>
  <c r="K259" i="28" s="1"/>
  <c r="J104" i="19"/>
  <c r="K197" i="28" s="1"/>
  <c r="J103" i="19"/>
  <c r="K196" i="28" s="1"/>
  <c r="F100" i="19"/>
  <c r="F79" i="17" l="1"/>
  <c r="K208" i="28"/>
  <c r="F81" i="17"/>
  <c r="K222" i="28"/>
  <c r="K234" i="28" s="1"/>
  <c r="K247" i="28"/>
  <c r="K260" i="28"/>
  <c r="E83" i="17"/>
  <c r="E85" i="17" s="1"/>
  <c r="E73" i="17"/>
  <c r="E75" i="17" s="1"/>
  <c r="F82" i="17"/>
  <c r="F80" i="17"/>
  <c r="F78" i="17"/>
  <c r="E55" i="17" l="1"/>
  <c r="E54" i="17"/>
  <c r="E53" i="17"/>
  <c r="E52" i="17"/>
  <c r="E51" i="17"/>
  <c r="E50" i="17"/>
  <c r="E49" i="17"/>
  <c r="E48" i="17"/>
  <c r="E47" i="17"/>
  <c r="E46" i="17"/>
  <c r="J40" i="19"/>
  <c r="K124" i="28" s="1"/>
  <c r="J14" i="19"/>
  <c r="J12" i="19"/>
  <c r="K95" i="28" s="1"/>
  <c r="E57" i="17" l="1"/>
  <c r="E56" i="17"/>
  <c r="E59" i="17" s="1"/>
  <c r="O3" i="28"/>
  <c r="O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2" i="28"/>
  <c r="O233" i="28"/>
  <c r="O234" i="28"/>
  <c r="O235" i="28"/>
  <c r="O236" i="28"/>
  <c r="O237" i="28"/>
  <c r="O238" i="28"/>
  <c r="O239" i="28"/>
  <c r="O240" i="28"/>
  <c r="O241" i="28"/>
  <c r="O242" i="28"/>
  <c r="O243" i="28"/>
  <c r="O244" i="28"/>
  <c r="O245" i="28"/>
  <c r="O246" i="28"/>
  <c r="O247" i="28"/>
  <c r="O249" i="28"/>
  <c r="O250" i="28"/>
  <c r="O251" i="28"/>
  <c r="O2" i="28"/>
  <c r="G7" i="31"/>
  <c r="F105" i="31"/>
  <c r="N85" i="28"/>
  <c r="H85" i="28"/>
  <c r="N84" i="28"/>
  <c r="H84" i="28"/>
  <c r="N83" i="28"/>
  <c r="H83" i="28"/>
  <c r="N82" i="28"/>
  <c r="H82" i="28"/>
  <c r="N81" i="28"/>
  <c r="H81" i="28"/>
  <c r="N80" i="28"/>
  <c r="H80" i="28"/>
  <c r="N79" i="28"/>
  <c r="H79" i="28"/>
  <c r="N78" i="28"/>
  <c r="H78" i="28"/>
  <c r="N77" i="28"/>
  <c r="H77" i="28"/>
  <c r="N76" i="28"/>
  <c r="H76" i="28"/>
  <c r="N75" i="28"/>
  <c r="H75" i="28"/>
  <c r="N74" i="28"/>
  <c r="H74" i="28"/>
  <c r="N73" i="28"/>
  <c r="H73" i="28"/>
  <c r="N72" i="28"/>
  <c r="H72" i="28"/>
  <c r="N71" i="28"/>
  <c r="H71" i="28"/>
  <c r="N70" i="28"/>
  <c r="H70" i="28"/>
  <c r="N69" i="28"/>
  <c r="H69" i="28"/>
  <c r="N68" i="28"/>
  <c r="H68" i="28"/>
  <c r="N67" i="28"/>
  <c r="H67" i="28"/>
  <c r="N66" i="28"/>
  <c r="H66" i="28"/>
  <c r="N65" i="28"/>
  <c r="H65" i="28"/>
  <c r="N64" i="28"/>
  <c r="H64" i="28"/>
  <c r="N63" i="28"/>
  <c r="H63" i="28"/>
  <c r="N62" i="28"/>
  <c r="H62" i="28"/>
  <c r="N61" i="28"/>
  <c r="H61" i="28"/>
  <c r="N60" i="28"/>
  <c r="H60" i="28"/>
  <c r="N59" i="28"/>
  <c r="H59" i="28"/>
  <c r="N58" i="28"/>
  <c r="H58" i="28"/>
  <c r="N57" i="28"/>
  <c r="H57" i="28"/>
  <c r="N56" i="28"/>
  <c r="H56" i="28"/>
  <c r="N55" i="28" l="1"/>
  <c r="N54" i="28"/>
  <c r="H55" i="28"/>
  <c r="H54" i="28"/>
  <c r="N53" i="28"/>
  <c r="H53" i="28"/>
  <c r="N52" i="28"/>
  <c r="H52" i="28"/>
  <c r="N51" i="28"/>
  <c r="H51" i="28"/>
  <c r="N50" i="28"/>
  <c r="H50" i="28"/>
  <c r="N49" i="28"/>
  <c r="H49" i="28"/>
  <c r="N48" i="28"/>
  <c r="H48" i="28"/>
  <c r="N47" i="28"/>
  <c r="H47" i="28"/>
  <c r="N46" i="28"/>
  <c r="H46" i="28"/>
  <c r="N45" i="28"/>
  <c r="H45" i="28"/>
  <c r="N44" i="28"/>
  <c r="H44" i="28"/>
  <c r="N43" i="28"/>
  <c r="H43" i="28"/>
  <c r="N42" i="28"/>
  <c r="H42" i="28"/>
  <c r="N41" i="28"/>
  <c r="H41" i="28"/>
  <c r="N40" i="28"/>
  <c r="H40" i="28"/>
  <c r="N39" i="28" l="1"/>
  <c r="H39" i="28"/>
  <c r="N38" i="28"/>
  <c r="H38" i="28"/>
  <c r="N37" i="28"/>
  <c r="H37" i="28"/>
  <c r="N36" i="28"/>
  <c r="H36" i="28"/>
  <c r="N35" i="28"/>
  <c r="H35" i="28"/>
  <c r="N34" i="28"/>
  <c r="H34" i="28"/>
  <c r="N33" i="28" l="1"/>
  <c r="H33" i="28"/>
  <c r="N32" i="28"/>
  <c r="H32" i="28"/>
  <c r="N31" i="28"/>
  <c r="H31" i="28"/>
  <c r="N30" i="28"/>
  <c r="H30" i="28"/>
  <c r="N29" i="28"/>
  <c r="H29" i="28"/>
  <c r="N28" i="28"/>
  <c r="H28" i="28"/>
  <c r="N27" i="28"/>
  <c r="H27" i="28"/>
  <c r="N26" i="28"/>
  <c r="H26" i="28"/>
  <c r="N25" i="28"/>
  <c r="H25" i="28"/>
  <c r="N24" i="28"/>
  <c r="H24" i="28"/>
  <c r="N23" i="28"/>
  <c r="H23" i="28"/>
  <c r="N22" i="28"/>
  <c r="H22" i="28"/>
  <c r="N21" i="28" l="1"/>
  <c r="H21" i="28"/>
  <c r="N20" i="28"/>
  <c r="H20" i="28"/>
  <c r="N19" i="28"/>
  <c r="H19" i="28"/>
  <c r="N18" i="28"/>
  <c r="H18" i="28"/>
  <c r="N17" i="28"/>
  <c r="H17" i="28"/>
  <c r="N16" i="28"/>
  <c r="H16" i="28"/>
  <c r="N15" i="28"/>
  <c r="H15" i="28"/>
  <c r="N14" i="28"/>
  <c r="H14" i="28"/>
  <c r="N13" i="28"/>
  <c r="H13" i="28"/>
  <c r="N12" i="28"/>
  <c r="H12" i="28"/>
  <c r="N11" i="28"/>
  <c r="H11" i="28"/>
  <c r="N10" i="28"/>
  <c r="H10" i="28"/>
  <c r="N9" i="28"/>
  <c r="H9" i="28"/>
  <c r="N8" i="28"/>
  <c r="H8" i="28"/>
  <c r="N7" i="28"/>
  <c r="H7" i="28"/>
  <c r="N5" i="28"/>
  <c r="H5" i="28"/>
  <c r="N6" i="28"/>
  <c r="H6" i="28"/>
  <c r="N4" i="28"/>
  <c r="H4" i="28"/>
  <c r="N3" i="28"/>
  <c r="N2" i="28"/>
  <c r="H3" i="28"/>
  <c r="J2" i="28" l="1"/>
  <c r="H2" i="28"/>
  <c r="H33" i="17" l="1"/>
  <c r="H36" i="17"/>
  <c r="G33" i="17"/>
  <c r="E32" i="17"/>
  <c r="E31" i="17"/>
  <c r="E30" i="17"/>
  <c r="E29" i="17"/>
  <c r="E28" i="17"/>
  <c r="E27" i="17"/>
  <c r="G36" i="17"/>
  <c r="E22" i="17"/>
  <c r="E21" i="17"/>
  <c r="E20" i="17"/>
  <c r="E19" i="17"/>
  <c r="E18" i="17"/>
  <c r="E17" i="17"/>
  <c r="H23" i="17"/>
  <c r="G23" i="17"/>
  <c r="E12" i="17"/>
  <c r="E11" i="17"/>
  <c r="E10" i="17"/>
  <c r="E9" i="17"/>
  <c r="E8" i="17"/>
  <c r="E7" i="17"/>
  <c r="G13" i="17"/>
  <c r="H13" i="17"/>
  <c r="E14" i="17" l="1"/>
  <c r="E37" i="17"/>
  <c r="E24" i="17"/>
  <c r="G98" i="31" l="1"/>
  <c r="G97" i="31"/>
  <c r="J90" i="31"/>
  <c r="K78" i="28" s="1"/>
  <c r="J91" i="31"/>
  <c r="K79" i="28" s="1"/>
  <c r="J92" i="31"/>
  <c r="K84" i="28" s="1"/>
  <c r="J93" i="31"/>
  <c r="K80" i="28" s="1"/>
  <c r="J94" i="31"/>
  <c r="K81" i="28" s="1"/>
  <c r="J95" i="31"/>
  <c r="K85" i="28" s="1"/>
  <c r="J87" i="31"/>
  <c r="J88" i="31"/>
  <c r="G88" i="31"/>
  <c r="J83" i="28" s="1"/>
  <c r="G87" i="31"/>
  <c r="J76" i="28" s="1"/>
  <c r="G78" i="31"/>
  <c r="J73" i="28" s="1"/>
  <c r="G77" i="31"/>
  <c r="J66" i="28" s="1"/>
  <c r="G68" i="31"/>
  <c r="J63" i="28" s="1"/>
  <c r="G67" i="31"/>
  <c r="J56" i="28" s="1"/>
  <c r="J78" i="31"/>
  <c r="L78" i="31" s="1"/>
  <c r="M73" i="28" s="1"/>
  <c r="J79" i="31"/>
  <c r="K67" i="28" s="1"/>
  <c r="J80" i="31"/>
  <c r="K68" i="28" s="1"/>
  <c r="J81" i="31"/>
  <c r="K69" i="28" s="1"/>
  <c r="J82" i="31"/>
  <c r="K74" i="28" s="1"/>
  <c r="J83" i="31"/>
  <c r="K70" i="28" s="1"/>
  <c r="J84" i="31"/>
  <c r="K71" i="28" s="1"/>
  <c r="J85" i="31"/>
  <c r="K75" i="28" s="1"/>
  <c r="J86" i="31"/>
  <c r="K72" i="28" s="1"/>
  <c r="J77" i="31"/>
  <c r="J68" i="31"/>
  <c r="J69" i="31"/>
  <c r="K57" i="28" s="1"/>
  <c r="J70" i="31"/>
  <c r="K58" i="28" s="1"/>
  <c r="J71" i="31"/>
  <c r="K59" i="28" s="1"/>
  <c r="J72" i="31"/>
  <c r="K64" i="28" s="1"/>
  <c r="J73" i="31"/>
  <c r="K60" i="28" s="1"/>
  <c r="J74" i="31"/>
  <c r="K61" i="28" s="1"/>
  <c r="J75" i="31"/>
  <c r="K65" i="28" s="1"/>
  <c r="J76" i="31"/>
  <c r="K62" i="28" s="1"/>
  <c r="J67" i="31"/>
  <c r="G57" i="31"/>
  <c r="J48" i="28" s="1"/>
  <c r="G56" i="31"/>
  <c r="J52" i="28" s="1"/>
  <c r="G49" i="31"/>
  <c r="J40" i="28" s="1"/>
  <c r="G48" i="31"/>
  <c r="J44" i="28" s="1"/>
  <c r="G41" i="31"/>
  <c r="J32" i="28" s="1"/>
  <c r="G40" i="31"/>
  <c r="J36" i="28" s="1"/>
  <c r="G28" i="31"/>
  <c r="J29" i="28" s="1"/>
  <c r="G27" i="31"/>
  <c r="J22" i="28" s="1"/>
  <c r="G18" i="31"/>
  <c r="J19" i="28" s="1"/>
  <c r="G17" i="31"/>
  <c r="J12" i="28" s="1"/>
  <c r="J8" i="31"/>
  <c r="J9" i="31"/>
  <c r="K3" i="28" s="1"/>
  <c r="J10" i="31"/>
  <c r="K4" i="28" s="1"/>
  <c r="J11" i="31"/>
  <c r="K5" i="28" s="1"/>
  <c r="J12" i="31"/>
  <c r="K10" i="28" s="1"/>
  <c r="J13" i="31"/>
  <c r="K6" i="28" s="1"/>
  <c r="J14" i="31"/>
  <c r="K7" i="28" s="1"/>
  <c r="J15" i="31"/>
  <c r="K11" i="28" s="1"/>
  <c r="J16" i="31"/>
  <c r="K8" i="28" s="1"/>
  <c r="J7" i="31"/>
  <c r="L7" i="31" s="1"/>
  <c r="G8" i="31"/>
  <c r="J9" i="28" s="1"/>
  <c r="K87" i="31" l="1"/>
  <c r="L68" i="31"/>
  <c r="M63" i="28" s="1"/>
  <c r="K9" i="28"/>
  <c r="F7" i="17"/>
  <c r="K78" i="31"/>
  <c r="K56" i="28"/>
  <c r="F28" i="17"/>
  <c r="K83" i="28"/>
  <c r="F31" i="17"/>
  <c r="K63" i="28"/>
  <c r="F27" i="17"/>
  <c r="K73" i="28"/>
  <c r="F29" i="17"/>
  <c r="L88" i="31"/>
  <c r="M83" i="28" s="1"/>
  <c r="G89" i="31"/>
  <c r="L76" i="28"/>
  <c r="K76" i="28"/>
  <c r="F30" i="17"/>
  <c r="H30" i="17" s="1"/>
  <c r="K66" i="28"/>
  <c r="L87" i="31"/>
  <c r="M76" i="28" s="1"/>
  <c r="L77" i="31"/>
  <c r="M66" i="28" s="1"/>
  <c r="K77" i="31"/>
  <c r="K2" i="28"/>
  <c r="F8" i="17"/>
  <c r="G29" i="17" l="1"/>
  <c r="H29" i="17"/>
  <c r="G31" i="17"/>
  <c r="H31" i="17"/>
  <c r="G28" i="17"/>
  <c r="H28" i="17"/>
  <c r="G7" i="17"/>
  <c r="H7" i="17"/>
  <c r="H27" i="17"/>
  <c r="G27" i="17"/>
  <c r="L73" i="28"/>
  <c r="G82" i="31"/>
  <c r="J77" i="28"/>
  <c r="G79" i="31"/>
  <c r="J67" i="28" s="1"/>
  <c r="L66" i="28"/>
  <c r="G30" i="17"/>
  <c r="H8" i="17"/>
  <c r="G8" i="17"/>
  <c r="J104" i="31"/>
  <c r="J103" i="31"/>
  <c r="J102" i="31"/>
  <c r="J99" i="31"/>
  <c r="J98" i="31"/>
  <c r="J97" i="31"/>
  <c r="J96" i="31"/>
  <c r="K82" i="28" s="1"/>
  <c r="J89" i="31"/>
  <c r="F64" i="31"/>
  <c r="J63" i="31"/>
  <c r="K51" i="28" s="1"/>
  <c r="J62" i="31"/>
  <c r="K55" i="28" s="1"/>
  <c r="J61" i="31"/>
  <c r="K50" i="28" s="1"/>
  <c r="J60" i="31"/>
  <c r="K54" i="28" s="1"/>
  <c r="J59" i="31"/>
  <c r="K49" i="28" s="1"/>
  <c r="J58" i="31"/>
  <c r="K53" i="28" s="1"/>
  <c r="J57" i="31"/>
  <c r="J56" i="31"/>
  <c r="J55" i="31"/>
  <c r="K43" i="28" s="1"/>
  <c r="J54" i="31"/>
  <c r="K47" i="28" s="1"/>
  <c r="J53" i="31"/>
  <c r="K42" i="28" s="1"/>
  <c r="J52" i="31"/>
  <c r="K46" i="28" s="1"/>
  <c r="J51" i="31"/>
  <c r="K41" i="28" s="1"/>
  <c r="J50" i="31"/>
  <c r="K45" i="28" s="1"/>
  <c r="J49" i="31"/>
  <c r="J48" i="31"/>
  <c r="J47" i="31"/>
  <c r="K35" i="28" s="1"/>
  <c r="J46" i="31"/>
  <c r="K39" i="28" s="1"/>
  <c r="J45" i="31"/>
  <c r="K34" i="28" s="1"/>
  <c r="J44" i="31"/>
  <c r="K38" i="28" s="1"/>
  <c r="J43" i="31"/>
  <c r="K33" i="28" s="1"/>
  <c r="J42" i="31"/>
  <c r="K37" i="28" s="1"/>
  <c r="J41" i="31"/>
  <c r="J40" i="31"/>
  <c r="I37" i="31"/>
  <c r="F37" i="31"/>
  <c r="J36" i="31"/>
  <c r="K28" i="28" s="1"/>
  <c r="J35" i="31"/>
  <c r="K31" i="28" s="1"/>
  <c r="J34" i="31"/>
  <c r="K27" i="28" s="1"/>
  <c r="J33" i="31"/>
  <c r="K26" i="28" s="1"/>
  <c r="J32" i="31"/>
  <c r="K30" i="28" s="1"/>
  <c r="J31" i="31"/>
  <c r="K25" i="28" s="1"/>
  <c r="J30" i="31"/>
  <c r="K24" i="28" s="1"/>
  <c r="J29" i="31"/>
  <c r="K23" i="28" s="1"/>
  <c r="J28" i="31"/>
  <c r="J27" i="31"/>
  <c r="J26" i="31"/>
  <c r="K18" i="28" s="1"/>
  <c r="J25" i="31"/>
  <c r="K21" i="28" s="1"/>
  <c r="K17" i="28"/>
  <c r="J23" i="31"/>
  <c r="K16" i="28" s="1"/>
  <c r="J22" i="31"/>
  <c r="K20" i="28" s="1"/>
  <c r="J21" i="31"/>
  <c r="K15" i="28" s="1"/>
  <c r="J20" i="31"/>
  <c r="K14" i="28" s="1"/>
  <c r="J19" i="31"/>
  <c r="K13" i="28" s="1"/>
  <c r="J18" i="31"/>
  <c r="J17" i="31"/>
  <c r="H35" i="17" l="1"/>
  <c r="H34" i="17"/>
  <c r="J37" i="31"/>
  <c r="K37" i="31" s="1"/>
  <c r="K29" i="28"/>
  <c r="F11" i="17"/>
  <c r="J74" i="28"/>
  <c r="L82" i="31"/>
  <c r="M74" i="28" s="1"/>
  <c r="K32" i="28"/>
  <c r="F18" i="17"/>
  <c r="K40" i="28"/>
  <c r="F20" i="17"/>
  <c r="K48" i="28"/>
  <c r="F22" i="17"/>
  <c r="K79" i="31"/>
  <c r="G80" i="31" s="1"/>
  <c r="J68" i="28" s="1"/>
  <c r="K19" i="28"/>
  <c r="F9" i="17"/>
  <c r="G35" i="17"/>
  <c r="K77" i="28"/>
  <c r="F32" i="17"/>
  <c r="L89" i="31"/>
  <c r="M77" i="28" s="1"/>
  <c r="L79" i="31"/>
  <c r="M67" i="28" s="1"/>
  <c r="F21" i="17"/>
  <c r="G21" i="17" s="1"/>
  <c r="K52" i="28"/>
  <c r="F19" i="17"/>
  <c r="G19" i="17" s="1"/>
  <c r="K44" i="28"/>
  <c r="F17" i="17"/>
  <c r="G17" i="17" s="1"/>
  <c r="K36" i="28"/>
  <c r="F12" i="17"/>
  <c r="G12" i="17" s="1"/>
  <c r="K22" i="28"/>
  <c r="F10" i="17"/>
  <c r="G10" i="17" s="1"/>
  <c r="K12" i="28"/>
  <c r="K27" i="31"/>
  <c r="L17" i="31"/>
  <c r="M12" i="28" s="1"/>
  <c r="M2" i="28"/>
  <c r="L27" i="31"/>
  <c r="M22" i="28" s="1"/>
  <c r="J105" i="31"/>
  <c r="L28" i="31"/>
  <c r="M29" i="28" s="1"/>
  <c r="L8" i="31"/>
  <c r="M9" i="28" s="1"/>
  <c r="K18" i="31"/>
  <c r="L98" i="31"/>
  <c r="K8" i="31"/>
  <c r="L9" i="28" s="1"/>
  <c r="K17" i="31"/>
  <c r="L12" i="28" s="1"/>
  <c r="K67" i="31"/>
  <c r="L97" i="31"/>
  <c r="L18" i="31"/>
  <c r="M19" i="28" s="1"/>
  <c r="K89" i="31"/>
  <c r="K98" i="31"/>
  <c r="K28" i="31"/>
  <c r="G32" i="31" s="1"/>
  <c r="K32" i="31" s="1"/>
  <c r="G35" i="31" s="1"/>
  <c r="K35" i="31" s="1"/>
  <c r="K88" i="31"/>
  <c r="K97" i="31"/>
  <c r="L57" i="31"/>
  <c r="M48" i="28" s="1"/>
  <c r="K57" i="31"/>
  <c r="J64" i="31"/>
  <c r="L40" i="31"/>
  <c r="M36" i="28" s="1"/>
  <c r="K40" i="31"/>
  <c r="L49" i="31"/>
  <c r="M40" i="28" s="1"/>
  <c r="K49" i="31"/>
  <c r="L56" i="31"/>
  <c r="M52" i="28" s="1"/>
  <c r="K56" i="31"/>
  <c r="L52" i="28" s="1"/>
  <c r="L41" i="31"/>
  <c r="M32" i="28" s="1"/>
  <c r="K41" i="31"/>
  <c r="L48" i="31"/>
  <c r="M44" i="28" s="1"/>
  <c r="K48" i="31"/>
  <c r="L44" i="28" s="1"/>
  <c r="K7" i="31"/>
  <c r="G9" i="31" s="1"/>
  <c r="I10" i="29"/>
  <c r="G34" i="17" l="1"/>
  <c r="F37" i="17"/>
  <c r="H37" i="17" s="1"/>
  <c r="L37" i="31"/>
  <c r="L67" i="28"/>
  <c r="H20" i="17"/>
  <c r="G20" i="17"/>
  <c r="L32" i="28"/>
  <c r="G43" i="31"/>
  <c r="J33" i="28" s="1"/>
  <c r="L40" i="28"/>
  <c r="G51" i="31"/>
  <c r="J41" i="28" s="1"/>
  <c r="L83" i="28"/>
  <c r="G92" i="31"/>
  <c r="L48" i="28"/>
  <c r="G59" i="31"/>
  <c r="J49" i="28" s="1"/>
  <c r="L29" i="28"/>
  <c r="J30" i="28"/>
  <c r="H32" i="17"/>
  <c r="G32" i="17"/>
  <c r="H9" i="17"/>
  <c r="G9" i="17"/>
  <c r="G22" i="17"/>
  <c r="H22" i="17"/>
  <c r="G18" i="17"/>
  <c r="H18" i="17"/>
  <c r="G11" i="17"/>
  <c r="H11" i="17"/>
  <c r="L100" i="31"/>
  <c r="G69" i="31"/>
  <c r="K69" i="31" s="1"/>
  <c r="L56" i="28"/>
  <c r="L19" i="28"/>
  <c r="G22" i="31"/>
  <c r="J20" i="28" s="1"/>
  <c r="H17" i="17"/>
  <c r="K105" i="31"/>
  <c r="L105" i="31"/>
  <c r="K80" i="31"/>
  <c r="G81" i="31" s="1"/>
  <c r="K64" i="31"/>
  <c r="L64" i="31"/>
  <c r="H12" i="17"/>
  <c r="H10" i="17"/>
  <c r="F14" i="17"/>
  <c r="H19" i="17"/>
  <c r="F24" i="17"/>
  <c r="G90" i="31"/>
  <c r="J78" i="28" s="1"/>
  <c r="L77" i="28"/>
  <c r="L80" i="31"/>
  <c r="M68" i="28" s="1"/>
  <c r="H21" i="17"/>
  <c r="L36" i="28"/>
  <c r="G42" i="31"/>
  <c r="J37" i="28" s="1"/>
  <c r="G29" i="31"/>
  <c r="L22" i="28"/>
  <c r="G99" i="31"/>
  <c r="G58" i="31"/>
  <c r="G50" i="31"/>
  <c r="G19" i="31"/>
  <c r="J13" i="28" s="1"/>
  <c r="L2" i="28"/>
  <c r="K82" i="31"/>
  <c r="G12" i="31"/>
  <c r="J10" i="28" s="1"/>
  <c r="K68" i="31"/>
  <c r="L9" i="31"/>
  <c r="M3" i="28" s="1"/>
  <c r="L43" i="31" l="1"/>
  <c r="M33" i="28" s="1"/>
  <c r="G37" i="17"/>
  <c r="L68" i="28"/>
  <c r="L32" i="31"/>
  <c r="M30" i="28" s="1"/>
  <c r="K42" i="31"/>
  <c r="G44" i="31" s="1"/>
  <c r="J38" i="28" s="1"/>
  <c r="L42" i="31"/>
  <c r="M37" i="28" s="1"/>
  <c r="L59" i="31"/>
  <c r="M49" i="28" s="1"/>
  <c r="L51" i="31"/>
  <c r="M41" i="28" s="1"/>
  <c r="K12" i="31"/>
  <c r="G15" i="31" s="1"/>
  <c r="L90" i="31"/>
  <c r="M78" i="28" s="1"/>
  <c r="L19" i="31"/>
  <c r="M13" i="28" s="1"/>
  <c r="J57" i="28"/>
  <c r="L69" i="31"/>
  <c r="M57" i="28" s="1"/>
  <c r="K19" i="31"/>
  <c r="G20" i="31" s="1"/>
  <c r="K59" i="31"/>
  <c r="K43" i="31"/>
  <c r="L57" i="28"/>
  <c r="G70" i="31"/>
  <c r="L74" i="28"/>
  <c r="G85" i="31"/>
  <c r="J75" i="28" s="1"/>
  <c r="J84" i="28"/>
  <c r="K92" i="31"/>
  <c r="L92" i="31"/>
  <c r="M84" i="28" s="1"/>
  <c r="K51" i="31"/>
  <c r="L63" i="28"/>
  <c r="G72" i="31"/>
  <c r="J64" i="28" s="1"/>
  <c r="K90" i="31"/>
  <c r="G91" i="31" s="1"/>
  <c r="J69" i="28"/>
  <c r="K81" i="31"/>
  <c r="G83" i="31" s="1"/>
  <c r="K83" i="31" s="1"/>
  <c r="G14" i="17"/>
  <c r="H14" i="17"/>
  <c r="L99" i="31"/>
  <c r="K99" i="31"/>
  <c r="K102" i="31" s="1"/>
  <c r="G103" i="31" s="1"/>
  <c r="G24" i="17"/>
  <c r="H24" i="17"/>
  <c r="L81" i="31"/>
  <c r="M69" i="28" s="1"/>
  <c r="K58" i="31"/>
  <c r="L53" i="28" s="1"/>
  <c r="J53" i="28"/>
  <c r="L58" i="31"/>
  <c r="M53" i="28" s="1"/>
  <c r="K50" i="31"/>
  <c r="L45" i="28" s="1"/>
  <c r="J45" i="28"/>
  <c r="L37" i="28"/>
  <c r="J23" i="28"/>
  <c r="L29" i="31"/>
  <c r="M23" i="28" s="1"/>
  <c r="K29" i="31"/>
  <c r="K9" i="31"/>
  <c r="G10" i="31" s="1"/>
  <c r="J3" i="28"/>
  <c r="L50" i="31"/>
  <c r="M45" i="28" s="1"/>
  <c r="K70" i="31"/>
  <c r="L12" i="31"/>
  <c r="M10" i="28" s="1"/>
  <c r="L22" i="31"/>
  <c r="M20" i="28" s="1"/>
  <c r="L78" i="28" l="1"/>
  <c r="K104" i="31"/>
  <c r="L10" i="28"/>
  <c r="L30" i="28"/>
  <c r="G60" i="31"/>
  <c r="K60" i="31" s="1"/>
  <c r="L54" i="28" s="1"/>
  <c r="J31" i="28"/>
  <c r="L35" i="31"/>
  <c r="M31" i="28" s="1"/>
  <c r="L31" i="28"/>
  <c r="J11" i="28"/>
  <c r="L15" i="31"/>
  <c r="M11" i="28" s="1"/>
  <c r="K15" i="31"/>
  <c r="L11" i="28" s="1"/>
  <c r="L69" i="28"/>
  <c r="L13" i="28"/>
  <c r="L49" i="28"/>
  <c r="G61" i="31"/>
  <c r="L84" i="28"/>
  <c r="G95" i="31"/>
  <c r="J85" i="28" s="1"/>
  <c r="G71" i="31"/>
  <c r="L58" i="28"/>
  <c r="L41" i="28"/>
  <c r="G53" i="31"/>
  <c r="J58" i="28"/>
  <c r="L70" i="31"/>
  <c r="M58" i="28" s="1"/>
  <c r="L33" i="28"/>
  <c r="G45" i="31"/>
  <c r="K45" i="31" s="1"/>
  <c r="J79" i="28"/>
  <c r="K91" i="31"/>
  <c r="L79" i="28" s="1"/>
  <c r="L91" i="31"/>
  <c r="M79" i="28" s="1"/>
  <c r="G52" i="31"/>
  <c r="J46" i="28" s="1"/>
  <c r="L44" i="31"/>
  <c r="M38" i="28" s="1"/>
  <c r="L83" i="31"/>
  <c r="M70" i="28" s="1"/>
  <c r="J70" i="28"/>
  <c r="G84" i="31"/>
  <c r="L70" i="28"/>
  <c r="K44" i="31"/>
  <c r="G30" i="31"/>
  <c r="L23" i="28"/>
  <c r="L20" i="31"/>
  <c r="M14" i="28" s="1"/>
  <c r="J14" i="28"/>
  <c r="K20" i="31"/>
  <c r="L14" i="28" s="1"/>
  <c r="L3" i="28"/>
  <c r="K103" i="31"/>
  <c r="L103" i="31"/>
  <c r="L102" i="31"/>
  <c r="L85" i="31"/>
  <c r="M75" i="28" s="1"/>
  <c r="K22" i="31"/>
  <c r="K85" i="31"/>
  <c r="L75" i="28" s="1"/>
  <c r="K72" i="31"/>
  <c r="L72" i="31"/>
  <c r="M64" i="28" s="1"/>
  <c r="K71" i="31"/>
  <c r="L104" i="31" l="1"/>
  <c r="J54" i="28"/>
  <c r="L60" i="31"/>
  <c r="M54" i="28" s="1"/>
  <c r="K95" i="31"/>
  <c r="L85" i="28" s="1"/>
  <c r="G93" i="31"/>
  <c r="L93" i="31" s="1"/>
  <c r="M80" i="28" s="1"/>
  <c r="L52" i="31"/>
  <c r="M46" i="28" s="1"/>
  <c r="L34" i="28"/>
  <c r="G47" i="31"/>
  <c r="J50" i="28"/>
  <c r="L61" i="31"/>
  <c r="M50" i="28" s="1"/>
  <c r="J42" i="28"/>
  <c r="L53" i="31"/>
  <c r="M42" i="28" s="1"/>
  <c r="J59" i="28"/>
  <c r="L71" i="31"/>
  <c r="M59" i="28" s="1"/>
  <c r="L59" i="28"/>
  <c r="G73" i="31"/>
  <c r="K73" i="31" s="1"/>
  <c r="K61" i="31"/>
  <c r="L20" i="28"/>
  <c r="G25" i="31"/>
  <c r="K53" i="31"/>
  <c r="L64" i="28"/>
  <c r="G75" i="31"/>
  <c r="J65" i="28" s="1"/>
  <c r="J34" i="28"/>
  <c r="L45" i="31"/>
  <c r="M34" i="28" s="1"/>
  <c r="K52" i="31"/>
  <c r="L46" i="28" s="1"/>
  <c r="L84" i="31"/>
  <c r="M71" i="28" s="1"/>
  <c r="J71" i="28"/>
  <c r="K84" i="31"/>
  <c r="G86" i="31" s="1"/>
  <c r="G46" i="31"/>
  <c r="K46" i="31" s="1"/>
  <c r="L38" i="28"/>
  <c r="J24" i="28"/>
  <c r="K30" i="31"/>
  <c r="L30" i="31"/>
  <c r="M24" i="28" s="1"/>
  <c r="G21" i="31"/>
  <c r="J15" i="28" s="1"/>
  <c r="K10" i="31"/>
  <c r="J4" i="28"/>
  <c r="L10" i="31"/>
  <c r="M4" i="28" s="1"/>
  <c r="G62" i="31"/>
  <c r="K62" i="31" s="1"/>
  <c r="I8" i="29"/>
  <c r="I9" i="29"/>
  <c r="I7" i="29"/>
  <c r="L75" i="31" l="1"/>
  <c r="M65" i="28" s="1"/>
  <c r="K75" i="31"/>
  <c r="L65" i="28" s="1"/>
  <c r="J80" i="28"/>
  <c r="K93" i="31"/>
  <c r="L42" i="28"/>
  <c r="G55" i="31"/>
  <c r="J60" i="28"/>
  <c r="L73" i="31"/>
  <c r="M60" i="28" s="1"/>
  <c r="J21" i="28"/>
  <c r="K25" i="31"/>
  <c r="L21" i="28" s="1"/>
  <c r="L25" i="31"/>
  <c r="M21" i="28" s="1"/>
  <c r="J35" i="28"/>
  <c r="L47" i="31"/>
  <c r="M35" i="28" s="1"/>
  <c r="L60" i="28"/>
  <c r="G74" i="31"/>
  <c r="K74" i="31" s="1"/>
  <c r="L50" i="28"/>
  <c r="G63" i="31"/>
  <c r="K63" i="31" s="1"/>
  <c r="L51" i="28" s="1"/>
  <c r="K47" i="31"/>
  <c r="L35" i="28" s="1"/>
  <c r="G54" i="31"/>
  <c r="J47" i="28" s="1"/>
  <c r="L71" i="28"/>
  <c r="L62" i="31"/>
  <c r="M55" i="28" s="1"/>
  <c r="J55" i="28"/>
  <c r="J39" i="28"/>
  <c r="L39" i="28"/>
  <c r="L46" i="31"/>
  <c r="M39" i="28" s="1"/>
  <c r="G31" i="31"/>
  <c r="L24" i="28"/>
  <c r="K21" i="31"/>
  <c r="L21" i="31"/>
  <c r="M15" i="28" s="1"/>
  <c r="L4" i="28"/>
  <c r="G11" i="31"/>
  <c r="L95" i="31"/>
  <c r="M85" i="28" s="1"/>
  <c r="L55" i="28"/>
  <c r="K54" i="31" l="1"/>
  <c r="L47" i="28" s="1"/>
  <c r="L54" i="31"/>
  <c r="M47" i="28" s="1"/>
  <c r="G94" i="31"/>
  <c r="L80" i="28"/>
  <c r="J51" i="28"/>
  <c r="L63" i="31"/>
  <c r="M51" i="28" s="1"/>
  <c r="L61" i="28"/>
  <c r="G76" i="31"/>
  <c r="K76" i="31" s="1"/>
  <c r="L62" i="28" s="1"/>
  <c r="J43" i="28"/>
  <c r="L55" i="31"/>
  <c r="M43" i="28" s="1"/>
  <c r="J61" i="28"/>
  <c r="L74" i="31"/>
  <c r="M61" i="28" s="1"/>
  <c r="K55" i="31"/>
  <c r="L43" i="28" s="1"/>
  <c r="G64" i="31"/>
  <c r="J72" i="28"/>
  <c r="K86" i="31"/>
  <c r="L72" i="28" s="1"/>
  <c r="L86" i="31"/>
  <c r="M72" i="28" s="1"/>
  <c r="J25" i="28"/>
  <c r="L31" i="31"/>
  <c r="M25" i="28" s="1"/>
  <c r="K31" i="31"/>
  <c r="G23" i="31"/>
  <c r="L15" i="28"/>
  <c r="J5" i="28"/>
  <c r="L11" i="31"/>
  <c r="M5" i="28" s="1"/>
  <c r="K11" i="31"/>
  <c r="N120" i="28"/>
  <c r="N119" i="28"/>
  <c r="N116" i="28"/>
  <c r="N136" i="28"/>
  <c r="N145" i="28"/>
  <c r="N140" i="28"/>
  <c r="N139" i="28"/>
  <c r="N138" i="28"/>
  <c r="N137" i="28"/>
  <c r="N129" i="28"/>
  <c r="N105" i="28"/>
  <c r="J81" i="28" l="1"/>
  <c r="L94" i="31"/>
  <c r="M81" i="28" s="1"/>
  <c r="K94" i="31"/>
  <c r="J62" i="28"/>
  <c r="L76" i="31"/>
  <c r="M62" i="28" s="1"/>
  <c r="G33" i="31"/>
  <c r="L25" i="28"/>
  <c r="J16" i="28"/>
  <c r="K23" i="31"/>
  <c r="L23" i="31"/>
  <c r="M16" i="28" s="1"/>
  <c r="L5" i="28"/>
  <c r="G13" i="31"/>
  <c r="L81" i="28" l="1"/>
  <c r="G96" i="31"/>
  <c r="J26" i="28"/>
  <c r="L33" i="31"/>
  <c r="M26" i="28" s="1"/>
  <c r="K33" i="31"/>
  <c r="G24" i="31"/>
  <c r="L16" i="28"/>
  <c r="L13" i="31"/>
  <c r="M6" i="28" s="1"/>
  <c r="J6" i="28"/>
  <c r="K13" i="31"/>
  <c r="J82" i="28" l="1"/>
  <c r="K96" i="31"/>
  <c r="L82" i="28" s="1"/>
  <c r="L96" i="31"/>
  <c r="M82" i="28" s="1"/>
  <c r="G105" i="31"/>
  <c r="G34" i="31"/>
  <c r="L26" i="28"/>
  <c r="J17" i="28"/>
  <c r="L24" i="31"/>
  <c r="M17" i="28" s="1"/>
  <c r="K24" i="31"/>
  <c r="L6" i="28"/>
  <c r="G14" i="31"/>
  <c r="J64" i="19"/>
  <c r="K153" i="28" s="1"/>
  <c r="J27" i="28" l="1"/>
  <c r="K34" i="31"/>
  <c r="L34" i="31"/>
  <c r="M27" i="28" s="1"/>
  <c r="G26" i="31"/>
  <c r="L17" i="28"/>
  <c r="L14" i="31"/>
  <c r="M7" i="28" s="1"/>
  <c r="J7" i="28"/>
  <c r="K14" i="31"/>
  <c r="G36" i="31" l="1"/>
  <c r="L27" i="28"/>
  <c r="J18" i="28"/>
  <c r="L26" i="31"/>
  <c r="M18" i="28" s="1"/>
  <c r="K26" i="31"/>
  <c r="L18" i="28" s="1"/>
  <c r="G16" i="31"/>
  <c r="L7" i="28"/>
  <c r="N88" i="28"/>
  <c r="G37" i="31" l="1"/>
  <c r="J28" i="28"/>
  <c r="L36" i="31"/>
  <c r="M28" i="28" s="1"/>
  <c r="K36" i="31"/>
  <c r="L28" i="28" s="1"/>
  <c r="J8" i="28"/>
  <c r="K16" i="31"/>
  <c r="L8" i="28" s="1"/>
  <c r="L16" i="31"/>
  <c r="M8" i="28" s="1"/>
  <c r="N92" i="28"/>
  <c r="N91" i="28"/>
  <c r="N90" i="28"/>
  <c r="N89" i="28"/>
  <c r="N221" i="28" l="1"/>
  <c r="N135" i="28"/>
  <c r="N142" i="28"/>
  <c r="N134" i="28"/>
  <c r="N111" i="28"/>
  <c r="N118" i="28"/>
  <c r="N110" i="28"/>
  <c r="N87" i="28"/>
  <c r="N86" i="28"/>
  <c r="N94" i="28"/>
  <c r="H142" i="28" l="1"/>
  <c r="H145" i="28" s="1"/>
  <c r="H141" i="28" l="1"/>
  <c r="H140" i="28"/>
  <c r="H139" i="28"/>
  <c r="H138" i="28"/>
  <c r="H137" i="28"/>
  <c r="H136" i="28"/>
  <c r="H135" i="28"/>
  <c r="H134" i="28"/>
  <c r="H120" i="28"/>
  <c r="H119" i="28"/>
  <c r="H121" i="28" s="1"/>
  <c r="H111" i="28"/>
  <c r="H117" i="28" s="1"/>
  <c r="G8" i="19"/>
  <c r="J94" i="28" s="1"/>
  <c r="H94" i="28"/>
  <c r="H97" i="28" s="1"/>
  <c r="H93" i="28"/>
  <c r="H92" i="28"/>
  <c r="H91" i="28"/>
  <c r="H90" i="28"/>
  <c r="H89" i="28"/>
  <c r="H88" i="28"/>
  <c r="H87" i="28"/>
  <c r="H86" i="28"/>
  <c r="J19" i="19" l="1"/>
  <c r="K99" i="28" s="1"/>
  <c r="J60" i="19" l="1"/>
  <c r="K151" i="28" s="1"/>
  <c r="F57" i="19"/>
  <c r="J47" i="19" l="1"/>
  <c r="J48" i="19"/>
  <c r="J49" i="19"/>
  <c r="J50" i="19"/>
  <c r="K136" i="28" s="1"/>
  <c r="J51" i="19"/>
  <c r="K137" i="28" s="1"/>
  <c r="J52" i="19"/>
  <c r="K143" i="28" s="1"/>
  <c r="J53" i="19"/>
  <c r="K138" i="28" s="1"/>
  <c r="J54" i="19"/>
  <c r="K139" i="28" s="1"/>
  <c r="J55" i="19"/>
  <c r="K144" i="28" s="1"/>
  <c r="J56" i="19"/>
  <c r="K140" i="28" s="1"/>
  <c r="J46" i="19"/>
  <c r="K128" i="28" s="1"/>
  <c r="J45" i="19"/>
  <c r="K132" i="28" s="1"/>
  <c r="J44" i="19"/>
  <c r="K127" i="28" s="1"/>
  <c r="J43" i="19"/>
  <c r="K126" i="28" s="1"/>
  <c r="J42" i="19"/>
  <c r="K131" i="28" s="1"/>
  <c r="J41" i="19"/>
  <c r="K125" i="28" s="1"/>
  <c r="J39" i="19"/>
  <c r="K123" i="28" s="1"/>
  <c r="J38" i="19"/>
  <c r="K130" i="28" s="1"/>
  <c r="J37" i="19"/>
  <c r="J36" i="19"/>
  <c r="K116" i="28" s="1"/>
  <c r="J35" i="19"/>
  <c r="K120" i="28" s="1"/>
  <c r="J34" i="19"/>
  <c r="K115" i="28" s="1"/>
  <c r="J33" i="19"/>
  <c r="K114" i="28" s="1"/>
  <c r="J32" i="19"/>
  <c r="K119" i="28" s="1"/>
  <c r="J31" i="19"/>
  <c r="K113" i="28" s="1"/>
  <c r="J30" i="19"/>
  <c r="K112" i="28" s="1"/>
  <c r="J29" i="19"/>
  <c r="J28" i="19"/>
  <c r="J27" i="19"/>
  <c r="J26" i="19"/>
  <c r="K104" i="28" s="1"/>
  <c r="J25" i="19"/>
  <c r="K108" i="28" s="1"/>
  <c r="J24" i="19"/>
  <c r="K103" i="28" s="1"/>
  <c r="J23" i="19"/>
  <c r="K102" i="28" s="1"/>
  <c r="J22" i="19"/>
  <c r="K107" i="28" s="1"/>
  <c r="J21" i="19"/>
  <c r="K101" i="28" s="1"/>
  <c r="J20" i="19"/>
  <c r="K100" i="28" s="1"/>
  <c r="J18" i="19"/>
  <c r="K106" i="28" s="1"/>
  <c r="J17" i="19"/>
  <c r="K98" i="28" s="1"/>
  <c r="J16" i="19"/>
  <c r="J15" i="19"/>
  <c r="K96" i="28" s="1"/>
  <c r="K91" i="28"/>
  <c r="J13" i="19"/>
  <c r="K90" i="28" s="1"/>
  <c r="J11" i="19"/>
  <c r="J10" i="19"/>
  <c r="J9" i="19"/>
  <c r="J8" i="19"/>
  <c r="J7" i="19"/>
  <c r="K133" i="28" l="1"/>
  <c r="K109" i="28"/>
  <c r="K105" i="28"/>
  <c r="F49" i="17"/>
  <c r="F53" i="17"/>
  <c r="K122" i="28"/>
  <c r="K129" i="28" s="1"/>
  <c r="F48" i="17"/>
  <c r="F52" i="17"/>
  <c r="L8" i="19"/>
  <c r="F46" i="17"/>
  <c r="G46" i="17" s="1"/>
  <c r="K118" i="28"/>
  <c r="K121" i="28" s="1"/>
  <c r="F50" i="17"/>
  <c r="F54" i="17"/>
  <c r="K134" i="28"/>
  <c r="F55" i="17"/>
  <c r="K110" i="28"/>
  <c r="F51" i="17"/>
  <c r="K86" i="28"/>
  <c r="F47" i="17"/>
  <c r="K142" i="28"/>
  <c r="K145" i="28" s="1"/>
  <c r="K87" i="28"/>
  <c r="K89" i="28"/>
  <c r="L92" i="28"/>
  <c r="K92" i="28"/>
  <c r="K135" i="28"/>
  <c r="K141" i="28"/>
  <c r="K111" i="28"/>
  <c r="K93" i="28"/>
  <c r="K88" i="28"/>
  <c r="K94" i="28"/>
  <c r="K97" i="28" s="1"/>
  <c r="J57" i="19"/>
  <c r="K117" i="28" l="1"/>
  <c r="L57" i="19"/>
  <c r="J87" i="19" l="1"/>
  <c r="K177" i="28" s="1"/>
  <c r="H74" i="17" l="1"/>
  <c r="G74" i="17"/>
  <c r="J99" i="19" l="1"/>
  <c r="K189" i="28" s="1"/>
  <c r="J98" i="19"/>
  <c r="K194" i="28" s="1"/>
  <c r="J97" i="19"/>
  <c r="K188" i="28" s="1"/>
  <c r="J96" i="19"/>
  <c r="K193" i="28" s="1"/>
  <c r="J95" i="19"/>
  <c r="K187" i="28" s="1"/>
  <c r="J94" i="19"/>
  <c r="K192" i="28" s="1"/>
  <c r="J93" i="19"/>
  <c r="K186" i="28" s="1"/>
  <c r="J92" i="19"/>
  <c r="K191" i="28" s="1"/>
  <c r="J91" i="19"/>
  <c r="K179" i="28" s="1"/>
  <c r="J90" i="19"/>
  <c r="K184" i="28" s="1"/>
  <c r="J89" i="19"/>
  <c r="K178" i="28" s="1"/>
  <c r="J88" i="19"/>
  <c r="K183" i="28" s="1"/>
  <c r="J86" i="19"/>
  <c r="K182" i="28" s="1"/>
  <c r="J85" i="19"/>
  <c r="K176" i="28" s="1"/>
  <c r="J84" i="19"/>
  <c r="K181" i="28" s="1"/>
  <c r="J83" i="19"/>
  <c r="K169" i="28" s="1"/>
  <c r="J82" i="19"/>
  <c r="K174" i="28" s="1"/>
  <c r="J81" i="19"/>
  <c r="K168" i="28" s="1"/>
  <c r="J80" i="19"/>
  <c r="K173" i="28" s="1"/>
  <c r="J79" i="19"/>
  <c r="K167" i="28" s="1"/>
  <c r="J78" i="19"/>
  <c r="K172" i="28" s="1"/>
  <c r="J77" i="19"/>
  <c r="K166" i="28" s="1"/>
  <c r="J76" i="19"/>
  <c r="K171" i="28" s="1"/>
  <c r="J75" i="19"/>
  <c r="K159" i="28" s="1"/>
  <c r="J74" i="19"/>
  <c r="K164" i="28" s="1"/>
  <c r="J73" i="19"/>
  <c r="K158" i="28" s="1"/>
  <c r="J72" i="19"/>
  <c r="K163" i="28" s="1"/>
  <c r="J71" i="19"/>
  <c r="K157" i="28" s="1"/>
  <c r="J70" i="19"/>
  <c r="K162" i="28" s="1"/>
  <c r="J69" i="19"/>
  <c r="K156" i="28" s="1"/>
  <c r="J68" i="19"/>
  <c r="K161" i="28" s="1"/>
  <c r="J67" i="19"/>
  <c r="J66" i="19"/>
  <c r="J65" i="19"/>
  <c r="K148" i="28" s="1"/>
  <c r="J63" i="19"/>
  <c r="K147" i="28" s="1"/>
  <c r="J62" i="19"/>
  <c r="K152" i="28" s="1"/>
  <c r="K180" i="28" l="1"/>
  <c r="K149" i="28"/>
  <c r="K154" i="28"/>
  <c r="K155" i="28" s="1"/>
  <c r="K185" i="28"/>
  <c r="K190" i="28"/>
  <c r="K160" i="28"/>
  <c r="K170" i="28"/>
  <c r="K195" i="28"/>
  <c r="K175" i="28"/>
  <c r="K165" i="28"/>
  <c r="F71" i="17"/>
  <c r="F69" i="17"/>
  <c r="H69" i="17" s="1"/>
  <c r="F67" i="17"/>
  <c r="H67" i="17" s="1"/>
  <c r="F65" i="17"/>
  <c r="H65" i="17" s="1"/>
  <c r="F64" i="17"/>
  <c r="F68" i="17"/>
  <c r="F70" i="17"/>
  <c r="F66" i="17"/>
  <c r="G93" i="19"/>
  <c r="J186" i="28" s="1"/>
  <c r="G92" i="19"/>
  <c r="J191" i="28" s="1"/>
  <c r="G85" i="19"/>
  <c r="J176" i="28" s="1"/>
  <c r="G84" i="19"/>
  <c r="J181" i="28" s="1"/>
  <c r="G77" i="19"/>
  <c r="G76" i="19"/>
  <c r="G69" i="19"/>
  <c r="J156" i="28" s="1"/>
  <c r="G68" i="19"/>
  <c r="J161" i="28" s="1"/>
  <c r="J61" i="19"/>
  <c r="K146" i="28" s="1"/>
  <c r="K150" i="28" s="1"/>
  <c r="G48" i="19"/>
  <c r="G47" i="19"/>
  <c r="J134" i="28" s="1"/>
  <c r="G38" i="19"/>
  <c r="J130" i="28" s="1"/>
  <c r="G37" i="19"/>
  <c r="J122" i="28" s="1"/>
  <c r="G28" i="19"/>
  <c r="J118" i="28" s="1"/>
  <c r="G27" i="19"/>
  <c r="J110" i="28" s="1"/>
  <c r="G18" i="19"/>
  <c r="J106" i="28" s="1"/>
  <c r="G17" i="19"/>
  <c r="J98" i="28" s="1"/>
  <c r="L77" i="19" l="1"/>
  <c r="M166" i="28" s="1"/>
  <c r="J166" i="28"/>
  <c r="L76" i="19"/>
  <c r="M171" i="28" s="1"/>
  <c r="J171" i="28"/>
  <c r="J142" i="28"/>
  <c r="L48" i="19"/>
  <c r="L61" i="19"/>
  <c r="M146" i="28" s="1"/>
  <c r="L69" i="19"/>
  <c r="M156" i="28" s="1"/>
  <c r="L92" i="19"/>
  <c r="M191" i="28" s="1"/>
  <c r="J100" i="19"/>
  <c r="L93" i="19"/>
  <c r="M186" i="28" s="1"/>
  <c r="L85" i="19"/>
  <c r="M176" i="28" s="1"/>
  <c r="L68" i="19"/>
  <c r="M161" i="28" s="1"/>
  <c r="L84" i="19"/>
  <c r="M181" i="28" s="1"/>
  <c r="F63" i="17"/>
  <c r="G69" i="17"/>
  <c r="H71" i="17"/>
  <c r="G71" i="17"/>
  <c r="G67" i="17"/>
  <c r="G65" i="17"/>
  <c r="K17" i="19"/>
  <c r="L17" i="19"/>
  <c r="M98" i="28" s="1"/>
  <c r="L18" i="19"/>
  <c r="M106" i="28" s="1"/>
  <c r="K18" i="19"/>
  <c r="L106" i="28" s="1"/>
  <c r="H70" i="17"/>
  <c r="G70" i="17"/>
  <c r="G66" i="17"/>
  <c r="H66" i="17"/>
  <c r="H64" i="17"/>
  <c r="G64" i="17"/>
  <c r="G68" i="17"/>
  <c r="H68" i="17"/>
  <c r="K92" i="19"/>
  <c r="K61" i="19"/>
  <c r="K84" i="19"/>
  <c r="L181" i="28" s="1"/>
  <c r="K69" i="19"/>
  <c r="L156" i="28" s="1"/>
  <c r="K76" i="19"/>
  <c r="L171" i="28" s="1"/>
  <c r="K68" i="19"/>
  <c r="L161" i="28" s="1"/>
  <c r="K212" i="28"/>
  <c r="K221" i="28" s="1"/>
  <c r="L60" i="19"/>
  <c r="M151" i="28" s="1"/>
  <c r="K28" i="19"/>
  <c r="L118" i="28" s="1"/>
  <c r="G7" i="19"/>
  <c r="J86" i="28" s="1"/>
  <c r="G19" i="19" l="1"/>
  <c r="J99" i="28" s="1"/>
  <c r="L98" i="28"/>
  <c r="G94" i="19"/>
  <c r="J192" i="28" s="1"/>
  <c r="L191" i="28"/>
  <c r="L146" i="28"/>
  <c r="G63" i="19"/>
  <c r="J147" i="28" s="1"/>
  <c r="G71" i="19"/>
  <c r="G86" i="19"/>
  <c r="J182" i="28" s="1"/>
  <c r="G70" i="19"/>
  <c r="G78" i="19"/>
  <c r="G20" i="19"/>
  <c r="J163" i="19"/>
  <c r="H48" i="17"/>
  <c r="K19" i="19"/>
  <c r="G63" i="17"/>
  <c r="F73" i="17"/>
  <c r="M142" i="28"/>
  <c r="K48" i="19"/>
  <c r="L47" i="19"/>
  <c r="M134" i="28" s="1"/>
  <c r="K47" i="19"/>
  <c r="L38" i="19"/>
  <c r="M130" i="28" s="1"/>
  <c r="K38" i="19"/>
  <c r="L130" i="28" s="1"/>
  <c r="L37" i="19"/>
  <c r="M122" i="28" s="1"/>
  <c r="K37" i="19"/>
  <c r="L122" i="28" s="1"/>
  <c r="L27" i="19"/>
  <c r="M110" i="28" s="1"/>
  <c r="K27" i="19"/>
  <c r="H63" i="17"/>
  <c r="L28" i="19"/>
  <c r="M118" i="28" s="1"/>
  <c r="G30" i="19"/>
  <c r="J112" i="28" s="1"/>
  <c r="G48" i="17"/>
  <c r="K8" i="19"/>
  <c r="H49" i="17"/>
  <c r="G49" i="17"/>
  <c r="F62" i="17"/>
  <c r="F72" i="17" s="1"/>
  <c r="H81" i="17"/>
  <c r="L103" i="19"/>
  <c r="M196" i="28" s="1"/>
  <c r="K77" i="19"/>
  <c r="L166" i="28" s="1"/>
  <c r="K85" i="19"/>
  <c r="L176" i="28" s="1"/>
  <c r="K93" i="19"/>
  <c r="K60" i="19"/>
  <c r="K103" i="19"/>
  <c r="L7" i="19"/>
  <c r="M86" i="28" s="1"/>
  <c r="M94" i="28"/>
  <c r="K7" i="19"/>
  <c r="G62" i="19" l="1"/>
  <c r="J152" i="28" s="1"/>
  <c r="L151" i="28"/>
  <c r="G104" i="19"/>
  <c r="L196" i="28"/>
  <c r="G95" i="19"/>
  <c r="J187" i="28" s="1"/>
  <c r="L186" i="28"/>
  <c r="G21" i="19"/>
  <c r="J101" i="28" s="1"/>
  <c r="L99" i="28"/>
  <c r="L78" i="19"/>
  <c r="M172" i="28" s="1"/>
  <c r="J172" i="28"/>
  <c r="K70" i="19"/>
  <c r="L162" i="28" s="1"/>
  <c r="J162" i="28"/>
  <c r="K71" i="19"/>
  <c r="L157" i="28" s="1"/>
  <c r="J157" i="28"/>
  <c r="L20" i="19"/>
  <c r="M100" i="28" s="1"/>
  <c r="J100" i="28"/>
  <c r="K63" i="19"/>
  <c r="L63" i="19"/>
  <c r="M147" i="28" s="1"/>
  <c r="L86" i="28"/>
  <c r="G9" i="19"/>
  <c r="K20" i="19"/>
  <c r="L71" i="19"/>
  <c r="M157" i="28" s="1"/>
  <c r="L70" i="19"/>
  <c r="M162" i="28" s="1"/>
  <c r="L86" i="19"/>
  <c r="M182" i="28" s="1"/>
  <c r="G39" i="19"/>
  <c r="G49" i="19"/>
  <c r="L49" i="19" s="1"/>
  <c r="L134" i="28"/>
  <c r="L94" i="19"/>
  <c r="M192" i="28" s="1"/>
  <c r="G29" i="19"/>
  <c r="J111" i="28" s="1"/>
  <c r="L110" i="28"/>
  <c r="L142" i="28"/>
  <c r="G72" i="19"/>
  <c r="J163" i="28" s="1"/>
  <c r="L94" i="28"/>
  <c r="F83" i="17"/>
  <c r="F75" i="17"/>
  <c r="H75" i="17" s="1"/>
  <c r="F56" i="17"/>
  <c r="F57" i="17"/>
  <c r="L163" i="19"/>
  <c r="K100" i="19"/>
  <c r="L19" i="19"/>
  <c r="M99" i="28" s="1"/>
  <c r="H72" i="17"/>
  <c r="G72" i="17"/>
  <c r="H73" i="17"/>
  <c r="G73" i="17"/>
  <c r="L30" i="19"/>
  <c r="M112" i="28" s="1"/>
  <c r="K30" i="19"/>
  <c r="L100" i="19"/>
  <c r="H46" i="17"/>
  <c r="G47" i="17"/>
  <c r="H47" i="17"/>
  <c r="H50" i="17"/>
  <c r="G50" i="17"/>
  <c r="G53" i="17"/>
  <c r="H53" i="17"/>
  <c r="H55" i="17"/>
  <c r="G55" i="17"/>
  <c r="H54" i="17"/>
  <c r="G54" i="17"/>
  <c r="H51" i="17"/>
  <c r="G51" i="17"/>
  <c r="G62" i="17"/>
  <c r="H62" i="17"/>
  <c r="H52" i="17"/>
  <c r="G52" i="17"/>
  <c r="K163" i="19"/>
  <c r="K57" i="19"/>
  <c r="G87" i="19"/>
  <c r="J177" i="28" s="1"/>
  <c r="G79" i="19"/>
  <c r="K86" i="19"/>
  <c r="L182" i="28" s="1"/>
  <c r="K94" i="19"/>
  <c r="L192" i="28" s="1"/>
  <c r="K78" i="19"/>
  <c r="L172" i="28" s="1"/>
  <c r="K104" i="19" l="1"/>
  <c r="J197" i="28"/>
  <c r="L104" i="19"/>
  <c r="M197" i="28" s="1"/>
  <c r="G73" i="19"/>
  <c r="L73" i="19" s="1"/>
  <c r="M158" i="28" s="1"/>
  <c r="L79" i="19"/>
  <c r="M167" i="28" s="1"/>
  <c r="J167" i="28"/>
  <c r="G65" i="19"/>
  <c r="L65" i="19" s="1"/>
  <c r="M148" i="28" s="1"/>
  <c r="L147" i="28"/>
  <c r="L39" i="19"/>
  <c r="M123" i="28" s="1"/>
  <c r="J123" i="28"/>
  <c r="G31" i="19"/>
  <c r="J113" i="28" s="1"/>
  <c r="L112" i="28"/>
  <c r="G22" i="19"/>
  <c r="K22" i="19" s="1"/>
  <c r="L107" i="28" s="1"/>
  <c r="L100" i="28"/>
  <c r="L9" i="19"/>
  <c r="K9" i="19"/>
  <c r="L29" i="19"/>
  <c r="M111" i="28" s="1"/>
  <c r="J135" i="28"/>
  <c r="M135" i="28" s="1"/>
  <c r="F59" i="17"/>
  <c r="G59" i="17" s="1"/>
  <c r="J87" i="28"/>
  <c r="K39" i="19"/>
  <c r="L123" i="28" s="1"/>
  <c r="K62" i="19"/>
  <c r="L152" i="28" s="1"/>
  <c r="L62" i="19"/>
  <c r="M152" i="28" s="1"/>
  <c r="K49" i="19"/>
  <c r="L135" i="28" s="1"/>
  <c r="K72" i="19"/>
  <c r="L95" i="19"/>
  <c r="M187" i="28" s="1"/>
  <c r="G80" i="19"/>
  <c r="L87" i="19"/>
  <c r="M177" i="28" s="1"/>
  <c r="G57" i="17"/>
  <c r="G88" i="19"/>
  <c r="L72" i="19"/>
  <c r="M163" i="28" s="1"/>
  <c r="G32" i="19"/>
  <c r="L32" i="19" s="1"/>
  <c r="M119" i="28" s="1"/>
  <c r="F85" i="17"/>
  <c r="G83" i="17"/>
  <c r="H83" i="17"/>
  <c r="H57" i="17"/>
  <c r="H56" i="17"/>
  <c r="G56" i="17"/>
  <c r="K29" i="19"/>
  <c r="M87" i="28"/>
  <c r="G75" i="17"/>
  <c r="G96" i="19"/>
  <c r="J193" i="28" s="1"/>
  <c r="K87" i="19"/>
  <c r="L177" i="28" s="1"/>
  <c r="K95" i="19"/>
  <c r="L187" i="28" s="1"/>
  <c r="K79" i="19"/>
  <c r="L167" i="28" s="1"/>
  <c r="G105" i="19" l="1"/>
  <c r="L197" i="28"/>
  <c r="J158" i="28"/>
  <c r="G64" i="19"/>
  <c r="J153" i="28" s="1"/>
  <c r="K73" i="19"/>
  <c r="L158" i="28" s="1"/>
  <c r="G75" i="19"/>
  <c r="J159" i="28" s="1"/>
  <c r="K88" i="19"/>
  <c r="L183" i="28" s="1"/>
  <c r="J183" i="28"/>
  <c r="L80" i="19"/>
  <c r="M173" i="28" s="1"/>
  <c r="J173" i="28"/>
  <c r="G74" i="19"/>
  <c r="J164" i="28" s="1"/>
  <c r="J165" i="28" s="1"/>
  <c r="M165" i="28" s="1"/>
  <c r="L163" i="28"/>
  <c r="K65" i="19"/>
  <c r="J148" i="28"/>
  <c r="L22" i="19"/>
  <c r="M107" i="28" s="1"/>
  <c r="J107" i="28"/>
  <c r="G40" i="19"/>
  <c r="J124" i="28" s="1"/>
  <c r="G50" i="19"/>
  <c r="L50" i="19" s="1"/>
  <c r="M136" i="28" s="1"/>
  <c r="K21" i="19"/>
  <c r="L21" i="19"/>
  <c r="M101" i="28" s="1"/>
  <c r="G89" i="19"/>
  <c r="G97" i="19"/>
  <c r="G10" i="19"/>
  <c r="J88" i="28" s="1"/>
  <c r="L87" i="28"/>
  <c r="L96" i="19"/>
  <c r="M193" i="28" s="1"/>
  <c r="L88" i="19"/>
  <c r="M183" i="28" s="1"/>
  <c r="G81" i="19"/>
  <c r="J168" i="28" s="1"/>
  <c r="K32" i="19"/>
  <c r="J119" i="28"/>
  <c r="L111" i="28"/>
  <c r="G25" i="19"/>
  <c r="J108" i="28" s="1"/>
  <c r="H85" i="17"/>
  <c r="G85" i="17"/>
  <c r="H59" i="17"/>
  <c r="K96" i="19"/>
  <c r="L193" i="28" s="1"/>
  <c r="K80" i="19"/>
  <c r="L173" i="28" s="1"/>
  <c r="L64" i="19" l="1"/>
  <c r="M153" i="28" s="1"/>
  <c r="J160" i="28"/>
  <c r="M160" i="28" s="1"/>
  <c r="K64" i="19"/>
  <c r="G66" i="19" s="1"/>
  <c r="J154" i="28" s="1"/>
  <c r="J155" i="28" s="1"/>
  <c r="M155" i="28" s="1"/>
  <c r="J198" i="28"/>
  <c r="K105" i="19"/>
  <c r="L105" i="19"/>
  <c r="M198" i="28" s="1"/>
  <c r="K75" i="19"/>
  <c r="L159" i="28" s="1"/>
  <c r="L160" i="28" s="1"/>
  <c r="L75" i="19"/>
  <c r="M159" i="28" s="1"/>
  <c r="G90" i="19"/>
  <c r="J184" i="28" s="1"/>
  <c r="J185" i="28" s="1"/>
  <c r="L74" i="19"/>
  <c r="M164" i="28" s="1"/>
  <c r="K74" i="19"/>
  <c r="L164" i="28" s="1"/>
  <c r="L165" i="28" s="1"/>
  <c r="K97" i="19"/>
  <c r="L188" i="28" s="1"/>
  <c r="J188" i="28"/>
  <c r="G23" i="19"/>
  <c r="K23" i="19" s="1"/>
  <c r="L102" i="28" s="1"/>
  <c r="L101" i="28"/>
  <c r="K89" i="19"/>
  <c r="L178" i="28" s="1"/>
  <c r="J178" i="28"/>
  <c r="L148" i="28"/>
  <c r="G67" i="19"/>
  <c r="J109" i="28"/>
  <c r="L40" i="19"/>
  <c r="M124" i="28" s="1"/>
  <c r="K40" i="19"/>
  <c r="J136" i="28"/>
  <c r="K50" i="19"/>
  <c r="G51" i="19" s="1"/>
  <c r="K81" i="19"/>
  <c r="L81" i="19"/>
  <c r="M168" i="28" s="1"/>
  <c r="K10" i="19"/>
  <c r="G11" i="19" s="1"/>
  <c r="L10" i="19"/>
  <c r="M88" i="28" s="1"/>
  <c r="L97" i="19"/>
  <c r="M188" i="28" s="1"/>
  <c r="G82" i="19"/>
  <c r="L89" i="19"/>
  <c r="M178" i="28" s="1"/>
  <c r="G98" i="19"/>
  <c r="L119" i="28"/>
  <c r="G35" i="19"/>
  <c r="K25" i="19"/>
  <c r="L108" i="28" s="1"/>
  <c r="L25" i="19"/>
  <c r="M108" i="28" s="1"/>
  <c r="G99" i="19" l="1"/>
  <c r="J189" i="28" s="1"/>
  <c r="L153" i="28"/>
  <c r="L198" i="28"/>
  <c r="G106" i="19"/>
  <c r="K66" i="19"/>
  <c r="L154" i="28" s="1"/>
  <c r="J149" i="28"/>
  <c r="J150" i="28" s="1"/>
  <c r="M150" i="28" s="1"/>
  <c r="L90" i="19"/>
  <c r="M184" i="28" s="1"/>
  <c r="K90" i="19"/>
  <c r="L184" i="28" s="1"/>
  <c r="L185" i="28" s="1"/>
  <c r="L155" i="28"/>
  <c r="J190" i="28"/>
  <c r="M190" i="28" s="1"/>
  <c r="G91" i="19"/>
  <c r="L91" i="19" s="1"/>
  <c r="M179" i="28" s="1"/>
  <c r="L23" i="19"/>
  <c r="M102" i="28" s="1"/>
  <c r="J102" i="28"/>
  <c r="K82" i="19"/>
  <c r="L174" i="28" s="1"/>
  <c r="L175" i="28" s="1"/>
  <c r="J174" i="28"/>
  <c r="J175" i="28" s="1"/>
  <c r="M175" i="28" s="1"/>
  <c r="K98" i="19"/>
  <c r="L194" i="28" s="1"/>
  <c r="L195" i="28" s="1"/>
  <c r="J194" i="28"/>
  <c r="J195" i="28" s="1"/>
  <c r="M195" i="28" s="1"/>
  <c r="M185" i="28"/>
  <c r="G83" i="19"/>
  <c r="K83" i="19" s="1"/>
  <c r="L169" i="28" s="1"/>
  <c r="L168" i="28"/>
  <c r="K67" i="19"/>
  <c r="L67" i="19"/>
  <c r="G41" i="19"/>
  <c r="L41" i="19" s="1"/>
  <c r="M125" i="28" s="1"/>
  <c r="L124" i="28"/>
  <c r="L109" i="28"/>
  <c r="M109" i="28"/>
  <c r="L136" i="28"/>
  <c r="L66" i="19"/>
  <c r="L88" i="28"/>
  <c r="K11" i="19"/>
  <c r="L11" i="19"/>
  <c r="M89" i="28" s="1"/>
  <c r="K99" i="19"/>
  <c r="L189" i="28" s="1"/>
  <c r="L190" i="28" s="1"/>
  <c r="K31" i="19"/>
  <c r="L113" i="28" s="1"/>
  <c r="L31" i="19"/>
  <c r="M113" i="28" s="1"/>
  <c r="L82" i="19"/>
  <c r="M174" i="28" s="1"/>
  <c r="L99" i="19"/>
  <c r="M189" i="28" s="1"/>
  <c r="L98" i="19"/>
  <c r="M194" i="28" s="1"/>
  <c r="J137" i="28"/>
  <c r="K51" i="19"/>
  <c r="G52" i="19" s="1"/>
  <c r="J143" i="28" s="1"/>
  <c r="L51" i="19"/>
  <c r="M137" i="28" s="1"/>
  <c r="J120" i="28"/>
  <c r="J121" i="28" s="1"/>
  <c r="L35" i="19"/>
  <c r="M120" i="28" s="1"/>
  <c r="K35" i="19"/>
  <c r="G24" i="19"/>
  <c r="J103" i="28" s="1"/>
  <c r="J89" i="28"/>
  <c r="H84" i="17"/>
  <c r="G84" i="17"/>
  <c r="G58" i="17"/>
  <c r="H58" i="17"/>
  <c r="J199" i="28" l="1"/>
  <c r="L106" i="19"/>
  <c r="M199" i="28" s="1"/>
  <c r="K106" i="19"/>
  <c r="L149" i="28"/>
  <c r="L150" i="28" s="1"/>
  <c r="K91" i="19"/>
  <c r="L179" i="28" s="1"/>
  <c r="L180" i="28" s="1"/>
  <c r="G100" i="19"/>
  <c r="J179" i="28"/>
  <c r="J180" i="28" s="1"/>
  <c r="M180" i="28" s="1"/>
  <c r="M149" i="28"/>
  <c r="M154" i="28"/>
  <c r="L170" i="28"/>
  <c r="L83" i="19"/>
  <c r="M169" i="28" s="1"/>
  <c r="J169" i="28"/>
  <c r="J170" i="28" s="1"/>
  <c r="M170" i="28" s="1"/>
  <c r="K41" i="19"/>
  <c r="J125" i="28"/>
  <c r="L121" i="28"/>
  <c r="M121" i="28"/>
  <c r="K52" i="19"/>
  <c r="L143" i="28" s="1"/>
  <c r="L52" i="19"/>
  <c r="M143" i="28" s="1"/>
  <c r="L89" i="28"/>
  <c r="G12" i="19"/>
  <c r="J95" i="28" s="1"/>
  <c r="G13" i="19"/>
  <c r="L13" i="19" s="1"/>
  <c r="M90" i="28" s="1"/>
  <c r="G33" i="19"/>
  <c r="G53" i="19"/>
  <c r="L137" i="28"/>
  <c r="L120" i="28"/>
  <c r="K24" i="19"/>
  <c r="L103" i="28" s="1"/>
  <c r="L24" i="19"/>
  <c r="M103" i="28" s="1"/>
  <c r="G107" i="19" l="1"/>
  <c r="L199" i="28"/>
  <c r="L125" i="28"/>
  <c r="G42" i="19"/>
  <c r="G43" i="19"/>
  <c r="L33" i="19"/>
  <c r="M114" i="28" s="1"/>
  <c r="J114" i="28"/>
  <c r="G55" i="19"/>
  <c r="J144" i="28" s="1"/>
  <c r="J145" i="28" s="1"/>
  <c r="M145" i="28" s="1"/>
  <c r="L12" i="19"/>
  <c r="M95" i="28" s="1"/>
  <c r="K12" i="19"/>
  <c r="L95" i="28" s="1"/>
  <c r="J90" i="28"/>
  <c r="K13" i="19"/>
  <c r="G14" i="19" s="1"/>
  <c r="K33" i="19"/>
  <c r="K53" i="19"/>
  <c r="J138" i="28"/>
  <c r="L53" i="19"/>
  <c r="M138" i="28" s="1"/>
  <c r="G26" i="19"/>
  <c r="L107" i="19" l="1"/>
  <c r="M200" i="28" s="1"/>
  <c r="K107" i="19"/>
  <c r="J200" i="28"/>
  <c r="L26" i="19"/>
  <c r="M104" i="28" s="1"/>
  <c r="J104" i="28"/>
  <c r="J105" i="28" s="1"/>
  <c r="J131" i="28"/>
  <c r="L42" i="19"/>
  <c r="M131" i="28" s="1"/>
  <c r="K42" i="19"/>
  <c r="J126" i="28"/>
  <c r="L43" i="19"/>
  <c r="M126" i="28" s="1"/>
  <c r="K43" i="19"/>
  <c r="G34" i="19"/>
  <c r="J115" i="28" s="1"/>
  <c r="L114" i="28"/>
  <c r="K55" i="19"/>
  <c r="L144" i="28" s="1"/>
  <c r="L145" i="28" s="1"/>
  <c r="L55" i="19"/>
  <c r="M144" i="28" s="1"/>
  <c r="L14" i="19"/>
  <c r="M91" i="28" s="1"/>
  <c r="K14" i="19"/>
  <c r="G15" i="19"/>
  <c r="J96" i="28" s="1"/>
  <c r="J97" i="28" s="1"/>
  <c r="L90" i="28"/>
  <c r="L138" i="28"/>
  <c r="G54" i="19"/>
  <c r="K26" i="19"/>
  <c r="L104" i="28" s="1"/>
  <c r="J91" i="28"/>
  <c r="H80" i="17"/>
  <c r="G80" i="17"/>
  <c r="G81" i="17"/>
  <c r="H82" i="17"/>
  <c r="G82" i="17"/>
  <c r="H79" i="17"/>
  <c r="G79" i="17"/>
  <c r="H78" i="17"/>
  <c r="G78" i="17"/>
  <c r="G108" i="19" l="1"/>
  <c r="L200" i="28"/>
  <c r="M105" i="28"/>
  <c r="L105" i="28"/>
  <c r="K34" i="19"/>
  <c r="L115" i="28" s="1"/>
  <c r="L34" i="19"/>
  <c r="M115" i="28" s="1"/>
  <c r="L131" i="28"/>
  <c r="G45" i="19"/>
  <c r="L126" i="28"/>
  <c r="G44" i="19"/>
  <c r="M97" i="28"/>
  <c r="L97" i="28"/>
  <c r="K115" i="19"/>
  <c r="L115" i="19"/>
  <c r="M209" i="28" s="1"/>
  <c r="L15" i="19"/>
  <c r="M96" i="28" s="1"/>
  <c r="K15" i="19"/>
  <c r="L96" i="28" s="1"/>
  <c r="K54" i="19"/>
  <c r="J139" i="28"/>
  <c r="L54" i="19"/>
  <c r="M139" i="28" s="1"/>
  <c r="L91" i="28"/>
  <c r="G16" i="19"/>
  <c r="G116" i="19" l="1"/>
  <c r="J210" i="28" s="1"/>
  <c r="L209" i="28"/>
  <c r="L108" i="19"/>
  <c r="M201" i="28" s="1"/>
  <c r="K108" i="19"/>
  <c r="J201" i="28"/>
  <c r="G36" i="19"/>
  <c r="J116" i="28" s="1"/>
  <c r="J117" i="28" s="1"/>
  <c r="L44" i="19"/>
  <c r="M127" i="28" s="1"/>
  <c r="J127" i="28"/>
  <c r="K44" i="19"/>
  <c r="J132" i="28"/>
  <c r="J133" i="28" s="1"/>
  <c r="K45" i="19"/>
  <c r="L132" i="28" s="1"/>
  <c r="L45" i="19"/>
  <c r="M132" i="28" s="1"/>
  <c r="L139" i="28"/>
  <c r="G56" i="19"/>
  <c r="K16" i="19"/>
  <c r="L93" i="28" s="1"/>
  <c r="J92" i="28"/>
  <c r="L16" i="19"/>
  <c r="M92" i="28" s="1"/>
  <c r="J93" i="28"/>
  <c r="M93" i="28" s="1"/>
  <c r="L201" i="28" l="1"/>
  <c r="G109" i="19"/>
  <c r="K36" i="19"/>
  <c r="L116" i="28" s="1"/>
  <c r="L36" i="19"/>
  <c r="M116" i="28" s="1"/>
  <c r="L133" i="28"/>
  <c r="M133" i="28"/>
  <c r="G46" i="19"/>
  <c r="G57" i="19" s="1"/>
  <c r="L127" i="28"/>
  <c r="L117" i="28"/>
  <c r="M117" i="28"/>
  <c r="K116" i="19"/>
  <c r="L116" i="19"/>
  <c r="M210" i="28" s="1"/>
  <c r="K56" i="19"/>
  <c r="J140" i="28"/>
  <c r="L56" i="19"/>
  <c r="M140" i="28" s="1"/>
  <c r="J141" i="28"/>
  <c r="M141" i="28" s="1"/>
  <c r="L109" i="19" l="1"/>
  <c r="M202" i="28" s="1"/>
  <c r="K109" i="19"/>
  <c r="J202" i="28"/>
  <c r="G117" i="19"/>
  <c r="J211" i="28" s="1"/>
  <c r="L210" i="28"/>
  <c r="L46" i="19"/>
  <c r="M128" i="28" s="1"/>
  <c r="J128" i="28"/>
  <c r="J129" i="28" s="1"/>
  <c r="K46" i="19"/>
  <c r="L128" i="28" s="1"/>
  <c r="L140" i="28"/>
  <c r="L141" i="28"/>
  <c r="G110" i="19" l="1"/>
  <c r="L202" i="28"/>
  <c r="L129" i="28"/>
  <c r="M129" i="28"/>
  <c r="K117" i="19"/>
  <c r="L117" i="19"/>
  <c r="M211" i="28" s="1"/>
  <c r="K110" i="19" l="1"/>
  <c r="J203" i="28"/>
  <c r="L110" i="19"/>
  <c r="M203" i="28" s="1"/>
  <c r="G118" i="19"/>
  <c r="J212" i="28" s="1"/>
  <c r="L211" i="28"/>
  <c r="K118" i="19" l="1"/>
  <c r="L203" i="28"/>
  <c r="G111" i="19"/>
  <c r="L118" i="19"/>
  <c r="M212" i="28" s="1"/>
  <c r="G119" i="19"/>
  <c r="J213" i="28" s="1"/>
  <c r="L212" i="28"/>
  <c r="K111" i="19" l="1"/>
  <c r="J204" i="28"/>
  <c r="L111" i="19"/>
  <c r="M204" i="28" s="1"/>
  <c r="L119" i="19"/>
  <c r="M213" i="28" s="1"/>
  <c r="K119" i="19"/>
  <c r="G120" i="19" s="1"/>
  <c r="L204" i="28" l="1"/>
  <c r="G112" i="19"/>
  <c r="L213" i="28"/>
  <c r="J214" i="28"/>
  <c r="L120" i="19"/>
  <c r="M214" i="28" s="1"/>
  <c r="K120" i="19"/>
  <c r="L214" i="28" s="1"/>
  <c r="J205" i="28" l="1"/>
  <c r="L112" i="19"/>
  <c r="M205" i="28" s="1"/>
  <c r="K112" i="19"/>
  <c r="G121" i="19"/>
  <c r="J215" i="28" s="1"/>
  <c r="G113" i="19" l="1"/>
  <c r="L205" i="28"/>
  <c r="K121" i="19"/>
  <c r="L215" i="28" s="1"/>
  <c r="L121" i="19"/>
  <c r="M215" i="28" s="1"/>
  <c r="G122" i="19" l="1"/>
  <c r="L113" i="19"/>
  <c r="M206" i="28" s="1"/>
  <c r="J206" i="28"/>
  <c r="K113" i="19"/>
  <c r="J216" i="28"/>
  <c r="K122" i="19"/>
  <c r="L122" i="19"/>
  <c r="M216" i="28" s="1"/>
  <c r="G114" i="19" l="1"/>
  <c r="L206" i="28"/>
  <c r="G123" i="19"/>
  <c r="L216" i="28"/>
  <c r="J207" i="28" l="1"/>
  <c r="J208" i="28" s="1"/>
  <c r="M208" i="28" s="1"/>
  <c r="H207" i="28"/>
  <c r="H208" i="28" s="1"/>
  <c r="K114" i="19"/>
  <c r="L207" i="28" s="1"/>
  <c r="L208" i="28" s="1"/>
  <c r="L114" i="19"/>
  <c r="M207" i="28" s="1"/>
  <c r="J217" i="28"/>
  <c r="K123" i="19"/>
  <c r="L123" i="19"/>
  <c r="M217" i="28" s="1"/>
  <c r="G124" i="19" l="1"/>
  <c r="L217" i="28"/>
  <c r="K127" i="19"/>
  <c r="L127" i="19"/>
  <c r="M222" i="28" s="1"/>
  <c r="G128" i="19" l="1"/>
  <c r="J223" i="28" s="1"/>
  <c r="L222" i="28"/>
  <c r="J218" i="28"/>
  <c r="K124" i="19"/>
  <c r="L124" i="19"/>
  <c r="M218" i="28" s="1"/>
  <c r="K128" i="19"/>
  <c r="L128" i="19"/>
  <c r="M223" i="28" s="1"/>
  <c r="G129" i="19" l="1"/>
  <c r="J224" i="28" s="1"/>
  <c r="L223" i="28"/>
  <c r="G125" i="19"/>
  <c r="L218" i="28"/>
  <c r="K129" i="19"/>
  <c r="L129" i="19"/>
  <c r="M224" i="28" s="1"/>
  <c r="J219" i="28" l="1"/>
  <c r="K125" i="19"/>
  <c r="L125" i="19"/>
  <c r="M219" i="28" s="1"/>
  <c r="G130" i="19"/>
  <c r="J225" i="28" s="1"/>
  <c r="L224" i="28"/>
  <c r="G126" i="19" l="1"/>
  <c r="L219" i="28"/>
  <c r="L130" i="19"/>
  <c r="M225" i="28" s="1"/>
  <c r="K130" i="19"/>
  <c r="L225" i="28" s="1"/>
  <c r="J220" i="28" l="1"/>
  <c r="J221" i="28" s="1"/>
  <c r="M221" i="28" s="1"/>
  <c r="L126" i="19"/>
  <c r="M220" i="28" s="1"/>
  <c r="K126" i="19"/>
  <c r="L220" i="28" s="1"/>
  <c r="L221" i="28" s="1"/>
  <c r="G131" i="19"/>
  <c r="L131" i="19" s="1"/>
  <c r="M226" i="28" s="1"/>
  <c r="J226" i="28" l="1"/>
  <c r="K131" i="19"/>
  <c r="G132" i="19" l="1"/>
  <c r="L226" i="28"/>
  <c r="J227" i="28" l="1"/>
  <c r="L132" i="19"/>
  <c r="M227" i="28" s="1"/>
  <c r="K132" i="19"/>
  <c r="G133" i="19" l="1"/>
  <c r="L227" i="28"/>
  <c r="J228" i="28" l="1"/>
  <c r="K133" i="19"/>
  <c r="L133" i="19"/>
  <c r="M228" i="28" s="1"/>
  <c r="L228" i="28" l="1"/>
  <c r="G134" i="19"/>
  <c r="L134" i="19" l="1"/>
  <c r="M229" i="28" s="1"/>
  <c r="J229" i="28"/>
  <c r="K134" i="19"/>
  <c r="K139" i="19"/>
  <c r="L139" i="19"/>
  <c r="M235" i="28" s="1"/>
  <c r="G140" i="19" l="1"/>
  <c r="J236" i="28" s="1"/>
  <c r="L235" i="28"/>
  <c r="L229" i="28"/>
  <c r="G135" i="19"/>
  <c r="K140" i="19"/>
  <c r="L140" i="19"/>
  <c r="M236" i="28" s="1"/>
  <c r="G141" i="19" l="1"/>
  <c r="J237" i="28" s="1"/>
  <c r="L236" i="28"/>
  <c r="L135" i="19"/>
  <c r="M230" i="28" s="1"/>
  <c r="J230" i="28"/>
  <c r="K135" i="19"/>
  <c r="L141" i="19"/>
  <c r="M237" i="28" s="1"/>
  <c r="K141" i="19" l="1"/>
  <c r="G142" i="19" s="1"/>
  <c r="L237" i="28"/>
  <c r="L230" i="28"/>
  <c r="G136" i="19"/>
  <c r="J238" i="28" l="1"/>
  <c r="L142" i="19"/>
  <c r="M238" i="28" s="1"/>
  <c r="K142" i="19"/>
  <c r="L238" i="28" s="1"/>
  <c r="G143" i="19"/>
  <c r="J239" i="28" s="1"/>
  <c r="L136" i="19"/>
  <c r="M231" i="28" s="1"/>
  <c r="J231" i="28"/>
  <c r="K136" i="19"/>
  <c r="K143" i="19" l="1"/>
  <c r="G144" i="19" s="1"/>
  <c r="L143" i="19"/>
  <c r="M239" i="28" s="1"/>
  <c r="L239" i="28"/>
  <c r="L231" i="28"/>
  <c r="G137" i="19"/>
  <c r="J240" i="28" l="1"/>
  <c r="K144" i="19"/>
  <c r="L240" i="28" s="1"/>
  <c r="L144" i="19"/>
  <c r="M240" i="28" s="1"/>
  <c r="L137" i="19"/>
  <c r="M232" i="28" s="1"/>
  <c r="J232" i="28"/>
  <c r="K137" i="19"/>
  <c r="G145" i="19" l="1"/>
  <c r="L232" i="28"/>
  <c r="G138" i="19"/>
  <c r="J241" i="28" l="1"/>
  <c r="L145" i="19"/>
  <c r="M241" i="28" s="1"/>
  <c r="K145" i="19"/>
  <c r="K138" i="19"/>
  <c r="L233" i="28" s="1"/>
  <c r="L234" i="28" s="1"/>
  <c r="J233" i="28"/>
  <c r="J234" i="28" s="1"/>
  <c r="M234" i="28" s="1"/>
  <c r="L138" i="19"/>
  <c r="M233" i="28" s="1"/>
  <c r="G146" i="19" l="1"/>
  <c r="L241" i="28"/>
  <c r="J242" i="28" l="1"/>
  <c r="L146" i="19"/>
  <c r="M242" i="28" s="1"/>
  <c r="K146" i="19"/>
  <c r="G147" i="19" l="1"/>
  <c r="L242" i="28"/>
  <c r="J243" i="28" l="1"/>
  <c r="L147" i="19"/>
  <c r="M243" i="28" s="1"/>
  <c r="K147" i="19"/>
  <c r="L151" i="19"/>
  <c r="M248" i="28" s="1"/>
  <c r="K151" i="19"/>
  <c r="L243" i="28" l="1"/>
  <c r="G148" i="19"/>
  <c r="G152" i="19"/>
  <c r="J249" i="28" s="1"/>
  <c r="L248" i="28"/>
  <c r="K152" i="19" l="1"/>
  <c r="L148" i="19"/>
  <c r="M244" i="28" s="1"/>
  <c r="J244" i="28"/>
  <c r="K148" i="19"/>
  <c r="L152" i="19"/>
  <c r="M249" i="28" s="1"/>
  <c r="G153" i="19"/>
  <c r="J250" i="28" s="1"/>
  <c r="L249" i="28"/>
  <c r="K153" i="19"/>
  <c r="L244" i="28" l="1"/>
  <c r="G149" i="19"/>
  <c r="L153" i="19"/>
  <c r="M250" i="28" s="1"/>
  <c r="G154" i="19"/>
  <c r="J251" i="28" s="1"/>
  <c r="L250" i="28"/>
  <c r="J245" i="28" l="1"/>
  <c r="K149" i="19"/>
  <c r="L149" i="19"/>
  <c r="M245" i="28" s="1"/>
  <c r="K154" i="19"/>
  <c r="L251" i="28" s="1"/>
  <c r="L154" i="19"/>
  <c r="M251" i="28" s="1"/>
  <c r="G155" i="19" l="1"/>
  <c r="J252" i="28" s="1"/>
  <c r="G150" i="19"/>
  <c r="L245" i="28"/>
  <c r="L155" i="19"/>
  <c r="M252" i="28" s="1"/>
  <c r="K155" i="19" l="1"/>
  <c r="L252" i="28" s="1"/>
  <c r="L150" i="19"/>
  <c r="M246" i="28" s="1"/>
  <c r="K150" i="19"/>
  <c r="L246" i="28" s="1"/>
  <c r="L247" i="28" s="1"/>
  <c r="J246" i="28"/>
  <c r="J247" i="28" s="1"/>
  <c r="M247" i="28" s="1"/>
  <c r="G156" i="19" l="1"/>
  <c r="L156" i="19"/>
  <c r="M253" i="28" s="1"/>
  <c r="J253" i="28" l="1"/>
  <c r="K156" i="19"/>
  <c r="G157" i="19" l="1"/>
  <c r="L253" i="28"/>
  <c r="L157" i="19" l="1"/>
  <c r="M254" i="28" s="1"/>
  <c r="K157" i="19"/>
  <c r="J254" i="28"/>
  <c r="G158" i="19" l="1"/>
  <c r="L254" i="28"/>
  <c r="L158" i="19" l="1"/>
  <c r="M255" i="28" s="1"/>
  <c r="J255" i="28"/>
  <c r="K158" i="19"/>
  <c r="G159" i="19" l="1"/>
  <c r="L255" i="28"/>
  <c r="K159" i="19" l="1"/>
  <c r="J256" i="28"/>
  <c r="L159" i="19"/>
  <c r="M256" i="28" s="1"/>
  <c r="L256" i="28" l="1"/>
  <c r="G160" i="19"/>
  <c r="J257" i="28" l="1"/>
  <c r="K160" i="19"/>
  <c r="L160" i="19"/>
  <c r="M257" i="28" s="1"/>
  <c r="L257" i="28" l="1"/>
  <c r="G161" i="19"/>
  <c r="J258" i="28" l="1"/>
  <c r="K161" i="19"/>
  <c r="L161" i="19"/>
  <c r="M258" i="28" s="1"/>
  <c r="G162" i="19" l="1"/>
  <c r="L258" i="28"/>
  <c r="J259" i="28" l="1"/>
  <c r="J260" i="28" s="1"/>
  <c r="M260" i="28" s="1"/>
  <c r="K162" i="19"/>
  <c r="L259" i="28" s="1"/>
  <c r="L260" i="28" s="1"/>
  <c r="L162" i="19"/>
  <c r="M259" i="28" s="1"/>
  <c r="G163" i="19"/>
</calcChain>
</file>

<file path=xl/comments1.xml><?xml version="1.0" encoding="utf-8"?>
<comments xmlns="http://schemas.openxmlformats.org/spreadsheetml/2006/main">
  <authors>
    <author>CEA TELLO, MARIO ANDRES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245 (29-03-2019)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243 (27-03-2019)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6240 Ton a 4500 Ton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448 (03-06-2019)
Cierre Periodo 480 (10-06-2019)
Cierre Periodo 488 (17-06-2019)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3625 Ton a 2874 Ton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1034 Ton a 150 Ton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258 Ton a 1500 Ton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2471 Ton a 3000 Ton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836 Ton a 150 Ton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209 Ton a 2500 Ton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227 (25-03-2019)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6686 Ton a 6000 Ton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394 (15-05-2019)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4374 Ton a 3000 Ton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558 (08-07-2019)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244 Ton a 1304 Ton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182 Ton a 1182 Ton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510 (24-06-2019)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14 Ton a 15 Ton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57 (28-01-2019)</t>
        </r>
      </text>
    </comment>
    <comment ref="M5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333 (25-04-2019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43 Ton a 42 Ton</t>
        </r>
      </text>
    </comment>
    <comment ref="M5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363 (06-05-2019)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1621 Ton a 950 Ton</t>
        </r>
      </text>
    </comment>
    <comment ref="M5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559 (08-09-2019</t>
        </r>
        <r>
          <rPr>
            <sz val="9"/>
            <color indexed="81"/>
            <rFont val="Tahoma"/>
            <charset val="1"/>
          </rPr>
          <t>)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578 (15-07-2019)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287 Ton a 958 Ton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136 (02-03-2019)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362 (30-04-2019)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116 Ton a 115 Ton</t>
        </r>
      </text>
    </comment>
    <comment ref="M5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394 (14-05-2019)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3883 Ton a 2371 Ton</t>
        </r>
      </text>
    </comment>
    <comment ref="M6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567 (13-07-2019)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568 (12-07-2019)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 1889-19 Modifica cuota de 858 Ton a 2371 Ton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62 (29-01-2019)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228 (25-03-2019)</t>
        </r>
      </text>
    </comment>
    <comment ref="M8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334 (24-04-2019)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173 (11-03-2019)</t>
        </r>
      </text>
    </comment>
    <comment ref="M99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470 (10-06-2019)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 xml:space="preserve">Res. Ex 04-19 incorpora periodo cuota de 296 Ton 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Res. Ex 04-19 Modifica cuota de 258 Ton a 158 Ton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  <author>MOLINA SAN MARTIN, KAMILA FERNANDA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13965  (29-03-2019)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913  (14-06-2019)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13789  (13-02-2019)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13909  (18-03-2019)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13909  (18-03-2019)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14343  (03-06-2019)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13844  (27-02-2019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13964  (29-03-2019)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13790 (13-02-2019)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965 (24-06-2019)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13791 (13-02-2019)</t>
        </r>
      </text>
    </comment>
    <comment ref="M6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13849 (01-03-2019)</t>
        </r>
      </text>
    </comment>
    <comment ref="M62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13966 (29-03-2019)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13966 (29-03-2019)</t>
        </r>
      </text>
    </comment>
    <comment ref="M64" authorId="1" shapeId="0">
      <text>
        <r>
          <rPr>
            <b/>
            <sz val="9"/>
            <color indexed="81"/>
            <rFont val="Tahoma"/>
            <charset val="1"/>
          </rPr>
          <t>MOLINA SAN MARTIN, KAMILA FERNANDA:</t>
        </r>
        <r>
          <rPr>
            <sz val="9"/>
            <color indexed="81"/>
            <rFont val="Tahoma"/>
            <charset val="1"/>
          </rPr>
          <t xml:space="preserve">
Cierre período 1053 (22-07-2019)</t>
        </r>
      </text>
    </comment>
    <comment ref="M65" authorId="1" shapeId="0">
      <text>
        <r>
          <rPr>
            <b/>
            <sz val="9"/>
            <color indexed="81"/>
            <rFont val="Tahoma"/>
            <charset val="1"/>
          </rPr>
          <t>MOLINA SAN MARTIN, KAMILA FERNANDA:</t>
        </r>
        <r>
          <rPr>
            <sz val="9"/>
            <color indexed="81"/>
            <rFont val="Tahoma"/>
            <charset val="1"/>
          </rPr>
          <t xml:space="preserve">
Cierre período 1053 (22-07-2019)</t>
        </r>
      </text>
    </comment>
    <comment ref="M7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14134 (27-04-2019)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14205 (14-05-2019)</t>
        </r>
      </text>
    </comment>
    <comment ref="M72" authorId="1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período 1059 (25-07-2019)</t>
        </r>
      </text>
    </comment>
    <comment ref="M73" authorId="1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período 1059 (25-07-2019)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13792 (13-02-2019)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13926 (19-03-2019)</t>
        </r>
      </text>
    </comment>
    <comment ref="M7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14027 (08-04-2019)</t>
        </r>
      </text>
    </comment>
    <comment ref="M7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14071 (16-04-2019)</t>
        </r>
      </text>
    </comment>
    <comment ref="M80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Cierre Periodo 1020 (11-07-2019)</t>
        </r>
      </text>
    </comment>
    <comment ref="M81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1028 (15-07-2019)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13823 (20-02-2019)</t>
        </r>
      </text>
    </comment>
    <comment ref="M85" authorId="0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Cierre Periodo 14201 (13-05-2019)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14135 (27-04-2019)</t>
        </r>
      </text>
    </comment>
    <comment ref="M8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14201 (13-05-2019)</t>
        </r>
      </text>
    </comment>
    <comment ref="M88" authorId="1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período 1060 (25-07-2019)</t>
        </r>
      </text>
    </comment>
    <comment ref="M89" authorId="1" shapeId="0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Cierre período 1060 (25-07-2019)</t>
        </r>
      </text>
    </comment>
    <comment ref="M94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Cierre Periodo 14262 (23-05-2019)</t>
        </r>
      </text>
    </comment>
    <comment ref="M9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Cierre Periodo 14418 (10-06-2019)</t>
        </r>
      </text>
    </comment>
  </commentList>
</comments>
</file>

<file path=xl/sharedStrings.xml><?xml version="1.0" encoding="utf-8"?>
<sst xmlns="http://schemas.openxmlformats.org/spreadsheetml/2006/main" count="2751" uniqueCount="154">
  <si>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</si>
  <si>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</si>
  <si>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</si>
  <si>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</si>
  <si>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</si>
  <si>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</si>
  <si>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</si>
  <si>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</si>
  <si>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</si>
  <si>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Investigacion</t>
  </si>
  <si>
    <t>Varado + Barreteado</t>
  </si>
  <si>
    <t>Tipo fracionamiento Cuota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</si>
  <si>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</si>
  <si>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</si>
  <si>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</si>
  <si>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</si>
  <si>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</si>
  <si>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</si>
  <si>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</si>
  <si>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</si>
  <si>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</si>
  <si>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</si>
  <si>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</si>
  <si>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</si>
  <si>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</si>
  <si>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</si>
  <si>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</si>
  <si>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</si>
  <si>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</si>
  <si>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</si>
  <si>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</si>
  <si>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</si>
  <si>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</si>
  <si>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</si>
  <si>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</si>
  <si>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</si>
  <si>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</si>
  <si>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</si>
  <si>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</si>
  <si>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</si>
  <si>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</si>
  <si>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</si>
  <si>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</si>
  <si>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</si>
  <si>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</si>
  <si>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</si>
  <si>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</si>
  <si>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</si>
  <si>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</si>
  <si>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</si>
  <si>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</si>
  <si>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</si>
  <si>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</si>
  <si>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</si>
  <si>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</si>
  <si>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</si>
  <si>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</si>
  <si>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</si>
  <si>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</si>
  <si>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</si>
  <si>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</si>
  <si>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</si>
  <si>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</si>
  <si>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</si>
  <si>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</si>
  <si>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 + BARRETEADO)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</si>
  <si>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</si>
  <si>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</si>
  <si>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</si>
  <si>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</si>
  <si>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</si>
  <si>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</si>
  <si>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 + BARRETEADO)</t>
  </si>
  <si>
    <t>COQUIMBO (VARADO)</t>
  </si>
  <si>
    <t>OVALLE (VARADO)</t>
  </si>
  <si>
    <t>OVALLE (VARADO + BARRETEADO)</t>
  </si>
  <si>
    <t>CANELA (VARADO + BARRETEADO)</t>
  </si>
  <si>
    <t>CANELA (VARADO)</t>
  </si>
  <si>
    <t>LOS VILOS (VARADO)</t>
  </si>
  <si>
    <t>LOS VILOS (VARADO + BARRETEADO)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</si>
  <si>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</si>
  <si>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</si>
  <si>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</si>
  <si>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</si>
  <si>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</si>
  <si>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</si>
  <si>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</si>
  <si>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</si>
  <si>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</si>
  <si>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</si>
  <si>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</si>
  <si>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</si>
  <si>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</si>
  <si>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</si>
  <si>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</si>
  <si>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</si>
  <si>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</si>
  <si>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</si>
  <si>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</si>
  <si>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</si>
  <si>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</si>
  <si>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</si>
  <si>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Cochayuyo</t>
  </si>
  <si>
    <t xml:space="preserve"> CONTROL DE CUOTAS POR PERIODO COCHAYUYO  VII REGION AÑO 2018</t>
  </si>
  <si>
    <t>Cuota Asignada (t)</t>
  </si>
  <si>
    <t>Tipo Fracionamiento Cuota</t>
  </si>
  <si>
    <t>Total Cochayuyo (t)</t>
  </si>
  <si>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Durvillaea antarctica</t>
    </r>
    <r>
      <rPr>
        <b/>
        <sz val="10"/>
        <color theme="1"/>
        <rFont val="Calibri"/>
        <family val="2"/>
        <scheme val="minor"/>
      </rPr>
      <t>)</t>
    </r>
  </si>
  <si>
    <t>Captura Recolectores (RO)</t>
  </si>
  <si>
    <t>(D.Ex. N° 361 / R. Ex. N°2782 -2018)</t>
  </si>
  <si>
    <t>Sep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</si>
  <si>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</si>
  <si>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</si>
  <si>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</si>
  <si>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</si>
  <si>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</si>
  <si>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 xml:space="preserve">(D.Ex. N° - Distribución R. Ex. N° /)      </t>
  </si>
  <si>
    <t>(D.Ex. N°  - Distribución R.Ex. N° /)</t>
  </si>
  <si>
    <t>Chañaral</t>
  </si>
  <si>
    <t>Copiapo</t>
  </si>
  <si>
    <t>Huasco</t>
  </si>
  <si>
    <t>Jul-Ago</t>
  </si>
  <si>
    <t>Jul- Ago</t>
  </si>
  <si>
    <t>Ene- Feb</t>
  </si>
  <si>
    <t>HUIRO MACRO  (Flotador)</t>
  </si>
  <si>
    <t>CONTROL DE CUOTAS ANUAL HUIRO NEGRO, HUIRO PALO Y HUIRO MACRO IV REGION AÑO 2019</t>
  </si>
  <si>
    <t xml:space="preserve">                     RESUMEN ANUAL CONSUMO DE CUOTA HUIRO NEGRO, HUIRO PALO Y HUIRO MACRO  III REGION DE ATACAMA, AÑO 2019                                                                       </t>
  </si>
  <si>
    <t xml:space="preserve">RESUMEN ANUAL CONSUMO DE CUOTA HUIRO NEGRO, HUIRO PALO Y HUIRO MACRO IV REGION COQUIMBO, AÑO 2019 </t>
  </si>
  <si>
    <t xml:space="preserve">Huiro Palo         (Lessonia trabeculata) </t>
  </si>
  <si>
    <t>Huiro Macro (Macrocystis pyrifera)</t>
  </si>
  <si>
    <t>CONTROL DE CUOTAS ANUAL HUIRO NEGRO, HUIRO PALO Y HUIRO MACRO III REGION AÑO 2019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</si>
  <si>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</si>
  <si>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</si>
  <si>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</si>
  <si>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</si>
  <si>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</si>
  <si>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</si>
  <si>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</si>
  <si>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Abril-Jun</t>
  </si>
  <si>
    <t>Sept</t>
  </si>
  <si>
    <t>Jul-Sep</t>
  </si>
  <si>
    <t>Febrero</t>
  </si>
  <si>
    <t>Enero</t>
  </si>
  <si>
    <t>Marzo</t>
  </si>
  <si>
    <t>Abril</t>
  </si>
  <si>
    <t>Mayo</t>
  </si>
  <si>
    <t>Junio</t>
  </si>
  <si>
    <t>Julio</t>
  </si>
  <si>
    <t>Diciembre</t>
  </si>
  <si>
    <t>Total Huiro Macro (t)</t>
  </si>
  <si>
    <t>MAYO</t>
  </si>
  <si>
    <t xml:space="preserve"> </t>
  </si>
  <si>
    <t>Jul</t>
  </si>
  <si>
    <t>Ago-Sep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</si>
</sst>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2E98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1710">
    <xf numFmtId="0" fontId="0" fillId="0" borderId="0"/>
    <xf numFmtId="0" fontId="5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1" fillId="33" borderId="31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2" fillId="34" borderId="32" applyNumberFormat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25" fillId="24" borderId="31" applyNumberFormat="0" applyAlignment="0" applyProtection="0"/>
    <xf numFmtId="0" fontId="18" fillId="0" borderId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0" fontId="5" fillId="40" borderId="34" applyNumberFormat="0" applyFont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0" fillId="33" borderId="3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  <xf numFmtId="0" fontId="36" fillId="0" borderId="39" applyNumberFormat="0" applyFill="0" applyAlignment="0" applyProtection="0"/>
  </cellStyleXfs>
  <cellXfs count="422">
    <xf numFmtId="0" fontId="0" fillId="0" borderId="0" xfId="0"/>
    <xf numFmtId="0" fontId="0" fillId="6" borderId="0" xfId="0" applyFill="1"/>
    <xf numFmtId="0" fontId="0" fillId="6" borderId="0" xfId="0" applyFill="1" applyBorder="1"/>
    <xf numFmtId="0" fontId="11" fillId="6" borderId="0" xfId="0" applyFont="1" applyFill="1" applyBorder="1"/>
    <xf numFmtId="0" fontId="11" fillId="6" borderId="0" xfId="0" applyFont="1" applyFill="1"/>
    <xf numFmtId="0" fontId="2" fillId="14" borderId="28" xfId="0" applyFont="1" applyFill="1" applyBorder="1" applyAlignment="1">
      <alignment horizontal="center" vertical="center" wrapText="1"/>
    </xf>
    <xf numFmtId="9" fontId="2" fillId="42" borderId="28" xfId="3" applyFont="1" applyFill="1" applyBorder="1" applyAlignment="1">
      <alignment horizontal="center" vertical="center"/>
    </xf>
    <xf numFmtId="9" fontId="11" fillId="6" borderId="0" xfId="3" applyFont="1" applyFill="1"/>
    <xf numFmtId="0" fontId="0" fillId="16" borderId="0" xfId="0" applyFill="1"/>
    <xf numFmtId="9" fontId="0" fillId="16" borderId="0" xfId="3" applyFont="1" applyFill="1" applyAlignment="1">
      <alignment horizontal="center"/>
    </xf>
    <xf numFmtId="0" fontId="0" fillId="16" borderId="0" xfId="0" applyFill="1" applyBorder="1"/>
    <xf numFmtId="0" fontId="2" fillId="16" borderId="0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6" fillId="16" borderId="0" xfId="2" applyNumberFormat="1" applyFont="1" applyFill="1" applyBorder="1" applyAlignment="1">
      <alignment horizontal="center" vertical="center"/>
    </xf>
    <xf numFmtId="1" fontId="16" fillId="16" borderId="0" xfId="2" applyNumberFormat="1" applyFont="1" applyFill="1" applyBorder="1" applyAlignment="1">
      <alignment horizontal="center" vertical="center"/>
    </xf>
    <xf numFmtId="1" fontId="17" fillId="16" borderId="0" xfId="0" applyNumberFormat="1" applyFont="1" applyFill="1" applyBorder="1" applyAlignment="1">
      <alignment horizontal="center" vertical="center"/>
    </xf>
    <xf numFmtId="9" fontId="17" fillId="16" borderId="0" xfId="3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16" borderId="0" xfId="2" applyNumberFormat="1" applyFont="1" applyFill="1" applyBorder="1"/>
    <xf numFmtId="0" fontId="1" fillId="16" borderId="0" xfId="2" applyNumberFormat="1" applyFont="1" applyFill="1" applyBorder="1"/>
    <xf numFmtId="9" fontId="9" fillId="16" borderId="0" xfId="3" applyFont="1" applyFill="1" applyBorder="1" applyAlignment="1">
      <alignment horizontal="center"/>
    </xf>
    <xf numFmtId="0" fontId="16" fillId="16" borderId="0" xfId="0" applyFont="1" applyFill="1" applyBorder="1" applyAlignment="1">
      <alignment horizontal="center" vertical="center" wrapText="1"/>
    </xf>
    <xf numFmtId="0" fontId="1" fillId="16" borderId="0" xfId="0" applyFont="1" applyFill="1"/>
    <xf numFmtId="0" fontId="11" fillId="16" borderId="0" xfId="0" applyFont="1" applyFill="1"/>
    <xf numFmtId="0" fontId="11" fillId="16" borderId="0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" fillId="5" borderId="0" xfId="2" applyNumberFormat="1" applyFont="1" applyFill="1" applyBorder="1" applyAlignment="1">
      <alignment horizontal="center" vertical="center"/>
    </xf>
    <xf numFmtId="9" fontId="0" fillId="5" borderId="0" xfId="3" applyFont="1" applyFill="1" applyBorder="1" applyAlignment="1">
      <alignment horizontal="center" vertical="center"/>
    </xf>
    <xf numFmtId="9" fontId="7" fillId="5" borderId="0" xfId="3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18" borderId="17" xfId="2" applyNumberFormat="1" applyFont="1" applyFill="1" applyBorder="1" applyAlignment="1">
      <alignment horizontal="center" vertical="center"/>
    </xf>
    <xf numFmtId="9" fontId="1" fillId="0" borderId="17" xfId="3" applyFont="1" applyFill="1" applyBorder="1" applyAlignment="1">
      <alignment horizontal="center" vertical="center"/>
    </xf>
    <xf numFmtId="170" fontId="44" fillId="0" borderId="42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49" fontId="45" fillId="0" borderId="4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66" fontId="0" fillId="5" borderId="0" xfId="2" applyNumberFormat="1" applyFont="1" applyFill="1" applyBorder="1" applyAlignment="1">
      <alignment horizontal="center" vertical="center"/>
    </xf>
    <xf numFmtId="168" fontId="0" fillId="5" borderId="0" xfId="3" applyNumberFormat="1" applyFont="1" applyFill="1" applyBorder="1" applyAlignment="1">
      <alignment horizontal="center" vertical="center"/>
    </xf>
    <xf numFmtId="166" fontId="1" fillId="5" borderId="0" xfId="2" applyNumberFormat="1" applyFont="1" applyFill="1" applyBorder="1" applyAlignment="1">
      <alignment horizontal="center" vertical="center"/>
    </xf>
    <xf numFmtId="1" fontId="0" fillId="5" borderId="0" xfId="2" applyNumberFormat="1" applyFont="1" applyFill="1" applyBorder="1" applyAlignment="1">
      <alignment horizontal="center" vertical="center"/>
    </xf>
    <xf numFmtId="0" fontId="7" fillId="5" borderId="0" xfId="2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6" fontId="9" fillId="5" borderId="0" xfId="2" applyNumberFormat="1" applyFont="1" applyFill="1" applyBorder="1" applyAlignment="1">
      <alignment horizontal="center" vertical="center"/>
    </xf>
    <xf numFmtId="2" fontId="0" fillId="5" borderId="0" xfId="2" applyNumberFormat="1" applyFont="1" applyFill="1" applyBorder="1" applyAlignment="1">
      <alignment horizontal="center" vertical="center"/>
    </xf>
    <xf numFmtId="0" fontId="7" fillId="5" borderId="0" xfId="2" applyNumberFormat="1" applyFont="1" applyFill="1" applyBorder="1" applyAlignment="1">
      <alignment horizontal="center" vertical="center" wrapText="1"/>
    </xf>
    <xf numFmtId="9" fontId="7" fillId="0" borderId="42" xfId="3" applyFont="1" applyFill="1" applyBorder="1" applyAlignment="1">
      <alignment horizontal="center" vertical="center"/>
    </xf>
    <xf numFmtId="9" fontId="6" fillId="0" borderId="42" xfId="3" applyFont="1" applyFill="1" applyBorder="1" applyAlignment="1">
      <alignment horizontal="center" vertical="center"/>
    </xf>
    <xf numFmtId="168" fontId="1" fillId="0" borderId="30" xfId="0" applyNumberFormat="1" applyFont="1" applyFill="1" applyBorder="1" applyAlignment="1">
      <alignment horizontal="center" vertical="center"/>
    </xf>
    <xf numFmtId="168" fontId="9" fillId="0" borderId="30" xfId="0" applyNumberFormat="1" applyFont="1" applyFill="1" applyBorder="1" applyAlignment="1">
      <alignment horizontal="center" vertical="center"/>
    </xf>
    <xf numFmtId="14" fontId="45" fillId="0" borderId="42" xfId="0" applyNumberFormat="1" applyFont="1" applyBorder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169" fontId="42" fillId="4" borderId="11" xfId="0" applyNumberFormat="1" applyFont="1" applyFill="1" applyBorder="1" applyAlignment="1">
      <alignment vertical="center"/>
    </xf>
    <xf numFmtId="0" fontId="2" fillId="48" borderId="28" xfId="0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 wrapText="1"/>
    </xf>
    <xf numFmtId="9" fontId="2" fillId="48" borderId="28" xfId="3" applyFont="1" applyFill="1" applyBorder="1" applyAlignment="1">
      <alignment horizontal="center" vertical="center" wrapText="1"/>
    </xf>
    <xf numFmtId="0" fontId="2" fillId="48" borderId="5" xfId="0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4" fillId="0" borderId="12" xfId="2" applyNumberFormat="1" applyFont="1" applyFill="1" applyBorder="1" applyAlignment="1">
      <alignment horizontal="center" vertical="center" wrapText="1"/>
    </xf>
    <xf numFmtId="0" fontId="7" fillId="18" borderId="23" xfId="0" applyFont="1" applyFill="1" applyBorder="1" applyAlignment="1">
      <alignment horizontal="center" vertical="center"/>
    </xf>
    <xf numFmtId="0" fontId="7" fillId="18" borderId="23" xfId="2" applyNumberFormat="1" applyFont="1" applyFill="1" applyBorder="1" applyAlignment="1">
      <alignment horizontal="center" vertical="center"/>
    </xf>
    <xf numFmtId="168" fontId="1" fillId="0" borderId="44" xfId="0" applyNumberFormat="1" applyFont="1" applyFill="1" applyBorder="1" applyAlignment="1">
      <alignment horizontal="center" vertical="center"/>
    </xf>
    <xf numFmtId="0" fontId="14" fillId="0" borderId="9" xfId="2" applyNumberFormat="1" applyFont="1" applyFill="1" applyBorder="1" applyAlignment="1">
      <alignment horizontal="center" vertical="center" wrapText="1"/>
    </xf>
    <xf numFmtId="1" fontId="1" fillId="44" borderId="5" xfId="2" applyNumberFormat="1" applyFont="1" applyFill="1" applyBorder="1" applyAlignment="1">
      <alignment horizontal="center" vertical="center"/>
    </xf>
    <xf numFmtId="9" fontId="1" fillId="44" borderId="5" xfId="3" applyFont="1" applyFill="1" applyBorder="1" applyAlignment="1">
      <alignment horizontal="center" vertical="center"/>
    </xf>
    <xf numFmtId="168" fontId="1" fillId="44" borderId="5" xfId="2" applyNumberFormat="1" applyFont="1" applyFill="1" applyBorder="1" applyAlignment="1">
      <alignment horizontal="center" vertical="center"/>
    </xf>
    <xf numFmtId="168" fontId="7" fillId="0" borderId="17" xfId="0" applyNumberFormat="1" applyFont="1" applyFill="1" applyBorder="1" applyAlignment="1">
      <alignment horizontal="center" vertical="center"/>
    </xf>
    <xf numFmtId="0" fontId="7" fillId="18" borderId="24" xfId="0" applyFont="1" applyFill="1" applyBorder="1" applyAlignment="1">
      <alignment horizontal="center" vertical="center" wrapText="1"/>
    </xf>
    <xf numFmtId="0" fontId="12" fillId="18" borderId="18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1" fontId="1" fillId="44" borderId="5" xfId="2" applyNumberFormat="1" applyFont="1" applyFill="1" applyBorder="1" applyAlignment="1">
      <alignment horizontal="center" vertical="center"/>
    </xf>
    <xf numFmtId="168" fontId="1" fillId="0" borderId="45" xfId="0" applyNumberFormat="1" applyFont="1" applyFill="1" applyBorder="1" applyAlignment="1">
      <alignment horizontal="center" vertical="center"/>
    </xf>
    <xf numFmtId="0" fontId="48" fillId="18" borderId="18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9" fontId="2" fillId="17" borderId="28" xfId="3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/>
    </xf>
    <xf numFmtId="1" fontId="2" fillId="16" borderId="0" xfId="2" applyNumberFormat="1" applyFont="1" applyFill="1" applyBorder="1" applyAlignment="1">
      <alignment horizontal="center" vertical="center"/>
    </xf>
    <xf numFmtId="1" fontId="15" fillId="16" borderId="0" xfId="0" applyNumberFormat="1" applyFont="1" applyFill="1" applyBorder="1" applyAlignment="1">
      <alignment horizontal="center" vertical="center"/>
    </xf>
    <xf numFmtId="9" fontId="15" fillId="16" borderId="0" xfId="3" applyFont="1" applyFill="1" applyBorder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0" fontId="6" fillId="11" borderId="42" xfId="2" applyNumberFormat="1" applyFont="1" applyFill="1" applyBorder="1" applyAlignment="1">
      <alignment horizontal="center" vertical="center"/>
    </xf>
    <xf numFmtId="166" fontId="6" fillId="11" borderId="42" xfId="2" applyNumberFormat="1" applyFont="1" applyFill="1" applyBorder="1" applyAlignment="1">
      <alignment horizontal="center" vertical="center"/>
    </xf>
    <xf numFmtId="168" fontId="6" fillId="0" borderId="42" xfId="2" applyNumberFormat="1" applyFont="1" applyFill="1" applyBorder="1" applyAlignment="1">
      <alignment horizontal="center" vertical="center"/>
    </xf>
    <xf numFmtId="166" fontId="7" fillId="0" borderId="42" xfId="2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66" fontId="6" fillId="0" borderId="42" xfId="2" applyNumberFormat="1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center" vertical="center"/>
    </xf>
    <xf numFmtId="166" fontId="10" fillId="11" borderId="42" xfId="0" applyNumberFormat="1" applyFont="1" applyFill="1" applyBorder="1" applyAlignment="1">
      <alignment horizontal="center" vertical="center"/>
    </xf>
    <xf numFmtId="168" fontId="0" fillId="0" borderId="42" xfId="0" applyNumberFormat="1" applyFont="1" applyFill="1" applyBorder="1" applyAlignment="1">
      <alignment horizontal="center" vertical="center"/>
    </xf>
    <xf numFmtId="2" fontId="7" fillId="0" borderId="42" xfId="2" applyNumberFormat="1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7" fillId="11" borderId="42" xfId="0" applyFont="1" applyFill="1" applyBorder="1" applyAlignment="1">
      <alignment horizontal="center" vertical="center" wrapText="1"/>
    </xf>
    <xf numFmtId="166" fontId="7" fillId="11" borderId="42" xfId="2" applyNumberFormat="1" applyFont="1" applyFill="1" applyBorder="1" applyAlignment="1">
      <alignment horizontal="center" vertical="center"/>
    </xf>
    <xf numFmtId="168" fontId="7" fillId="0" borderId="42" xfId="2" applyNumberFormat="1" applyFont="1" applyFill="1" applyBorder="1" applyAlignment="1">
      <alignment horizontal="center" vertical="center"/>
    </xf>
    <xf numFmtId="14" fontId="9" fillId="0" borderId="47" xfId="2" applyNumberFormat="1" applyFont="1" applyFill="1" applyBorder="1" applyAlignment="1">
      <alignment horizontal="center" vertical="center" wrapText="1"/>
    </xf>
    <xf numFmtId="166" fontId="6" fillId="10" borderId="42" xfId="2" applyNumberFormat="1" applyFont="1" applyFill="1" applyBorder="1" applyAlignment="1">
      <alignment horizontal="center" vertical="center"/>
    </xf>
    <xf numFmtId="2" fontId="6" fillId="0" borderId="42" xfId="2" applyNumberFormat="1" applyFont="1" applyFill="1" applyBorder="1" applyAlignment="1">
      <alignment horizontal="center" vertical="center"/>
    </xf>
    <xf numFmtId="168" fontId="38" fillId="0" borderId="42" xfId="0" applyNumberFormat="1" applyFont="1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/>
    </xf>
    <xf numFmtId="166" fontId="10" fillId="10" borderId="42" xfId="0" applyNumberFormat="1" applyFont="1" applyFill="1" applyBorder="1" applyAlignment="1">
      <alignment horizontal="center" vertical="center"/>
    </xf>
    <xf numFmtId="0" fontId="11" fillId="16" borderId="0" xfId="0" applyFont="1" applyFill="1" applyAlignment="1">
      <alignment horizontal="center"/>
    </xf>
    <xf numFmtId="14" fontId="9" fillId="0" borderId="47" xfId="2" applyNumberFormat="1" applyFont="1" applyFill="1" applyBorder="1" applyAlignment="1">
      <alignment horizontal="center" vertical="center"/>
    </xf>
    <xf numFmtId="0" fontId="7" fillId="0" borderId="47" xfId="2" applyNumberFormat="1" applyFont="1" applyFill="1" applyBorder="1" applyAlignment="1">
      <alignment horizontal="center" vertical="center"/>
    </xf>
    <xf numFmtId="0" fontId="9" fillId="0" borderId="47" xfId="2" applyNumberFormat="1" applyFont="1" applyFill="1" applyBorder="1" applyAlignment="1">
      <alignment horizontal="center" vertical="center"/>
    </xf>
    <xf numFmtId="0" fontId="7" fillId="0" borderId="47" xfId="2" quotePrefix="1" applyNumberFormat="1" applyFont="1" applyFill="1" applyBorder="1" applyAlignment="1">
      <alignment horizontal="center" vertical="center"/>
    </xf>
    <xf numFmtId="171" fontId="3" fillId="44" borderId="49" xfId="2" applyNumberFormat="1" applyFont="1" applyFill="1" applyBorder="1" applyAlignment="1">
      <alignment horizontal="center" vertical="center"/>
    </xf>
    <xf numFmtId="1" fontId="3" fillId="44" borderId="49" xfId="2" applyNumberFormat="1" applyFont="1" applyFill="1" applyBorder="1" applyAlignment="1">
      <alignment horizontal="center" vertical="center"/>
    </xf>
    <xf numFmtId="9" fontId="13" fillId="44" borderId="49" xfId="3" applyFont="1" applyFill="1" applyBorder="1" applyAlignment="1">
      <alignment horizontal="center" vertical="center"/>
    </xf>
    <xf numFmtId="0" fontId="13" fillId="44" borderId="50" xfId="2" applyNumberFormat="1" applyFont="1" applyFill="1" applyBorder="1" applyAlignment="1">
      <alignment horizontal="center" vertical="center"/>
    </xf>
    <xf numFmtId="168" fontId="0" fillId="0" borderId="42" xfId="0" applyNumberFormat="1" applyFill="1" applyBorder="1" applyAlignment="1">
      <alignment horizontal="center" vertical="center"/>
    </xf>
    <xf numFmtId="168" fontId="0" fillId="0" borderId="42" xfId="2" applyNumberFormat="1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7" fillId="0" borderId="47" xfId="2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/>
    </xf>
    <xf numFmtId="0" fontId="1" fillId="44" borderId="49" xfId="2" applyNumberFormat="1" applyFont="1" applyFill="1" applyBorder="1" applyAlignment="1">
      <alignment horizontal="center" vertical="center"/>
    </xf>
    <xf numFmtId="168" fontId="1" fillId="44" borderId="49" xfId="2" applyNumberFormat="1" applyFont="1" applyFill="1" applyBorder="1" applyAlignment="1">
      <alignment horizontal="center" vertical="center"/>
    </xf>
    <xf numFmtId="166" fontId="1" fillId="44" borderId="49" xfId="2" applyNumberFormat="1" applyFont="1" applyFill="1" applyBorder="1" applyAlignment="1">
      <alignment horizontal="center" vertical="center"/>
    </xf>
    <xf numFmtId="1" fontId="1" fillId="44" borderId="49" xfId="2" applyNumberFormat="1" applyFont="1" applyFill="1" applyBorder="1" applyAlignment="1">
      <alignment horizontal="center" vertical="center"/>
    </xf>
    <xf numFmtId="9" fontId="9" fillId="44" borderId="49" xfId="3" applyFont="1" applyFill="1" applyBorder="1" applyAlignment="1">
      <alignment horizontal="center" vertical="center"/>
    </xf>
    <xf numFmtId="0" fontId="7" fillId="44" borderId="50" xfId="2" applyNumberFormat="1" applyFont="1" applyFill="1" applyBorder="1" applyAlignment="1">
      <alignment horizontal="center" vertical="center"/>
    </xf>
    <xf numFmtId="168" fontId="3" fillId="44" borderId="49" xfId="2" applyNumberFormat="1" applyFont="1" applyFill="1" applyBorder="1" applyAlignment="1">
      <alignment horizontal="center" vertical="center"/>
    </xf>
    <xf numFmtId="166" fontId="3" fillId="44" borderId="49" xfId="2" applyNumberFormat="1" applyFont="1" applyFill="1" applyBorder="1" applyAlignment="1">
      <alignment horizontal="center" vertical="center"/>
    </xf>
    <xf numFmtId="0" fontId="17" fillId="11" borderId="42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 wrapText="1"/>
    </xf>
    <xf numFmtId="9" fontId="2" fillId="14" borderId="15" xfId="3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/>
    </xf>
    <xf numFmtId="1" fontId="17" fillId="0" borderId="4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172" fontId="17" fillId="0" borderId="47" xfId="3" applyNumberFormat="1" applyFont="1" applyFill="1" applyBorder="1" applyAlignment="1">
      <alignment horizontal="center" vertical="center"/>
    </xf>
    <xf numFmtId="168" fontId="2" fillId="50" borderId="49" xfId="2" applyNumberFormat="1" applyFont="1" applyFill="1" applyBorder="1" applyAlignment="1">
      <alignment horizontal="center" vertical="center"/>
    </xf>
    <xf numFmtId="172" fontId="45" fillId="0" borderId="42" xfId="3" applyNumberFormat="1" applyFont="1" applyBorder="1" applyAlignment="1">
      <alignment horizontal="right" vertical="center"/>
    </xf>
    <xf numFmtId="172" fontId="46" fillId="0" borderId="0" xfId="3" applyNumberFormat="1" applyFont="1" applyAlignment="1">
      <alignment horizontal="center" vertical="center"/>
    </xf>
    <xf numFmtId="168" fontId="6" fillId="11" borderId="42" xfId="2" applyNumberFormat="1" applyFont="1" applyFill="1" applyBorder="1" applyAlignment="1">
      <alignment horizontal="center" vertical="center"/>
    </xf>
    <xf numFmtId="168" fontId="6" fillId="10" borderId="42" xfId="2" applyNumberFormat="1" applyFont="1" applyFill="1" applyBorder="1" applyAlignment="1">
      <alignment horizontal="center" vertical="center"/>
    </xf>
    <xf numFmtId="0" fontId="6" fillId="47" borderId="42" xfId="2" applyNumberFormat="1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  <xf numFmtId="168" fontId="1" fillId="0" borderId="42" xfId="2" applyNumberFormat="1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/>
    </xf>
    <xf numFmtId="0" fontId="7" fillId="9" borderId="42" xfId="2" applyNumberFormat="1" applyFont="1" applyFill="1" applyBorder="1" applyAlignment="1">
      <alignment horizontal="center" vertical="center"/>
    </xf>
    <xf numFmtId="0" fontId="16" fillId="9" borderId="42" xfId="0" applyFont="1" applyFill="1" applyBorder="1" applyAlignment="1">
      <alignment horizontal="center" vertical="center"/>
    </xf>
    <xf numFmtId="0" fontId="6" fillId="9" borderId="42" xfId="2" applyNumberFormat="1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/>
    </xf>
    <xf numFmtId="0" fontId="6" fillId="18" borderId="42" xfId="2" applyNumberFormat="1" applyFont="1" applyFill="1" applyBorder="1" applyAlignment="1">
      <alignment horizontal="center" vertical="center"/>
    </xf>
    <xf numFmtId="0" fontId="16" fillId="12" borderId="42" xfId="0" applyFont="1" applyFill="1" applyBorder="1" applyAlignment="1">
      <alignment horizontal="center" vertical="center"/>
    </xf>
    <xf numFmtId="0" fontId="6" fillId="12" borderId="42" xfId="2" applyNumberFormat="1" applyFont="1" applyFill="1" applyBorder="1" applyAlignment="1">
      <alignment horizontal="center" vertical="center"/>
    </xf>
    <xf numFmtId="0" fontId="0" fillId="47" borderId="42" xfId="0" applyFill="1" applyBorder="1" applyAlignment="1">
      <alignment vertical="center" wrapText="1"/>
    </xf>
    <xf numFmtId="0" fontId="0" fillId="47" borderId="42" xfId="0" applyFont="1" applyFill="1" applyBorder="1" applyAlignment="1">
      <alignment horizontal="center" vertical="center"/>
    </xf>
    <xf numFmtId="0" fontId="0" fillId="47" borderId="42" xfId="0" applyFill="1" applyBorder="1" applyAlignment="1">
      <alignment vertical="center"/>
    </xf>
    <xf numFmtId="0" fontId="6" fillId="11" borderId="42" xfId="2" applyNumberFormat="1" applyFont="1" applyFill="1" applyBorder="1" applyAlignment="1">
      <alignment horizontal="left" vertical="center"/>
    </xf>
    <xf numFmtId="0" fontId="9" fillId="0" borderId="47" xfId="2" applyNumberFormat="1" applyFont="1" applyFill="1" applyBorder="1" applyAlignment="1">
      <alignment horizontal="center" vertical="center" wrapText="1"/>
    </xf>
    <xf numFmtId="0" fontId="3" fillId="44" borderId="49" xfId="2" applyNumberFormat="1" applyFont="1" applyFill="1" applyBorder="1" applyAlignment="1">
      <alignment horizontal="center" vertical="center"/>
    </xf>
    <xf numFmtId="168" fontId="7" fillId="0" borderId="42" xfId="0" applyNumberFormat="1" applyFont="1" applyFill="1" applyBorder="1" applyAlignment="1">
      <alignment horizontal="center" vertical="center"/>
    </xf>
    <xf numFmtId="172" fontId="6" fillId="0" borderId="42" xfId="3" applyNumberFormat="1" applyFont="1" applyFill="1" applyBorder="1" applyAlignment="1">
      <alignment horizontal="center" vertical="center"/>
    </xf>
    <xf numFmtId="172" fontId="7" fillId="0" borderId="42" xfId="3" applyNumberFormat="1" applyFont="1" applyFill="1" applyBorder="1" applyAlignment="1">
      <alignment horizontal="center" vertical="center"/>
    </xf>
    <xf numFmtId="172" fontId="0" fillId="0" borderId="42" xfId="3" applyNumberFormat="1" applyFont="1" applyFill="1" applyBorder="1" applyAlignment="1">
      <alignment horizontal="center" vertical="center"/>
    </xf>
    <xf numFmtId="172" fontId="13" fillId="44" borderId="49" xfId="3" applyNumberFormat="1" applyFont="1" applyFill="1" applyBorder="1" applyAlignment="1">
      <alignment horizontal="center" vertical="center"/>
    </xf>
    <xf numFmtId="168" fontId="7" fillId="11" borderId="42" xfId="2" applyNumberFormat="1" applyFont="1" applyFill="1" applyBorder="1" applyAlignment="1">
      <alignment horizontal="center" vertical="center"/>
    </xf>
    <xf numFmtId="168" fontId="10" fillId="11" borderId="42" xfId="0" applyNumberFormat="1" applyFont="1" applyFill="1" applyBorder="1" applyAlignment="1">
      <alignment horizontal="center" vertical="center"/>
    </xf>
    <xf numFmtId="168" fontId="10" fillId="10" borderId="42" xfId="0" applyNumberFormat="1" applyFont="1" applyFill="1" applyBorder="1" applyAlignment="1">
      <alignment horizontal="center" vertical="center"/>
    </xf>
    <xf numFmtId="168" fontId="7" fillId="10" borderId="42" xfId="2" applyNumberFormat="1" applyFont="1" applyFill="1" applyBorder="1" applyAlignment="1">
      <alignment horizontal="center" vertical="center"/>
    </xf>
    <xf numFmtId="168" fontId="0" fillId="10" borderId="42" xfId="0" applyNumberFormat="1" applyFont="1" applyFill="1" applyBorder="1" applyAlignment="1">
      <alignment horizontal="center" vertical="center"/>
    </xf>
    <xf numFmtId="168" fontId="0" fillId="11" borderId="42" xfId="2" applyNumberFormat="1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14" fontId="9" fillId="4" borderId="47" xfId="2" applyNumberFormat="1" applyFont="1" applyFill="1" applyBorder="1" applyAlignment="1">
      <alignment horizontal="center" vertical="center" wrapText="1"/>
    </xf>
    <xf numFmtId="14" fontId="9" fillId="4" borderId="47" xfId="2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166" fontId="10" fillId="11" borderId="3" xfId="0" applyNumberFormat="1" applyFont="1" applyFill="1" applyBorder="1" applyAlignment="1">
      <alignment horizontal="center" vertical="center"/>
    </xf>
    <xf numFmtId="168" fontId="0" fillId="0" borderId="3" xfId="0" applyNumberFormat="1" applyFont="1" applyFill="1" applyBorder="1" applyAlignment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9" fontId="6" fillId="0" borderId="3" xfId="3" applyFont="1" applyFill="1" applyBorder="1" applyAlignment="1">
      <alignment horizontal="center" vertical="center"/>
    </xf>
    <xf numFmtId="14" fontId="9" fillId="0" borderId="55" xfId="2" applyNumberFormat="1" applyFont="1" applyFill="1" applyBorder="1" applyAlignment="1">
      <alignment horizontal="center" vertical="center" wrapText="1"/>
    </xf>
    <xf numFmtId="0" fontId="2" fillId="45" borderId="13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166" fontId="3" fillId="45" borderId="14" xfId="0" applyNumberFormat="1" applyFont="1" applyFill="1" applyBorder="1" applyAlignment="1">
      <alignment horizontal="center" vertical="center" wrapText="1"/>
    </xf>
    <xf numFmtId="9" fontId="3" fillId="45" borderId="14" xfId="3" applyFont="1" applyFill="1" applyBorder="1" applyAlignment="1">
      <alignment horizontal="center" vertical="center" wrapText="1"/>
    </xf>
    <xf numFmtId="0" fontId="13" fillId="45" borderId="15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/>
    </xf>
    <xf numFmtId="168" fontId="6" fillId="11" borderId="3" xfId="2" applyNumberFormat="1" applyFont="1" applyFill="1" applyBorder="1" applyAlignment="1">
      <alignment horizontal="center" vertical="center"/>
    </xf>
    <xf numFmtId="168" fontId="6" fillId="0" borderId="3" xfId="2" applyNumberFormat="1" applyFont="1" applyFill="1" applyBorder="1" applyAlignment="1">
      <alignment horizontal="center" vertical="center"/>
    </xf>
    <xf numFmtId="9" fontId="7" fillId="0" borderId="3" xfId="3" applyFont="1" applyFill="1" applyBorder="1" applyAlignment="1">
      <alignment horizontal="center" vertical="center"/>
    </xf>
    <xf numFmtId="168" fontId="3" fillId="45" borderId="14" xfId="0" applyNumberFormat="1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/>
    </xf>
    <xf numFmtId="166" fontId="7" fillId="11" borderId="3" xfId="2" applyNumberFormat="1" applyFont="1" applyFill="1" applyBorder="1" applyAlignment="1">
      <alignment horizontal="center" vertical="center"/>
    </xf>
    <xf numFmtId="168" fontId="38" fillId="0" borderId="3" xfId="0" applyNumberFormat="1" applyFont="1" applyFill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166" fontId="7" fillId="0" borderId="3" xfId="2" applyNumberFormat="1" applyFont="1" applyFill="1" applyBorder="1" applyAlignment="1">
      <alignment horizontal="center" vertical="center"/>
    </xf>
    <xf numFmtId="168" fontId="7" fillId="0" borderId="3" xfId="2" applyNumberFormat="1" applyFont="1" applyFill="1" applyBorder="1" applyAlignment="1">
      <alignment horizontal="center" vertical="center"/>
    </xf>
    <xf numFmtId="168" fontId="7" fillId="11" borderId="3" xfId="2" applyNumberFormat="1" applyFont="1" applyFill="1" applyBorder="1" applyAlignment="1">
      <alignment horizontal="center" vertical="center"/>
    </xf>
    <xf numFmtId="168" fontId="10" fillId="11" borderId="3" xfId="0" applyNumberFormat="1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/>
    </xf>
    <xf numFmtId="172" fontId="6" fillId="0" borderId="3" xfId="3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7" fillId="9" borderId="3" xfId="2" applyNumberFormat="1" applyFont="1" applyFill="1" applyBorder="1" applyAlignment="1">
      <alignment horizontal="center" vertical="center"/>
    </xf>
    <xf numFmtId="14" fontId="9" fillId="4" borderId="55" xfId="2" applyNumberFormat="1" applyFont="1" applyFill="1" applyBorder="1" applyAlignment="1">
      <alignment horizontal="center" vertical="center" wrapText="1"/>
    </xf>
    <xf numFmtId="0" fontId="0" fillId="47" borderId="3" xfId="0" applyFill="1" applyBorder="1" applyAlignment="1">
      <alignment vertical="center" wrapText="1"/>
    </xf>
    <xf numFmtId="0" fontId="0" fillId="47" borderId="3" xfId="0" applyFont="1" applyFill="1" applyBorder="1" applyAlignment="1">
      <alignment horizontal="center" vertical="center"/>
    </xf>
    <xf numFmtId="0" fontId="6" fillId="47" borderId="3" xfId="2" applyNumberFormat="1" applyFont="1" applyFill="1" applyBorder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8" fontId="8" fillId="5" borderId="0" xfId="0" applyNumberFormat="1" applyFont="1" applyFill="1" applyBorder="1" applyAlignment="1">
      <alignment horizontal="center" vertical="center"/>
    </xf>
    <xf numFmtId="168" fontId="1" fillId="5" borderId="0" xfId="2" applyNumberFormat="1" applyFont="1" applyFill="1" applyBorder="1" applyAlignment="1">
      <alignment horizontal="center" vertical="center"/>
    </xf>
    <xf numFmtId="168" fontId="14" fillId="0" borderId="42" xfId="2" applyNumberFormat="1" applyFont="1" applyFill="1" applyBorder="1" applyAlignment="1">
      <alignment horizontal="center" vertical="center"/>
    </xf>
    <xf numFmtId="168" fontId="9" fillId="5" borderId="0" xfId="2" applyNumberFormat="1" applyFont="1" applyFill="1" applyBorder="1" applyAlignment="1">
      <alignment horizontal="center" vertical="center"/>
    </xf>
    <xf numFmtId="168" fontId="0" fillId="5" borderId="0" xfId="2" applyNumberFormat="1" applyFont="1" applyFill="1" applyBorder="1" applyAlignment="1">
      <alignment horizontal="center" vertical="center"/>
    </xf>
    <xf numFmtId="168" fontId="16" fillId="0" borderId="42" xfId="0" applyNumberFormat="1" applyFont="1" applyFill="1" applyBorder="1" applyAlignment="1">
      <alignment horizontal="center" vertical="center"/>
    </xf>
    <xf numFmtId="168" fontId="7" fillId="9" borderId="3" xfId="2" applyNumberFormat="1" applyFont="1" applyFill="1" applyBorder="1" applyAlignment="1">
      <alignment horizontal="center" vertical="center"/>
    </xf>
    <xf numFmtId="168" fontId="7" fillId="9" borderId="42" xfId="2" applyNumberFormat="1" applyFont="1" applyFill="1" applyBorder="1" applyAlignment="1">
      <alignment horizontal="center" vertical="center"/>
    </xf>
    <xf numFmtId="168" fontId="6" fillId="9" borderId="42" xfId="2" applyNumberFormat="1" applyFont="1" applyFill="1" applyBorder="1" applyAlignment="1">
      <alignment horizontal="center" vertical="center"/>
    </xf>
    <xf numFmtId="168" fontId="6" fillId="18" borderId="42" xfId="2" applyNumberFormat="1" applyFont="1" applyFill="1" applyBorder="1" applyAlignment="1">
      <alignment horizontal="center" vertical="center"/>
    </xf>
    <xf numFmtId="168" fontId="6" fillId="12" borderId="42" xfId="2" applyNumberFormat="1" applyFont="1" applyFill="1" applyBorder="1" applyAlignment="1">
      <alignment horizontal="center" vertical="center"/>
    </xf>
    <xf numFmtId="168" fontId="6" fillId="47" borderId="3" xfId="2" applyNumberFormat="1" applyFont="1" applyFill="1" applyBorder="1" applyAlignment="1">
      <alignment horizontal="center" vertical="center"/>
    </xf>
    <xf numFmtId="168" fontId="6" fillId="47" borderId="42" xfId="2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168" fontId="46" fillId="0" borderId="42" xfId="0" applyNumberFormat="1" applyFont="1" applyFill="1" applyBorder="1" applyAlignment="1">
      <alignment horizontal="center" vertical="center"/>
    </xf>
    <xf numFmtId="172" fontId="46" fillId="0" borderId="42" xfId="3" applyNumberFormat="1" applyFont="1" applyFill="1" applyBorder="1" applyAlignment="1">
      <alignment horizontal="center" vertical="center"/>
    </xf>
    <xf numFmtId="14" fontId="46" fillId="0" borderId="42" xfId="0" applyNumberFormat="1" applyFont="1" applyFill="1" applyBorder="1" applyAlignment="1">
      <alignment horizontal="center" vertical="center"/>
    </xf>
    <xf numFmtId="170" fontId="46" fillId="0" borderId="4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4" fontId="46" fillId="0" borderId="42" xfId="3" applyNumberFormat="1" applyFont="1" applyFill="1" applyBorder="1" applyAlignment="1">
      <alignment horizontal="center" vertical="center"/>
    </xf>
    <xf numFmtId="168" fontId="46" fillId="0" borderId="0" xfId="0" applyNumberFormat="1" applyFont="1" applyFill="1" applyAlignment="1">
      <alignment horizontal="center" vertical="center"/>
    </xf>
    <xf numFmtId="14" fontId="9" fillId="4" borderId="47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9" fontId="2" fillId="3" borderId="15" xfId="3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9" fontId="2" fillId="13" borderId="15" xfId="3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9" fontId="2" fillId="15" borderId="15" xfId="3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8" fontId="16" fillId="0" borderId="42" xfId="0" applyNumberFormat="1" applyFont="1" applyFill="1" applyBorder="1" applyAlignment="1">
      <alignment horizontal="center" vertical="center" wrapText="1"/>
    </xf>
    <xf numFmtId="168" fontId="17" fillId="0" borderId="42" xfId="0" applyNumberFormat="1" applyFont="1" applyFill="1" applyBorder="1" applyAlignment="1">
      <alignment horizontal="center" vertical="center"/>
    </xf>
    <xf numFmtId="172" fontId="17" fillId="0" borderId="55" xfId="3" applyNumberFormat="1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 wrapText="1"/>
    </xf>
    <xf numFmtId="168" fontId="17" fillId="50" borderId="49" xfId="0" applyNumberFormat="1" applyFont="1" applyFill="1" applyBorder="1" applyAlignment="1">
      <alignment horizontal="center" vertical="center"/>
    </xf>
    <xf numFmtId="168" fontId="17" fillId="0" borderId="3" xfId="0" applyNumberFormat="1" applyFont="1" applyFill="1" applyBorder="1" applyAlignment="1">
      <alignment horizontal="center" vertical="center"/>
    </xf>
    <xf numFmtId="168" fontId="16" fillId="0" borderId="3" xfId="2" applyNumberFormat="1" applyFont="1" applyFill="1" applyBorder="1" applyAlignment="1">
      <alignment horizontal="center" vertical="center"/>
    </xf>
    <xf numFmtId="168" fontId="16" fillId="0" borderId="42" xfId="2" applyNumberFormat="1" applyFont="1" applyFill="1" applyBorder="1" applyAlignment="1">
      <alignment horizontal="center" vertical="center"/>
    </xf>
    <xf numFmtId="168" fontId="2" fillId="2" borderId="49" xfId="2" applyNumberFormat="1" applyFont="1" applyFill="1" applyBorder="1" applyAlignment="1">
      <alignment horizontal="center" vertical="center"/>
    </xf>
    <xf numFmtId="168" fontId="15" fillId="2" borderId="56" xfId="0" applyNumberFormat="1" applyFont="1" applyFill="1" applyBorder="1" applyAlignment="1">
      <alignment horizontal="center" vertical="center"/>
    </xf>
    <xf numFmtId="172" fontId="16" fillId="0" borderId="55" xfId="3" applyNumberFormat="1" applyFont="1" applyFill="1" applyBorder="1" applyAlignment="1">
      <alignment horizontal="center" vertical="center"/>
    </xf>
    <xf numFmtId="172" fontId="16" fillId="0" borderId="47" xfId="3" applyNumberFormat="1" applyFont="1" applyFill="1" applyBorder="1" applyAlignment="1">
      <alignment horizontal="center" vertical="center"/>
    </xf>
    <xf numFmtId="172" fontId="16" fillId="0" borderId="57" xfId="3" applyNumberFormat="1" applyFont="1" applyFill="1" applyBorder="1" applyAlignment="1">
      <alignment horizontal="center" vertical="center"/>
    </xf>
    <xf numFmtId="172" fontId="17" fillId="0" borderId="57" xfId="3" applyNumberFormat="1" applyFont="1" applyFill="1" applyBorder="1" applyAlignment="1">
      <alignment horizontal="center" vertical="center"/>
    </xf>
    <xf numFmtId="9" fontId="2" fillId="42" borderId="28" xfId="3" applyNumberFormat="1" applyFont="1" applyFill="1" applyBorder="1" applyAlignment="1">
      <alignment horizontal="center" vertical="center"/>
    </xf>
    <xf numFmtId="9" fontId="15" fillId="42" borderId="28" xfId="3" applyNumberFormat="1" applyFont="1" applyFill="1" applyBorder="1" applyAlignment="1">
      <alignment horizontal="center" vertical="center"/>
    </xf>
    <xf numFmtId="171" fontId="3" fillId="44" borderId="49" xfId="2" applyNumberFormat="1" applyFont="1" applyFill="1" applyBorder="1" applyAlignment="1">
      <alignment vertical="center"/>
    </xf>
    <xf numFmtId="0" fontId="7" fillId="11" borderId="3" xfId="2" applyNumberFormat="1" applyFont="1" applyFill="1" applyBorder="1" applyAlignment="1">
      <alignment horizontal="center" vertical="center"/>
    </xf>
    <xf numFmtId="0" fontId="7" fillId="11" borderId="42" xfId="2" applyNumberFormat="1" applyFont="1" applyFill="1" applyBorder="1" applyAlignment="1">
      <alignment horizontal="center" vertical="center"/>
    </xf>
    <xf numFmtId="0" fontId="6" fillId="10" borderId="42" xfId="2" applyNumberFormat="1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7" fillId="4" borderId="47" xfId="2" applyNumberFormat="1" applyFont="1" applyFill="1" applyBorder="1" applyAlignment="1">
      <alignment horizontal="center" vertical="center" wrapText="1"/>
    </xf>
    <xf numFmtId="0" fontId="7" fillId="4" borderId="47" xfId="2" applyNumberFormat="1" applyFont="1" applyFill="1" applyBorder="1" applyAlignment="1">
      <alignment horizontal="center" vertical="center"/>
    </xf>
    <xf numFmtId="0" fontId="7" fillId="4" borderId="47" xfId="2" quotePrefix="1" applyNumberFormat="1" applyFont="1" applyFill="1" applyBorder="1" applyAlignment="1">
      <alignment horizontal="center" vertical="center"/>
    </xf>
    <xf numFmtId="9" fontId="7" fillId="0" borderId="42" xfId="3" applyNumberFormat="1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46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5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51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11" fillId="16" borderId="0" xfId="0" applyFont="1" applyFill="1" applyAlignment="1">
      <alignment horizontal="center"/>
    </xf>
    <xf numFmtId="0" fontId="2" fillId="50" borderId="52" xfId="0" applyFon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top" wrapText="1"/>
    </xf>
    <xf numFmtId="0" fontId="2" fillId="8" borderId="46" xfId="0" applyFont="1" applyFill="1" applyBorder="1" applyAlignment="1">
      <alignment horizontal="center" vertical="top" wrapText="1"/>
    </xf>
    <xf numFmtId="0" fontId="2" fillId="8" borderId="48" xfId="0" applyFont="1" applyFill="1" applyBorder="1" applyAlignment="1">
      <alignment horizontal="center" vertical="top" wrapText="1"/>
    </xf>
    <xf numFmtId="0" fontId="2" fillId="7" borderId="54" xfId="0" applyFont="1" applyFill="1" applyBorder="1" applyAlignment="1">
      <alignment horizontal="center" vertical="top" wrapText="1"/>
    </xf>
    <xf numFmtId="0" fontId="2" fillId="7" borderId="46" xfId="0" applyFont="1" applyFill="1" applyBorder="1" applyAlignment="1">
      <alignment horizontal="center" vertical="top" wrapText="1"/>
    </xf>
    <xf numFmtId="0" fontId="2" fillId="7" borderId="48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center" vertical="center" wrapText="1"/>
    </xf>
    <xf numFmtId="169" fontId="42" fillId="4" borderId="22" xfId="0" applyNumberFormat="1" applyFont="1" applyFill="1" applyBorder="1" applyAlignment="1">
      <alignment horizontal="center" vertical="center"/>
    </xf>
    <xf numFmtId="169" fontId="42" fillId="4" borderId="10" xfId="0" applyNumberFormat="1" applyFont="1" applyFill="1" applyBorder="1" applyAlignment="1">
      <alignment horizontal="center" vertical="center"/>
    </xf>
    <xf numFmtId="169" fontId="42" fillId="4" borderId="1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9" fontId="4" fillId="3" borderId="22" xfId="0" applyNumberFormat="1" applyFont="1" applyFill="1" applyBorder="1" applyAlignment="1">
      <alignment horizontal="center" vertical="center"/>
    </xf>
    <xf numFmtId="169" fontId="4" fillId="3" borderId="10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6" fillId="0" borderId="42" xfId="0" applyFont="1" applyFill="1" applyBorder="1"/>
    <xf numFmtId="0" fontId="4" fillId="3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" fontId="1" fillId="44" borderId="4" xfId="2" applyNumberFormat="1" applyFont="1" applyFill="1" applyBorder="1" applyAlignment="1">
      <alignment horizontal="center" vertical="center"/>
    </xf>
    <xf numFmtId="1" fontId="1" fillId="44" borderId="5" xfId="2" applyNumberFormat="1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43" fillId="43" borderId="21" xfId="0" applyFont="1" applyFill="1" applyBorder="1" applyAlignment="1">
      <alignment horizontal="center" vertical="center"/>
    </xf>
    <xf numFmtId="0" fontId="43" fillId="43" borderId="6" xfId="0" applyFont="1" applyFill="1" applyBorder="1" applyAlignment="1">
      <alignment horizontal="center" vertical="center"/>
    </xf>
    <xf numFmtId="0" fontId="43" fillId="43" borderId="7" xfId="0" applyFont="1" applyFill="1" applyBorder="1" applyAlignment="1">
      <alignment horizontal="center" vertical="center"/>
    </xf>
    <xf numFmtId="14" fontId="40" fillId="43" borderId="27" xfId="0" applyNumberFormat="1" applyFont="1" applyFill="1" applyBorder="1" applyAlignment="1">
      <alignment horizontal="center" vertical="center"/>
    </xf>
    <xf numFmtId="14" fontId="40" fillId="43" borderId="0" xfId="0" applyNumberFormat="1" applyFont="1" applyFill="1" applyBorder="1" applyAlignment="1">
      <alignment horizontal="center" vertical="center"/>
    </xf>
    <xf numFmtId="14" fontId="40" fillId="43" borderId="8" xfId="0" applyNumberFormat="1" applyFont="1" applyFill="1" applyBorder="1" applyAlignment="1">
      <alignment horizontal="center" vertical="center"/>
    </xf>
    <xf numFmtId="169" fontId="40" fillId="43" borderId="22" xfId="0" applyNumberFormat="1" applyFont="1" applyFill="1" applyBorder="1" applyAlignment="1">
      <alignment horizontal="center" vertical="center"/>
    </xf>
    <xf numFmtId="169" fontId="40" fillId="43" borderId="10" xfId="0" applyNumberFormat="1" applyFont="1" applyFill="1" applyBorder="1" applyAlignment="1">
      <alignment horizontal="center" vertical="center"/>
    </xf>
    <xf numFmtId="169" fontId="40" fillId="43" borderId="11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horizontal="center" vertical="center" wrapText="1"/>
    </xf>
    <xf numFmtId="0" fontId="3" fillId="44" borderId="49" xfId="0" applyFont="1" applyFill="1" applyBorder="1" applyAlignment="1">
      <alignment horizontal="center" vertical="center" wrapText="1"/>
    </xf>
    <xf numFmtId="0" fontId="12" fillId="10" borderId="42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 wrapText="1"/>
    </xf>
    <xf numFmtId="0" fontId="12" fillId="10" borderId="42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 wrapText="1"/>
    </xf>
    <xf numFmtId="0" fontId="12" fillId="41" borderId="54" xfId="0" applyFont="1" applyFill="1" applyBorder="1" applyAlignment="1">
      <alignment horizontal="center" vertical="center" wrapText="1"/>
    </xf>
    <xf numFmtId="0" fontId="12" fillId="41" borderId="46" xfId="0" applyFont="1" applyFill="1" applyBorder="1" applyAlignment="1">
      <alignment horizontal="center" vertical="center" wrapText="1"/>
    </xf>
    <xf numFmtId="0" fontId="12" fillId="41" borderId="48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2" xfId="0" applyFont="1" applyFill="1" applyBorder="1" applyAlignment="1">
      <alignment horizontal="center" vertical="center" wrapText="1"/>
    </xf>
    <xf numFmtId="0" fontId="17" fillId="11" borderId="42" xfId="0" applyFont="1" applyFill="1" applyBorder="1" applyAlignment="1">
      <alignment horizontal="center" vertical="center"/>
    </xf>
    <xf numFmtId="0" fontId="16" fillId="10" borderId="42" xfId="0" applyFont="1" applyFill="1" applyBorder="1" applyAlignment="1">
      <alignment horizontal="center" vertical="center" wrapText="1"/>
    </xf>
    <xf numFmtId="0" fontId="16" fillId="10" borderId="42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6" fillId="11" borderId="42" xfId="0" applyFont="1" applyFill="1" applyBorder="1" applyAlignment="1">
      <alignment horizontal="center" vertical="center" wrapText="1"/>
    </xf>
    <xf numFmtId="14" fontId="8" fillId="46" borderId="21" xfId="0" applyNumberFormat="1" applyFont="1" applyFill="1" applyBorder="1" applyAlignment="1">
      <alignment horizontal="center" vertical="center"/>
    </xf>
    <xf numFmtId="14" fontId="8" fillId="46" borderId="6" xfId="0" applyNumberFormat="1" applyFont="1" applyFill="1" applyBorder="1" applyAlignment="1">
      <alignment horizontal="center" vertical="center"/>
    </xf>
    <xf numFmtId="14" fontId="8" fillId="46" borderId="7" xfId="0" applyNumberFormat="1" applyFont="1" applyFill="1" applyBorder="1" applyAlignment="1">
      <alignment horizontal="center" vertical="center"/>
    </xf>
    <xf numFmtId="14" fontId="37" fillId="46" borderId="27" xfId="0" applyNumberFormat="1" applyFont="1" applyFill="1" applyBorder="1" applyAlignment="1">
      <alignment horizontal="center" vertical="center"/>
    </xf>
    <xf numFmtId="14" fontId="37" fillId="46" borderId="0" xfId="0" applyNumberFormat="1" applyFont="1" applyFill="1" applyBorder="1" applyAlignment="1">
      <alignment horizontal="center" vertical="center"/>
    </xf>
    <xf numFmtId="14" fontId="37" fillId="46" borderId="8" xfId="0" applyNumberFormat="1" applyFont="1" applyFill="1" applyBorder="1" applyAlignment="1">
      <alignment horizontal="center" vertical="center"/>
    </xf>
    <xf numFmtId="169" fontId="8" fillId="46" borderId="22" xfId="0" applyNumberFormat="1" applyFont="1" applyFill="1" applyBorder="1" applyAlignment="1">
      <alignment horizontal="center" vertical="center"/>
    </xf>
    <xf numFmtId="169" fontId="8" fillId="46" borderId="10" xfId="0" applyNumberFormat="1" applyFont="1" applyFill="1" applyBorder="1" applyAlignment="1">
      <alignment horizontal="center" vertical="center"/>
    </xf>
    <xf numFmtId="169" fontId="8" fillId="46" borderId="11" xfId="0" applyNumberFormat="1" applyFont="1" applyFill="1" applyBorder="1" applyAlignment="1">
      <alignment horizontal="center" vertical="center"/>
    </xf>
    <xf numFmtId="0" fontId="12" fillId="45" borderId="54" xfId="0" applyFont="1" applyFill="1" applyBorder="1" applyAlignment="1">
      <alignment horizontal="center" vertical="center" wrapText="1"/>
    </xf>
    <xf numFmtId="0" fontId="12" fillId="45" borderId="46" xfId="0" applyFont="1" applyFill="1" applyBorder="1" applyAlignment="1">
      <alignment horizontal="center" vertical="center" wrapText="1"/>
    </xf>
    <xf numFmtId="0" fontId="12" fillId="45" borderId="48" xfId="0" applyFont="1" applyFill="1" applyBorder="1" applyAlignment="1">
      <alignment horizontal="center" vertical="center" wrapText="1"/>
    </xf>
    <xf numFmtId="169" fontId="40" fillId="49" borderId="22" xfId="0" applyNumberFormat="1" applyFont="1" applyFill="1" applyBorder="1" applyAlignment="1">
      <alignment horizontal="center" vertical="center"/>
    </xf>
    <xf numFmtId="169" fontId="40" fillId="49" borderId="10" xfId="0" applyNumberFormat="1" applyFont="1" applyFill="1" applyBorder="1" applyAlignment="1">
      <alignment horizontal="center" vertical="center"/>
    </xf>
    <xf numFmtId="169" fontId="40" fillId="49" borderId="11" xfId="0" applyNumberFormat="1" applyFont="1" applyFill="1" applyBorder="1" applyAlignment="1">
      <alignment horizontal="center" vertical="center"/>
    </xf>
    <xf numFmtId="14" fontId="40" fillId="49" borderId="27" xfId="0" applyNumberFormat="1" applyFont="1" applyFill="1" applyBorder="1" applyAlignment="1">
      <alignment horizontal="center" vertical="center"/>
    </xf>
    <xf numFmtId="14" fontId="40" fillId="49" borderId="0" xfId="0" applyNumberFormat="1" applyFont="1" applyFill="1" applyBorder="1" applyAlignment="1">
      <alignment horizontal="center" vertical="center"/>
    </xf>
    <xf numFmtId="14" fontId="40" fillId="49" borderId="8" xfId="0" applyNumberFormat="1" applyFont="1" applyFill="1" applyBorder="1" applyAlignment="1">
      <alignment horizontal="center" vertical="center"/>
    </xf>
    <xf numFmtId="0" fontId="43" fillId="49" borderId="21" xfId="0" applyFont="1" applyFill="1" applyBorder="1" applyAlignment="1">
      <alignment horizontal="center" vertical="center"/>
    </xf>
    <xf numFmtId="0" fontId="43" fillId="49" borderId="6" xfId="0" applyFont="1" applyFill="1" applyBorder="1" applyAlignment="1">
      <alignment horizontal="center" vertical="center"/>
    </xf>
    <xf numFmtId="0" fontId="43" fillId="49" borderId="7" xfId="0" applyFont="1" applyFill="1" applyBorder="1" applyAlignment="1">
      <alignment horizontal="center" vertical="center"/>
    </xf>
    <xf numFmtId="0" fontId="12" fillId="47" borderId="42" xfId="0" applyFont="1" applyFill="1" applyBorder="1" applyAlignment="1">
      <alignment horizontal="center" vertical="center" wrapText="1"/>
    </xf>
    <xf numFmtId="0" fontId="16" fillId="12" borderId="42" xfId="0" applyFont="1" applyFill="1" applyBorder="1" applyAlignment="1">
      <alignment horizontal="center" vertical="center"/>
    </xf>
    <xf numFmtId="0" fontId="16" fillId="12" borderId="42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6" fillId="9" borderId="42" xfId="0" applyFont="1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18" borderId="42" xfId="0" applyFont="1" applyFill="1" applyBorder="1" applyAlignment="1">
      <alignment horizontal="center" vertical="center"/>
    </xf>
    <xf numFmtId="0" fontId="12" fillId="47" borderId="3" xfId="0" applyFont="1" applyFill="1" applyBorder="1" applyAlignment="1">
      <alignment horizontal="center" vertical="center" wrapText="1"/>
    </xf>
    <xf numFmtId="0" fontId="16" fillId="18" borderId="42" xfId="0" applyFont="1" applyFill="1" applyBorder="1" applyAlignment="1">
      <alignment horizontal="center" vertical="center" wrapText="1"/>
    </xf>
    <xf numFmtId="0" fontId="16" fillId="18" borderId="4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</cellXfs>
  <cellStyles count="41710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3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9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47</xdr:row>
      <xdr:rowOff>176034</xdr:rowOff>
    </xdr:from>
    <xdr:to>
      <xdr:col>1</xdr:col>
      <xdr:colOff>1945820</xdr:colOff>
      <xdr:row>55</xdr:row>
      <xdr:rowOff>54428</xdr:rowOff>
    </xdr:to>
    <xdr:pic>
      <xdr:nvPicPr>
        <xdr:cNvPr id="2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367392</xdr:colOff>
      <xdr:row>63</xdr:row>
      <xdr:rowOff>176892</xdr:rowOff>
    </xdr:from>
    <xdr:to>
      <xdr:col>1</xdr:col>
      <xdr:colOff>1891393</xdr:colOff>
      <xdr:row>71</xdr:row>
      <xdr:rowOff>68036</xdr:rowOff>
    </xdr:to>
    <xdr:pic>
      <xdr:nvPicPr>
        <xdr:cNvPr id="3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58785" y="17743713"/>
          <a:ext cx="1524001" cy="18505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77</xdr:row>
      <xdr:rowOff>353786</xdr:rowOff>
    </xdr:from>
    <xdr:to>
      <xdr:col>1</xdr:col>
      <xdr:colOff>2013857</xdr:colOff>
      <xdr:row>83</xdr:row>
      <xdr:rowOff>236311</xdr:rowOff>
    </xdr:to>
    <xdr:pic>
      <xdr:nvPicPr>
        <xdr:cNvPr id="4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546554</xdr:colOff>
      <xdr:row>17</xdr:row>
      <xdr:rowOff>92982</xdr:rowOff>
    </xdr:from>
    <xdr:to>
      <xdr:col>1</xdr:col>
      <xdr:colOff>1829707</xdr:colOff>
      <xdr:row>23</xdr:row>
      <xdr:rowOff>54429</xdr:rowOff>
    </xdr:to>
    <xdr:pic>
      <xdr:nvPicPr>
        <xdr:cNvPr id="6" name="Picture 16" descr="Resultado de imagen para huiros palo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7947" y="4719411"/>
          <a:ext cx="1283153" cy="14310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28</xdr:row>
      <xdr:rowOff>108857</xdr:rowOff>
    </xdr:from>
    <xdr:to>
      <xdr:col>1</xdr:col>
      <xdr:colOff>1850571</xdr:colOff>
      <xdr:row>34</xdr:row>
      <xdr:rowOff>176893</xdr:rowOff>
    </xdr:to>
    <xdr:pic>
      <xdr:nvPicPr>
        <xdr:cNvPr id="7" name="Picture 13" descr="imagen fo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89</xdr:row>
      <xdr:rowOff>185057</xdr:rowOff>
    </xdr:from>
    <xdr:to>
      <xdr:col>1</xdr:col>
      <xdr:colOff>1306286</xdr:colOff>
      <xdr:row>90</xdr:row>
      <xdr:rowOff>238398</xdr:rowOff>
    </xdr:to>
    <xdr:sp macro="" textlink="">
      <xdr:nvSpPr>
        <xdr:cNvPr id="5124" name="AutoShape 4" descr="Resultado de imagen para ERIZO X-XI"/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331107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170505</xdr:rowOff>
    </xdr:from>
    <xdr:to>
      <xdr:col>2</xdr:col>
      <xdr:colOff>545268</xdr:colOff>
      <xdr:row>4</xdr:row>
      <xdr:rowOff>72760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333" y="170505"/>
          <a:ext cx="1931685" cy="844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201082</xdr:colOff>
      <xdr:row>7</xdr:row>
      <xdr:rowOff>359832</xdr:rowOff>
    </xdr:from>
    <xdr:to>
      <xdr:col>1</xdr:col>
      <xdr:colOff>1121833</xdr:colOff>
      <xdr:row>10</xdr:row>
      <xdr:rowOff>296333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2" y="2899832"/>
          <a:ext cx="920751" cy="117475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36670</xdr:colOff>
      <xdr:row>26</xdr:row>
      <xdr:rowOff>206238</xdr:rowOff>
    </xdr:from>
    <xdr:to>
      <xdr:col>1</xdr:col>
      <xdr:colOff>875214</xdr:colOff>
      <xdr:row>30</xdr:row>
      <xdr:rowOff>333618</xdr:rowOff>
    </xdr:to>
    <xdr:pic>
      <xdr:nvPicPr>
        <xdr:cNvPr id="2" name="Picture 15" descr="http://www.sibmagallanes.cl/archivos/ecosistemas-acuaticos/flora/macroalgas/lessonia-nigrescens-bory-1826/port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0264" y="11564801"/>
          <a:ext cx="838544" cy="174663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56186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K163"/>
  <sheetViews>
    <sheetView zoomScale="70" zoomScaleNormal="70" workbookViewId="0">
      <selection activeCell="N12" sqref="N12"/>
    </sheetView>
  </sheetViews>
  <sheetFormatPr baseColWidth="10" defaultColWidth="11.42578125" defaultRowHeight="15"/>
  <cols>
    <col min="1" max="1" width="28.42578125" style="8" customWidth="1"/>
    <col min="2" max="2" width="34.85546875" style="8" customWidth="1"/>
    <col min="3" max="3" width="19.28515625" style="8" customWidth="1"/>
    <col min="4" max="4" width="33.140625" style="8" customWidth="1"/>
    <col min="5" max="5" width="19.28515625" style="8" customWidth="1"/>
    <col min="6" max="6" width="16.28515625" style="8" customWidth="1"/>
    <col min="7" max="7" width="16.140625" style="8" customWidth="1"/>
    <col min="8" max="8" width="19" style="9" customWidth="1"/>
    <col min="9" max="9" width="7.5703125" style="8" hidden="1" customWidth="1"/>
    <col min="10" max="10" width="12.85546875" style="8" customWidth="1"/>
    <col min="11" max="16384" width="11.42578125" style="8"/>
  </cols>
  <sheetData>
    <row r="1" spans="2:11" ht="15.75" thickBot="1"/>
    <row r="2" spans="2:11" ht="27.75" customHeight="1">
      <c r="B2" s="328" t="s">
        <v>126</v>
      </c>
      <c r="C2" s="329"/>
      <c r="D2" s="329"/>
      <c r="E2" s="329"/>
      <c r="F2" s="329"/>
      <c r="G2" s="329"/>
      <c r="H2" s="330"/>
      <c r="I2" s="27"/>
    </row>
    <row r="3" spans="2:11" ht="17.45" customHeight="1">
      <c r="B3" s="331" t="s">
        <v>116</v>
      </c>
      <c r="C3" s="332"/>
      <c r="D3" s="332"/>
      <c r="E3" s="332"/>
      <c r="F3" s="332"/>
      <c r="G3" s="332"/>
      <c r="H3" s="333"/>
      <c r="I3" s="28"/>
    </row>
    <row r="4" spans="2:11" ht="26.45" customHeight="1" thickBot="1">
      <c r="B4" s="325">
        <v>43689</v>
      </c>
      <c r="C4" s="326"/>
      <c r="D4" s="326"/>
      <c r="E4" s="326"/>
      <c r="F4" s="326"/>
      <c r="G4" s="326"/>
      <c r="H4" s="327"/>
      <c r="I4" s="63"/>
    </row>
    <row r="5" spans="2:11" ht="24" customHeight="1" thickBot="1"/>
    <row r="6" spans="2:11" s="25" customFormat="1" ht="41.25" customHeight="1" thickBot="1">
      <c r="B6" s="5" t="s">
        <v>2</v>
      </c>
      <c r="C6" s="148" t="s">
        <v>15</v>
      </c>
      <c r="D6" s="146" t="s">
        <v>11</v>
      </c>
      <c r="E6" s="146" t="s">
        <v>27</v>
      </c>
      <c r="F6" s="146" t="s">
        <v>26</v>
      </c>
      <c r="G6" s="146" t="s">
        <v>23</v>
      </c>
      <c r="H6" s="147" t="s">
        <v>13</v>
      </c>
      <c r="I6" s="7">
        <v>1</v>
      </c>
      <c r="J6" s="313"/>
      <c r="K6" s="313"/>
    </row>
    <row r="7" spans="2:11" s="25" customFormat="1" ht="18.75">
      <c r="B7" s="310" t="s">
        <v>45</v>
      </c>
      <c r="C7" s="308" t="s">
        <v>118</v>
      </c>
      <c r="D7" s="149" t="s">
        <v>10</v>
      </c>
      <c r="E7" s="270">
        <f>SUM('CONTROL ALGAS III REGIÓN'!F8+'CONTROL ALGAS III REGIÓN'!F12+'CONTROL ALGAS III REGIÓN'!F15)</f>
        <v>1947</v>
      </c>
      <c r="F7" s="270">
        <f>SUM('CONTROL ALGAS III REGIÓN'!J8+'CONTROL ALGAS III REGIÓN'!J12+'CONTROL ALGAS III REGIÓN'!J15)</f>
        <v>1320.03</v>
      </c>
      <c r="G7" s="272">
        <f t="shared" ref="G7:G13" si="0">+E7-F7</f>
        <v>626.97</v>
      </c>
      <c r="H7" s="155">
        <f t="shared" ref="H7:H13" si="1">+F7/E7</f>
        <v>0.6779815100154083</v>
      </c>
      <c r="I7" s="7"/>
      <c r="J7" s="121"/>
      <c r="K7" s="121"/>
    </row>
    <row r="8" spans="2:11" s="25" customFormat="1" ht="18.75">
      <c r="B8" s="311"/>
      <c r="C8" s="309"/>
      <c r="D8" s="150" t="s">
        <v>8</v>
      </c>
      <c r="E8" s="271">
        <f>SUM('CONTROL ALGAS III REGIÓN'!F7+'CONTROL ALGAS III REGIÓN'!F9+'CONTROL ALGAS III REGIÓN'!F10+'CONTROL ALGAS III REGIÓN'!F11+'CONTROL ALGAS III REGIÓN'!F13+'CONTROL ALGAS III REGIÓN'!F14+'CONTROL ALGAS III REGIÓN'!F16)</f>
        <v>9986</v>
      </c>
      <c r="F8" s="271">
        <f>SUM('CONTROL ALGAS III REGIÓN'!J7+'CONTROL ALGAS III REGIÓN'!J9+'CONTROL ALGAS III REGIÓN'!J10+'CONTROL ALGAS III REGIÓN'!J11+'CONTROL ALGAS III REGIÓN'!J13+'CONTROL ALGAS III REGIÓN'!J14+'CONTROL ALGAS III REGIÓN'!J16)</f>
        <v>6441.009</v>
      </c>
      <c r="G8" s="272">
        <f t="shared" si="0"/>
        <v>3544.991</v>
      </c>
      <c r="H8" s="155">
        <f t="shared" si="1"/>
        <v>0.64500390546765474</v>
      </c>
      <c r="I8" s="7"/>
      <c r="J8" s="121"/>
      <c r="K8" s="121"/>
    </row>
    <row r="9" spans="2:11" s="25" customFormat="1" ht="18.75">
      <c r="B9" s="311"/>
      <c r="C9" s="309" t="s">
        <v>119</v>
      </c>
      <c r="D9" s="150" t="s">
        <v>10</v>
      </c>
      <c r="E9" s="271">
        <f>SUM('CONTROL ALGAS III REGIÓN'!F18+'CONTROL ALGAS III REGIÓN'!F22+'CONTROL ALGAS III REGIÓN'!F25)</f>
        <v>2414</v>
      </c>
      <c r="F9" s="271">
        <f>SUM('CONTROL ALGAS III REGIÓN'!J18+'CONTROL ALGAS III REGIÓN'!J22+'CONTROL ALGAS III REGIÓN'!J25)</f>
        <v>2922.011</v>
      </c>
      <c r="G9" s="272">
        <f t="shared" si="0"/>
        <v>-508.01099999999997</v>
      </c>
      <c r="H9" s="155">
        <f t="shared" si="1"/>
        <v>1.2104436619718311</v>
      </c>
      <c r="I9" s="7"/>
      <c r="J9" s="121"/>
      <c r="K9" s="121"/>
    </row>
    <row r="10" spans="2:11" s="25" customFormat="1" ht="18.75">
      <c r="B10" s="311"/>
      <c r="C10" s="309"/>
      <c r="D10" s="150" t="s">
        <v>8</v>
      </c>
      <c r="E10" s="271">
        <f>SUM('CONTROL ALGAS III REGIÓN'!F17+'CONTROL ALGAS III REGIÓN'!F19+'CONTROL ALGAS III REGIÓN'!F20+'CONTROL ALGAS III REGIÓN'!F21+'CONTROL ALGAS III REGIÓN'!F23+'CONTROL ALGAS III REGIÓN'!F24+'CONTROL ALGAS III REGIÓN'!F26)</f>
        <v>20501</v>
      </c>
      <c r="F10" s="271">
        <f>SUM('CONTROL ALGAS III REGIÓN'!J17+'CONTROL ALGAS III REGIÓN'!J19+'CONTROL ALGAS III REGIÓN'!J20+'CONTROL ALGAS III REGIÓN'!J21+'CONTROL ALGAS III REGIÓN'!J23+'CONTROL ALGAS III REGIÓN'!J24+'CONTROL ALGAS III REGIÓN'!J26)</f>
        <v>13005.195000000002</v>
      </c>
      <c r="G10" s="272">
        <f t="shared" si="0"/>
        <v>7495.8049999999985</v>
      </c>
      <c r="H10" s="155">
        <f t="shared" si="1"/>
        <v>0.63436881127749878</v>
      </c>
      <c r="I10" s="7"/>
      <c r="J10" s="121"/>
      <c r="K10" s="121"/>
    </row>
    <row r="11" spans="2:11" ht="15.75">
      <c r="B11" s="311"/>
      <c r="C11" s="345" t="s">
        <v>120</v>
      </c>
      <c r="D11" s="150" t="s">
        <v>10</v>
      </c>
      <c r="E11" s="272">
        <f>SUM('CONTROL ALGAS III REGIÓN'!F28+'CONTROL ALGAS III REGIÓN'!F32+'CONTROL ALGAS III REGIÓN'!F35)</f>
        <v>4479</v>
      </c>
      <c r="F11" s="272">
        <f>SUM('CONTROL ALGAS III REGIÓN'!J28+'CONTROL ALGAS III REGIÓN'!J32+'CONTROL ALGAS III REGIÓN'!J35)</f>
        <v>4521.2979999999998</v>
      </c>
      <c r="G11" s="272">
        <f t="shared" si="0"/>
        <v>-42.297999999999774</v>
      </c>
      <c r="H11" s="155">
        <f t="shared" si="1"/>
        <v>1.0094436258093324</v>
      </c>
      <c r="I11" s="315"/>
    </row>
    <row r="12" spans="2:11" ht="15.75">
      <c r="B12" s="311"/>
      <c r="C12" s="345"/>
      <c r="D12" s="150" t="s">
        <v>8</v>
      </c>
      <c r="E12" s="272">
        <f>SUM('CONTROL ALGAS III REGIÓN'!F27+'CONTROL ALGAS III REGIÓN'!F29+'CONTROL ALGAS III REGIÓN'!F30+'CONTROL ALGAS III REGIÓN'!F31+'CONTROL ALGAS III REGIÓN'!F33+'CONTROL ALGAS III REGIÓN'!F34+'CONTROL ALGAS III REGIÓN'!F36)</f>
        <v>22218</v>
      </c>
      <c r="F12" s="272">
        <f>SUM('CONTROL ALGAS III REGIÓN'!J27+'CONTROL ALGAS III REGIÓN'!J29+'CONTROL ALGAS III REGIÓN'!J30+'CONTROL ALGAS III REGIÓN'!J31+'CONTROL ALGAS III REGIÓN'!J33+'CONTROL ALGAS III REGIÓN'!J34+'CONTROL ALGAS III REGIÓN'!J36)</f>
        <v>17482.544999999998</v>
      </c>
      <c r="G12" s="272">
        <f t="shared" si="0"/>
        <v>4735.4550000000017</v>
      </c>
      <c r="H12" s="155">
        <f t="shared" si="1"/>
        <v>0.78686402916554132</v>
      </c>
      <c r="I12" s="315"/>
    </row>
    <row r="13" spans="2:11" ht="16.5" thickBot="1">
      <c r="B13" s="311"/>
      <c r="C13" s="151" t="s">
        <v>20</v>
      </c>
      <c r="D13" s="150" t="s">
        <v>9</v>
      </c>
      <c r="E13" s="272">
        <v>6</v>
      </c>
      <c r="F13" s="272">
        <v>0</v>
      </c>
      <c r="G13" s="272">
        <f t="shared" si="0"/>
        <v>6</v>
      </c>
      <c r="H13" s="155">
        <f t="shared" si="1"/>
        <v>0</v>
      </c>
      <c r="I13" s="1"/>
    </row>
    <row r="14" spans="2:11" s="10" customFormat="1" ht="16.5" thickBot="1">
      <c r="B14" s="312"/>
      <c r="C14" s="314" t="s">
        <v>36</v>
      </c>
      <c r="D14" s="303"/>
      <c r="E14" s="156">
        <f>SUM(E7:E13)</f>
        <v>61551</v>
      </c>
      <c r="F14" s="156">
        <f>SUM(F7:F13)</f>
        <v>45692.088000000003</v>
      </c>
      <c r="G14" s="275">
        <f>+E14-F14</f>
        <v>15858.911999999997</v>
      </c>
      <c r="H14" s="6">
        <f>F14/E14</f>
        <v>0.74234517717015158</v>
      </c>
      <c r="I14" s="2"/>
    </row>
    <row r="15" spans="2:11" s="10" customFormat="1" ht="20.100000000000001" customHeight="1" thickBot="1">
      <c r="B15" s="11"/>
      <c r="C15" s="12"/>
      <c r="D15" s="12"/>
      <c r="E15" s="13"/>
      <c r="F15" s="14"/>
      <c r="G15" s="15"/>
      <c r="H15" s="16"/>
    </row>
    <row r="16" spans="2:11" s="10" customFormat="1" ht="32.25" thickBot="1">
      <c r="B16" s="274" t="s">
        <v>2</v>
      </c>
      <c r="C16" s="146" t="s">
        <v>15</v>
      </c>
      <c r="D16" s="146" t="s">
        <v>151</v>
      </c>
      <c r="E16" s="146" t="s">
        <v>27</v>
      </c>
      <c r="F16" s="146" t="s">
        <v>26</v>
      </c>
      <c r="G16" s="146" t="s">
        <v>23</v>
      </c>
      <c r="H16" s="147" t="s">
        <v>13</v>
      </c>
    </row>
    <row r="17" spans="2:8" s="10" customFormat="1" ht="20.100000000000001" customHeight="1">
      <c r="B17" s="298" t="s">
        <v>128</v>
      </c>
      <c r="C17" s="301" t="s">
        <v>118</v>
      </c>
      <c r="D17" s="149" t="s">
        <v>10</v>
      </c>
      <c r="E17" s="270">
        <f>SUM('CONTROL ALGAS III REGIÓN'!F40+'CONTROL ALGAS III REGIÓN'!F42+'CONTROL ALGAS III REGIÓN'!F44+'CONTROL ALGAS III REGIÓN'!F46)</f>
        <v>758</v>
      </c>
      <c r="F17" s="270">
        <f>SUM('CONTROL ALGAS III REGIÓN'!J40+'CONTROL ALGAS III REGIÓN'!J42+'CONTROL ALGAS III REGIÓN'!J44+'CONTROL ALGAS III REGIÓN'!J46)</f>
        <v>778.05</v>
      </c>
      <c r="G17" s="276">
        <f t="shared" ref="G17:G23" si="2">+E17-F17</f>
        <v>-20.049999999999955</v>
      </c>
      <c r="H17" s="273">
        <f t="shared" ref="H17:H23" si="3">+F17/E17</f>
        <v>1.0264511873350923</v>
      </c>
    </row>
    <row r="18" spans="2:8" s="10" customFormat="1" ht="20.100000000000001" customHeight="1">
      <c r="B18" s="299"/>
      <c r="C18" s="302"/>
      <c r="D18" s="150" t="s">
        <v>8</v>
      </c>
      <c r="E18" s="271">
        <f>SUM('CONTROL ALGAS III REGIÓN'!F41+'CONTROL ALGAS III REGIÓN'!F43+'CONTROL ALGAS III REGIÓN'!F45+'CONTROL ALGAS III REGIÓN'!F47)</f>
        <v>41</v>
      </c>
      <c r="F18" s="271">
        <f>SUM('CONTROL ALGAS III REGIÓN'!J41+'CONTROL ALGAS III REGIÓN'!J43+'CONTROL ALGAS III REGIÓN'!J45+'CONTROL ALGAS III REGIÓN'!J47)</f>
        <v>0</v>
      </c>
      <c r="G18" s="272">
        <f t="shared" si="2"/>
        <v>41</v>
      </c>
      <c r="H18" s="155">
        <f t="shared" si="3"/>
        <v>0</v>
      </c>
    </row>
    <row r="19" spans="2:8" s="10" customFormat="1" ht="20.100000000000001" customHeight="1">
      <c r="B19" s="299"/>
      <c r="C19" s="302" t="s">
        <v>119</v>
      </c>
      <c r="D19" s="150" t="s">
        <v>10</v>
      </c>
      <c r="E19" s="271">
        <f>SUM('CONTROL ALGAS III REGIÓN'!F48+'CONTROL ALGAS III REGIÓN'!F50+'CONTROL ALGAS III REGIÓN'!F52+'CONTROL ALGAS III REGIÓN'!F54)</f>
        <v>3650</v>
      </c>
      <c r="F19" s="271">
        <f>SUM('CONTROL ALGAS III REGIÓN'!J48+'CONTROL ALGAS III REGIÓN'!J50+'CONTROL ALGAS III REGIÓN'!J52+'CONTROL ALGAS III REGIÓN'!J54)</f>
        <v>2727.0439999999999</v>
      </c>
      <c r="G19" s="272">
        <f t="shared" si="2"/>
        <v>922.95600000000013</v>
      </c>
      <c r="H19" s="155">
        <f t="shared" si="3"/>
        <v>0.74713534246575342</v>
      </c>
    </row>
    <row r="20" spans="2:8" s="10" customFormat="1" ht="20.100000000000001" customHeight="1">
      <c r="B20" s="299"/>
      <c r="C20" s="302"/>
      <c r="D20" s="150" t="s">
        <v>8</v>
      </c>
      <c r="E20" s="271">
        <f>SUM('CONTROL ALGAS III REGIÓN'!F49+'CONTROL ALGAS III REGIÓN'!F51+'CONTROL ALGAS III REGIÓN'!F53+'CONTROL ALGAS III REGIÓN'!F55)</f>
        <v>192</v>
      </c>
      <c r="F20" s="271">
        <f>SUM('CONTROL ALGAS III REGIÓN'!J49+'CONTROL ALGAS III REGIÓN'!J51+'CONTROL ALGAS III REGIÓN'!J53+'CONTROL ALGAS III REGIÓN'!J55)</f>
        <v>213.24799999999999</v>
      </c>
      <c r="G20" s="272">
        <f t="shared" si="2"/>
        <v>-21.24799999999999</v>
      </c>
      <c r="H20" s="155">
        <f t="shared" si="3"/>
        <v>1.1106666666666667</v>
      </c>
    </row>
    <row r="21" spans="2:8" s="10" customFormat="1" ht="20.100000000000001" customHeight="1">
      <c r="B21" s="299"/>
      <c r="C21" s="304" t="s">
        <v>120</v>
      </c>
      <c r="D21" s="150" t="s">
        <v>10</v>
      </c>
      <c r="E21" s="272">
        <f>SUM('CONTROL ALGAS III REGIÓN'!F56+'CONTROL ALGAS III REGIÓN'!F58+'CONTROL ALGAS III REGIÓN'!F60+'CONTROL ALGAS III REGIÓN'!F62)</f>
        <v>9283</v>
      </c>
      <c r="F21" s="272">
        <f>SUM('CONTROL ALGAS III REGIÓN'!J56+'CONTROL ALGAS III REGIÓN'!J58+'CONTROL ALGAS III REGIÓN'!J60+'CONTROL ALGAS III REGIÓN'!J62)</f>
        <v>7005.2249999999985</v>
      </c>
      <c r="G21" s="272">
        <f t="shared" si="2"/>
        <v>2277.7750000000015</v>
      </c>
      <c r="H21" s="155">
        <f t="shared" si="3"/>
        <v>0.75462943014111805</v>
      </c>
    </row>
    <row r="22" spans="2:8" s="10" customFormat="1" ht="20.100000000000001" customHeight="1">
      <c r="B22" s="299"/>
      <c r="C22" s="304"/>
      <c r="D22" s="150" t="s">
        <v>8</v>
      </c>
      <c r="E22" s="272">
        <f>SUM('CONTROL ALGAS III REGIÓN'!F57+'CONTROL ALGAS III REGIÓN'!F59+'CONTROL ALGAS III REGIÓN'!F61+'CONTROL ALGAS III REGIÓN'!F63)</f>
        <v>489</v>
      </c>
      <c r="F22" s="272">
        <f>SUM('CONTROL ALGAS III REGIÓN'!J57+'CONTROL ALGAS III REGIÓN'!J59+'CONTROL ALGAS III REGIÓN'!J61+'CONTROL ALGAS III REGIÓN'!J63)</f>
        <v>584.16200000000003</v>
      </c>
      <c r="G22" s="272">
        <f t="shared" si="2"/>
        <v>-95.162000000000035</v>
      </c>
      <c r="H22" s="155">
        <f t="shared" si="3"/>
        <v>1.1946053169734152</v>
      </c>
    </row>
    <row r="23" spans="2:8" s="10" customFormat="1" ht="20.100000000000001" customHeight="1" thickBot="1">
      <c r="B23" s="299"/>
      <c r="C23" s="154" t="s">
        <v>20</v>
      </c>
      <c r="D23" s="150" t="s">
        <v>9</v>
      </c>
      <c r="E23" s="272">
        <v>6</v>
      </c>
      <c r="F23" s="272">
        <v>0</v>
      </c>
      <c r="G23" s="272">
        <f t="shared" si="2"/>
        <v>6</v>
      </c>
      <c r="H23" s="155">
        <f t="shared" si="3"/>
        <v>0</v>
      </c>
    </row>
    <row r="24" spans="2:8" s="10" customFormat="1" ht="20.100000000000001" customHeight="1" thickBot="1">
      <c r="B24" s="300"/>
      <c r="C24" s="303" t="s">
        <v>36</v>
      </c>
      <c r="D24" s="303"/>
      <c r="E24" s="156">
        <f>SUM(E17:E23)</f>
        <v>14419</v>
      </c>
      <c r="F24" s="156">
        <f>SUM(F17:F23)</f>
        <v>11307.728999999999</v>
      </c>
      <c r="G24" s="275">
        <f>+E24-F24</f>
        <v>3111.2710000000006</v>
      </c>
      <c r="H24" s="6">
        <f>+F24/E24</f>
        <v>0.78422421804563414</v>
      </c>
    </row>
    <row r="25" spans="2:8" s="10" customFormat="1" ht="20.100000000000001" customHeight="1" thickBot="1">
      <c r="B25" s="11"/>
      <c r="C25" s="12"/>
      <c r="D25" s="12"/>
      <c r="E25" s="13"/>
      <c r="F25" s="14"/>
      <c r="G25" s="15"/>
      <c r="H25" s="16"/>
    </row>
    <row r="26" spans="2:8" s="10" customFormat="1" ht="32.25" thickBot="1">
      <c r="B26" s="274" t="s">
        <v>2</v>
      </c>
      <c r="C26" s="146" t="s">
        <v>15</v>
      </c>
      <c r="D26" s="146" t="s">
        <v>11</v>
      </c>
      <c r="E26" s="146" t="s">
        <v>27</v>
      </c>
      <c r="F26" s="146" t="s">
        <v>26</v>
      </c>
      <c r="G26" s="146" t="s">
        <v>23</v>
      </c>
      <c r="H26" s="147" t="s">
        <v>13</v>
      </c>
    </row>
    <row r="27" spans="2:8" s="10" customFormat="1" ht="20.100000000000001" customHeight="1">
      <c r="B27" s="298" t="s">
        <v>129</v>
      </c>
      <c r="C27" s="301" t="s">
        <v>118</v>
      </c>
      <c r="D27" s="149" t="s">
        <v>25</v>
      </c>
      <c r="E27" s="270">
        <f>SUM('CONTROL ALGAS III REGIÓN'!F68+'CONTROL ALGAS III REGIÓN'!F72+'CONTROL ALGAS III REGIÓN'!F75)</f>
        <v>8</v>
      </c>
      <c r="F27" s="270">
        <f>SUM('CONTROL ALGAS III REGIÓN'!J68+'CONTROL ALGAS III REGIÓN'!J72+'CONTROL ALGAS III REGIÓN'!J75)</f>
        <v>0</v>
      </c>
      <c r="G27" s="276">
        <f t="shared" ref="G27:G37" si="4">+E27-F27</f>
        <v>8</v>
      </c>
      <c r="H27" s="273">
        <f t="shared" ref="H27:H37" si="5">+F27/E27</f>
        <v>0</v>
      </c>
    </row>
    <row r="28" spans="2:8" s="10" customFormat="1" ht="20.100000000000001" customHeight="1">
      <c r="B28" s="299"/>
      <c r="C28" s="302"/>
      <c r="D28" s="150" t="s">
        <v>8</v>
      </c>
      <c r="E28" s="271">
        <f>SUM('CONTROL ALGAS III REGIÓN'!F67+'CONTROL ALGAS III REGIÓN'!F69+'CONTROL ALGAS III REGIÓN'!F70+'CONTROL ALGAS III REGIÓN'!F71+'CONTROL ALGAS III REGIÓN'!F73+'CONTROL ALGAS III REGIÓN'!F74+'CONTROL ALGAS III REGIÓN'!F76)</f>
        <v>7</v>
      </c>
      <c r="F28" s="271">
        <f>SUM('CONTROL ALGAS III REGIÓN'!J67+'CONTROL ALGAS III REGIÓN'!J69+'CONTROL ALGAS III REGIÓN'!J70+'CONTROL ALGAS III REGIÓN'!J71+'CONTROL ALGAS III REGIÓN'!J73+'CONTROL ALGAS III REGIÓN'!J74+'CONTROL ALGAS III REGIÓN'!J76)</f>
        <v>0</v>
      </c>
      <c r="G28" s="272">
        <f t="shared" si="4"/>
        <v>7</v>
      </c>
      <c r="H28" s="155">
        <f t="shared" si="5"/>
        <v>0</v>
      </c>
    </row>
    <row r="29" spans="2:8" s="10" customFormat="1" ht="20.100000000000001" customHeight="1">
      <c r="B29" s="299"/>
      <c r="C29" s="302" t="s">
        <v>119</v>
      </c>
      <c r="D29" s="150" t="s">
        <v>25</v>
      </c>
      <c r="E29" s="271">
        <f>SUM('CONTROL ALGAS III REGIÓN'!F78+'CONTROL ALGAS III REGIÓN'!F82+'CONTROL ALGAS III REGIÓN'!F85)</f>
        <v>167</v>
      </c>
      <c r="F29" s="271">
        <f>SUM('CONTROL ALGAS III REGIÓN'!J78+'CONTROL ALGAS III REGIÓN'!J82+'CONTROL ALGAS III REGIÓN'!J85)</f>
        <v>70.561000000000007</v>
      </c>
      <c r="G29" s="272">
        <f t="shared" si="4"/>
        <v>96.438999999999993</v>
      </c>
      <c r="H29" s="155">
        <f t="shared" si="5"/>
        <v>0.42252095808383239</v>
      </c>
    </row>
    <row r="30" spans="2:8" s="10" customFormat="1" ht="20.100000000000001" customHeight="1">
      <c r="B30" s="299"/>
      <c r="C30" s="302"/>
      <c r="D30" s="150" t="s">
        <v>8</v>
      </c>
      <c r="E30" s="271">
        <f>SUM('CONTROL ALGAS III REGIÓN'!F77+'CONTROL ALGAS III REGIÓN'!F79+'CONTROL ALGAS III REGIÓN'!F80+'CONTROL ALGAS III REGIÓN'!F81+'CONTROL ALGAS III REGIÓN'!F83+'CONTROL ALGAS III REGIÓN'!F84+'CONTROL ALGAS III REGIÓN'!F86)</f>
        <v>849</v>
      </c>
      <c r="F30" s="271">
        <f>SUM('CONTROL ALGAS III REGIÓN'!J77+'CONTROL ALGAS III REGIÓN'!J79+'CONTROL ALGAS III REGIÓN'!J80+'CONTROL ALGAS III REGIÓN'!J81+'CONTROL ALGAS III REGIÓN'!J83+'CONTROL ALGAS III REGIÓN'!J84+'CONTROL ALGAS III REGIÓN'!J86)</f>
        <v>761.45399999999995</v>
      </c>
      <c r="G30" s="272">
        <f t="shared" si="4"/>
        <v>87.546000000000049</v>
      </c>
      <c r="H30" s="155">
        <f t="shared" si="5"/>
        <v>0.89688339222614832</v>
      </c>
    </row>
    <row r="31" spans="2:8" s="10" customFormat="1" ht="20.100000000000001" customHeight="1">
      <c r="B31" s="299"/>
      <c r="C31" s="304" t="s">
        <v>120</v>
      </c>
      <c r="D31" s="150" t="s">
        <v>25</v>
      </c>
      <c r="E31" s="271">
        <f>SUM('CONTROL ALGAS III REGIÓN'!F88+'CONTROL ALGAS III REGIÓN'!F92+'CONTROL ALGAS III REGIÓN'!F95)</f>
        <v>281</v>
      </c>
      <c r="F31" s="271">
        <f>SUM('CONTROL ALGAS III REGIÓN'!J88+'CONTROL ALGAS III REGIÓN'!J92+'CONTROL ALGAS III REGIÓN'!J95)</f>
        <v>19.332000000000001</v>
      </c>
      <c r="G31" s="272">
        <f t="shared" si="4"/>
        <v>261.66800000000001</v>
      </c>
      <c r="H31" s="155">
        <f t="shared" si="5"/>
        <v>6.8797153024911031E-2</v>
      </c>
    </row>
    <row r="32" spans="2:8" s="10" customFormat="1" ht="20.100000000000001" customHeight="1">
      <c r="B32" s="299"/>
      <c r="C32" s="304"/>
      <c r="D32" s="150" t="s">
        <v>8</v>
      </c>
      <c r="E32" s="271">
        <f>SUM('CONTROL ALGAS III REGIÓN'!F87+'CONTROL ALGAS III REGIÓN'!F89+'CONTROL ALGAS III REGIÓN'!F90+'CONTROL ALGAS III REGIÓN'!F91+'CONTROL ALGAS III REGIÓN'!F93+'CONTROL ALGAS III REGIÓN'!F94+'CONTROL ALGAS III REGIÓN'!F96)</f>
        <v>968</v>
      </c>
      <c r="F32" s="271">
        <f>SUM('CONTROL ALGAS III REGIÓN'!J87+'CONTROL ALGAS III REGIÓN'!J89+'CONTROL ALGAS III REGIÓN'!J90+'CONTROL ALGAS III REGIÓN'!J91+'CONTROL ALGAS III REGIÓN'!J93+'CONTROL ALGAS III REGIÓN'!J94+'CONTROL ALGAS III REGIÓN'!J96)</f>
        <v>660.52499999999998</v>
      </c>
      <c r="G32" s="272">
        <f t="shared" si="4"/>
        <v>307.47500000000002</v>
      </c>
      <c r="H32" s="155">
        <f t="shared" si="5"/>
        <v>0.68236053719008261</v>
      </c>
    </row>
    <row r="33" spans="2:9" s="10" customFormat="1" ht="20.100000000000001" customHeight="1">
      <c r="B33" s="299"/>
      <c r="C33" s="154" t="s">
        <v>20</v>
      </c>
      <c r="D33" s="150" t="s">
        <v>111</v>
      </c>
      <c r="E33" s="271">
        <v>3</v>
      </c>
      <c r="F33" s="271">
        <v>0</v>
      </c>
      <c r="G33" s="272">
        <f t="shared" si="4"/>
        <v>3</v>
      </c>
      <c r="H33" s="155">
        <f t="shared" si="5"/>
        <v>0</v>
      </c>
    </row>
    <row r="34" spans="2:9" s="10" customFormat="1" ht="20.100000000000001" customHeight="1">
      <c r="B34" s="299"/>
      <c r="C34" s="305" t="s">
        <v>19</v>
      </c>
      <c r="D34" s="150" t="s">
        <v>25</v>
      </c>
      <c r="E34" s="272">
        <f>SUM('CONTROL ALGAS III REGIÓN'!F97+'CONTROL ALGAS III REGIÓN'!F99+'CONTROL ALGAS III REGIÓN'!F102+'CONTROL ALGAS III REGIÓN'!F103)</f>
        <v>6897</v>
      </c>
      <c r="F34" s="272">
        <f>SUM('CONTROL ALGAS III REGIÓN'!J97+'CONTROL ALGAS III REGIÓN'!J99+'CONTROL ALGAS III REGIÓN'!J102+'CONTROL ALGAS III REGIÓN'!J103)</f>
        <v>3050.1549999999997</v>
      </c>
      <c r="G34" s="272">
        <f t="shared" si="4"/>
        <v>3846.8450000000003</v>
      </c>
      <c r="H34" s="155">
        <f t="shared" si="5"/>
        <v>0.44224372915760474</v>
      </c>
    </row>
    <row r="35" spans="2:9" s="10" customFormat="1" ht="20.100000000000001" customHeight="1">
      <c r="B35" s="299"/>
      <c r="C35" s="306"/>
      <c r="D35" s="150" t="s">
        <v>8</v>
      </c>
      <c r="E35" s="272">
        <f>SUM('CONTROL ALGAS III REGIÓN'!F98+'CONTROL ALGAS III REGIÓN'!F100+'CONTROL ALGAS III REGIÓN'!F101+'CONTROL ALGAS III REGIÓN'!F104)</f>
        <v>861</v>
      </c>
      <c r="F35" s="272">
        <f>SUM('CONTROL ALGAS III REGIÓN'!J98+'CONTROL ALGAS III REGIÓN'!J100+'CONTROL ALGAS III REGIÓN'!J101+'CONTROL ALGAS III REGIÓN'!J104)</f>
        <v>356.05799999999999</v>
      </c>
      <c r="G35" s="272">
        <f t="shared" si="4"/>
        <v>504.94200000000001</v>
      </c>
      <c r="H35" s="155">
        <f t="shared" si="5"/>
        <v>0.41354006968641116</v>
      </c>
    </row>
    <row r="36" spans="2:9" s="10" customFormat="1" ht="20.100000000000001" customHeight="1" thickBot="1">
      <c r="B36" s="299"/>
      <c r="C36" s="307"/>
      <c r="D36" s="150" t="s">
        <v>9</v>
      </c>
      <c r="E36" s="272">
        <v>3</v>
      </c>
      <c r="F36" s="272">
        <v>0</v>
      </c>
      <c r="G36" s="272">
        <f t="shared" si="4"/>
        <v>3</v>
      </c>
      <c r="H36" s="155">
        <f t="shared" si="5"/>
        <v>0</v>
      </c>
    </row>
    <row r="37" spans="2:9" s="10" customFormat="1" ht="20.100000000000001" customHeight="1" thickBot="1">
      <c r="B37" s="300"/>
      <c r="C37" s="303" t="s">
        <v>36</v>
      </c>
      <c r="D37" s="303"/>
      <c r="E37" s="156">
        <f>SUM(E27:E36)</f>
        <v>10044</v>
      </c>
      <c r="F37" s="156">
        <f>SUM(F27:F36)</f>
        <v>4918.085</v>
      </c>
      <c r="G37" s="275">
        <f t="shared" si="4"/>
        <v>5125.915</v>
      </c>
      <c r="H37" s="285">
        <f t="shared" si="5"/>
        <v>0.48965402230187177</v>
      </c>
    </row>
    <row r="38" spans="2:9" s="10" customFormat="1" ht="17.25" customHeight="1">
      <c r="B38" s="17"/>
      <c r="C38" s="18"/>
      <c r="D38" s="19"/>
      <c r="E38" s="20"/>
      <c r="F38" s="21"/>
      <c r="G38" s="20"/>
      <c r="H38" s="22"/>
    </row>
    <row r="39" spans="2:9" s="10" customFormat="1" ht="17.25" customHeight="1">
      <c r="B39" s="17"/>
      <c r="C39" s="18"/>
      <c r="D39" s="19"/>
      <c r="E39" s="20"/>
      <c r="F39" s="21"/>
      <c r="G39" s="20"/>
      <c r="H39" s="22"/>
    </row>
    <row r="40" spans="2:9" s="10" customFormat="1" ht="65.25" customHeight="1" thickBot="1">
      <c r="B40" s="17"/>
      <c r="C40" s="18"/>
      <c r="D40" s="19"/>
      <c r="E40" s="20"/>
      <c r="F40" s="21"/>
      <c r="G40" s="20"/>
      <c r="H40" s="22"/>
    </row>
    <row r="41" spans="2:9" s="10" customFormat="1" ht="27" customHeight="1">
      <c r="B41" s="338" t="s">
        <v>127</v>
      </c>
      <c r="C41" s="339"/>
      <c r="D41" s="339"/>
      <c r="E41" s="339"/>
      <c r="F41" s="339"/>
      <c r="G41" s="339"/>
      <c r="H41" s="340"/>
      <c r="I41" s="2"/>
    </row>
    <row r="42" spans="2:9" s="10" customFormat="1" ht="25.5" customHeight="1">
      <c r="B42" s="342" t="s">
        <v>117</v>
      </c>
      <c r="C42" s="343"/>
      <c r="D42" s="343"/>
      <c r="E42" s="343"/>
      <c r="F42" s="343"/>
      <c r="G42" s="343"/>
      <c r="H42" s="344"/>
      <c r="I42" s="2"/>
    </row>
    <row r="43" spans="2:9" s="10" customFormat="1" ht="25.5" customHeight="1" thickBot="1">
      <c r="B43" s="334">
        <f>B4</f>
        <v>43689</v>
      </c>
      <c r="C43" s="335"/>
      <c r="D43" s="335"/>
      <c r="E43" s="335"/>
      <c r="F43" s="335"/>
      <c r="G43" s="335"/>
      <c r="H43" s="336"/>
      <c r="I43" s="2"/>
    </row>
    <row r="44" spans="2:9" s="10" customFormat="1" ht="20.100000000000001" customHeight="1" thickBot="1">
      <c r="B44" s="17"/>
      <c r="C44" s="18"/>
      <c r="D44" s="19"/>
      <c r="E44" s="20"/>
      <c r="F44" s="21"/>
      <c r="G44" s="20"/>
      <c r="H44" s="22"/>
    </row>
    <row r="45" spans="2:9" s="26" customFormat="1" ht="36" customHeight="1" thickBot="1">
      <c r="B45" s="267" t="s">
        <v>2</v>
      </c>
      <c r="C45" s="268" t="s">
        <v>15</v>
      </c>
      <c r="D45" s="268" t="s">
        <v>11</v>
      </c>
      <c r="E45" s="268" t="s">
        <v>28</v>
      </c>
      <c r="F45" s="268" t="s">
        <v>26</v>
      </c>
      <c r="G45" s="268" t="s">
        <v>23</v>
      </c>
      <c r="H45" s="269" t="s">
        <v>13</v>
      </c>
      <c r="I45" s="3"/>
    </row>
    <row r="46" spans="2:9" ht="20.100000000000001" customHeight="1">
      <c r="B46" s="298" t="s">
        <v>49</v>
      </c>
      <c r="C46" s="337" t="s">
        <v>3</v>
      </c>
      <c r="D46" s="260" t="s">
        <v>10</v>
      </c>
      <c r="E46" s="277">
        <f>SUM('CONTROL ALGAS IV Región'!F8+'CONTROL ALGAS IV Región'!F12+'CONTROL ALGAS IV Región'!F15)</f>
        <v>695</v>
      </c>
      <c r="F46" s="277">
        <f>+'CONTROL ALGAS IV Región'!J8+'CONTROL ALGAS IV Región'!J12+'CONTROL ALGAS IV Región'!J15</f>
        <v>518.851</v>
      </c>
      <c r="G46" s="276">
        <f>+E46-F46</f>
        <v>176.149</v>
      </c>
      <c r="H46" s="281">
        <f t="shared" ref="H46:H55" si="6">+F46/E46</f>
        <v>0.74654820143884892</v>
      </c>
      <c r="I46" s="1"/>
    </row>
    <row r="47" spans="2:9" ht="20.100000000000001" customHeight="1">
      <c r="B47" s="299"/>
      <c r="C47" s="324"/>
      <c r="D47" s="132" t="s">
        <v>8</v>
      </c>
      <c r="E47" s="278">
        <f>+'CONTROL ALGAS IV Región'!F7+'CONTROL ALGAS IV Región'!F9+'CONTROL ALGAS IV Región'!F10+'CONTROL ALGAS IV Región'!F11+'CONTROL ALGAS IV Región'!F13+'CONTROL ALGAS IV Región'!F14+'CONTROL ALGAS IV Región'!F16</f>
        <v>2071</v>
      </c>
      <c r="F47" s="278">
        <f>+'CONTROL ALGAS IV Región'!J7+'CONTROL ALGAS IV Región'!J9+'CONTROL ALGAS IV Región'!J10+'CONTROL ALGAS IV Región'!J11+'CONTROL ALGAS IV Región'!J13+'CONTROL ALGAS IV Región'!J14+'CONTROL ALGAS IV Región'!J16</f>
        <v>1697.905</v>
      </c>
      <c r="G47" s="272">
        <f t="shared" ref="G47:G55" si="7">+E47-F47</f>
        <v>373.09500000000003</v>
      </c>
      <c r="H47" s="282">
        <f t="shared" si="6"/>
        <v>0.81984789956542736</v>
      </c>
      <c r="I47" s="1"/>
    </row>
    <row r="48" spans="2:9" ht="20.100000000000001" customHeight="1">
      <c r="B48" s="299"/>
      <c r="C48" s="324" t="s">
        <v>4</v>
      </c>
      <c r="D48" s="132" t="s">
        <v>10</v>
      </c>
      <c r="E48" s="278">
        <f>+'CONTROL ALGAS IV Región'!F18+'CONTROL ALGAS IV Región'!F22+'CONTROL ALGAS IV Región'!F25</f>
        <v>495</v>
      </c>
      <c r="F48" s="278">
        <f>+'CONTROL ALGAS IV Región'!J18+'CONTROL ALGAS IV Región'!J22+'CONTROL ALGAS IV Región'!J25</f>
        <v>312.45</v>
      </c>
      <c r="G48" s="272">
        <f t="shared" si="7"/>
        <v>182.55</v>
      </c>
      <c r="H48" s="282">
        <f t="shared" si="6"/>
        <v>0.63121212121212122</v>
      </c>
      <c r="I48" s="1"/>
    </row>
    <row r="49" spans="2:9" ht="20.100000000000001" customHeight="1">
      <c r="B49" s="299"/>
      <c r="C49" s="341"/>
      <c r="D49" s="132" t="s">
        <v>8</v>
      </c>
      <c r="E49" s="278">
        <f>+'CONTROL ALGAS IV Región'!F17+'CONTROL ALGAS IV Región'!F19+'CONTROL ALGAS IV Región'!F20+'CONTROL ALGAS IV Región'!F21+'CONTROL ALGAS IV Región'!F23+'CONTROL ALGAS IV Región'!F24+'CONTROL ALGAS IV Región'!F26</f>
        <v>1480</v>
      </c>
      <c r="F49" s="278">
        <f>+'CONTROL ALGAS IV Región'!J17+'CONTROL ALGAS IV Región'!J19+'CONTROL ALGAS IV Región'!J20+'CONTROL ALGAS IV Región'!J21+'CONTROL ALGAS IV Región'!J23+'CONTROL ALGAS IV Región'!J24+'CONTROL ALGAS IV Región'!J26</f>
        <v>1119.3109999999999</v>
      </c>
      <c r="G49" s="272">
        <f t="shared" si="7"/>
        <v>360.68900000000008</v>
      </c>
      <c r="H49" s="282">
        <f t="shared" si="6"/>
        <v>0.7562912162162162</v>
      </c>
      <c r="I49" s="1"/>
    </row>
    <row r="50" spans="2:9" ht="20.100000000000001" customHeight="1">
      <c r="B50" s="299"/>
      <c r="C50" s="324" t="s">
        <v>5</v>
      </c>
      <c r="D50" s="132" t="s">
        <v>10</v>
      </c>
      <c r="E50" s="278">
        <f>+'CONTROL ALGAS IV Región'!F28+'CONTROL ALGAS IV Región'!F32+'CONTROL ALGAS IV Región'!F35</f>
        <v>2167</v>
      </c>
      <c r="F50" s="278">
        <f>+'CONTROL ALGAS IV Región'!J28+'CONTROL ALGAS IV Región'!J32+'CONTROL ALGAS IV Región'!J35</f>
        <v>1209.029</v>
      </c>
      <c r="G50" s="272">
        <f t="shared" si="7"/>
        <v>957.971</v>
      </c>
      <c r="H50" s="282">
        <f t="shared" si="6"/>
        <v>0.5579275496077527</v>
      </c>
      <c r="I50" s="1"/>
    </row>
    <row r="51" spans="2:9" ht="20.100000000000001" customHeight="1">
      <c r="B51" s="299"/>
      <c r="C51" s="324"/>
      <c r="D51" s="132" t="s">
        <v>8</v>
      </c>
      <c r="E51" s="278">
        <f>+'CONTROL ALGAS IV Región'!F27+'CONTROL ALGAS IV Región'!F29+'CONTROL ALGAS IV Región'!F30+'CONTROL ALGAS IV Región'!F31+'CONTROL ALGAS IV Región'!F33+'CONTROL ALGAS IV Región'!F34+'CONTROL ALGAS IV Región'!F36</f>
        <v>6464</v>
      </c>
      <c r="F51" s="278">
        <f>+'CONTROL ALGAS IV Región'!J27+'CONTROL ALGAS IV Región'!J29+'CONTROL ALGAS IV Región'!J30+'CONTROL ALGAS IV Región'!J31+'CONTROL ALGAS IV Región'!J33+'CONTROL ALGAS IV Región'!J34+'CONTROL ALGAS IV Región'!J36</f>
        <v>4747.2049999999999</v>
      </c>
      <c r="G51" s="272">
        <f t="shared" si="7"/>
        <v>1716.7950000000001</v>
      </c>
      <c r="H51" s="282">
        <f t="shared" si="6"/>
        <v>0.7344067141089109</v>
      </c>
      <c r="I51" s="1"/>
    </row>
    <row r="52" spans="2:9" ht="20.100000000000001" customHeight="1">
      <c r="B52" s="299"/>
      <c r="C52" s="324" t="s">
        <v>6</v>
      </c>
      <c r="D52" s="132" t="s">
        <v>10</v>
      </c>
      <c r="E52" s="278">
        <f>+'CONTROL ALGAS IV Región'!F38+'CONTROL ALGAS IV Región'!F42+'CONTROL ALGAS IV Región'!F45</f>
        <v>550</v>
      </c>
      <c r="F52" s="278">
        <f>+'CONTROL ALGAS IV Región'!J38+'CONTROL ALGAS IV Región'!J42+'CONTROL ALGAS IV Región'!J45</f>
        <v>323.16199999999998</v>
      </c>
      <c r="G52" s="272">
        <f t="shared" si="7"/>
        <v>226.83800000000002</v>
      </c>
      <c r="H52" s="282">
        <f t="shared" si="6"/>
        <v>0.58756727272727272</v>
      </c>
      <c r="I52" s="1"/>
    </row>
    <row r="53" spans="2:9" ht="20.100000000000001" customHeight="1">
      <c r="B53" s="299"/>
      <c r="C53" s="324"/>
      <c r="D53" s="132" t="s">
        <v>8</v>
      </c>
      <c r="E53" s="278">
        <f>+'CONTROL ALGAS IV Región'!F37+'CONTROL ALGAS IV Región'!F39+'CONTROL ALGAS IV Región'!F40+'CONTROL ALGAS IV Región'!F41+'CONTROL ALGAS IV Región'!F43+'CONTROL ALGAS IV Región'!F44+'CONTROL ALGAS IV Región'!F46</f>
        <v>1641</v>
      </c>
      <c r="F53" s="278">
        <f>+'CONTROL ALGAS IV Región'!J37+'CONTROL ALGAS IV Región'!J39+'CONTROL ALGAS IV Región'!J40+'CONTROL ALGAS IV Región'!J41+'CONTROL ALGAS IV Región'!J43+'CONTROL ALGAS IV Región'!J44+'CONTROL ALGAS IV Región'!J46</f>
        <v>923.45399999999995</v>
      </c>
      <c r="G53" s="272">
        <f t="shared" si="7"/>
        <v>717.54600000000005</v>
      </c>
      <c r="H53" s="282">
        <f t="shared" si="6"/>
        <v>0.56273857404021932</v>
      </c>
      <c r="I53" s="1"/>
    </row>
    <row r="54" spans="2:9" ht="20.100000000000001" customHeight="1">
      <c r="B54" s="299"/>
      <c r="C54" s="324" t="s">
        <v>7</v>
      </c>
      <c r="D54" s="132" t="s">
        <v>10</v>
      </c>
      <c r="E54" s="278">
        <f>+'CONTROL ALGAS IV Región'!F48+'CONTROL ALGAS IV Región'!F52+'CONTROL ALGAS IV Región'!F55</f>
        <v>1115</v>
      </c>
      <c r="F54" s="278">
        <f>+'CONTROL ALGAS IV Región'!J48+'CONTROL ALGAS IV Región'!J52+'CONTROL ALGAS IV Región'!J55</f>
        <v>421.40700000000004</v>
      </c>
      <c r="G54" s="272">
        <f t="shared" si="7"/>
        <v>693.59299999999996</v>
      </c>
      <c r="H54" s="282">
        <f t="shared" si="6"/>
        <v>0.37794349775784758</v>
      </c>
      <c r="I54" s="1"/>
    </row>
    <row r="55" spans="2:9" ht="20.100000000000001" customHeight="1">
      <c r="B55" s="299"/>
      <c r="C55" s="324"/>
      <c r="D55" s="132" t="s">
        <v>8</v>
      </c>
      <c r="E55" s="278">
        <f>+'CONTROL ALGAS IV Región'!F47+'CONTROL ALGAS IV Región'!F49+'CONTROL ALGAS IV Región'!F50+'CONTROL ALGAS IV Región'!F51+'CONTROL ALGAS IV Región'!F53+'CONTROL ALGAS IV Región'!F54+'CONTROL ALGAS IV Región'!F56</f>
        <v>3322</v>
      </c>
      <c r="F55" s="278">
        <f>+'CONTROL ALGAS IV Región'!J47+'CONTROL ALGAS IV Región'!J49+'CONTROL ALGAS IV Región'!J50+'CONTROL ALGAS IV Región'!J51+'CONTROL ALGAS IV Región'!J53+'CONTROL ALGAS IV Región'!J54+'CONTROL ALGAS IV Región'!J56</f>
        <v>2551.752</v>
      </c>
      <c r="G55" s="272">
        <f t="shared" si="7"/>
        <v>770.24800000000005</v>
      </c>
      <c r="H55" s="282">
        <f t="shared" si="6"/>
        <v>0.76813726670680316</v>
      </c>
      <c r="I55" s="1"/>
    </row>
    <row r="56" spans="2:9" ht="20.100000000000001" customHeight="1">
      <c r="B56" s="299"/>
      <c r="C56" s="324" t="s">
        <v>46</v>
      </c>
      <c r="D56" s="132" t="s">
        <v>10</v>
      </c>
      <c r="E56" s="278">
        <f>+E46+E48+E50+E52+E54</f>
        <v>5022</v>
      </c>
      <c r="F56" s="278">
        <f>+F46+F48+F50+F52+F54</f>
        <v>2784.8989999999999</v>
      </c>
      <c r="G56" s="272">
        <f>+E56-F56</f>
        <v>2237.1010000000001</v>
      </c>
      <c r="H56" s="282">
        <f>+F56/E56</f>
        <v>0.55453982477100749</v>
      </c>
      <c r="I56" s="1"/>
    </row>
    <row r="57" spans="2:9" s="10" customFormat="1" ht="20.100000000000001" customHeight="1">
      <c r="B57" s="299"/>
      <c r="C57" s="324"/>
      <c r="D57" s="132" t="s">
        <v>8</v>
      </c>
      <c r="E57" s="278">
        <f>+E47+E49+E51+E53+E55</f>
        <v>14978</v>
      </c>
      <c r="F57" s="278">
        <f>+F47+F49+F51+F53+F55</f>
        <v>11039.627</v>
      </c>
      <c r="G57" s="272">
        <f>+E57-F57</f>
        <v>3938.3729999999996</v>
      </c>
      <c r="H57" s="282">
        <f>+F57/E57</f>
        <v>0.73705614901856054</v>
      </c>
      <c r="I57" s="2"/>
    </row>
    <row r="58" spans="2:9" s="10" customFormat="1" ht="20.100000000000001" customHeight="1" thickBot="1">
      <c r="B58" s="299"/>
      <c r="C58" s="324"/>
      <c r="D58" s="132" t="s">
        <v>9</v>
      </c>
      <c r="E58" s="278">
        <v>6</v>
      </c>
      <c r="F58" s="278">
        <v>0</v>
      </c>
      <c r="G58" s="272">
        <f>+E58-F58</f>
        <v>6</v>
      </c>
      <c r="H58" s="283">
        <f>+F58/E58</f>
        <v>0</v>
      </c>
      <c r="I58" s="2"/>
    </row>
    <row r="59" spans="2:9" s="10" customFormat="1" ht="20.100000000000001" customHeight="1" thickBot="1">
      <c r="B59" s="300"/>
      <c r="C59" s="317" t="s">
        <v>36</v>
      </c>
      <c r="D59" s="317"/>
      <c r="E59" s="279">
        <f>+E56+E57+E58</f>
        <v>20006</v>
      </c>
      <c r="F59" s="279">
        <f>+F56+F57+F58</f>
        <v>13824.526</v>
      </c>
      <c r="G59" s="280">
        <f>E59-F59</f>
        <v>6181.4740000000002</v>
      </c>
      <c r="H59" s="285">
        <f>+F59/E59</f>
        <v>0.69101899430170943</v>
      </c>
      <c r="I59" s="2"/>
    </row>
    <row r="60" spans="2:9" s="10" customFormat="1" ht="20.100000000000001" customHeight="1" thickBot="1">
      <c r="B60" s="11"/>
      <c r="C60" s="23"/>
      <c r="D60" s="12"/>
      <c r="E60" s="14"/>
      <c r="F60" s="14"/>
      <c r="G60" s="15"/>
      <c r="H60" s="16"/>
    </row>
    <row r="61" spans="2:9" ht="42" customHeight="1" thickBot="1">
      <c r="B61" s="264" t="s">
        <v>2</v>
      </c>
      <c r="C61" s="265" t="s">
        <v>15</v>
      </c>
      <c r="D61" s="265" t="s">
        <v>11</v>
      </c>
      <c r="E61" s="265" t="s">
        <v>28</v>
      </c>
      <c r="F61" s="265" t="s">
        <v>26</v>
      </c>
      <c r="G61" s="265" t="s">
        <v>23</v>
      </c>
      <c r="H61" s="266" t="s">
        <v>13</v>
      </c>
      <c r="I61" s="1"/>
    </row>
    <row r="62" spans="2:9" ht="20.100000000000001" customHeight="1">
      <c r="B62" s="318" t="s">
        <v>48</v>
      </c>
      <c r="C62" s="337" t="s">
        <v>3</v>
      </c>
      <c r="D62" s="152" t="s">
        <v>10</v>
      </c>
      <c r="E62" s="277">
        <f>+'CONTROL ALGAS IV Región'!F60+'CONTROL ALGAS IV Región'!F62+'CONTROL ALGAS IV Región'!F64+'CONTROL ALGAS IV Región'!F66</f>
        <v>163</v>
      </c>
      <c r="F62" s="277">
        <f>+'CONTROL ALGAS IV Región'!J60+'CONTROL ALGAS IV Región'!J62+'CONTROL ALGAS IV Región'!J64+'CONTROL ALGAS IV Región'!J66</f>
        <v>180.13200000000001</v>
      </c>
      <c r="G62" s="276">
        <f t="shared" ref="G62:G74" si="8">+E62-F62</f>
        <v>-17.132000000000005</v>
      </c>
      <c r="H62" s="273">
        <f t="shared" ref="H62:H74" si="9">+F62/E62</f>
        <v>1.1051042944785276</v>
      </c>
      <c r="I62" s="1"/>
    </row>
    <row r="63" spans="2:9" ht="20.100000000000001" customHeight="1">
      <c r="B63" s="319"/>
      <c r="C63" s="324"/>
      <c r="D63" s="132" t="s">
        <v>8</v>
      </c>
      <c r="E63" s="278">
        <f>+'CONTROL ALGAS IV Región'!F61+'CONTROL ALGAS IV Región'!F63+'CONTROL ALGAS IV Región'!F65+'CONTROL ALGAS IV Región'!F67</f>
        <v>12</v>
      </c>
      <c r="F63" s="278">
        <f>+'CONTROL ALGAS IV Región'!J61+'CONTROL ALGAS IV Región'!J63+'CONTROL ALGAS IV Región'!J65+'CONTROL ALGAS IV Región'!J67</f>
        <v>12.131</v>
      </c>
      <c r="G63" s="272">
        <f t="shared" si="8"/>
        <v>-0.13100000000000023</v>
      </c>
      <c r="H63" s="155">
        <f t="shared" si="9"/>
        <v>1.0109166666666667</v>
      </c>
      <c r="I63" s="1"/>
    </row>
    <row r="64" spans="2:9" ht="20.100000000000001" customHeight="1">
      <c r="B64" s="319"/>
      <c r="C64" s="316" t="s">
        <v>4</v>
      </c>
      <c r="D64" s="153" t="s">
        <v>10</v>
      </c>
      <c r="E64" s="278">
        <f>+'CONTROL ALGAS IV Región'!F68+'CONTROL ALGAS IV Región'!F70+'CONTROL ALGAS IV Región'!F72+'CONTROL ALGAS IV Región'!F74</f>
        <v>864</v>
      </c>
      <c r="F64" s="278">
        <f>+'CONTROL ALGAS IV Región'!J68+'CONTROL ALGAS IV Región'!J70+'CONTROL ALGAS IV Región'!J72+'CONTROL ALGAS IV Región'!J74</f>
        <v>682.68099999999993</v>
      </c>
      <c r="G64" s="272">
        <f t="shared" si="8"/>
        <v>181.31900000000007</v>
      </c>
      <c r="H64" s="155">
        <f t="shared" si="9"/>
        <v>0.79014004629629619</v>
      </c>
      <c r="I64" s="1"/>
    </row>
    <row r="65" spans="2:9" ht="20.100000000000001" customHeight="1">
      <c r="B65" s="319"/>
      <c r="C65" s="316"/>
      <c r="D65" s="132" t="s">
        <v>8</v>
      </c>
      <c r="E65" s="278">
        <f>+'CONTROL ALGAS IV Región'!F69+'CONTROL ALGAS IV Región'!F71+'CONTROL ALGAS IV Región'!F73+'CONTROL ALGAS IV Región'!F75</f>
        <v>51</v>
      </c>
      <c r="F65" s="278">
        <f>+'CONTROL ALGAS IV Región'!J69+'CONTROL ALGAS IV Región'!J71+'CONTROL ALGAS IV Región'!J73+'CONTROL ALGAS IV Región'!J75</f>
        <v>88.305999999999997</v>
      </c>
      <c r="G65" s="272">
        <f t="shared" si="8"/>
        <v>-37.305999999999997</v>
      </c>
      <c r="H65" s="155">
        <f t="shared" si="9"/>
        <v>1.7314901960784312</v>
      </c>
      <c r="I65" s="1"/>
    </row>
    <row r="66" spans="2:9" ht="20.100000000000001" customHeight="1">
      <c r="B66" s="319"/>
      <c r="C66" s="316" t="s">
        <v>5</v>
      </c>
      <c r="D66" s="153" t="s">
        <v>10</v>
      </c>
      <c r="E66" s="278">
        <f>+'CONTROL ALGAS IV Región'!F76+'CONTROL ALGAS IV Región'!F78+'CONTROL ALGAS IV Región'!F80+'CONTROL ALGAS IV Región'!F82</f>
        <v>4737</v>
      </c>
      <c r="F66" s="278">
        <f>+'CONTROL ALGAS IV Región'!J76+'CONTROL ALGAS IV Región'!J78+'CONTROL ALGAS IV Región'!J80+'CONTROL ALGAS IV Región'!J82</f>
        <v>3740.712</v>
      </c>
      <c r="G66" s="272">
        <f t="shared" si="8"/>
        <v>996.28800000000001</v>
      </c>
      <c r="H66" s="155">
        <f t="shared" si="9"/>
        <v>0.78967954401519946</v>
      </c>
      <c r="I66" s="1"/>
    </row>
    <row r="67" spans="2:9" ht="20.100000000000001" customHeight="1">
      <c r="B67" s="319"/>
      <c r="C67" s="316"/>
      <c r="D67" s="132" t="s">
        <v>8</v>
      </c>
      <c r="E67" s="278">
        <f>+'CONTROL ALGAS IV Región'!F77+'CONTROL ALGAS IV Región'!F79+'CONTROL ALGAS IV Región'!F81+'CONTROL ALGAS IV Región'!F83</f>
        <v>285</v>
      </c>
      <c r="F67" s="278">
        <f>+'CONTROL ALGAS IV Región'!J77+'CONTROL ALGAS IV Región'!J79+'CONTROL ALGAS IV Región'!J81+'CONTROL ALGAS IV Región'!J83</f>
        <v>281.827</v>
      </c>
      <c r="G67" s="272">
        <f t="shared" si="8"/>
        <v>3.1730000000000018</v>
      </c>
      <c r="H67" s="155">
        <f t="shared" si="9"/>
        <v>0.98886666666666667</v>
      </c>
      <c r="I67" s="1"/>
    </row>
    <row r="68" spans="2:9" ht="20.100000000000001" customHeight="1">
      <c r="B68" s="319"/>
      <c r="C68" s="316" t="s">
        <v>6</v>
      </c>
      <c r="D68" s="153" t="s">
        <v>10</v>
      </c>
      <c r="E68" s="278">
        <f>+'CONTROL ALGAS IV Región'!F84+'CONTROL ALGAS IV Región'!F86+'CONTROL ALGAS IV Región'!F88+'CONTROL ALGAS IV Región'!F90</f>
        <v>2537</v>
      </c>
      <c r="F68" s="278">
        <f>+'CONTROL ALGAS IV Región'!J84+'CONTROL ALGAS IV Región'!J86+'CONTROL ALGAS IV Región'!J88+'CONTROL ALGAS IV Región'!J90</f>
        <v>2077.3029999999999</v>
      </c>
      <c r="G68" s="272">
        <f t="shared" si="8"/>
        <v>459.69700000000012</v>
      </c>
      <c r="H68" s="155">
        <f t="shared" si="9"/>
        <v>0.81880291683090256</v>
      </c>
      <c r="I68" s="1"/>
    </row>
    <row r="69" spans="2:9" ht="20.100000000000001" customHeight="1">
      <c r="B69" s="319"/>
      <c r="C69" s="316"/>
      <c r="D69" s="132" t="s">
        <v>8</v>
      </c>
      <c r="E69" s="278">
        <f>+'CONTROL ALGAS IV Región'!F85+'CONTROL ALGAS IV Región'!F87+'CONTROL ALGAS IV Región'!F89+'CONTROL ALGAS IV Región'!F91</f>
        <v>152</v>
      </c>
      <c r="F69" s="278">
        <f>+'CONTROL ALGAS IV Región'!J85+'CONTROL ALGAS IV Región'!J87+'CONTROL ALGAS IV Región'!J89+'CONTROL ALGAS IV Región'!J91</f>
        <v>204.15099999999998</v>
      </c>
      <c r="G69" s="272">
        <f t="shared" si="8"/>
        <v>-52.150999999999982</v>
      </c>
      <c r="H69" s="155">
        <f t="shared" si="9"/>
        <v>1.3430986842105261</v>
      </c>
      <c r="I69" s="1"/>
    </row>
    <row r="70" spans="2:9" ht="20.100000000000001" customHeight="1">
      <c r="B70" s="319"/>
      <c r="C70" s="316" t="s">
        <v>7</v>
      </c>
      <c r="D70" s="153" t="s">
        <v>10</v>
      </c>
      <c r="E70" s="278">
        <f>+'CONTROL ALGAS IV Región'!F92+'CONTROL ALGAS IV Región'!F94+'CONTROL ALGAS IV Región'!F96+'CONTROL ALGAS IV Región'!F98</f>
        <v>2692</v>
      </c>
      <c r="F70" s="278">
        <f>+'CONTROL ALGAS IV Región'!J92+'CONTROL ALGAS IV Región'!J94+'CONTROL ALGAS IV Región'!J96+'CONTROL ALGAS IV Región'!J98</f>
        <v>2035.9960000000001</v>
      </c>
      <c r="G70" s="272">
        <f t="shared" si="8"/>
        <v>656.00399999999991</v>
      </c>
      <c r="H70" s="155">
        <f t="shared" si="9"/>
        <v>0.7563135215453195</v>
      </c>
      <c r="I70" s="1"/>
    </row>
    <row r="71" spans="2:9" ht="20.100000000000001" customHeight="1">
      <c r="B71" s="319"/>
      <c r="C71" s="316"/>
      <c r="D71" s="132" t="s">
        <v>8</v>
      </c>
      <c r="E71" s="278">
        <f>+'CONTROL ALGAS IV Región'!F93+'CONTROL ALGAS IV Región'!F95+'CONTROL ALGAS IV Región'!F97+'CONTROL ALGAS IV Región'!F99</f>
        <v>161</v>
      </c>
      <c r="F71" s="278">
        <f>+'CONTROL ALGAS IV Región'!J93+'CONTROL ALGAS IV Región'!J95+'CONTROL ALGAS IV Región'!J97+'CONTROL ALGAS IV Región'!J99</f>
        <v>143.06200000000001</v>
      </c>
      <c r="G71" s="272">
        <f t="shared" si="8"/>
        <v>17.937999999999988</v>
      </c>
      <c r="H71" s="155">
        <f t="shared" si="9"/>
        <v>0.88858385093167713</v>
      </c>
      <c r="I71" s="1"/>
    </row>
    <row r="72" spans="2:9" ht="20.100000000000001" customHeight="1">
      <c r="B72" s="319"/>
      <c r="C72" s="324" t="s">
        <v>46</v>
      </c>
      <c r="D72" s="132" t="s">
        <v>10</v>
      </c>
      <c r="E72" s="278">
        <f>+E62+E64+E66+E68+E70</f>
        <v>10993</v>
      </c>
      <c r="F72" s="278">
        <f>+F62+F64+F66+F68+F70</f>
        <v>8716.8240000000005</v>
      </c>
      <c r="G72" s="272">
        <f t="shared" si="8"/>
        <v>2276.1759999999995</v>
      </c>
      <c r="H72" s="155">
        <f t="shared" si="9"/>
        <v>0.7929431456381334</v>
      </c>
      <c r="I72" s="1"/>
    </row>
    <row r="73" spans="2:9" ht="20.100000000000001" customHeight="1">
      <c r="B73" s="319"/>
      <c r="C73" s="324"/>
      <c r="D73" s="132" t="s">
        <v>8</v>
      </c>
      <c r="E73" s="278">
        <f>+E63+E65+E67+E69+E71</f>
        <v>661</v>
      </c>
      <c r="F73" s="278">
        <f>+F63+F65+F67+F69+F71</f>
        <v>729.47699999999998</v>
      </c>
      <c r="G73" s="272">
        <f t="shared" si="8"/>
        <v>-68.476999999999975</v>
      </c>
      <c r="H73" s="155">
        <f t="shared" si="9"/>
        <v>1.1035960665658093</v>
      </c>
      <c r="I73" s="1"/>
    </row>
    <row r="74" spans="2:9" ht="20.100000000000001" customHeight="1" thickBot="1">
      <c r="B74" s="319"/>
      <c r="C74" s="324"/>
      <c r="D74" s="132" t="s">
        <v>9</v>
      </c>
      <c r="E74" s="278">
        <v>6</v>
      </c>
      <c r="F74" s="278">
        <v>0</v>
      </c>
      <c r="G74" s="272">
        <f t="shared" si="8"/>
        <v>6</v>
      </c>
      <c r="H74" s="284">
        <f t="shared" si="9"/>
        <v>0</v>
      </c>
      <c r="I74" s="1"/>
    </row>
    <row r="75" spans="2:9" ht="20.100000000000001" customHeight="1" thickBot="1">
      <c r="B75" s="320"/>
      <c r="C75" s="317" t="s">
        <v>39</v>
      </c>
      <c r="D75" s="317"/>
      <c r="E75" s="279">
        <f>SUM(E72:E74)</f>
        <v>11660</v>
      </c>
      <c r="F75" s="279">
        <f>SUM(F72:F74)</f>
        <v>9446.3010000000013</v>
      </c>
      <c r="G75" s="280">
        <f>+E75-F75</f>
        <v>2213.6989999999987</v>
      </c>
      <c r="H75" s="286">
        <f>+F75/E75</f>
        <v>0.81014588336192117</v>
      </c>
      <c r="I75" s="1"/>
    </row>
    <row r="76" spans="2:9" s="10" customFormat="1" ht="20.100000000000001" customHeight="1" thickBot="1">
      <c r="B76" s="11"/>
      <c r="C76" s="23"/>
      <c r="D76" s="12"/>
      <c r="E76" s="14"/>
      <c r="F76" s="13"/>
      <c r="G76" s="15"/>
      <c r="H76" s="16"/>
    </row>
    <row r="77" spans="2:9" ht="35.450000000000003" customHeight="1" thickBot="1">
      <c r="B77" s="261" t="s">
        <v>2</v>
      </c>
      <c r="C77" s="262" t="s">
        <v>15</v>
      </c>
      <c r="D77" s="262" t="s">
        <v>11</v>
      </c>
      <c r="E77" s="262" t="s">
        <v>28</v>
      </c>
      <c r="F77" s="262" t="s">
        <v>26</v>
      </c>
      <c r="G77" s="262" t="s">
        <v>23</v>
      </c>
      <c r="H77" s="263" t="s">
        <v>13</v>
      </c>
      <c r="I77" s="1"/>
    </row>
    <row r="78" spans="2:9" s="25" customFormat="1" ht="30" customHeight="1">
      <c r="B78" s="321" t="s">
        <v>129</v>
      </c>
      <c r="C78" s="152" t="s">
        <v>3</v>
      </c>
      <c r="D78" s="260" t="s">
        <v>8</v>
      </c>
      <c r="E78" s="277">
        <f>+'CONTROL ALGAS IV Región'!F103+'CONTROL ALGAS IV Región'!F104+'CONTROL ALGAS IV Región'!F105+'CONTROL ALGAS IV Región'!F106+'CONTROL ALGAS IV Región'!F107+'CONTROL ALGAS IV Región'!F108+'CONTROL ALGAS IV Región'!F109+'CONTROL ALGAS IV Región'!F110+'CONTROL ALGAS IV Región'!F111+'CONTROL ALGAS IV Región'!F112+'CONTROL ALGAS IV Región'!F113+'CONTROL ALGAS IV Región'!F114</f>
        <v>10</v>
      </c>
      <c r="F78" s="277">
        <f>SUM('CONTROL ALGAS IV Región'!J103:J114)</f>
        <v>0</v>
      </c>
      <c r="G78" s="276">
        <f t="shared" ref="G78:G82" si="10">+E78-F78</f>
        <v>10</v>
      </c>
      <c r="H78" s="273">
        <f t="shared" ref="H78:H82" si="11">+F78/E78</f>
        <v>0</v>
      </c>
      <c r="I78" s="4"/>
    </row>
    <row r="79" spans="2:9" s="25" customFormat="1" ht="20.100000000000001" customHeight="1">
      <c r="B79" s="322"/>
      <c r="C79" s="132" t="s">
        <v>4</v>
      </c>
      <c r="D79" s="132" t="s">
        <v>8</v>
      </c>
      <c r="E79" s="278">
        <f>+'CONTROL ALGAS IV Región'!F115+'CONTROL ALGAS IV Región'!F116+'CONTROL ALGAS IV Región'!F117+'CONTROL ALGAS IV Región'!F118+'CONTROL ALGAS IV Región'!F119+'CONTROL ALGAS IV Región'!F120+'CONTROL ALGAS IV Región'!F121+'CONTROL ALGAS IV Región'!F122+'CONTROL ALGAS IV Región'!F123+'CONTROL ALGAS IV Región'!F124+'CONTROL ALGAS IV Región'!F125+'CONTROL ALGAS IV Región'!F126</f>
        <v>747.19999999999993</v>
      </c>
      <c r="F79" s="278">
        <f>SUM('CONTROL ALGAS IV Región'!J115:J126)</f>
        <v>38.491</v>
      </c>
      <c r="G79" s="272">
        <f t="shared" si="10"/>
        <v>708.70899999999995</v>
      </c>
      <c r="H79" s="155">
        <f t="shared" si="11"/>
        <v>5.1513650963597432E-2</v>
      </c>
      <c r="I79" s="4"/>
    </row>
    <row r="80" spans="2:9" s="25" customFormat="1" ht="20.100000000000001" customHeight="1">
      <c r="B80" s="322"/>
      <c r="C80" s="153" t="s">
        <v>5</v>
      </c>
      <c r="D80" s="132" t="s">
        <v>8</v>
      </c>
      <c r="E80" s="278">
        <f>+'CONTROL ALGAS IV Región'!F127+'CONTROL ALGAS IV Región'!F128+'CONTROL ALGAS IV Región'!F129+'CONTROL ALGAS IV Región'!F130+'CONTROL ALGAS IV Región'!F131+'CONTROL ALGAS IV Región'!F132+'CONTROL ALGAS IV Región'!F133+'CONTROL ALGAS IV Región'!F134+'CONTROL ALGAS IV Región'!F135+'CONTROL ALGAS IV Región'!F136+'CONTROL ALGAS IV Región'!F137+'CONTROL ALGAS IV Región'!F138</f>
        <v>5441.6999999999989</v>
      </c>
      <c r="F80" s="278">
        <f>SUM('CONTROL ALGAS IV Región'!J127:J138)</f>
        <v>1829.6870000000001</v>
      </c>
      <c r="G80" s="272">
        <f t="shared" si="10"/>
        <v>3612.012999999999</v>
      </c>
      <c r="H80" s="155">
        <f t="shared" si="11"/>
        <v>0.33623444879357561</v>
      </c>
      <c r="I80" s="4"/>
    </row>
    <row r="81" spans="2:9" s="25" customFormat="1" ht="20.100000000000001" customHeight="1">
      <c r="B81" s="322"/>
      <c r="C81" s="153" t="s">
        <v>6</v>
      </c>
      <c r="D81" s="132" t="s">
        <v>8</v>
      </c>
      <c r="E81" s="278">
        <f>+'CONTROL ALGAS IV Región'!F139+'CONTROL ALGAS IV Región'!F140+'CONTROL ALGAS IV Región'!F141+'CONTROL ALGAS IV Región'!F142+'CONTROL ALGAS IV Región'!F143+'CONTROL ALGAS IV Región'!F144+'CONTROL ALGAS IV Región'!F145+'CONTROL ALGAS IV Región'!F146+'CONTROL ALGAS IV Región'!F147+'CONTROL ALGAS IV Región'!F148+'CONTROL ALGAS IV Región'!F149+'CONTROL ALGAS IV Región'!F150</f>
        <v>652.1</v>
      </c>
      <c r="F81" s="278">
        <f>SUM('CONTROL ALGAS IV Región'!J127:J138)</f>
        <v>1829.6870000000001</v>
      </c>
      <c r="G81" s="272">
        <f t="shared" si="10"/>
        <v>-1177.587</v>
      </c>
      <c r="H81" s="155">
        <f>+F81/E81</f>
        <v>2.8058380616469867</v>
      </c>
      <c r="I81" s="4"/>
    </row>
    <row r="82" spans="2:9" s="25" customFormat="1" ht="20.100000000000001" customHeight="1">
      <c r="B82" s="322"/>
      <c r="C82" s="153" t="s">
        <v>7</v>
      </c>
      <c r="D82" s="132" t="s">
        <v>8</v>
      </c>
      <c r="E82" s="278">
        <f>+'CONTROL ALGAS IV Región'!F151+'CONTROL ALGAS IV Región'!F152+'CONTROL ALGAS IV Región'!F153+'CONTROL ALGAS IV Región'!F154+'CONTROL ALGAS IV Región'!F155+'CONTROL ALGAS IV Región'!F156+'CONTROL ALGAS IV Región'!F157+'CONTROL ALGAS IV Región'!F158+'CONTROL ALGAS IV Región'!F159+'CONTROL ALGAS IV Región'!F160+'CONTROL ALGAS IV Región'!F161+'CONTROL ALGAS IV Región'!F162</f>
        <v>927.2</v>
      </c>
      <c r="F82" s="278">
        <f>SUM('CONTROL ALGAS IV Región'!J151:J162)</f>
        <v>169.52099999999999</v>
      </c>
      <c r="G82" s="272">
        <f t="shared" si="10"/>
        <v>757.67900000000009</v>
      </c>
      <c r="H82" s="155">
        <f t="shared" si="11"/>
        <v>0.18283110440034511</v>
      </c>
      <c r="I82" s="4"/>
    </row>
    <row r="83" spans="2:9" s="25" customFormat="1" ht="20.100000000000001" customHeight="1">
      <c r="B83" s="322"/>
      <c r="C83" s="324" t="s">
        <v>46</v>
      </c>
      <c r="D83" s="132" t="s">
        <v>8</v>
      </c>
      <c r="E83" s="278">
        <f>+E78+E79+E80+E81+E82</f>
        <v>7778.1999999999989</v>
      </c>
      <c r="F83" s="278">
        <f>+F78+F79+F80+F81+F82</f>
        <v>3867.3860000000004</v>
      </c>
      <c r="G83" s="272">
        <f>+E83-F83</f>
        <v>3910.8139999999985</v>
      </c>
      <c r="H83" s="155">
        <f>+F83/E83</f>
        <v>0.49720835154663046</v>
      </c>
      <c r="I83" s="4"/>
    </row>
    <row r="84" spans="2:9" s="25" customFormat="1" ht="20.100000000000001" customHeight="1" thickBot="1">
      <c r="B84" s="322"/>
      <c r="C84" s="324"/>
      <c r="D84" s="132" t="s">
        <v>9</v>
      </c>
      <c r="E84" s="278">
        <v>6</v>
      </c>
      <c r="F84" s="278">
        <v>0</v>
      </c>
      <c r="G84" s="272">
        <f>+E84-F84</f>
        <v>6</v>
      </c>
      <c r="H84" s="284">
        <f>+F84/E84</f>
        <v>0</v>
      </c>
      <c r="I84" s="4"/>
    </row>
    <row r="85" spans="2:9" s="25" customFormat="1" ht="20.100000000000001" customHeight="1" thickBot="1">
      <c r="B85" s="323"/>
      <c r="C85" s="317" t="s">
        <v>40</v>
      </c>
      <c r="D85" s="317"/>
      <c r="E85" s="279">
        <f>SUM(E83:E84)</f>
        <v>7784.1999999999989</v>
      </c>
      <c r="F85" s="279">
        <f>SUM(F83:F84)</f>
        <v>3867.3860000000004</v>
      </c>
      <c r="G85" s="280">
        <f>+E85-F85</f>
        <v>3916.8139999999985</v>
      </c>
      <c r="H85" s="286">
        <f>+F85/E85</f>
        <v>0.49682510726856977</v>
      </c>
      <c r="I85" s="4"/>
    </row>
    <row r="86" spans="2:9" s="25" customFormat="1" ht="20.100000000000001" customHeight="1">
      <c r="B86" s="11"/>
      <c r="C86" s="93"/>
      <c r="D86" s="93"/>
      <c r="E86" s="94"/>
      <c r="F86" s="94"/>
      <c r="G86" s="95"/>
      <c r="H86" s="96"/>
    </row>
    <row r="87" spans="2:9" ht="123.75" customHeight="1"/>
    <row r="88" spans="2:9" ht="20.100000000000001" customHeight="1"/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>
      <c r="E93" s="24"/>
      <c r="F93" s="24"/>
    </row>
    <row r="94" spans="2:9" ht="20.100000000000001" customHeight="1"/>
    <row r="95" spans="2:9" ht="20.100000000000001" customHeight="1"/>
    <row r="96" spans="2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</sheetData>
  <mergeCells count="43">
    <mergeCell ref="B4:H4"/>
    <mergeCell ref="B2:H2"/>
    <mergeCell ref="B3:H3"/>
    <mergeCell ref="B43:H43"/>
    <mergeCell ref="C62:C63"/>
    <mergeCell ref="C54:C55"/>
    <mergeCell ref="B41:H41"/>
    <mergeCell ref="C50:C51"/>
    <mergeCell ref="C46:C47"/>
    <mergeCell ref="C48:C49"/>
    <mergeCell ref="B46:B59"/>
    <mergeCell ref="B42:H42"/>
    <mergeCell ref="C52:C53"/>
    <mergeCell ref="C56:C58"/>
    <mergeCell ref="C59:D59"/>
    <mergeCell ref="C11:C12"/>
    <mergeCell ref="C70:C71"/>
    <mergeCell ref="C75:D75"/>
    <mergeCell ref="B62:B75"/>
    <mergeCell ref="C85:D85"/>
    <mergeCell ref="B78:B85"/>
    <mergeCell ref="C72:C74"/>
    <mergeCell ref="C83:C84"/>
    <mergeCell ref="C64:C65"/>
    <mergeCell ref="C66:C67"/>
    <mergeCell ref="C68:C69"/>
    <mergeCell ref="C7:C8"/>
    <mergeCell ref="C9:C10"/>
    <mergeCell ref="B7:B14"/>
    <mergeCell ref="J6:K6"/>
    <mergeCell ref="C14:D14"/>
    <mergeCell ref="I11:I12"/>
    <mergeCell ref="B17:B24"/>
    <mergeCell ref="C17:C18"/>
    <mergeCell ref="C19:C20"/>
    <mergeCell ref="C21:C22"/>
    <mergeCell ref="C24:D24"/>
    <mergeCell ref="B27:B37"/>
    <mergeCell ref="C27:C28"/>
    <mergeCell ref="C29:C30"/>
    <mergeCell ref="C37:D37"/>
    <mergeCell ref="C31:C32"/>
    <mergeCell ref="C34:C36"/>
  </mergeCells>
  <conditionalFormatting sqref="H7:H13">
    <cfRule type="cellIs" dxfId="8" priority="33" operator="greaterThan">
      <formula>0.9</formula>
    </cfRule>
    <cfRule type="dataBar" priority="34">
      <dataBar>
        <cfvo type="min"/>
        <cfvo type="max"/>
        <color rgb="FF008AEF"/>
      </dataBar>
    </cfRule>
  </conditionalFormatting>
  <conditionalFormatting sqref="H46:H59">
    <cfRule type="cellIs" dxfId="7" priority="26" operator="greaterThan">
      <formula>0.9</formula>
    </cfRule>
    <cfRule type="dataBar" priority="27">
      <dataBar>
        <cfvo type="min"/>
        <cfvo type="max"/>
        <color rgb="FF008AEF"/>
      </dataBar>
    </cfRule>
  </conditionalFormatting>
  <conditionalFormatting sqref="H62:H75">
    <cfRule type="cellIs" dxfId="6" priority="24" operator="greaterThan">
      <formula>0.9</formula>
    </cfRule>
    <cfRule type="dataBar" priority="25">
      <dataBar>
        <cfvo type="min"/>
        <cfvo type="max"/>
        <color rgb="FF008AEF"/>
      </dataBar>
    </cfRule>
  </conditionalFormatting>
  <conditionalFormatting sqref="I6:I10 H7:H13">
    <cfRule type="dataBar" priority="21">
      <dataBar>
        <cfvo type="min"/>
        <cfvo type="max"/>
        <color rgb="FF008AEF"/>
      </dataBar>
    </cfRule>
  </conditionalFormatting>
  <conditionalFormatting sqref="H46:H59 I6:I10">
    <cfRule type="dataBar" priority="18">
      <dataBar>
        <cfvo type="min"/>
        <cfvo type="max"/>
        <color rgb="FF008AEF"/>
      </dataBar>
    </cfRule>
  </conditionalFormatting>
  <conditionalFormatting sqref="H62:H75 I6:I10">
    <cfRule type="dataBar" priority="17">
      <dataBar>
        <cfvo type="min"/>
        <cfvo type="max"/>
        <color rgb="FF008AEF"/>
      </dataBar>
    </cfRule>
  </conditionalFormatting>
  <conditionalFormatting sqref="H17:H23">
    <cfRule type="cellIs" dxfId="5" priority="14" operator="greaterThan">
      <formula>0.9</formula>
    </cfRule>
    <cfRule type="dataBar" priority="15">
      <dataBar>
        <cfvo type="min"/>
        <cfvo type="max"/>
        <color rgb="FF008AEF"/>
      </dataBar>
    </cfRule>
  </conditionalFormatting>
  <conditionalFormatting sqref="H17:H23">
    <cfRule type="dataBar" priority="13">
      <dataBar>
        <cfvo type="min"/>
        <cfvo type="max"/>
        <color rgb="FF008AEF"/>
      </dataBar>
    </cfRule>
  </conditionalFormatting>
  <conditionalFormatting sqref="I6:I10">
    <cfRule type="dataBar" priority="429">
      <dataBar>
        <cfvo type="min"/>
        <cfvo type="max"/>
        <color rgb="FF008AEF"/>
      </dataBar>
    </cfRule>
  </conditionalFormatting>
  <conditionalFormatting sqref="H27:H36">
    <cfRule type="cellIs" dxfId="4" priority="11" operator="greaterThan">
      <formula>0.9</formula>
    </cfRule>
    <cfRule type="dataBar" priority="12">
      <dataBar>
        <cfvo type="min"/>
        <cfvo type="max"/>
        <color rgb="FF008AEF"/>
      </dataBar>
    </cfRule>
  </conditionalFormatting>
  <conditionalFormatting sqref="H27:H36">
    <cfRule type="dataBar" priority="10">
      <dataBar>
        <cfvo type="min"/>
        <cfvo type="max"/>
        <color rgb="FF008AEF"/>
      </dataBar>
    </cfRule>
  </conditionalFormatting>
  <conditionalFormatting sqref="H78:H86">
    <cfRule type="cellIs" dxfId="3" priority="560" operator="greaterThan">
      <formula>0.9</formula>
    </cfRule>
    <cfRule type="dataBar" priority="561">
      <dataBar>
        <cfvo type="min"/>
        <cfvo type="max"/>
        <color rgb="FF008AEF"/>
      </dataBar>
    </cfRule>
  </conditionalFormatting>
  <conditionalFormatting sqref="H78:H86 I6:I10">
    <cfRule type="dataBar" priority="564">
      <dataBar>
        <cfvo type="min"/>
        <cfvo type="max"/>
        <color rgb="FF008AEF"/>
      </dataBar>
    </cfRule>
  </conditionalFormatting>
  <conditionalFormatting sqref="H37">
    <cfRule type="cellIs" dxfId="2" priority="8" operator="greaterThan">
      <formula>0.9</formula>
    </cfRule>
    <cfRule type="dataBar" priority="9">
      <dataBar>
        <cfvo type="min"/>
        <cfvo type="max"/>
        <color rgb="FF008AEF"/>
      </dataBar>
    </cfRule>
  </conditionalFormatting>
  <conditionalFormatting sqref="H37">
    <cfRule type="dataBar" priority="7">
      <dataBar>
        <cfvo type="min"/>
        <cfvo type="max"/>
        <color rgb="FF008AEF"/>
      </dataBar>
    </cfRule>
  </conditionalFormatting>
  <conditionalFormatting sqref="H24">
    <cfRule type="cellIs" dxfId="1" priority="5" operator="greaterThan">
      <formula>0.9</formula>
    </cfRule>
    <cfRule type="dataBar" priority="6">
      <dataBar>
        <cfvo type="min"/>
        <cfvo type="max"/>
        <color rgb="FF008AEF"/>
      </dataBar>
    </cfRule>
  </conditionalFormatting>
  <conditionalFormatting sqref="H24">
    <cfRule type="dataBar" priority="4">
      <dataBar>
        <cfvo type="min"/>
        <cfvo type="max"/>
        <color rgb="FF008AEF"/>
      </dataBar>
    </cfRule>
  </conditionalFormatting>
  <conditionalFormatting sqref="H14">
    <cfRule type="cellIs" dxfId="0" priority="2" operator="greaterThan">
      <formula>0.9</formula>
    </cfRule>
    <cfRule type="dataBar" priority="3">
      <dataBar>
        <cfvo type="min"/>
        <cfvo type="max"/>
        <color rgb="FF008AEF"/>
      </dataBar>
    </cfRule>
  </conditionalFormatting>
  <conditionalFormatting sqref="H1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2578125" defaultRowHeight="15"/>
  <cols>
    <col min="1" max="1" width="10.42578125" style="29" customWidth="1"/>
    <col min="2" max="2" width="21.140625" style="35" customWidth="1"/>
    <col min="3" max="3" width="17.85546875" style="35" customWidth="1"/>
    <col min="4" max="4" width="18.140625" style="35" customWidth="1"/>
    <col min="5" max="5" width="21.42578125" style="35" customWidth="1"/>
    <col min="6" max="6" width="15.7109375" style="35" customWidth="1"/>
    <col min="7" max="7" width="16.28515625" style="35" customWidth="1"/>
    <col min="8" max="8" width="18.42578125" style="35" customWidth="1"/>
    <col min="9" max="9" width="19.42578125" style="35" customWidth="1"/>
    <col min="10" max="10" width="12.7109375" style="29" customWidth="1"/>
    <col min="11" max="11" width="10.140625" style="29" customWidth="1"/>
    <col min="12" max="12" width="15.5703125" style="29" customWidth="1"/>
    <col min="13" max="16384" width="11.42578125" style="29"/>
  </cols>
  <sheetData>
    <row r="1" spans="2:9" ht="15.75" thickBot="1"/>
    <row r="2" spans="2:9" ht="19.5" customHeight="1">
      <c r="B2" s="351" t="s">
        <v>115</v>
      </c>
      <c r="C2" s="352"/>
      <c r="D2" s="352"/>
      <c r="E2" s="352"/>
      <c r="F2" s="352"/>
      <c r="G2" s="352"/>
      <c r="H2" s="352"/>
      <c r="I2" s="353"/>
    </row>
    <row r="3" spans="2:9" ht="17.25" customHeight="1">
      <c r="B3" s="354" t="s">
        <v>112</v>
      </c>
      <c r="C3" s="355"/>
      <c r="D3" s="355"/>
      <c r="E3" s="355"/>
      <c r="F3" s="355"/>
      <c r="G3" s="355"/>
      <c r="H3" s="355"/>
      <c r="I3" s="356"/>
    </row>
    <row r="4" spans="2:9" ht="21.75" customHeight="1" thickBot="1">
      <c r="B4" s="357">
        <v>43466</v>
      </c>
      <c r="C4" s="358"/>
      <c r="D4" s="358"/>
      <c r="E4" s="358"/>
      <c r="F4" s="358"/>
      <c r="G4" s="358"/>
      <c r="H4" s="358"/>
      <c r="I4" s="359"/>
    </row>
    <row r="5" spans="2:9" ht="27.75" customHeight="1" thickBot="1">
      <c r="G5" s="36"/>
    </row>
    <row r="6" spans="2:9" ht="66" customHeight="1" thickBot="1">
      <c r="B6" s="89" t="s">
        <v>2</v>
      </c>
      <c r="C6" s="89" t="s">
        <v>15</v>
      </c>
      <c r="D6" s="89" t="s">
        <v>0</v>
      </c>
      <c r="E6" s="89" t="s">
        <v>104</v>
      </c>
      <c r="F6" s="90" t="s">
        <v>108</v>
      </c>
      <c r="G6" s="89" t="s">
        <v>23</v>
      </c>
      <c r="H6" s="91" t="s">
        <v>13</v>
      </c>
      <c r="I6" s="92" t="s">
        <v>1</v>
      </c>
    </row>
    <row r="7" spans="2:9" ht="32.450000000000003" customHeight="1">
      <c r="B7" s="84" t="s">
        <v>18</v>
      </c>
      <c r="C7" s="348" t="s">
        <v>20</v>
      </c>
      <c r="D7" s="83" t="s">
        <v>114</v>
      </c>
      <c r="E7" s="37"/>
      <c r="F7" s="60"/>
      <c r="G7" s="82"/>
      <c r="H7" s="38"/>
      <c r="I7" s="74"/>
    </row>
    <row r="8" spans="2:9" ht="32.450000000000003" customHeight="1" thickBot="1">
      <c r="B8" s="88" t="s">
        <v>113</v>
      </c>
      <c r="C8" s="349"/>
      <c r="D8" s="75" t="s">
        <v>111</v>
      </c>
      <c r="E8" s="76"/>
      <c r="F8" s="87"/>
      <c r="G8" s="82"/>
      <c r="H8" s="38"/>
      <c r="I8" s="78"/>
    </row>
    <row r="9" spans="2:9" ht="32.450000000000003" customHeight="1" thickBot="1">
      <c r="B9" s="85"/>
      <c r="C9" s="350"/>
      <c r="D9" s="346" t="s">
        <v>39</v>
      </c>
      <c r="E9" s="347"/>
      <c r="F9" s="86"/>
      <c r="G9" s="81"/>
      <c r="H9" s="81"/>
      <c r="I9" s="80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M106"/>
  <sheetViews>
    <sheetView tabSelected="1" zoomScale="80" zoomScaleNormal="80" workbookViewId="0">
      <selection activeCell="H13" sqref="H13"/>
    </sheetView>
  </sheetViews>
  <sheetFormatPr baseColWidth="10" defaultColWidth="11.42578125" defaultRowHeight="31.5" customHeight="1"/>
  <cols>
    <col min="1" max="1" width="10" style="35" customWidth="1"/>
    <col min="2" max="2" width="13.85546875" style="35" customWidth="1"/>
    <col min="3" max="3" width="16.7109375" style="35" customWidth="1"/>
    <col min="4" max="4" width="18" style="35" customWidth="1"/>
    <col min="5" max="5" width="23.85546875" style="35" customWidth="1"/>
    <col min="6" max="6" width="14.85546875" style="35" customWidth="1"/>
    <col min="7" max="7" width="16.85546875" style="97" customWidth="1"/>
    <col min="8" max="8" width="21.42578125" style="35" bestFit="1" customWidth="1"/>
    <col min="9" max="9" width="15.85546875" style="35" customWidth="1"/>
    <col min="10" max="10" width="15.85546875" style="97" customWidth="1"/>
    <col min="11" max="11" width="13.7109375" style="35" customWidth="1"/>
    <col min="12" max="12" width="15.140625" style="35" customWidth="1"/>
    <col min="13" max="13" width="19" style="44" customWidth="1"/>
    <col min="14" max="16384" width="11.42578125" style="35"/>
  </cols>
  <sheetData>
    <row r="1" spans="2:13" ht="24" customHeight="1" thickBot="1"/>
    <row r="2" spans="2:13" ht="25.5" customHeight="1">
      <c r="B2" s="382" t="s">
        <v>130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</row>
    <row r="3" spans="2:13" ht="8.2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7"/>
    </row>
    <row r="4" spans="2:13" ht="29.25" customHeight="1" thickBot="1">
      <c r="B4" s="388">
        <f>+'RESUMEN ANUAL'!B$4</f>
        <v>43689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90"/>
    </row>
    <row r="5" spans="2:13" ht="31.5" customHeight="1" thickBot="1">
      <c r="C5" s="98"/>
      <c r="D5" s="98"/>
      <c r="E5" s="98"/>
      <c r="F5" s="98"/>
      <c r="G5" s="99"/>
      <c r="H5" s="98"/>
      <c r="I5" s="98"/>
      <c r="J5" s="99"/>
      <c r="K5" s="98"/>
      <c r="L5" s="98"/>
      <c r="M5" s="45"/>
    </row>
    <row r="6" spans="2:13" ht="58.5" customHeight="1" thickBot="1">
      <c r="B6" s="208" t="s">
        <v>2</v>
      </c>
      <c r="C6" s="209" t="s">
        <v>15</v>
      </c>
      <c r="D6" s="209" t="s">
        <v>0</v>
      </c>
      <c r="E6" s="209" t="s">
        <v>11</v>
      </c>
      <c r="F6" s="209" t="s">
        <v>22</v>
      </c>
      <c r="G6" s="210" t="s">
        <v>21</v>
      </c>
      <c r="H6" s="209" t="s">
        <v>34</v>
      </c>
      <c r="I6" s="209" t="s">
        <v>35</v>
      </c>
      <c r="J6" s="210" t="s">
        <v>33</v>
      </c>
      <c r="K6" s="209" t="s">
        <v>23</v>
      </c>
      <c r="L6" s="211" t="s">
        <v>13</v>
      </c>
      <c r="M6" s="212" t="s">
        <v>1</v>
      </c>
    </row>
    <row r="7" spans="2:13" ht="31.5" customHeight="1">
      <c r="B7" s="391" t="s">
        <v>37</v>
      </c>
      <c r="C7" s="371" t="s">
        <v>118</v>
      </c>
      <c r="D7" s="201" t="s">
        <v>12</v>
      </c>
      <c r="E7" s="201" t="s">
        <v>8</v>
      </c>
      <c r="F7" s="288">
        <v>3256</v>
      </c>
      <c r="G7" s="202">
        <f>+F7</f>
        <v>3256</v>
      </c>
      <c r="H7" s="203">
        <v>2303.239</v>
      </c>
      <c r="I7" s="203">
        <v>0</v>
      </c>
      <c r="J7" s="204">
        <f>+H7+I7</f>
        <v>2303.239</v>
      </c>
      <c r="K7" s="205">
        <f>+G7-J7</f>
        <v>952.76099999999997</v>
      </c>
      <c r="L7" s="206">
        <f>+J7/G7</f>
        <v>0.70738298525798526</v>
      </c>
      <c r="M7" s="207" t="s">
        <v>86</v>
      </c>
    </row>
    <row r="8" spans="2:13" ht="31.5" customHeight="1">
      <c r="B8" s="392"/>
      <c r="C8" s="366"/>
      <c r="D8" s="369" t="s">
        <v>30</v>
      </c>
      <c r="E8" s="110" t="s">
        <v>10</v>
      </c>
      <c r="F8" s="100">
        <v>1220</v>
      </c>
      <c r="G8" s="107">
        <f>+F8</f>
        <v>1220</v>
      </c>
      <c r="H8" s="108">
        <v>1320.03</v>
      </c>
      <c r="I8" s="108">
        <v>0</v>
      </c>
      <c r="J8" s="109">
        <f t="shared" ref="J8:J16" si="0">+H8+I8</f>
        <v>1320.03</v>
      </c>
      <c r="K8" s="104">
        <f>+G8-J8</f>
        <v>-100.02999999999997</v>
      </c>
      <c r="L8" s="58">
        <f>+J8/G8</f>
        <v>1.0819918032786886</v>
      </c>
      <c r="M8" s="259">
        <v>43553</v>
      </c>
    </row>
    <row r="9" spans="2:13" ht="31.5" customHeight="1">
      <c r="B9" s="392"/>
      <c r="C9" s="366"/>
      <c r="D9" s="369"/>
      <c r="E9" s="110" t="s">
        <v>8</v>
      </c>
      <c r="F9" s="100">
        <v>305</v>
      </c>
      <c r="G9" s="107">
        <f>+F9+K7</f>
        <v>1257.761</v>
      </c>
      <c r="H9" s="102">
        <v>0</v>
      </c>
      <c r="I9" s="102">
        <v>0</v>
      </c>
      <c r="J9" s="109">
        <f t="shared" si="0"/>
        <v>0</v>
      </c>
      <c r="K9" s="104">
        <f t="shared" ref="K9:K20" si="1">+G9-J9</f>
        <v>1257.761</v>
      </c>
      <c r="L9" s="58">
        <f>+J9/G9</f>
        <v>0</v>
      </c>
      <c r="M9" s="122" t="s">
        <v>86</v>
      </c>
    </row>
    <row r="10" spans="2:13" ht="31.5" customHeight="1">
      <c r="B10" s="392"/>
      <c r="C10" s="366"/>
      <c r="D10" s="196" t="s">
        <v>16</v>
      </c>
      <c r="E10" s="110" t="s">
        <v>8</v>
      </c>
      <c r="F10" s="100">
        <v>3463</v>
      </c>
      <c r="G10" s="101">
        <f>F10+K9</f>
        <v>4720.7610000000004</v>
      </c>
      <c r="H10" s="102">
        <v>3285.2750000000001</v>
      </c>
      <c r="I10" s="102">
        <v>0</v>
      </c>
      <c r="J10" s="109">
        <f t="shared" si="0"/>
        <v>3285.2750000000001</v>
      </c>
      <c r="K10" s="104">
        <f t="shared" si="1"/>
        <v>1435.4860000000003</v>
      </c>
      <c r="L10" s="58">
        <f>+J10/G10</f>
        <v>0.69592063652449254</v>
      </c>
      <c r="M10" s="122" t="s">
        <v>86</v>
      </c>
    </row>
    <row r="11" spans="2:13" ht="31.5" customHeight="1">
      <c r="B11" s="392"/>
      <c r="C11" s="366"/>
      <c r="D11" s="111" t="s">
        <v>121</v>
      </c>
      <c r="E11" s="106" t="s">
        <v>8</v>
      </c>
      <c r="F11" s="289">
        <v>1505</v>
      </c>
      <c r="G11" s="112">
        <f>F11+K10</f>
        <v>2940.4860000000003</v>
      </c>
      <c r="H11" s="113">
        <v>852.495</v>
      </c>
      <c r="I11" s="113"/>
      <c r="J11" s="109">
        <f t="shared" si="0"/>
        <v>852.495</v>
      </c>
      <c r="K11" s="104">
        <f>+G11-J11</f>
        <v>2087.9910000000004</v>
      </c>
      <c r="L11" s="58">
        <f t="shared" ref="L11:L29" si="2">+J11/G11</f>
        <v>0.28991636076485311</v>
      </c>
      <c r="M11" s="122" t="s">
        <v>86</v>
      </c>
    </row>
    <row r="12" spans="2:13" ht="31.5" customHeight="1">
      <c r="B12" s="392"/>
      <c r="C12" s="366"/>
      <c r="D12" s="363" t="s">
        <v>110</v>
      </c>
      <c r="E12" s="110" t="s">
        <v>10</v>
      </c>
      <c r="F12" s="100">
        <v>316</v>
      </c>
      <c r="G12" s="101">
        <f>F12+K8</f>
        <v>215.97000000000003</v>
      </c>
      <c r="H12" s="102"/>
      <c r="I12" s="102"/>
      <c r="J12" s="109">
        <f t="shared" si="0"/>
        <v>0</v>
      </c>
      <c r="K12" s="104">
        <f t="shared" si="1"/>
        <v>215.97000000000003</v>
      </c>
      <c r="L12" s="58">
        <f t="shared" si="2"/>
        <v>0</v>
      </c>
      <c r="M12" s="123" t="s">
        <v>86</v>
      </c>
    </row>
    <row r="13" spans="2:13" ht="31.5" customHeight="1">
      <c r="B13" s="392"/>
      <c r="C13" s="366"/>
      <c r="D13" s="363"/>
      <c r="E13" s="110" t="s">
        <v>31</v>
      </c>
      <c r="F13" s="100">
        <v>79</v>
      </c>
      <c r="G13" s="101">
        <f>F13+K11</f>
        <v>2166.9910000000004</v>
      </c>
      <c r="H13" s="102"/>
      <c r="I13" s="102"/>
      <c r="J13" s="109">
        <f t="shared" si="0"/>
        <v>0</v>
      </c>
      <c r="K13" s="104">
        <f>+G13-J13</f>
        <v>2166.9910000000004</v>
      </c>
      <c r="L13" s="58">
        <f>+J13/G13</f>
        <v>0</v>
      </c>
      <c r="M13" s="123" t="s">
        <v>86</v>
      </c>
    </row>
    <row r="14" spans="2:13" ht="31.5" customHeight="1">
      <c r="B14" s="392"/>
      <c r="C14" s="366"/>
      <c r="D14" s="196" t="s">
        <v>29</v>
      </c>
      <c r="E14" s="110" t="s">
        <v>8</v>
      </c>
      <c r="F14" s="100">
        <v>1275</v>
      </c>
      <c r="G14" s="101">
        <f>F14+K13</f>
        <v>3441.9910000000004</v>
      </c>
      <c r="H14" s="102"/>
      <c r="I14" s="102"/>
      <c r="J14" s="109">
        <f t="shared" si="0"/>
        <v>0</v>
      </c>
      <c r="K14" s="104">
        <f>+G14-J14</f>
        <v>3441.9910000000004</v>
      </c>
      <c r="L14" s="58">
        <f>+J14/G14</f>
        <v>0</v>
      </c>
      <c r="M14" s="123" t="s">
        <v>86</v>
      </c>
    </row>
    <row r="15" spans="2:13" ht="31.5" customHeight="1">
      <c r="B15" s="392"/>
      <c r="C15" s="366"/>
      <c r="D15" s="363" t="s">
        <v>32</v>
      </c>
      <c r="E15" s="110" t="s">
        <v>10</v>
      </c>
      <c r="F15" s="100">
        <v>411</v>
      </c>
      <c r="G15" s="101">
        <f>F15+K12</f>
        <v>626.97</v>
      </c>
      <c r="H15" s="102"/>
      <c r="I15" s="102"/>
      <c r="J15" s="109">
        <f t="shared" si="0"/>
        <v>0</v>
      </c>
      <c r="K15" s="104">
        <f t="shared" si="1"/>
        <v>626.97</v>
      </c>
      <c r="L15" s="58">
        <f t="shared" si="2"/>
        <v>0</v>
      </c>
      <c r="M15" s="123" t="s">
        <v>86</v>
      </c>
    </row>
    <row r="16" spans="2:13" ht="31.5" customHeight="1">
      <c r="B16" s="392"/>
      <c r="C16" s="366"/>
      <c r="D16" s="363"/>
      <c r="E16" s="110" t="s">
        <v>8</v>
      </c>
      <c r="F16" s="100">
        <v>103</v>
      </c>
      <c r="G16" s="101">
        <f>F16+K14</f>
        <v>3544.9910000000004</v>
      </c>
      <c r="H16" s="102"/>
      <c r="I16" s="102"/>
      <c r="J16" s="109">
        <f t="shared" si="0"/>
        <v>0</v>
      </c>
      <c r="K16" s="104">
        <f t="shared" si="1"/>
        <v>3544.9910000000004</v>
      </c>
      <c r="L16" s="58">
        <f t="shared" si="2"/>
        <v>0</v>
      </c>
      <c r="M16" s="123" t="s">
        <v>86</v>
      </c>
    </row>
    <row r="17" spans="2:13" ht="31.5" customHeight="1">
      <c r="B17" s="392"/>
      <c r="C17" s="367" t="s">
        <v>119</v>
      </c>
      <c r="D17" s="118" t="s">
        <v>12</v>
      </c>
      <c r="E17" s="119" t="s">
        <v>8</v>
      </c>
      <c r="F17" s="290">
        <v>5599</v>
      </c>
      <c r="G17" s="115">
        <f>+F17</f>
        <v>5599</v>
      </c>
      <c r="H17" s="102">
        <v>3695.0810000000001</v>
      </c>
      <c r="I17" s="102">
        <v>0</v>
      </c>
      <c r="J17" s="103">
        <f>+H17+I17</f>
        <v>3695.0810000000001</v>
      </c>
      <c r="K17" s="104">
        <f>+G17-J17</f>
        <v>1903.9189999999999</v>
      </c>
      <c r="L17" s="58">
        <f t="shared" si="2"/>
        <v>0.65995374173959642</v>
      </c>
      <c r="M17" s="123" t="s">
        <v>86</v>
      </c>
    </row>
    <row r="18" spans="2:13" ht="31.5" customHeight="1">
      <c r="B18" s="392"/>
      <c r="C18" s="367"/>
      <c r="D18" s="368" t="s">
        <v>30</v>
      </c>
      <c r="E18" s="119" t="s">
        <v>10</v>
      </c>
      <c r="F18" s="290">
        <v>2114</v>
      </c>
      <c r="G18" s="115">
        <f>+F18</f>
        <v>2114</v>
      </c>
      <c r="H18" s="102">
        <v>2922.011</v>
      </c>
      <c r="I18" s="102">
        <v>0</v>
      </c>
      <c r="J18" s="103">
        <f t="shared" ref="J18:J36" si="3">+H18+I18</f>
        <v>2922.011</v>
      </c>
      <c r="K18" s="104">
        <f t="shared" si="1"/>
        <v>-808.01099999999997</v>
      </c>
      <c r="L18" s="58">
        <f t="shared" si="2"/>
        <v>1.3822190160832544</v>
      </c>
      <c r="M18" s="200">
        <v>43551</v>
      </c>
    </row>
    <row r="19" spans="2:13" ht="31.5" customHeight="1">
      <c r="B19" s="392"/>
      <c r="C19" s="367"/>
      <c r="D19" s="368"/>
      <c r="E19" s="119" t="s">
        <v>8</v>
      </c>
      <c r="F19" s="290">
        <v>528</v>
      </c>
      <c r="G19" s="120">
        <f>+F19+K17</f>
        <v>2431.9189999999999</v>
      </c>
      <c r="H19" s="102">
        <v>32.655000000000001</v>
      </c>
      <c r="I19" s="102">
        <v>0</v>
      </c>
      <c r="J19" s="103">
        <f>+H19+I19</f>
        <v>32.655000000000001</v>
      </c>
      <c r="K19" s="104">
        <f t="shared" si="1"/>
        <v>2399.2639999999997</v>
      </c>
      <c r="L19" s="58">
        <f t="shared" si="2"/>
        <v>1.3427667615574368E-2</v>
      </c>
      <c r="M19" s="122" t="s">
        <v>86</v>
      </c>
    </row>
    <row r="20" spans="2:13" ht="31.5" customHeight="1">
      <c r="B20" s="392"/>
      <c r="C20" s="367"/>
      <c r="D20" s="195" t="s">
        <v>16</v>
      </c>
      <c r="E20" s="119" t="s">
        <v>8</v>
      </c>
      <c r="F20" s="290">
        <v>4500</v>
      </c>
      <c r="G20" s="115">
        <f>F20+K19</f>
        <v>6899.2639999999992</v>
      </c>
      <c r="H20" s="108">
        <v>7060.6170000000002</v>
      </c>
      <c r="I20" s="102">
        <v>0</v>
      </c>
      <c r="J20" s="103">
        <f t="shared" si="3"/>
        <v>7060.6170000000002</v>
      </c>
      <c r="K20" s="104">
        <f t="shared" si="1"/>
        <v>-161.35300000000097</v>
      </c>
      <c r="L20" s="58">
        <f>+J20/G20</f>
        <v>1.023386987365609</v>
      </c>
      <c r="M20" s="200">
        <v>43633</v>
      </c>
    </row>
    <row r="21" spans="2:13" ht="31.5" customHeight="1">
      <c r="B21" s="392"/>
      <c r="C21" s="367"/>
      <c r="D21" s="195" t="s">
        <v>121</v>
      </c>
      <c r="E21" s="119" t="s">
        <v>8</v>
      </c>
      <c r="F21" s="290">
        <v>2874</v>
      </c>
      <c r="G21" s="115">
        <f>F21+K20</f>
        <v>2712.646999999999</v>
      </c>
      <c r="H21" s="131">
        <v>2216.8420000000001</v>
      </c>
      <c r="I21" s="102"/>
      <c r="J21" s="103">
        <f t="shared" si="3"/>
        <v>2216.8420000000001</v>
      </c>
      <c r="K21" s="104">
        <f>+G21-J21</f>
        <v>495.80499999999893</v>
      </c>
      <c r="L21" s="58">
        <f t="shared" si="2"/>
        <v>0.81722465178845638</v>
      </c>
      <c r="M21" s="123" t="s">
        <v>86</v>
      </c>
    </row>
    <row r="22" spans="2:13" ht="31.5" customHeight="1">
      <c r="B22" s="392"/>
      <c r="C22" s="367"/>
      <c r="D22" s="362" t="s">
        <v>110</v>
      </c>
      <c r="E22" s="119" t="s">
        <v>10</v>
      </c>
      <c r="F22" s="290">
        <v>150</v>
      </c>
      <c r="G22" s="115">
        <f>F22+K18</f>
        <v>-658.01099999999997</v>
      </c>
      <c r="H22" s="108"/>
      <c r="I22" s="102"/>
      <c r="J22" s="103">
        <f>+H22+I22</f>
        <v>0</v>
      </c>
      <c r="K22" s="104">
        <f>+G22-J22</f>
        <v>-658.01099999999997</v>
      </c>
      <c r="L22" s="58">
        <f t="shared" si="2"/>
        <v>0</v>
      </c>
      <c r="M22" s="293" t="s">
        <v>86</v>
      </c>
    </row>
    <row r="23" spans="2:13" ht="31.5" customHeight="1">
      <c r="B23" s="392"/>
      <c r="C23" s="367"/>
      <c r="D23" s="362"/>
      <c r="E23" s="119" t="s">
        <v>8</v>
      </c>
      <c r="F23" s="290">
        <v>1500</v>
      </c>
      <c r="G23" s="115">
        <f>+F23+K21</f>
        <v>1995.8049999999989</v>
      </c>
      <c r="H23" s="102"/>
      <c r="I23" s="102"/>
      <c r="J23" s="103">
        <f t="shared" si="3"/>
        <v>0</v>
      </c>
      <c r="K23" s="104">
        <f t="shared" ref="K23:K36" si="4">+G23-J23</f>
        <v>1995.8049999999989</v>
      </c>
      <c r="L23" s="58">
        <f t="shared" si="2"/>
        <v>0</v>
      </c>
      <c r="M23" s="123" t="s">
        <v>86</v>
      </c>
    </row>
    <row r="24" spans="2:13" ht="31.5" customHeight="1">
      <c r="B24" s="392"/>
      <c r="C24" s="367"/>
      <c r="D24" s="195" t="s">
        <v>29</v>
      </c>
      <c r="E24" s="119" t="s">
        <v>31</v>
      </c>
      <c r="F24" s="290">
        <v>3000</v>
      </c>
      <c r="G24" s="115">
        <f>+F24+K23</f>
        <v>4995.8049999999985</v>
      </c>
      <c r="H24" s="102"/>
      <c r="I24" s="102"/>
      <c r="J24" s="103">
        <f>+H24+I24</f>
        <v>0</v>
      </c>
      <c r="K24" s="104">
        <f t="shared" si="4"/>
        <v>4995.8049999999985</v>
      </c>
      <c r="L24" s="58">
        <f t="shared" si="2"/>
        <v>0</v>
      </c>
      <c r="M24" s="124" t="s">
        <v>86</v>
      </c>
    </row>
    <row r="25" spans="2:13" ht="31.5" customHeight="1">
      <c r="B25" s="392"/>
      <c r="C25" s="367"/>
      <c r="D25" s="362" t="s">
        <v>32</v>
      </c>
      <c r="E25" s="119" t="s">
        <v>10</v>
      </c>
      <c r="F25" s="290">
        <v>150</v>
      </c>
      <c r="G25" s="115">
        <f>+F25+K22</f>
        <v>-508.01099999999997</v>
      </c>
      <c r="H25" s="102"/>
      <c r="I25" s="102"/>
      <c r="J25" s="103">
        <f t="shared" si="3"/>
        <v>0</v>
      </c>
      <c r="K25" s="104">
        <f t="shared" si="4"/>
        <v>-508.01099999999997</v>
      </c>
      <c r="L25" s="58">
        <f t="shared" si="2"/>
        <v>0</v>
      </c>
      <c r="M25" s="294" t="s">
        <v>86</v>
      </c>
    </row>
    <row r="26" spans="2:13" ht="31.5" customHeight="1">
      <c r="B26" s="392"/>
      <c r="C26" s="367"/>
      <c r="D26" s="362"/>
      <c r="E26" s="119" t="s">
        <v>8</v>
      </c>
      <c r="F26" s="290">
        <v>2500</v>
      </c>
      <c r="G26" s="115">
        <f>+F26+K24</f>
        <v>7495.8049999999985</v>
      </c>
      <c r="H26" s="102"/>
      <c r="I26" s="102"/>
      <c r="J26" s="103">
        <f t="shared" si="3"/>
        <v>0</v>
      </c>
      <c r="K26" s="104">
        <f t="shared" si="4"/>
        <v>7495.8049999999985</v>
      </c>
      <c r="L26" s="58">
        <f t="shared" si="2"/>
        <v>0</v>
      </c>
      <c r="M26" s="123" t="s">
        <v>86</v>
      </c>
    </row>
    <row r="27" spans="2:13" ht="31.5" customHeight="1">
      <c r="B27" s="392"/>
      <c r="C27" s="366" t="s">
        <v>120</v>
      </c>
      <c r="D27" s="198" t="s">
        <v>12</v>
      </c>
      <c r="E27" s="110" t="s">
        <v>8</v>
      </c>
      <c r="F27" s="100">
        <v>7632</v>
      </c>
      <c r="G27" s="101">
        <f>+F27</f>
        <v>7632</v>
      </c>
      <c r="H27" s="117">
        <v>6676.0839999999998</v>
      </c>
      <c r="I27" s="102">
        <v>0</v>
      </c>
      <c r="J27" s="109">
        <f>+H27+I27</f>
        <v>6676.0839999999998</v>
      </c>
      <c r="K27" s="104">
        <f>+G27-J27</f>
        <v>955.91600000000017</v>
      </c>
      <c r="L27" s="58">
        <f t="shared" si="2"/>
        <v>0.87474895178197065</v>
      </c>
      <c r="M27" s="114" t="s">
        <v>86</v>
      </c>
    </row>
    <row r="28" spans="2:13" ht="31.5" customHeight="1">
      <c r="B28" s="392"/>
      <c r="C28" s="366"/>
      <c r="D28" s="369" t="s">
        <v>30</v>
      </c>
      <c r="E28" s="110" t="s">
        <v>10</v>
      </c>
      <c r="F28" s="100">
        <v>2775</v>
      </c>
      <c r="G28" s="101">
        <f>+F28</f>
        <v>2775</v>
      </c>
      <c r="H28" s="102">
        <v>4521.2979999999998</v>
      </c>
      <c r="I28" s="102">
        <v>0</v>
      </c>
      <c r="J28" s="103">
        <f t="shared" si="3"/>
        <v>4521.2979999999998</v>
      </c>
      <c r="K28" s="104">
        <f t="shared" si="4"/>
        <v>-1746.2979999999998</v>
      </c>
      <c r="L28" s="58">
        <f t="shared" si="2"/>
        <v>1.6292965765765766</v>
      </c>
      <c r="M28" s="199">
        <v>43549</v>
      </c>
    </row>
    <row r="29" spans="2:13" ht="31.5" customHeight="1">
      <c r="B29" s="392"/>
      <c r="C29" s="366"/>
      <c r="D29" s="369"/>
      <c r="E29" s="110" t="s">
        <v>8</v>
      </c>
      <c r="F29" s="100">
        <v>694</v>
      </c>
      <c r="G29" s="107">
        <f>+F29+K27</f>
        <v>1649.9160000000002</v>
      </c>
      <c r="H29" s="102">
        <v>184.37</v>
      </c>
      <c r="I29" s="102">
        <v>0</v>
      </c>
      <c r="J29" s="103">
        <f t="shared" si="3"/>
        <v>184.37</v>
      </c>
      <c r="K29" s="104">
        <f t="shared" si="4"/>
        <v>1465.5460000000003</v>
      </c>
      <c r="L29" s="58">
        <f t="shared" si="2"/>
        <v>0.11174508277997182</v>
      </c>
      <c r="M29" s="114" t="s">
        <v>86</v>
      </c>
    </row>
    <row r="30" spans="2:13" ht="31.5" customHeight="1">
      <c r="B30" s="392"/>
      <c r="C30" s="366"/>
      <c r="D30" s="196" t="s">
        <v>16</v>
      </c>
      <c r="E30" s="110" t="s">
        <v>8</v>
      </c>
      <c r="F30" s="100">
        <v>6000</v>
      </c>
      <c r="G30" s="101">
        <f>F30+K29</f>
        <v>7465.5460000000003</v>
      </c>
      <c r="H30" s="102">
        <v>7812.9930000000004</v>
      </c>
      <c r="I30" s="102">
        <v>0</v>
      </c>
      <c r="J30" s="103">
        <f t="shared" si="3"/>
        <v>7812.9930000000004</v>
      </c>
      <c r="K30" s="104">
        <f t="shared" si="4"/>
        <v>-347.44700000000012</v>
      </c>
      <c r="L30" s="58">
        <f t="shared" ref="L30:L36" si="5">+J30/G30</f>
        <v>1.0465400655223343</v>
      </c>
      <c r="M30" s="199">
        <v>43612</v>
      </c>
    </row>
    <row r="31" spans="2:13" ht="31.5" customHeight="1">
      <c r="B31" s="392"/>
      <c r="C31" s="366"/>
      <c r="D31" s="196" t="s">
        <v>122</v>
      </c>
      <c r="E31" s="110" t="s">
        <v>8</v>
      </c>
      <c r="F31" s="100">
        <v>3000</v>
      </c>
      <c r="G31" s="101">
        <f>F31+K30</f>
        <v>2652.5529999999999</v>
      </c>
      <c r="H31" s="102">
        <v>2809.098</v>
      </c>
      <c r="I31" s="102"/>
      <c r="J31" s="105">
        <f t="shared" si="3"/>
        <v>2809.098</v>
      </c>
      <c r="K31" s="104">
        <f t="shared" si="4"/>
        <v>-156.54500000000007</v>
      </c>
      <c r="L31" s="58">
        <f t="shared" si="5"/>
        <v>1.0590167284122127</v>
      </c>
      <c r="M31" s="199">
        <v>43655</v>
      </c>
    </row>
    <row r="32" spans="2:13" ht="31.5" customHeight="1">
      <c r="B32" s="392"/>
      <c r="C32" s="366"/>
      <c r="D32" s="363" t="s">
        <v>110</v>
      </c>
      <c r="E32" s="110" t="s">
        <v>10</v>
      </c>
      <c r="F32" s="100">
        <v>976</v>
      </c>
      <c r="G32" s="101">
        <f>F32+K28</f>
        <v>-770.29799999999977</v>
      </c>
      <c r="H32" s="102"/>
      <c r="I32" s="102"/>
      <c r="J32" s="103">
        <f>+H32+I32</f>
        <v>0</v>
      </c>
      <c r="K32" s="104">
        <f>+G32-J32</f>
        <v>-770.29799999999977</v>
      </c>
      <c r="L32" s="58">
        <f t="shared" si="5"/>
        <v>0</v>
      </c>
      <c r="M32" s="293" t="s">
        <v>86</v>
      </c>
    </row>
    <row r="33" spans="2:13" ht="31.5" customHeight="1">
      <c r="B33" s="392"/>
      <c r="C33" s="366"/>
      <c r="D33" s="363"/>
      <c r="E33" s="110" t="s">
        <v>8</v>
      </c>
      <c r="F33" s="100">
        <v>1304</v>
      </c>
      <c r="G33" s="101">
        <f>F33+K31</f>
        <v>1147.4549999999999</v>
      </c>
      <c r="H33" s="102"/>
      <c r="I33" s="102"/>
      <c r="J33" s="103">
        <f t="shared" si="3"/>
        <v>0</v>
      </c>
      <c r="K33" s="104">
        <f t="shared" si="4"/>
        <v>1147.4549999999999</v>
      </c>
      <c r="L33" s="58">
        <f t="shared" si="5"/>
        <v>0</v>
      </c>
      <c r="M33" s="123" t="s">
        <v>86</v>
      </c>
    </row>
    <row r="34" spans="2:13" ht="31.5" customHeight="1">
      <c r="B34" s="392"/>
      <c r="C34" s="366"/>
      <c r="D34" s="198" t="s">
        <v>29</v>
      </c>
      <c r="E34" s="110" t="s">
        <v>31</v>
      </c>
      <c r="F34" s="100">
        <v>2406</v>
      </c>
      <c r="G34" s="101">
        <f>F34+K33</f>
        <v>3553.4549999999999</v>
      </c>
      <c r="H34" s="102"/>
      <c r="I34" s="102"/>
      <c r="J34" s="105">
        <f t="shared" si="3"/>
        <v>0</v>
      </c>
      <c r="K34" s="104">
        <f t="shared" si="4"/>
        <v>3553.4549999999999</v>
      </c>
      <c r="L34" s="58">
        <f t="shared" si="5"/>
        <v>0</v>
      </c>
      <c r="M34" s="124" t="s">
        <v>86</v>
      </c>
    </row>
    <row r="35" spans="2:13" ht="31.5" customHeight="1">
      <c r="B35" s="392"/>
      <c r="C35" s="366"/>
      <c r="D35" s="363" t="s">
        <v>32</v>
      </c>
      <c r="E35" s="110" t="s">
        <v>10</v>
      </c>
      <c r="F35" s="100">
        <v>728</v>
      </c>
      <c r="G35" s="101">
        <f>+F35+K32</f>
        <v>-42.297999999999774</v>
      </c>
      <c r="H35" s="102"/>
      <c r="I35" s="102"/>
      <c r="J35" s="103">
        <f t="shared" si="3"/>
        <v>0</v>
      </c>
      <c r="K35" s="104">
        <f>+G35-J35</f>
        <v>-42.297999999999774</v>
      </c>
      <c r="L35" s="58">
        <f t="shared" si="5"/>
        <v>0</v>
      </c>
      <c r="M35" s="293" t="s">
        <v>86</v>
      </c>
    </row>
    <row r="36" spans="2:13" ht="23.45" customHeight="1">
      <c r="B36" s="392"/>
      <c r="C36" s="366"/>
      <c r="D36" s="363"/>
      <c r="E36" s="110" t="s">
        <v>8</v>
      </c>
      <c r="F36" s="100">
        <v>1182</v>
      </c>
      <c r="G36" s="101">
        <f>+F36+K34</f>
        <v>4735.4549999999999</v>
      </c>
      <c r="H36" s="102"/>
      <c r="I36" s="102"/>
      <c r="J36" s="103">
        <f t="shared" si="3"/>
        <v>0</v>
      </c>
      <c r="K36" s="104">
        <f t="shared" si="4"/>
        <v>4735.4549999999999</v>
      </c>
      <c r="L36" s="58">
        <f t="shared" si="5"/>
        <v>0</v>
      </c>
      <c r="M36" s="123" t="s">
        <v>86</v>
      </c>
    </row>
    <row r="37" spans="2:13" s="30" customFormat="1" ht="31.5" customHeight="1" thickBot="1">
      <c r="B37" s="393"/>
      <c r="C37" s="364" t="s">
        <v>36</v>
      </c>
      <c r="D37" s="364"/>
      <c r="E37" s="364"/>
      <c r="F37" s="126">
        <f>SUM(F7:F36)</f>
        <v>61545</v>
      </c>
      <c r="G37" s="126">
        <f>SUM(G7:G36)</f>
        <v>87268.928000000014</v>
      </c>
      <c r="H37" s="287">
        <f>SUM(H7:H36)</f>
        <v>45692.088000000003</v>
      </c>
      <c r="I37" s="126">
        <f>SUM(I7:I36)</f>
        <v>0</v>
      </c>
      <c r="J37" s="127">
        <f>SUM(J7:J36)</f>
        <v>45692.088000000003</v>
      </c>
      <c r="K37" s="127">
        <f>+F37-J37</f>
        <v>15852.911999999997</v>
      </c>
      <c r="L37" s="128">
        <f>+J37/F37</f>
        <v>0.74241754813551064</v>
      </c>
      <c r="M37" s="129"/>
    </row>
    <row r="38" spans="2:13" s="30" customFormat="1" ht="31.5" customHeight="1" thickBot="1">
      <c r="C38" s="46"/>
      <c r="D38" s="47"/>
      <c r="E38" s="31"/>
      <c r="F38" s="32"/>
      <c r="G38" s="48"/>
      <c r="H38" s="49"/>
      <c r="I38" s="49"/>
      <c r="J38" s="50"/>
      <c r="K38" s="51"/>
      <c r="L38" s="34"/>
      <c r="M38" s="52"/>
    </row>
    <row r="39" spans="2:13" s="30" customFormat="1" ht="56.25" customHeight="1" thickBot="1">
      <c r="B39" s="208" t="s">
        <v>2</v>
      </c>
      <c r="C39" s="209" t="s">
        <v>15</v>
      </c>
      <c r="D39" s="209" t="s">
        <v>0</v>
      </c>
      <c r="E39" s="209" t="s">
        <v>11</v>
      </c>
      <c r="F39" s="209" t="s">
        <v>22</v>
      </c>
      <c r="G39" s="210" t="s">
        <v>21</v>
      </c>
      <c r="H39" s="218" t="s">
        <v>34</v>
      </c>
      <c r="I39" s="218" t="s">
        <v>35</v>
      </c>
      <c r="J39" s="210" t="s">
        <v>33</v>
      </c>
      <c r="K39" s="209" t="s">
        <v>23</v>
      </c>
      <c r="L39" s="211" t="s">
        <v>13</v>
      </c>
      <c r="M39" s="212" t="s">
        <v>1</v>
      </c>
    </row>
    <row r="40" spans="2:13" ht="31.5" customHeight="1">
      <c r="B40" s="372" t="s">
        <v>18</v>
      </c>
      <c r="C40" s="371" t="s">
        <v>118</v>
      </c>
      <c r="D40" s="375" t="s">
        <v>14</v>
      </c>
      <c r="E40" s="219" t="s">
        <v>10</v>
      </c>
      <c r="F40" s="288">
        <v>185</v>
      </c>
      <c r="G40" s="220">
        <f>+F40</f>
        <v>185</v>
      </c>
      <c r="H40" s="221">
        <v>101.91200000000001</v>
      </c>
      <c r="I40" s="222">
        <v>0</v>
      </c>
      <c r="J40" s="223">
        <f>+H40+I40</f>
        <v>101.91200000000001</v>
      </c>
      <c r="K40" s="224">
        <f t="shared" ref="K40:K70" si="6">+G40-J40</f>
        <v>83.087999999999994</v>
      </c>
      <c r="L40" s="217">
        <f t="shared" ref="L40:L49" si="7">+J40/G40</f>
        <v>0.55087567567567575</v>
      </c>
      <c r="M40" s="207" t="s">
        <v>86</v>
      </c>
    </row>
    <row r="41" spans="2:13" ht="31.5" customHeight="1">
      <c r="B41" s="373"/>
      <c r="C41" s="366"/>
      <c r="D41" s="376"/>
      <c r="E41" s="143" t="s">
        <v>8</v>
      </c>
      <c r="F41" s="289">
        <v>10</v>
      </c>
      <c r="G41" s="112">
        <f>+F41</f>
        <v>10</v>
      </c>
      <c r="H41" s="131">
        <v>0</v>
      </c>
      <c r="I41" s="131">
        <v>0</v>
      </c>
      <c r="J41" s="103">
        <f>+H41+I41</f>
        <v>0</v>
      </c>
      <c r="K41" s="109">
        <f t="shared" si="6"/>
        <v>10</v>
      </c>
      <c r="L41" s="57">
        <f t="shared" si="7"/>
        <v>0</v>
      </c>
      <c r="M41" s="114" t="s">
        <v>86</v>
      </c>
    </row>
    <row r="42" spans="2:13" ht="31.5" customHeight="1">
      <c r="B42" s="373"/>
      <c r="C42" s="366"/>
      <c r="D42" s="377" t="s">
        <v>16</v>
      </c>
      <c r="E42" s="143" t="s">
        <v>10</v>
      </c>
      <c r="F42" s="289">
        <v>268</v>
      </c>
      <c r="G42" s="112">
        <f t="shared" ref="G42:G47" si="8">+F42+K40</f>
        <v>351.08799999999997</v>
      </c>
      <c r="H42" s="131">
        <v>474.37799999999999</v>
      </c>
      <c r="I42" s="131">
        <v>0</v>
      </c>
      <c r="J42" s="103">
        <f t="shared" ref="J42:J62" si="9">+H42+I42</f>
        <v>474.37799999999999</v>
      </c>
      <c r="K42" s="109">
        <f t="shared" si="6"/>
        <v>-123.29000000000002</v>
      </c>
      <c r="L42" s="57">
        <f t="shared" si="7"/>
        <v>1.3511655197557308</v>
      </c>
      <c r="M42" s="200">
        <v>43640</v>
      </c>
    </row>
    <row r="43" spans="2:13" ht="31.5" customHeight="1">
      <c r="B43" s="373"/>
      <c r="C43" s="366"/>
      <c r="D43" s="377"/>
      <c r="E43" s="143" t="s">
        <v>8</v>
      </c>
      <c r="F43" s="289">
        <v>15</v>
      </c>
      <c r="G43" s="112">
        <f t="shared" si="8"/>
        <v>25</v>
      </c>
      <c r="H43" s="131">
        <v>0</v>
      </c>
      <c r="I43" s="131">
        <v>0</v>
      </c>
      <c r="J43" s="103">
        <f>+H43+I43</f>
        <v>0</v>
      </c>
      <c r="K43" s="109">
        <f t="shared" si="6"/>
        <v>25</v>
      </c>
      <c r="L43" s="57">
        <f t="shared" si="7"/>
        <v>0</v>
      </c>
      <c r="M43" s="114" t="s">
        <v>86</v>
      </c>
    </row>
    <row r="44" spans="2:13" ht="31.5" customHeight="1">
      <c r="B44" s="373"/>
      <c r="C44" s="366"/>
      <c r="D44" s="376" t="s">
        <v>24</v>
      </c>
      <c r="E44" s="143" t="s">
        <v>10</v>
      </c>
      <c r="F44" s="289">
        <v>285</v>
      </c>
      <c r="G44" s="112">
        <f t="shared" si="8"/>
        <v>161.70999999999998</v>
      </c>
      <c r="H44" s="131">
        <v>201.76</v>
      </c>
      <c r="I44" s="131"/>
      <c r="J44" s="103">
        <f>+H44+I44</f>
        <v>201.76</v>
      </c>
      <c r="K44" s="109">
        <f>+G44-J44</f>
        <v>-40.050000000000011</v>
      </c>
      <c r="L44" s="57">
        <f t="shared" si="7"/>
        <v>1.2476655741759941</v>
      </c>
      <c r="M44" s="114" t="s">
        <v>86</v>
      </c>
    </row>
    <row r="45" spans="2:13" ht="31.5" customHeight="1">
      <c r="B45" s="373"/>
      <c r="C45" s="366"/>
      <c r="D45" s="376"/>
      <c r="E45" s="143" t="s">
        <v>8</v>
      </c>
      <c r="F45" s="289">
        <v>15</v>
      </c>
      <c r="G45" s="112">
        <f t="shared" si="8"/>
        <v>40</v>
      </c>
      <c r="H45" s="131"/>
      <c r="I45" s="131"/>
      <c r="J45" s="103">
        <f>+H45+I45</f>
        <v>0</v>
      </c>
      <c r="K45" s="109">
        <f t="shared" si="6"/>
        <v>40</v>
      </c>
      <c r="L45" s="57">
        <f t="shared" si="7"/>
        <v>0</v>
      </c>
      <c r="M45" s="114" t="s">
        <v>86</v>
      </c>
    </row>
    <row r="46" spans="2:13" ht="31.5" customHeight="1">
      <c r="B46" s="373"/>
      <c r="C46" s="366"/>
      <c r="D46" s="370" t="s">
        <v>17</v>
      </c>
      <c r="E46" s="144" t="s">
        <v>10</v>
      </c>
      <c r="F46" s="100">
        <v>20</v>
      </c>
      <c r="G46" s="101">
        <f t="shared" si="8"/>
        <v>-20.050000000000011</v>
      </c>
      <c r="H46" s="102"/>
      <c r="I46" s="102"/>
      <c r="J46" s="105">
        <f t="shared" si="9"/>
        <v>0</v>
      </c>
      <c r="K46" s="116">
        <f>+G46-J46</f>
        <v>-20.050000000000011</v>
      </c>
      <c r="L46" s="58">
        <f t="shared" si="7"/>
        <v>0</v>
      </c>
      <c r="M46" s="114" t="s">
        <v>86</v>
      </c>
    </row>
    <row r="47" spans="2:13" ht="31.5" customHeight="1">
      <c r="B47" s="373"/>
      <c r="C47" s="366"/>
      <c r="D47" s="370"/>
      <c r="E47" s="144" t="s">
        <v>8</v>
      </c>
      <c r="F47" s="100">
        <v>1</v>
      </c>
      <c r="G47" s="101">
        <f t="shared" si="8"/>
        <v>41</v>
      </c>
      <c r="H47" s="102"/>
      <c r="I47" s="102"/>
      <c r="J47" s="103">
        <f>+H47+I47</f>
        <v>0</v>
      </c>
      <c r="K47" s="116">
        <f t="shared" si="6"/>
        <v>41</v>
      </c>
      <c r="L47" s="58">
        <f t="shared" si="7"/>
        <v>0</v>
      </c>
      <c r="M47" s="114" t="s">
        <v>86</v>
      </c>
    </row>
    <row r="48" spans="2:13" ht="31.5" customHeight="1">
      <c r="B48" s="373"/>
      <c r="C48" s="365" t="s">
        <v>119</v>
      </c>
      <c r="D48" s="378" t="s">
        <v>14</v>
      </c>
      <c r="E48" s="145" t="s">
        <v>10</v>
      </c>
      <c r="F48" s="290">
        <v>928</v>
      </c>
      <c r="G48" s="115">
        <f>+F48</f>
        <v>928</v>
      </c>
      <c r="H48" s="117">
        <v>153.06800000000001</v>
      </c>
      <c r="I48" s="130">
        <v>920.98599999999999</v>
      </c>
      <c r="J48" s="103">
        <f t="shared" si="9"/>
        <v>1074.0540000000001</v>
      </c>
      <c r="K48" s="116">
        <f t="shared" si="6"/>
        <v>-146.05400000000009</v>
      </c>
      <c r="L48" s="58">
        <f t="shared" si="7"/>
        <v>1.1573857758620691</v>
      </c>
      <c r="M48" s="200">
        <v>43493</v>
      </c>
    </row>
    <row r="49" spans="2:13" ht="31.5" customHeight="1">
      <c r="B49" s="373"/>
      <c r="C49" s="365"/>
      <c r="D49" s="378"/>
      <c r="E49" s="145" t="s">
        <v>8</v>
      </c>
      <c r="F49" s="290">
        <v>49</v>
      </c>
      <c r="G49" s="115">
        <f>+F49</f>
        <v>49</v>
      </c>
      <c r="H49" s="131">
        <v>49.021999999999998</v>
      </c>
      <c r="I49" s="131">
        <v>0</v>
      </c>
      <c r="J49" s="103">
        <f>+H49+I49</f>
        <v>49.021999999999998</v>
      </c>
      <c r="K49" s="116">
        <f t="shared" si="6"/>
        <v>-2.1999999999998465E-2</v>
      </c>
      <c r="L49" s="58">
        <f t="shared" si="7"/>
        <v>1.0004489795918368</v>
      </c>
      <c r="M49" s="133" t="s">
        <v>86</v>
      </c>
    </row>
    <row r="50" spans="2:13" ht="31.5" customHeight="1">
      <c r="B50" s="373"/>
      <c r="C50" s="365"/>
      <c r="D50" s="379" t="s">
        <v>16</v>
      </c>
      <c r="E50" s="145" t="s">
        <v>10</v>
      </c>
      <c r="F50" s="290">
        <v>814</v>
      </c>
      <c r="G50" s="115">
        <f t="shared" ref="G50:G55" si="10">+F50+K48</f>
        <v>667.94599999999991</v>
      </c>
      <c r="H50" s="131">
        <v>144.37700000000001</v>
      </c>
      <c r="I50" s="131">
        <v>665.70100000000002</v>
      </c>
      <c r="J50" s="103">
        <f t="shared" si="9"/>
        <v>810.07799999999997</v>
      </c>
      <c r="K50" s="116">
        <f t="shared" si="6"/>
        <v>-142.13200000000006</v>
      </c>
      <c r="L50" s="58">
        <f t="shared" ref="L50:L55" si="11">+J50/G50</f>
        <v>1.2127896566488909</v>
      </c>
      <c r="M50" s="200">
        <v>43580</v>
      </c>
    </row>
    <row r="51" spans="2:13" ht="31.5" customHeight="1">
      <c r="B51" s="373"/>
      <c r="C51" s="365"/>
      <c r="D51" s="379"/>
      <c r="E51" s="145" t="s">
        <v>8</v>
      </c>
      <c r="F51" s="290">
        <v>42</v>
      </c>
      <c r="G51" s="115">
        <f t="shared" si="10"/>
        <v>41.978000000000002</v>
      </c>
      <c r="H51" s="131">
        <v>116.324</v>
      </c>
      <c r="I51" s="131">
        <v>0</v>
      </c>
      <c r="J51" s="103">
        <f>+H51+I51</f>
        <v>116.324</v>
      </c>
      <c r="K51" s="116">
        <f t="shared" si="6"/>
        <v>-74.346000000000004</v>
      </c>
      <c r="L51" s="58">
        <f t="shared" si="11"/>
        <v>2.7710705607699269</v>
      </c>
      <c r="M51" s="200">
        <v>43592</v>
      </c>
    </row>
    <row r="52" spans="2:13" ht="31.5" customHeight="1">
      <c r="B52" s="373"/>
      <c r="C52" s="365"/>
      <c r="D52" s="378" t="s">
        <v>24</v>
      </c>
      <c r="E52" s="145" t="s">
        <v>10</v>
      </c>
      <c r="F52" s="290">
        <v>950</v>
      </c>
      <c r="G52" s="115">
        <f t="shared" si="10"/>
        <v>807.86799999999994</v>
      </c>
      <c r="H52" s="131">
        <v>536.68100000000004</v>
      </c>
      <c r="I52" s="131">
        <v>306.23099999999999</v>
      </c>
      <c r="J52" s="103">
        <f t="shared" si="9"/>
        <v>842.91200000000003</v>
      </c>
      <c r="K52" s="116">
        <f t="shared" si="6"/>
        <v>-35.044000000000096</v>
      </c>
      <c r="L52" s="58">
        <f t="shared" si="11"/>
        <v>1.0433783736947126</v>
      </c>
      <c r="M52" s="200">
        <v>43655</v>
      </c>
    </row>
    <row r="53" spans="2:13" ht="31.5" customHeight="1">
      <c r="B53" s="373"/>
      <c r="C53" s="365"/>
      <c r="D53" s="378"/>
      <c r="E53" s="145" t="s">
        <v>8</v>
      </c>
      <c r="F53" s="290">
        <v>86</v>
      </c>
      <c r="G53" s="115">
        <f t="shared" si="10"/>
        <v>11.653999999999996</v>
      </c>
      <c r="H53" s="131">
        <v>47.902000000000001</v>
      </c>
      <c r="I53" s="131"/>
      <c r="J53" s="103">
        <f>+H53+I53</f>
        <v>47.902000000000001</v>
      </c>
      <c r="K53" s="116">
        <f t="shared" si="6"/>
        <v>-36.248000000000005</v>
      </c>
      <c r="L53" s="58">
        <f t="shared" si="11"/>
        <v>4.1103483782392329</v>
      </c>
      <c r="M53" s="200">
        <v>43662</v>
      </c>
    </row>
    <row r="54" spans="2:13" ht="31.5" customHeight="1">
      <c r="B54" s="373"/>
      <c r="C54" s="365"/>
      <c r="D54" s="379" t="s">
        <v>17</v>
      </c>
      <c r="E54" s="145" t="s">
        <v>10</v>
      </c>
      <c r="F54" s="290">
        <v>958</v>
      </c>
      <c r="G54" s="115">
        <f t="shared" si="10"/>
        <v>922.9559999999999</v>
      </c>
      <c r="H54" s="102"/>
      <c r="I54" s="102"/>
      <c r="J54" s="103">
        <f t="shared" si="9"/>
        <v>0</v>
      </c>
      <c r="K54" s="132">
        <f t="shared" si="6"/>
        <v>922.9559999999999</v>
      </c>
      <c r="L54" s="58">
        <f t="shared" si="11"/>
        <v>0</v>
      </c>
      <c r="M54" s="114" t="s">
        <v>86</v>
      </c>
    </row>
    <row r="55" spans="2:13" ht="31.5" customHeight="1">
      <c r="B55" s="373"/>
      <c r="C55" s="365"/>
      <c r="D55" s="379"/>
      <c r="E55" s="145" t="s">
        <v>8</v>
      </c>
      <c r="F55" s="290">
        <v>15</v>
      </c>
      <c r="G55" s="115">
        <f t="shared" si="10"/>
        <v>-21.248000000000005</v>
      </c>
      <c r="H55" s="102"/>
      <c r="I55" s="102"/>
      <c r="J55" s="103">
        <f>+H55+I55</f>
        <v>0</v>
      </c>
      <c r="K55" s="132">
        <f t="shared" si="6"/>
        <v>-21.248000000000005</v>
      </c>
      <c r="L55" s="58">
        <f t="shared" si="11"/>
        <v>0</v>
      </c>
      <c r="M55" s="134" t="s">
        <v>86</v>
      </c>
    </row>
    <row r="56" spans="2:13" ht="31.5" customHeight="1">
      <c r="B56" s="373"/>
      <c r="C56" s="380" t="s">
        <v>120</v>
      </c>
      <c r="D56" s="381" t="s">
        <v>14</v>
      </c>
      <c r="E56" s="144" t="s">
        <v>10</v>
      </c>
      <c r="F56" s="100">
        <v>2341</v>
      </c>
      <c r="G56" s="101">
        <f>+F56</f>
        <v>2341</v>
      </c>
      <c r="H56" s="117">
        <v>659.18399999999997</v>
      </c>
      <c r="I56" s="130">
        <v>1953.6489999999999</v>
      </c>
      <c r="J56" s="103">
        <f t="shared" si="9"/>
        <v>2612.8329999999996</v>
      </c>
      <c r="K56" s="116">
        <f t="shared" si="6"/>
        <v>-271.83299999999963</v>
      </c>
      <c r="L56" s="58">
        <f>+J56/G56</f>
        <v>1.116118325501922</v>
      </c>
      <c r="M56" s="200">
        <v>43526</v>
      </c>
    </row>
    <row r="57" spans="2:13" ht="31.5" customHeight="1">
      <c r="B57" s="373"/>
      <c r="C57" s="380"/>
      <c r="D57" s="381"/>
      <c r="E57" s="144" t="s">
        <v>8</v>
      </c>
      <c r="F57" s="100">
        <v>124</v>
      </c>
      <c r="G57" s="101">
        <f>+F57</f>
        <v>124</v>
      </c>
      <c r="H57" s="131">
        <v>123.197</v>
      </c>
      <c r="I57" s="131">
        <v>0</v>
      </c>
      <c r="J57" s="103">
        <f>+H57+I57</f>
        <v>123.197</v>
      </c>
      <c r="K57" s="116">
        <f t="shared" si="6"/>
        <v>0.80299999999999727</v>
      </c>
      <c r="L57" s="58">
        <f>+J57/G57</f>
        <v>0.99352419354838717</v>
      </c>
      <c r="M57" s="114" t="s">
        <v>86</v>
      </c>
    </row>
    <row r="58" spans="2:13" ht="31.5" customHeight="1">
      <c r="B58" s="373"/>
      <c r="C58" s="380"/>
      <c r="D58" s="370" t="s">
        <v>16</v>
      </c>
      <c r="E58" s="144" t="s">
        <v>10</v>
      </c>
      <c r="F58" s="100">
        <v>2200</v>
      </c>
      <c r="G58" s="101">
        <f t="shared" ref="G58:G63" si="12">+F58+K56</f>
        <v>1928.1670000000004</v>
      </c>
      <c r="H58" s="131">
        <v>597.62599999999998</v>
      </c>
      <c r="I58" s="131">
        <v>1509.6969999999999</v>
      </c>
      <c r="J58" s="103">
        <f t="shared" si="9"/>
        <v>2107.3229999999999</v>
      </c>
      <c r="K58" s="116">
        <f t="shared" si="6"/>
        <v>-179.15599999999949</v>
      </c>
      <c r="L58" s="58">
        <f>(+J58/G58)*-1</f>
        <v>-1.0929151883628334</v>
      </c>
      <c r="M58" s="200">
        <v>43585</v>
      </c>
    </row>
    <row r="59" spans="2:13" ht="31.5" customHeight="1">
      <c r="B59" s="373"/>
      <c r="C59" s="380"/>
      <c r="D59" s="370"/>
      <c r="E59" s="144" t="s">
        <v>8</v>
      </c>
      <c r="F59" s="100">
        <v>115</v>
      </c>
      <c r="G59" s="101">
        <f t="shared" si="12"/>
        <v>115.803</v>
      </c>
      <c r="H59" s="131">
        <v>460.96499999999997</v>
      </c>
      <c r="I59" s="131">
        <v>0</v>
      </c>
      <c r="J59" s="103">
        <f>+H59+I59</f>
        <v>460.96499999999997</v>
      </c>
      <c r="K59" s="116">
        <f t="shared" si="6"/>
        <v>-345.16199999999998</v>
      </c>
      <c r="L59" s="58">
        <f>+J59/G59</f>
        <v>3.9805963576073156</v>
      </c>
      <c r="M59" s="200">
        <v>43599</v>
      </c>
    </row>
    <row r="60" spans="2:13" ht="31.5" customHeight="1">
      <c r="B60" s="373"/>
      <c r="C60" s="380"/>
      <c r="D60" s="381" t="s">
        <v>24</v>
      </c>
      <c r="E60" s="144" t="s">
        <v>10</v>
      </c>
      <c r="F60" s="100">
        <v>2371</v>
      </c>
      <c r="G60" s="101">
        <f t="shared" si="12"/>
        <v>2191.8440000000005</v>
      </c>
      <c r="H60" s="131">
        <v>1876.528</v>
      </c>
      <c r="I60" s="131">
        <v>408.541</v>
      </c>
      <c r="J60" s="103">
        <f t="shared" si="9"/>
        <v>2285.069</v>
      </c>
      <c r="K60" s="116">
        <f>+G60-J60</f>
        <v>-93.224999999999454</v>
      </c>
      <c r="L60" s="58">
        <f>+J60/G60</f>
        <v>1.0425326802454917</v>
      </c>
      <c r="M60" s="200">
        <v>43659</v>
      </c>
    </row>
    <row r="61" spans="2:13" ht="31.5" customHeight="1">
      <c r="B61" s="373"/>
      <c r="C61" s="380"/>
      <c r="D61" s="381"/>
      <c r="E61" s="144" t="s">
        <v>8</v>
      </c>
      <c r="F61" s="100">
        <v>205</v>
      </c>
      <c r="G61" s="101">
        <f t="shared" si="12"/>
        <v>-140.16199999999998</v>
      </c>
      <c r="H61" s="131"/>
      <c r="I61" s="131"/>
      <c r="J61" s="103">
        <f>+H61+I61</f>
        <v>0</v>
      </c>
      <c r="K61" s="116">
        <f t="shared" si="6"/>
        <v>-140.16199999999998</v>
      </c>
      <c r="L61" s="58">
        <f>(+J61/G61)*-1</f>
        <v>0</v>
      </c>
      <c r="M61" s="199">
        <v>43659</v>
      </c>
    </row>
    <row r="62" spans="2:13" ht="31.5" customHeight="1">
      <c r="B62" s="373"/>
      <c r="C62" s="380"/>
      <c r="D62" s="370" t="s">
        <v>17</v>
      </c>
      <c r="E62" s="144" t="s">
        <v>10</v>
      </c>
      <c r="F62" s="100">
        <v>2371</v>
      </c>
      <c r="G62" s="101">
        <f t="shared" si="12"/>
        <v>2277.7750000000005</v>
      </c>
      <c r="H62" s="102"/>
      <c r="I62" s="102"/>
      <c r="J62" s="103">
        <f t="shared" si="9"/>
        <v>0</v>
      </c>
      <c r="K62" s="116">
        <f>+G62-J62</f>
        <v>2277.7750000000005</v>
      </c>
      <c r="L62" s="58">
        <f>+J62/G62</f>
        <v>0</v>
      </c>
      <c r="M62" s="114" t="s">
        <v>86</v>
      </c>
    </row>
    <row r="63" spans="2:13" ht="31.5" customHeight="1">
      <c r="B63" s="373"/>
      <c r="C63" s="380"/>
      <c r="D63" s="370"/>
      <c r="E63" s="144" t="s">
        <v>8</v>
      </c>
      <c r="F63" s="100">
        <v>45</v>
      </c>
      <c r="G63" s="101">
        <f t="shared" si="12"/>
        <v>-95.161999999999978</v>
      </c>
      <c r="H63" s="102"/>
      <c r="I63" s="102"/>
      <c r="J63" s="103">
        <f>+H63+I63</f>
        <v>0</v>
      </c>
      <c r="K63" s="116">
        <f t="shared" si="6"/>
        <v>-95.161999999999978</v>
      </c>
      <c r="L63" s="58">
        <f>(+J63/G63)*-1</f>
        <v>0</v>
      </c>
      <c r="M63" s="199" t="s">
        <v>86</v>
      </c>
    </row>
    <row r="64" spans="2:13" s="30" customFormat="1" ht="31.5" customHeight="1" thickBot="1">
      <c r="B64" s="374"/>
      <c r="C64" s="364" t="s">
        <v>39</v>
      </c>
      <c r="D64" s="364"/>
      <c r="E64" s="364"/>
      <c r="F64" s="135">
        <f>SUM(F40:F63)</f>
        <v>14413</v>
      </c>
      <c r="G64" s="135">
        <f>SUM(G40:G63)</f>
        <v>12945.167000000001</v>
      </c>
      <c r="H64" s="136">
        <f>SUM(H40:H63)</f>
        <v>5542.9240000000009</v>
      </c>
      <c r="I64" s="136">
        <f>SUM(I40:I63)</f>
        <v>5764.8050000000003</v>
      </c>
      <c r="J64" s="137">
        <f>SUM(J40:J63)</f>
        <v>11307.728999999999</v>
      </c>
      <c r="K64" s="138">
        <f>+F64-J64</f>
        <v>3105.2710000000006</v>
      </c>
      <c r="L64" s="139">
        <f>J64/F64</f>
        <v>0.78455068341080969</v>
      </c>
      <c r="M64" s="140"/>
    </row>
    <row r="65" spans="2:13" s="30" customFormat="1" ht="31.5" customHeight="1" thickBot="1">
      <c r="C65" s="53"/>
      <c r="D65" s="31"/>
      <c r="E65" s="31"/>
      <c r="F65" s="32"/>
      <c r="G65" s="48"/>
      <c r="H65" s="49"/>
      <c r="I65" s="49"/>
      <c r="J65" s="54"/>
      <c r="K65" s="55"/>
      <c r="L65" s="34"/>
      <c r="M65" s="56"/>
    </row>
    <row r="66" spans="2:13" s="30" customFormat="1" ht="63" customHeight="1" thickBot="1">
      <c r="B66" s="208" t="s">
        <v>2</v>
      </c>
      <c r="C66" s="209" t="s">
        <v>15</v>
      </c>
      <c r="D66" s="209" t="s">
        <v>0</v>
      </c>
      <c r="E66" s="209" t="s">
        <v>11</v>
      </c>
      <c r="F66" s="209" t="s">
        <v>22</v>
      </c>
      <c r="G66" s="210" t="s">
        <v>21</v>
      </c>
      <c r="H66" s="218" t="s">
        <v>34</v>
      </c>
      <c r="I66" s="218" t="s">
        <v>35</v>
      </c>
      <c r="J66" s="210" t="s">
        <v>33</v>
      </c>
      <c r="K66" s="209" t="s">
        <v>23</v>
      </c>
      <c r="L66" s="211" t="s">
        <v>13</v>
      </c>
      <c r="M66" s="212" t="s">
        <v>1</v>
      </c>
    </row>
    <row r="67" spans="2:13" ht="31.5" customHeight="1">
      <c r="B67" s="360" t="s">
        <v>124</v>
      </c>
      <c r="C67" s="371" t="s">
        <v>118</v>
      </c>
      <c r="D67" s="213" t="s">
        <v>12</v>
      </c>
      <c r="E67" s="214" t="s">
        <v>31</v>
      </c>
      <c r="F67" s="215">
        <v>0</v>
      </c>
      <c r="G67" s="215">
        <f>+F67</f>
        <v>0</v>
      </c>
      <c r="H67" s="216">
        <v>0</v>
      </c>
      <c r="I67" s="216">
        <v>0</v>
      </c>
      <c r="J67" s="216">
        <f>+H67+I67</f>
        <v>0</v>
      </c>
      <c r="K67" s="216">
        <f t="shared" si="6"/>
        <v>0</v>
      </c>
      <c r="L67" s="217">
        <v>0</v>
      </c>
      <c r="M67" s="207" t="s">
        <v>86</v>
      </c>
    </row>
    <row r="68" spans="2:13" ht="31.5" customHeight="1">
      <c r="B68" s="360"/>
      <c r="C68" s="366"/>
      <c r="D68" s="369" t="s">
        <v>30</v>
      </c>
      <c r="E68" s="110" t="s">
        <v>25</v>
      </c>
      <c r="F68" s="159">
        <v>8</v>
      </c>
      <c r="G68" s="159">
        <f>F68</f>
        <v>8</v>
      </c>
      <c r="H68" s="102">
        <v>0</v>
      </c>
      <c r="I68" s="102">
        <v>0</v>
      </c>
      <c r="J68" s="102">
        <f t="shared" ref="J68:J86" si="13">+H68+I68</f>
        <v>0</v>
      </c>
      <c r="K68" s="102">
        <f t="shared" si="6"/>
        <v>8</v>
      </c>
      <c r="L68" s="57">
        <f>+J68/G68</f>
        <v>0</v>
      </c>
      <c r="M68" s="114" t="s">
        <v>86</v>
      </c>
    </row>
    <row r="69" spans="2:13" ht="31.5" customHeight="1">
      <c r="B69" s="360"/>
      <c r="C69" s="366"/>
      <c r="D69" s="369"/>
      <c r="E69" s="110" t="s">
        <v>8</v>
      </c>
      <c r="F69" s="159">
        <v>2</v>
      </c>
      <c r="G69" s="159">
        <f>F69+K67</f>
        <v>2</v>
      </c>
      <c r="H69" s="102">
        <v>0</v>
      </c>
      <c r="I69" s="102">
        <v>0</v>
      </c>
      <c r="J69" s="102">
        <f t="shared" si="13"/>
        <v>0</v>
      </c>
      <c r="K69" s="102">
        <f t="shared" si="6"/>
        <v>2</v>
      </c>
      <c r="L69" s="57">
        <f t="shared" ref="L69:L76" si="14">+J69/G69</f>
        <v>0</v>
      </c>
      <c r="M69" s="114" t="s">
        <v>86</v>
      </c>
    </row>
    <row r="70" spans="2:13" ht="31.5" customHeight="1">
      <c r="B70" s="360"/>
      <c r="C70" s="366"/>
      <c r="D70" s="196" t="s">
        <v>16</v>
      </c>
      <c r="E70" s="110" t="s">
        <v>31</v>
      </c>
      <c r="F70" s="159">
        <v>5</v>
      </c>
      <c r="G70" s="159">
        <f>F70+K69</f>
        <v>7</v>
      </c>
      <c r="H70" s="102">
        <v>0</v>
      </c>
      <c r="I70" s="102">
        <v>0</v>
      </c>
      <c r="J70" s="102">
        <f t="shared" si="13"/>
        <v>0</v>
      </c>
      <c r="K70" s="102">
        <f t="shared" si="6"/>
        <v>7</v>
      </c>
      <c r="L70" s="57">
        <f t="shared" si="14"/>
        <v>0</v>
      </c>
      <c r="M70" s="114" t="s">
        <v>86</v>
      </c>
    </row>
    <row r="71" spans="2:13" ht="31.5" customHeight="1">
      <c r="B71" s="360"/>
      <c r="C71" s="366"/>
      <c r="D71" s="196" t="s">
        <v>121</v>
      </c>
      <c r="E71" s="110" t="s">
        <v>8</v>
      </c>
      <c r="F71" s="159">
        <v>0</v>
      </c>
      <c r="G71" s="159">
        <f>F71+K70</f>
        <v>7</v>
      </c>
      <c r="H71" s="102"/>
      <c r="I71" s="102"/>
      <c r="J71" s="102">
        <f t="shared" si="13"/>
        <v>0</v>
      </c>
      <c r="K71" s="102">
        <f t="shared" ref="K71:K77" si="15">+G71-J71</f>
        <v>7</v>
      </c>
      <c r="L71" s="57">
        <f t="shared" si="14"/>
        <v>0</v>
      </c>
      <c r="M71" s="114" t="s">
        <v>86</v>
      </c>
    </row>
    <row r="72" spans="2:13" ht="31.5" customHeight="1">
      <c r="B72" s="360"/>
      <c r="C72" s="366"/>
      <c r="D72" s="363" t="s">
        <v>110</v>
      </c>
      <c r="E72" s="110" t="s">
        <v>25</v>
      </c>
      <c r="F72" s="159">
        <v>0</v>
      </c>
      <c r="G72" s="159">
        <f>F72+K68</f>
        <v>8</v>
      </c>
      <c r="H72" s="102"/>
      <c r="I72" s="102"/>
      <c r="J72" s="102">
        <f t="shared" si="13"/>
        <v>0</v>
      </c>
      <c r="K72" s="102">
        <f t="shared" si="15"/>
        <v>8</v>
      </c>
      <c r="L72" s="57">
        <f t="shared" si="14"/>
        <v>0</v>
      </c>
      <c r="M72" s="114" t="s">
        <v>86</v>
      </c>
    </row>
    <row r="73" spans="2:13" ht="31.5" customHeight="1">
      <c r="B73" s="360"/>
      <c r="C73" s="366"/>
      <c r="D73" s="363"/>
      <c r="E73" s="110" t="s">
        <v>8</v>
      </c>
      <c r="F73" s="159">
        <v>0</v>
      </c>
      <c r="G73" s="159">
        <f>F73+K71</f>
        <v>7</v>
      </c>
      <c r="H73" s="102"/>
      <c r="I73" s="102"/>
      <c r="J73" s="102">
        <f t="shared" si="13"/>
        <v>0</v>
      </c>
      <c r="K73" s="102">
        <f t="shared" si="15"/>
        <v>7</v>
      </c>
      <c r="L73" s="57">
        <f t="shared" si="14"/>
        <v>0</v>
      </c>
      <c r="M73" s="114" t="s">
        <v>86</v>
      </c>
    </row>
    <row r="74" spans="2:13" ht="31.5" customHeight="1">
      <c r="B74" s="360"/>
      <c r="C74" s="366"/>
      <c r="D74" s="196" t="s">
        <v>29</v>
      </c>
      <c r="E74" s="110" t="s">
        <v>8</v>
      </c>
      <c r="F74" s="159">
        <v>0</v>
      </c>
      <c r="G74" s="159">
        <f>F74+K73</f>
        <v>7</v>
      </c>
      <c r="H74" s="102"/>
      <c r="I74" s="102"/>
      <c r="J74" s="102">
        <f t="shared" si="13"/>
        <v>0</v>
      </c>
      <c r="K74" s="102">
        <f t="shared" si="15"/>
        <v>7</v>
      </c>
      <c r="L74" s="57">
        <f t="shared" si="14"/>
        <v>0</v>
      </c>
      <c r="M74" s="114" t="s">
        <v>86</v>
      </c>
    </row>
    <row r="75" spans="2:13" ht="31.5" customHeight="1">
      <c r="B75" s="360"/>
      <c r="C75" s="366"/>
      <c r="D75" s="369" t="s">
        <v>32</v>
      </c>
      <c r="E75" s="110" t="s">
        <v>25</v>
      </c>
      <c r="F75" s="159">
        <v>0</v>
      </c>
      <c r="G75" s="159">
        <f>F75+K72</f>
        <v>8</v>
      </c>
      <c r="H75" s="102"/>
      <c r="I75" s="102"/>
      <c r="J75" s="102">
        <f t="shared" si="13"/>
        <v>0</v>
      </c>
      <c r="K75" s="102">
        <f t="shared" si="15"/>
        <v>8</v>
      </c>
      <c r="L75" s="57">
        <f t="shared" si="14"/>
        <v>0</v>
      </c>
      <c r="M75" s="114" t="s">
        <v>86</v>
      </c>
    </row>
    <row r="76" spans="2:13" ht="31.5" customHeight="1">
      <c r="B76" s="360"/>
      <c r="C76" s="366"/>
      <c r="D76" s="369"/>
      <c r="E76" s="110" t="s">
        <v>8</v>
      </c>
      <c r="F76" s="159">
        <v>0</v>
      </c>
      <c r="G76" s="159">
        <f>F76+K74</f>
        <v>7</v>
      </c>
      <c r="H76" s="102"/>
      <c r="I76" s="102"/>
      <c r="J76" s="102">
        <f t="shared" si="13"/>
        <v>0</v>
      </c>
      <c r="K76" s="102">
        <f t="shared" si="15"/>
        <v>7</v>
      </c>
      <c r="L76" s="57">
        <f t="shared" si="14"/>
        <v>0</v>
      </c>
      <c r="M76" s="114" t="s">
        <v>86</v>
      </c>
    </row>
    <row r="77" spans="2:13" ht="31.5" customHeight="1">
      <c r="B77" s="360"/>
      <c r="C77" s="365" t="s">
        <v>119</v>
      </c>
      <c r="D77" s="197" t="s">
        <v>123</v>
      </c>
      <c r="E77" s="119" t="s">
        <v>8</v>
      </c>
      <c r="F77" s="160">
        <v>197</v>
      </c>
      <c r="G77" s="160">
        <f>F77</f>
        <v>197</v>
      </c>
      <c r="H77" s="102">
        <v>218.94499999999999</v>
      </c>
      <c r="I77" s="102">
        <v>0</v>
      </c>
      <c r="J77" s="102">
        <f t="shared" si="13"/>
        <v>218.94499999999999</v>
      </c>
      <c r="K77" s="102">
        <f t="shared" si="15"/>
        <v>-21.944999999999993</v>
      </c>
      <c r="L77" s="57">
        <f t="shared" ref="L77:L104" si="16">+J77/G77</f>
        <v>1.1113959390862944</v>
      </c>
      <c r="M77" s="199">
        <v>43494</v>
      </c>
    </row>
    <row r="78" spans="2:13" ht="31.5" customHeight="1">
      <c r="B78" s="360"/>
      <c r="C78" s="365"/>
      <c r="D78" s="362" t="s">
        <v>30</v>
      </c>
      <c r="E78" s="119" t="s">
        <v>25</v>
      </c>
      <c r="F78" s="160">
        <v>51</v>
      </c>
      <c r="G78" s="160">
        <f>F78</f>
        <v>51</v>
      </c>
      <c r="H78" s="102">
        <v>42.835000000000001</v>
      </c>
      <c r="I78" s="102">
        <v>27.725999999999999</v>
      </c>
      <c r="J78" s="102">
        <f t="shared" si="13"/>
        <v>70.561000000000007</v>
      </c>
      <c r="K78" s="102">
        <f t="shared" ref="K78:K86" si="17">+G78-J78</f>
        <v>-19.561000000000007</v>
      </c>
      <c r="L78" s="57">
        <f t="shared" si="16"/>
        <v>1.3835490196078433</v>
      </c>
      <c r="M78" s="199">
        <v>43549</v>
      </c>
    </row>
    <row r="79" spans="2:13" ht="31.5" customHeight="1">
      <c r="B79" s="360"/>
      <c r="C79" s="365"/>
      <c r="D79" s="362"/>
      <c r="E79" s="119" t="s">
        <v>8</v>
      </c>
      <c r="F79" s="160">
        <v>13</v>
      </c>
      <c r="G79" s="160">
        <f>F79+K77</f>
        <v>-8.9449999999999932</v>
      </c>
      <c r="H79" s="117">
        <v>0</v>
      </c>
      <c r="I79" s="102">
        <v>0</v>
      </c>
      <c r="J79" s="102">
        <f t="shared" si="13"/>
        <v>0</v>
      </c>
      <c r="K79" s="102">
        <f>+G79-J79</f>
        <v>-8.9449999999999932</v>
      </c>
      <c r="L79" s="57">
        <f t="shared" si="16"/>
        <v>0</v>
      </c>
      <c r="M79" s="114"/>
    </row>
    <row r="80" spans="2:13" ht="31.5" customHeight="1">
      <c r="B80" s="360"/>
      <c r="C80" s="365"/>
      <c r="D80" s="195" t="s">
        <v>16</v>
      </c>
      <c r="E80" s="119" t="s">
        <v>8</v>
      </c>
      <c r="F80" s="160">
        <v>284</v>
      </c>
      <c r="G80" s="160">
        <f>F80+K79</f>
        <v>275.05500000000001</v>
      </c>
      <c r="H80" s="117">
        <v>277.41399999999999</v>
      </c>
      <c r="I80" s="102">
        <v>0</v>
      </c>
      <c r="J80" s="102">
        <f t="shared" si="13"/>
        <v>277.41399999999999</v>
      </c>
      <c r="K80" s="102">
        <f>+G80-J80</f>
        <v>-2.3589999999999804</v>
      </c>
      <c r="L80" s="57">
        <f t="shared" si="16"/>
        <v>1.0085764665248769</v>
      </c>
      <c r="M80" s="199">
        <v>43581</v>
      </c>
    </row>
    <row r="81" spans="2:13" ht="31.5" customHeight="1">
      <c r="B81" s="360"/>
      <c r="C81" s="365"/>
      <c r="D81" s="195" t="s">
        <v>121</v>
      </c>
      <c r="E81" s="119" t="s">
        <v>8</v>
      </c>
      <c r="F81" s="160">
        <v>252</v>
      </c>
      <c r="G81" s="160">
        <f>F81+K80</f>
        <v>249.64100000000002</v>
      </c>
      <c r="H81" s="117">
        <v>265.09500000000003</v>
      </c>
      <c r="I81" s="102"/>
      <c r="J81" s="102">
        <f t="shared" si="13"/>
        <v>265.09500000000003</v>
      </c>
      <c r="K81" s="102">
        <f t="shared" si="17"/>
        <v>-15.454000000000008</v>
      </c>
      <c r="L81" s="57">
        <f t="shared" si="16"/>
        <v>1.0619048954298373</v>
      </c>
      <c r="M81" s="114"/>
    </row>
    <row r="82" spans="2:13" ht="31.5" customHeight="1">
      <c r="B82" s="360"/>
      <c r="C82" s="365"/>
      <c r="D82" s="368" t="s">
        <v>110</v>
      </c>
      <c r="E82" s="119" t="s">
        <v>25</v>
      </c>
      <c r="F82" s="160">
        <v>84</v>
      </c>
      <c r="G82" s="160">
        <f>+K78+F82</f>
        <v>64.438999999999993</v>
      </c>
      <c r="H82" s="102"/>
      <c r="I82" s="102"/>
      <c r="J82" s="102">
        <f t="shared" si="13"/>
        <v>0</v>
      </c>
      <c r="K82" s="102">
        <f t="shared" si="17"/>
        <v>64.438999999999993</v>
      </c>
      <c r="L82" s="57">
        <f t="shared" si="16"/>
        <v>0</v>
      </c>
      <c r="M82" s="114" t="s">
        <v>86</v>
      </c>
    </row>
    <row r="83" spans="2:13" ht="31.5" customHeight="1">
      <c r="B83" s="360"/>
      <c r="C83" s="365"/>
      <c r="D83" s="368"/>
      <c r="E83" s="119" t="s">
        <v>8</v>
      </c>
      <c r="F83" s="160">
        <v>21</v>
      </c>
      <c r="G83" s="160">
        <f>F83+K81</f>
        <v>5.5459999999999923</v>
      </c>
      <c r="H83" s="102"/>
      <c r="I83" s="102"/>
      <c r="J83" s="102">
        <f t="shared" si="13"/>
        <v>0</v>
      </c>
      <c r="K83" s="102">
        <f t="shared" si="17"/>
        <v>5.5459999999999923</v>
      </c>
      <c r="L83" s="57">
        <f t="shared" si="16"/>
        <v>0</v>
      </c>
      <c r="M83" s="114" t="s">
        <v>86</v>
      </c>
    </row>
    <row r="84" spans="2:13" ht="31.5" customHeight="1">
      <c r="B84" s="360"/>
      <c r="C84" s="365"/>
      <c r="D84" s="195" t="s">
        <v>29</v>
      </c>
      <c r="E84" s="119" t="s">
        <v>31</v>
      </c>
      <c r="F84" s="160">
        <v>74</v>
      </c>
      <c r="G84" s="160">
        <f>F84+K83</f>
        <v>79.545999999999992</v>
      </c>
      <c r="H84" s="102"/>
      <c r="I84" s="102"/>
      <c r="J84" s="102">
        <f t="shared" si="13"/>
        <v>0</v>
      </c>
      <c r="K84" s="102">
        <f t="shared" si="17"/>
        <v>79.545999999999992</v>
      </c>
      <c r="L84" s="57">
        <f t="shared" si="16"/>
        <v>0</v>
      </c>
      <c r="M84" s="114" t="s">
        <v>86</v>
      </c>
    </row>
    <row r="85" spans="2:13" ht="31.5" customHeight="1">
      <c r="B85" s="360"/>
      <c r="C85" s="365"/>
      <c r="D85" s="368" t="s">
        <v>32</v>
      </c>
      <c r="E85" s="119" t="s">
        <v>25</v>
      </c>
      <c r="F85" s="160">
        <v>32</v>
      </c>
      <c r="G85" s="160">
        <f>F85+K82</f>
        <v>96.438999999999993</v>
      </c>
      <c r="H85" s="102"/>
      <c r="I85" s="102"/>
      <c r="J85" s="102">
        <f t="shared" si="13"/>
        <v>0</v>
      </c>
      <c r="K85" s="102">
        <f t="shared" si="17"/>
        <v>96.438999999999993</v>
      </c>
      <c r="L85" s="57">
        <f t="shared" si="16"/>
        <v>0</v>
      </c>
      <c r="M85" s="114" t="s">
        <v>86</v>
      </c>
    </row>
    <row r="86" spans="2:13" ht="31.5" customHeight="1">
      <c r="B86" s="360"/>
      <c r="C86" s="365"/>
      <c r="D86" s="368"/>
      <c r="E86" s="119" t="s">
        <v>8</v>
      </c>
      <c r="F86" s="160">
        <v>8</v>
      </c>
      <c r="G86" s="160">
        <f>F86+K84</f>
        <v>87.545999999999992</v>
      </c>
      <c r="H86" s="102"/>
      <c r="I86" s="102"/>
      <c r="J86" s="102">
        <f t="shared" si="13"/>
        <v>0</v>
      </c>
      <c r="K86" s="102">
        <f t="shared" si="17"/>
        <v>87.545999999999992</v>
      </c>
      <c r="L86" s="57">
        <f t="shared" si="16"/>
        <v>0</v>
      </c>
      <c r="M86" s="114" t="s">
        <v>86</v>
      </c>
    </row>
    <row r="87" spans="2:13" ht="31.5" customHeight="1">
      <c r="B87" s="360"/>
      <c r="C87" s="366" t="s">
        <v>120</v>
      </c>
      <c r="D87" s="198" t="s">
        <v>12</v>
      </c>
      <c r="E87" s="110" t="s">
        <v>8</v>
      </c>
      <c r="F87" s="159">
        <v>426</v>
      </c>
      <c r="G87" s="159">
        <f>F87</f>
        <v>426</v>
      </c>
      <c r="H87" s="102">
        <v>230.63</v>
      </c>
      <c r="I87" s="102">
        <v>0</v>
      </c>
      <c r="J87" s="102">
        <f t="shared" ref="J87:J104" si="18">+H87+I87</f>
        <v>230.63</v>
      </c>
      <c r="K87" s="102">
        <f>+G87-J87</f>
        <v>195.37</v>
      </c>
      <c r="L87" s="57">
        <f t="shared" si="16"/>
        <v>0.54138497652582163</v>
      </c>
      <c r="M87" s="114" t="s">
        <v>86</v>
      </c>
    </row>
    <row r="88" spans="2:13" ht="31.5" customHeight="1">
      <c r="B88" s="360"/>
      <c r="C88" s="366"/>
      <c r="D88" s="363" t="s">
        <v>30</v>
      </c>
      <c r="E88" s="110" t="s">
        <v>25</v>
      </c>
      <c r="F88" s="159">
        <v>102</v>
      </c>
      <c r="G88" s="159">
        <f>+F88</f>
        <v>102</v>
      </c>
      <c r="H88" s="102">
        <v>19.332000000000001</v>
      </c>
      <c r="I88" s="102">
        <v>0</v>
      </c>
      <c r="J88" s="102">
        <f t="shared" si="18"/>
        <v>19.332000000000001</v>
      </c>
      <c r="K88" s="102">
        <f>+G88-J88</f>
        <v>82.668000000000006</v>
      </c>
      <c r="L88" s="57">
        <f t="shared" si="16"/>
        <v>0.18952941176470589</v>
      </c>
      <c r="M88" s="114" t="s">
        <v>86</v>
      </c>
    </row>
    <row r="89" spans="2:13" ht="31.5" customHeight="1">
      <c r="B89" s="360"/>
      <c r="C89" s="366"/>
      <c r="D89" s="363"/>
      <c r="E89" s="110" t="s">
        <v>8</v>
      </c>
      <c r="F89" s="159">
        <v>25</v>
      </c>
      <c r="G89" s="159">
        <f>F89+K87</f>
        <v>220.37</v>
      </c>
      <c r="H89" s="102">
        <v>0</v>
      </c>
      <c r="I89" s="102">
        <v>0</v>
      </c>
      <c r="J89" s="102">
        <f t="shared" si="18"/>
        <v>0</v>
      </c>
      <c r="K89" s="102">
        <f>+G89-J89</f>
        <v>220.37</v>
      </c>
      <c r="L89" s="57">
        <f t="shared" si="16"/>
        <v>0</v>
      </c>
      <c r="M89" s="114" t="s">
        <v>86</v>
      </c>
    </row>
    <row r="90" spans="2:13" ht="31.5" customHeight="1">
      <c r="B90" s="360"/>
      <c r="C90" s="366"/>
      <c r="D90" s="196" t="s">
        <v>16</v>
      </c>
      <c r="E90" s="110" t="s">
        <v>8</v>
      </c>
      <c r="F90" s="159">
        <v>180</v>
      </c>
      <c r="G90" s="159">
        <f>F90+K89</f>
        <v>400.37</v>
      </c>
      <c r="H90" s="102">
        <v>178.02600000000001</v>
      </c>
      <c r="I90" s="102">
        <v>0</v>
      </c>
      <c r="J90" s="102">
        <f t="shared" si="18"/>
        <v>178.02600000000001</v>
      </c>
      <c r="K90" s="102">
        <f t="shared" ref="K90:K96" si="19">+G90-J90</f>
        <v>222.34399999999999</v>
      </c>
      <c r="L90" s="57">
        <f t="shared" si="16"/>
        <v>0.44465369533181809</v>
      </c>
      <c r="M90" s="114" t="s">
        <v>86</v>
      </c>
    </row>
    <row r="91" spans="2:13" ht="31.5" customHeight="1">
      <c r="B91" s="360"/>
      <c r="C91" s="366"/>
      <c r="D91" s="196" t="s">
        <v>121</v>
      </c>
      <c r="E91" s="110" t="s">
        <v>8</v>
      </c>
      <c r="F91" s="159">
        <v>138</v>
      </c>
      <c r="G91" s="159">
        <f>F91+K90</f>
        <v>360.34399999999999</v>
      </c>
      <c r="H91" s="102">
        <v>251.869</v>
      </c>
      <c r="I91" s="102"/>
      <c r="J91" s="102">
        <f t="shared" si="18"/>
        <v>251.869</v>
      </c>
      <c r="K91" s="102">
        <f t="shared" si="19"/>
        <v>108.47499999999999</v>
      </c>
      <c r="L91" s="57">
        <f t="shared" si="16"/>
        <v>0.69896820815665028</v>
      </c>
      <c r="M91" s="114" t="s">
        <v>86</v>
      </c>
    </row>
    <row r="92" spans="2:13" ht="31.5" customHeight="1">
      <c r="B92" s="360"/>
      <c r="C92" s="366"/>
      <c r="D92" s="369" t="s">
        <v>110</v>
      </c>
      <c r="E92" s="110" t="s">
        <v>25</v>
      </c>
      <c r="F92" s="159">
        <v>21</v>
      </c>
      <c r="G92" s="159">
        <f>+K88+F92</f>
        <v>103.66800000000001</v>
      </c>
      <c r="H92" s="102"/>
      <c r="I92" s="102"/>
      <c r="J92" s="102">
        <f t="shared" si="18"/>
        <v>0</v>
      </c>
      <c r="K92" s="102">
        <f t="shared" si="19"/>
        <v>103.66800000000001</v>
      </c>
      <c r="L92" s="57">
        <f t="shared" si="16"/>
        <v>0</v>
      </c>
      <c r="M92" s="114" t="s">
        <v>86</v>
      </c>
    </row>
    <row r="93" spans="2:13" ht="31.5" customHeight="1">
      <c r="B93" s="360"/>
      <c r="C93" s="366"/>
      <c r="D93" s="369"/>
      <c r="E93" s="110" t="s">
        <v>8</v>
      </c>
      <c r="F93" s="159">
        <v>5</v>
      </c>
      <c r="G93" s="159">
        <f>F93+K91</f>
        <v>113.47499999999999</v>
      </c>
      <c r="H93" s="102"/>
      <c r="I93" s="102"/>
      <c r="J93" s="102">
        <f t="shared" si="18"/>
        <v>0</v>
      </c>
      <c r="K93" s="102">
        <f t="shared" si="19"/>
        <v>113.47499999999999</v>
      </c>
      <c r="L93" s="57">
        <f t="shared" si="16"/>
        <v>0</v>
      </c>
      <c r="M93" s="114" t="s">
        <v>86</v>
      </c>
    </row>
    <row r="94" spans="2:13" ht="31.5" customHeight="1">
      <c r="B94" s="360"/>
      <c r="C94" s="366"/>
      <c r="D94" s="196" t="s">
        <v>29</v>
      </c>
      <c r="E94" s="110" t="s">
        <v>8</v>
      </c>
      <c r="F94" s="159">
        <v>154</v>
      </c>
      <c r="G94" s="159">
        <f>F94+K93</f>
        <v>267.47500000000002</v>
      </c>
      <c r="H94" s="102"/>
      <c r="I94" s="102"/>
      <c r="J94" s="102">
        <f t="shared" si="18"/>
        <v>0</v>
      </c>
      <c r="K94" s="102">
        <f t="shared" si="19"/>
        <v>267.47500000000002</v>
      </c>
      <c r="L94" s="57">
        <f t="shared" si="16"/>
        <v>0</v>
      </c>
      <c r="M94" s="114" t="s">
        <v>86</v>
      </c>
    </row>
    <row r="95" spans="2:13" ht="31.5" customHeight="1">
      <c r="B95" s="360"/>
      <c r="C95" s="366"/>
      <c r="D95" s="369" t="s">
        <v>32</v>
      </c>
      <c r="E95" s="110" t="s">
        <v>25</v>
      </c>
      <c r="F95" s="159">
        <v>158</v>
      </c>
      <c r="G95" s="159">
        <f>F95+K92</f>
        <v>261.66800000000001</v>
      </c>
      <c r="H95" s="102"/>
      <c r="I95" s="102"/>
      <c r="J95" s="102">
        <f t="shared" si="18"/>
        <v>0</v>
      </c>
      <c r="K95" s="102">
        <f t="shared" si="19"/>
        <v>261.66800000000001</v>
      </c>
      <c r="L95" s="57">
        <f t="shared" si="16"/>
        <v>0</v>
      </c>
      <c r="M95" s="114" t="s">
        <v>86</v>
      </c>
    </row>
    <row r="96" spans="2:13" ht="31.5" customHeight="1">
      <c r="B96" s="360"/>
      <c r="C96" s="366"/>
      <c r="D96" s="369"/>
      <c r="E96" s="110" t="s">
        <v>8</v>
      </c>
      <c r="F96" s="159">
        <v>40</v>
      </c>
      <c r="G96" s="159">
        <f>F96+K94</f>
        <v>307.47500000000002</v>
      </c>
      <c r="H96" s="102"/>
      <c r="I96" s="102"/>
      <c r="J96" s="102">
        <f t="shared" si="18"/>
        <v>0</v>
      </c>
      <c r="K96" s="102">
        <f t="shared" si="19"/>
        <v>307.47500000000002</v>
      </c>
      <c r="L96" s="57">
        <f t="shared" si="16"/>
        <v>0</v>
      </c>
      <c r="M96" s="114" t="s">
        <v>86</v>
      </c>
    </row>
    <row r="97" spans="2:13" ht="31.5" customHeight="1">
      <c r="B97" s="360"/>
      <c r="C97" s="367" t="s">
        <v>19</v>
      </c>
      <c r="D97" s="362" t="s">
        <v>14</v>
      </c>
      <c r="E97" s="119" t="s">
        <v>25</v>
      </c>
      <c r="F97" s="160">
        <v>1743</v>
      </c>
      <c r="G97" s="160">
        <f>+F97</f>
        <v>1743</v>
      </c>
      <c r="H97" s="102">
        <v>1087.0509999999999</v>
      </c>
      <c r="I97" s="102">
        <v>623.52599999999995</v>
      </c>
      <c r="J97" s="102">
        <f t="shared" si="18"/>
        <v>1710.5769999999998</v>
      </c>
      <c r="K97" s="102">
        <f t="shared" ref="K97:K104" si="20">+G97-J97</f>
        <v>32.423000000000229</v>
      </c>
      <c r="L97" s="57">
        <f t="shared" si="16"/>
        <v>0.98139816408491098</v>
      </c>
      <c r="M97" s="199">
        <v>43535</v>
      </c>
    </row>
    <row r="98" spans="2:13" ht="31.5" customHeight="1">
      <c r="B98" s="360"/>
      <c r="C98" s="367"/>
      <c r="D98" s="362"/>
      <c r="E98" s="119" t="s">
        <v>8</v>
      </c>
      <c r="F98" s="160">
        <v>325</v>
      </c>
      <c r="G98" s="160">
        <f>+F98</f>
        <v>325</v>
      </c>
      <c r="H98" s="102">
        <v>197.97</v>
      </c>
      <c r="I98" s="102">
        <v>0</v>
      </c>
      <c r="J98" s="102">
        <f t="shared" si="18"/>
        <v>197.97</v>
      </c>
      <c r="K98" s="102">
        <f t="shared" si="20"/>
        <v>127.03</v>
      </c>
      <c r="L98" s="57">
        <f t="shared" si="16"/>
        <v>0.60913846153846152</v>
      </c>
      <c r="M98" s="114" t="s">
        <v>86</v>
      </c>
    </row>
    <row r="99" spans="2:13" ht="31.5" customHeight="1">
      <c r="B99" s="360"/>
      <c r="C99" s="367"/>
      <c r="D99" s="368" t="s">
        <v>16</v>
      </c>
      <c r="E99" s="119" t="s">
        <v>25</v>
      </c>
      <c r="F99" s="160">
        <v>1334</v>
      </c>
      <c r="G99" s="160">
        <f t="shared" ref="G99" si="21">+K97+F99</f>
        <v>1366.4230000000002</v>
      </c>
      <c r="H99" s="102">
        <v>945.71699999999998</v>
      </c>
      <c r="I99" s="102">
        <v>393.86099999999999</v>
      </c>
      <c r="J99" s="102">
        <f t="shared" si="18"/>
        <v>1339.578</v>
      </c>
      <c r="K99" s="102">
        <f t="shared" si="20"/>
        <v>26.845000000000255</v>
      </c>
      <c r="L99" s="57">
        <f t="shared" si="16"/>
        <v>0.98035381430201318</v>
      </c>
      <c r="M99" s="199">
        <v>43627</v>
      </c>
    </row>
    <row r="100" spans="2:13" ht="31.5" customHeight="1">
      <c r="B100" s="360"/>
      <c r="C100" s="367"/>
      <c r="D100" s="368"/>
      <c r="E100" s="119" t="s">
        <v>8</v>
      </c>
      <c r="F100" s="160">
        <v>82</v>
      </c>
      <c r="G100" s="160">
        <f>+K98+F100</f>
        <v>209.03</v>
      </c>
      <c r="H100" s="102">
        <v>56.764000000000003</v>
      </c>
      <c r="I100" s="102">
        <v>0</v>
      </c>
      <c r="J100" s="102">
        <f>+H100+I100</f>
        <v>56.764000000000003</v>
      </c>
      <c r="K100" s="102">
        <f>+G100-J100</f>
        <v>152.26599999999999</v>
      </c>
      <c r="L100" s="57">
        <f t="shared" si="16"/>
        <v>0.27155910634837105</v>
      </c>
      <c r="M100" s="114" t="s">
        <v>86</v>
      </c>
    </row>
    <row r="101" spans="2:13" ht="31.5" customHeight="1">
      <c r="B101" s="360"/>
      <c r="C101" s="367"/>
      <c r="D101" s="296" t="s">
        <v>152</v>
      </c>
      <c r="E101" s="296" t="s">
        <v>8</v>
      </c>
      <c r="F101" s="160">
        <v>296</v>
      </c>
      <c r="G101" s="160">
        <f>F101+K100</f>
        <v>448.26599999999996</v>
      </c>
      <c r="H101" s="102">
        <v>101.324</v>
      </c>
      <c r="I101" s="102"/>
      <c r="J101" s="102">
        <f>+H101+I101</f>
        <v>101.324</v>
      </c>
      <c r="K101" s="102">
        <f>+G101-J101</f>
        <v>346.94199999999995</v>
      </c>
      <c r="L101" s="57">
        <f t="shared" si="16"/>
        <v>0.22603543431801654</v>
      </c>
      <c r="M101" s="114"/>
    </row>
    <row r="102" spans="2:13" ht="31.5" customHeight="1">
      <c r="B102" s="360"/>
      <c r="C102" s="367"/>
      <c r="D102" s="297" t="s">
        <v>153</v>
      </c>
      <c r="E102" s="119" t="s">
        <v>25</v>
      </c>
      <c r="F102" s="160">
        <v>1786</v>
      </c>
      <c r="G102" s="160">
        <f>+K99+F102</f>
        <v>1812.8450000000003</v>
      </c>
      <c r="H102" s="102"/>
      <c r="I102" s="102"/>
      <c r="J102" s="102">
        <f t="shared" si="18"/>
        <v>0</v>
      </c>
      <c r="K102" s="102">
        <f t="shared" si="20"/>
        <v>1812.8450000000003</v>
      </c>
      <c r="L102" s="57">
        <f t="shared" si="16"/>
        <v>0</v>
      </c>
      <c r="M102" s="114" t="s">
        <v>86</v>
      </c>
    </row>
    <row r="103" spans="2:13" ht="31.5" customHeight="1">
      <c r="B103" s="360"/>
      <c r="C103" s="367"/>
      <c r="D103" s="368" t="s">
        <v>17</v>
      </c>
      <c r="E103" s="119" t="s">
        <v>25</v>
      </c>
      <c r="F103" s="160">
        <v>2034</v>
      </c>
      <c r="G103" s="160">
        <f>+K102+F103</f>
        <v>3846.8450000000003</v>
      </c>
      <c r="H103" s="102"/>
      <c r="I103" s="102"/>
      <c r="J103" s="102">
        <f t="shared" si="18"/>
        <v>0</v>
      </c>
      <c r="K103" s="102">
        <f t="shared" si="20"/>
        <v>3846.8450000000003</v>
      </c>
      <c r="L103" s="57">
        <f t="shared" si="16"/>
        <v>0</v>
      </c>
      <c r="M103" s="114" t="s">
        <v>86</v>
      </c>
    </row>
    <row r="104" spans="2:13" ht="31.5" customHeight="1">
      <c r="B104" s="360"/>
      <c r="C104" s="367"/>
      <c r="D104" s="368"/>
      <c r="E104" s="119" t="s">
        <v>8</v>
      </c>
      <c r="F104" s="160">
        <v>158</v>
      </c>
      <c r="G104" s="160">
        <f>F104+K101</f>
        <v>504.94199999999995</v>
      </c>
      <c r="H104" s="102"/>
      <c r="I104" s="102"/>
      <c r="J104" s="102">
        <f t="shared" si="18"/>
        <v>0</v>
      </c>
      <c r="K104" s="102">
        <f t="shared" si="20"/>
        <v>504.94199999999995</v>
      </c>
      <c r="L104" s="57">
        <f t="shared" si="16"/>
        <v>0</v>
      </c>
      <c r="M104" s="114" t="s">
        <v>86</v>
      </c>
    </row>
    <row r="105" spans="2:13" ht="31.5" customHeight="1" thickBot="1">
      <c r="B105" s="361"/>
      <c r="C105" s="364" t="s">
        <v>149</v>
      </c>
      <c r="D105" s="364"/>
      <c r="E105" s="364"/>
      <c r="F105" s="141">
        <f>SUM(F67:F104)</f>
        <v>10038</v>
      </c>
      <c r="G105" s="141">
        <f>SUM(G67:G104)</f>
        <v>13977.463</v>
      </c>
      <c r="H105" s="141">
        <f>SUM(H67:H104)</f>
        <v>3872.9720000000002</v>
      </c>
      <c r="I105" s="141">
        <f>SUM(I67:I104)</f>
        <v>1045.1129999999998</v>
      </c>
      <c r="J105" s="142">
        <f>SUM(J67:J104)</f>
        <v>4918.0849999999991</v>
      </c>
      <c r="K105" s="127">
        <f>+F105-J105</f>
        <v>5119.9150000000009</v>
      </c>
      <c r="L105" s="128">
        <f>+J105/F105</f>
        <v>0.48994670253038447</v>
      </c>
      <c r="M105" s="129" t="s">
        <v>86</v>
      </c>
    </row>
    <row r="106" spans="2:13" ht="31.5" customHeight="1">
      <c r="H106" s="33"/>
      <c r="I106" s="33"/>
    </row>
  </sheetData>
  <mergeCells count="52">
    <mergeCell ref="B2:M2"/>
    <mergeCell ref="B3:M3"/>
    <mergeCell ref="B4:M4"/>
    <mergeCell ref="B7:B37"/>
    <mergeCell ref="C7:C16"/>
    <mergeCell ref="D8:D9"/>
    <mergeCell ref="D12:D13"/>
    <mergeCell ref="D15:D16"/>
    <mergeCell ref="C17:C26"/>
    <mergeCell ref="D18:D19"/>
    <mergeCell ref="D22:D23"/>
    <mergeCell ref="D25:D26"/>
    <mergeCell ref="C27:C36"/>
    <mergeCell ref="D28:D29"/>
    <mergeCell ref="D32:D33"/>
    <mergeCell ref="D35:D36"/>
    <mergeCell ref="C37:E37"/>
    <mergeCell ref="B40:B64"/>
    <mergeCell ref="C40:C47"/>
    <mergeCell ref="D40:D41"/>
    <mergeCell ref="D42:D43"/>
    <mergeCell ref="D44:D45"/>
    <mergeCell ref="D46:D47"/>
    <mergeCell ref="C48:C55"/>
    <mergeCell ref="D48:D49"/>
    <mergeCell ref="D50:D51"/>
    <mergeCell ref="D52:D53"/>
    <mergeCell ref="D54:D55"/>
    <mergeCell ref="C56:C63"/>
    <mergeCell ref="D56:D57"/>
    <mergeCell ref="D58:D59"/>
    <mergeCell ref="D60:D61"/>
    <mergeCell ref="D62:D63"/>
    <mergeCell ref="C64:E64"/>
    <mergeCell ref="C67:C76"/>
    <mergeCell ref="D68:D69"/>
    <mergeCell ref="D75:D76"/>
    <mergeCell ref="B67:B105"/>
    <mergeCell ref="D78:D79"/>
    <mergeCell ref="D72:D73"/>
    <mergeCell ref="C105:E105"/>
    <mergeCell ref="C77:C86"/>
    <mergeCell ref="C87:C96"/>
    <mergeCell ref="C97:C104"/>
    <mergeCell ref="D97:D98"/>
    <mergeCell ref="D99:D100"/>
    <mergeCell ref="D103:D104"/>
    <mergeCell ref="D85:D86"/>
    <mergeCell ref="D88:D89"/>
    <mergeCell ref="D92:D93"/>
    <mergeCell ref="D95:D96"/>
    <mergeCell ref="D82:D8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J11"/>
  <sheetViews>
    <sheetView zoomScale="80" zoomScaleNormal="80" zoomScaleSheetLayoutView="100" workbookViewId="0">
      <selection activeCell="H18" sqref="H18"/>
    </sheetView>
  </sheetViews>
  <sheetFormatPr baseColWidth="10" defaultColWidth="11.42578125" defaultRowHeight="15"/>
  <cols>
    <col min="1" max="1" width="24.5703125" style="29" customWidth="1"/>
    <col min="2" max="2" width="21.140625" style="35" customWidth="1"/>
    <col min="3" max="3" width="14.140625" style="35" customWidth="1"/>
    <col min="4" max="4" width="18.140625" style="35" customWidth="1"/>
    <col min="5" max="5" width="21.42578125" style="35" customWidth="1"/>
    <col min="6" max="6" width="15.7109375" style="35" customWidth="1"/>
    <col min="7" max="7" width="16.28515625" style="35" customWidth="1"/>
    <col min="8" max="8" width="18.42578125" style="35" customWidth="1"/>
    <col min="9" max="9" width="19.42578125" style="35" customWidth="1"/>
    <col min="10" max="10" width="15.140625" style="35" customWidth="1"/>
    <col min="11" max="11" width="12.7109375" style="29" customWidth="1"/>
    <col min="12" max="12" width="10.140625" style="29" customWidth="1"/>
    <col min="13" max="13" width="15.5703125" style="29" customWidth="1"/>
    <col min="14" max="16384" width="11.42578125" style="29"/>
  </cols>
  <sheetData>
    <row r="1" spans="2:10" ht="15.75" thickBot="1"/>
    <row r="2" spans="2:10" ht="19.5" customHeight="1">
      <c r="B2" s="400" t="s">
        <v>103</v>
      </c>
      <c r="C2" s="401"/>
      <c r="D2" s="401"/>
      <c r="E2" s="401"/>
      <c r="F2" s="401"/>
      <c r="G2" s="401"/>
      <c r="H2" s="401"/>
      <c r="I2" s="401"/>
      <c r="J2" s="402"/>
    </row>
    <row r="3" spans="2:10" ht="17.25" customHeight="1">
      <c r="B3" s="397" t="s">
        <v>109</v>
      </c>
      <c r="C3" s="398"/>
      <c r="D3" s="398"/>
      <c r="E3" s="398"/>
      <c r="F3" s="398"/>
      <c r="G3" s="398"/>
      <c r="H3" s="398"/>
      <c r="I3" s="398"/>
      <c r="J3" s="399"/>
    </row>
    <row r="4" spans="2:10" ht="21.75" customHeight="1" thickBot="1">
      <c r="B4" s="394">
        <v>43451</v>
      </c>
      <c r="C4" s="395"/>
      <c r="D4" s="395"/>
      <c r="E4" s="395"/>
      <c r="F4" s="395"/>
      <c r="G4" s="395"/>
      <c r="H4" s="395"/>
      <c r="I4" s="395"/>
      <c r="J4" s="396"/>
    </row>
    <row r="5" spans="2:10" ht="27.75" customHeight="1" thickBot="1">
      <c r="G5" s="36"/>
    </row>
    <row r="6" spans="2:10" ht="66" customHeight="1" thickBot="1">
      <c r="B6" s="64" t="s">
        <v>2</v>
      </c>
      <c r="C6" s="64" t="s">
        <v>15</v>
      </c>
      <c r="D6" s="64" t="s">
        <v>0</v>
      </c>
      <c r="E6" s="64" t="s">
        <v>105</v>
      </c>
      <c r="F6" s="64" t="s">
        <v>104</v>
      </c>
      <c r="G6" s="65" t="s">
        <v>108</v>
      </c>
      <c r="H6" s="64" t="s">
        <v>23</v>
      </c>
      <c r="I6" s="66" t="s">
        <v>13</v>
      </c>
      <c r="J6" s="67" t="s">
        <v>1</v>
      </c>
    </row>
    <row r="7" spans="2:10" ht="32.450000000000003" customHeight="1">
      <c r="B7" s="72" t="s">
        <v>102</v>
      </c>
      <c r="C7" s="348" t="s">
        <v>20</v>
      </c>
      <c r="D7" s="69" t="s">
        <v>41</v>
      </c>
      <c r="E7" s="71" t="s">
        <v>8</v>
      </c>
      <c r="F7" s="37"/>
      <c r="G7" s="60"/>
      <c r="H7" s="82"/>
      <c r="I7" s="38" t="e">
        <f>G7/F7</f>
        <v>#DIV/0!</v>
      </c>
      <c r="J7" s="74" t="s">
        <v>86</v>
      </c>
    </row>
    <row r="8" spans="2:10" ht="32.450000000000003" customHeight="1">
      <c r="B8" s="68" t="s">
        <v>107</v>
      </c>
      <c r="C8" s="349"/>
      <c r="D8" s="70" t="s">
        <v>42</v>
      </c>
      <c r="E8" s="71" t="s">
        <v>8</v>
      </c>
      <c r="F8" s="37"/>
      <c r="G8" s="60"/>
      <c r="H8" s="82"/>
      <c r="I8" s="38" t="e">
        <f>G8/F8</f>
        <v>#DIV/0!</v>
      </c>
      <c r="J8" s="74" t="s">
        <v>86</v>
      </c>
    </row>
    <row r="9" spans="2:10" ht="32.450000000000003" customHeight="1">
      <c r="B9" s="72"/>
      <c r="C9" s="349"/>
      <c r="D9" s="71" t="s">
        <v>43</v>
      </c>
      <c r="E9" s="71" t="s">
        <v>8</v>
      </c>
      <c r="F9" s="37"/>
      <c r="G9" s="59"/>
      <c r="H9" s="82"/>
      <c r="I9" s="38" t="e">
        <f>G9/F9</f>
        <v>#DIV/0!</v>
      </c>
      <c r="J9" s="74" t="s">
        <v>86</v>
      </c>
    </row>
    <row r="10" spans="2:10" ht="32.450000000000003" customHeight="1" thickBot="1">
      <c r="B10" s="72"/>
      <c r="C10" s="349"/>
      <c r="D10" s="75" t="s">
        <v>44</v>
      </c>
      <c r="E10" s="75" t="s">
        <v>8</v>
      </c>
      <c r="F10" s="76"/>
      <c r="G10" s="77"/>
      <c r="H10" s="82"/>
      <c r="I10" s="38" t="e">
        <f>G10/F10</f>
        <v>#DIV/0!</v>
      </c>
      <c r="J10" s="74" t="s">
        <v>86</v>
      </c>
    </row>
    <row r="11" spans="2:10" ht="32.450000000000003" customHeight="1" thickBot="1">
      <c r="B11" s="73"/>
      <c r="C11" s="350"/>
      <c r="D11" s="346" t="s">
        <v>106</v>
      </c>
      <c r="E11" s="347"/>
      <c r="F11" s="79"/>
      <c r="G11" s="81"/>
      <c r="H11" s="81"/>
      <c r="I11" s="80"/>
      <c r="J11" s="79"/>
    </row>
  </sheetData>
  <mergeCells count="5">
    <mergeCell ref="D11:E11"/>
    <mergeCell ref="C7:C11"/>
    <mergeCell ref="B4:J4"/>
    <mergeCell ref="B3:J3"/>
    <mergeCell ref="B2:J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B1:M164"/>
  <sheetViews>
    <sheetView topLeftCell="A118" zoomScale="70" zoomScaleNormal="70" workbookViewId="0">
      <selection activeCell="I20" sqref="I20"/>
    </sheetView>
  </sheetViews>
  <sheetFormatPr baseColWidth="10" defaultColWidth="11.42578125" defaultRowHeight="31.5" customHeight="1"/>
  <cols>
    <col min="1" max="1" width="15" style="35" customWidth="1"/>
    <col min="2" max="2" width="13.85546875" style="35" customWidth="1"/>
    <col min="3" max="3" width="16.7109375" style="35" customWidth="1"/>
    <col min="4" max="4" width="18" style="35" customWidth="1"/>
    <col min="5" max="5" width="23.85546875" style="35" customWidth="1"/>
    <col min="6" max="6" width="14.85546875" style="35" customWidth="1"/>
    <col min="7" max="7" width="16.85546875" style="235" customWidth="1"/>
    <col min="8" max="8" width="16.85546875" style="35" customWidth="1"/>
    <col min="9" max="9" width="15.85546875" style="35" customWidth="1"/>
    <col min="10" max="10" width="15.85546875" style="235" customWidth="1"/>
    <col min="11" max="11" width="13.7109375" style="235" customWidth="1"/>
    <col min="12" max="12" width="15.140625" style="35" customWidth="1"/>
    <col min="13" max="13" width="19" style="44" customWidth="1"/>
    <col min="14" max="16384" width="11.42578125" style="35"/>
  </cols>
  <sheetData>
    <row r="1" spans="2:13" ht="24" customHeight="1" thickBot="1"/>
    <row r="2" spans="2:13" ht="31.5" customHeight="1">
      <c r="B2" s="382" t="s">
        <v>125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</row>
    <row r="3" spans="2:13" ht="22.15" customHeight="1">
      <c r="B3" s="385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7"/>
    </row>
    <row r="4" spans="2:13" ht="22.5" customHeight="1" thickBot="1">
      <c r="B4" s="388">
        <f>+'RESUMEN ANUAL'!B$4</f>
        <v>43689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90"/>
    </row>
    <row r="5" spans="2:13" ht="31.5" customHeight="1" thickBot="1">
      <c r="C5" s="98"/>
      <c r="D5" s="98"/>
      <c r="E5" s="98"/>
      <c r="F5" s="98"/>
      <c r="G5" s="236"/>
      <c r="H5" s="98"/>
      <c r="I5" s="98"/>
      <c r="J5" s="236"/>
      <c r="K5" s="236"/>
      <c r="L5" s="98"/>
      <c r="M5" s="45"/>
    </row>
    <row r="6" spans="2:13" ht="58.5" customHeight="1" thickBot="1">
      <c r="B6" s="208" t="s">
        <v>2</v>
      </c>
      <c r="C6" s="209" t="s">
        <v>15</v>
      </c>
      <c r="D6" s="209" t="s">
        <v>0</v>
      </c>
      <c r="E6" s="209" t="s">
        <v>11</v>
      </c>
      <c r="F6" s="209" t="s">
        <v>22</v>
      </c>
      <c r="G6" s="218" t="s">
        <v>21</v>
      </c>
      <c r="H6" s="209" t="s">
        <v>34</v>
      </c>
      <c r="I6" s="209" t="s">
        <v>35</v>
      </c>
      <c r="J6" s="218" t="s">
        <v>33</v>
      </c>
      <c r="K6" s="218" t="s">
        <v>23</v>
      </c>
      <c r="L6" s="211" t="s">
        <v>13</v>
      </c>
      <c r="M6" s="212" t="s">
        <v>1</v>
      </c>
    </row>
    <row r="7" spans="2:13" ht="31.5" customHeight="1">
      <c r="B7" s="391" t="s">
        <v>37</v>
      </c>
      <c r="C7" s="371" t="s">
        <v>3</v>
      </c>
      <c r="D7" s="201" t="s">
        <v>12</v>
      </c>
      <c r="E7" s="201" t="s">
        <v>8</v>
      </c>
      <c r="F7" s="225">
        <v>348</v>
      </c>
      <c r="G7" s="226">
        <f>+F7</f>
        <v>348</v>
      </c>
      <c r="H7" s="203">
        <v>356.733</v>
      </c>
      <c r="I7" s="203">
        <v>0</v>
      </c>
      <c r="J7" s="224">
        <f>+H7+I7</f>
        <v>356.733</v>
      </c>
      <c r="K7" s="227">
        <f>+G7-J7</f>
        <v>-8.7330000000000041</v>
      </c>
      <c r="L7" s="228">
        <f>+J7/G7</f>
        <v>1.0250948275862068</v>
      </c>
      <c r="M7" s="207" t="s">
        <v>86</v>
      </c>
    </row>
    <row r="8" spans="2:13" ht="31.5" customHeight="1">
      <c r="B8" s="392"/>
      <c r="C8" s="366"/>
      <c r="D8" s="369" t="s">
        <v>30</v>
      </c>
      <c r="E8" s="164" t="s">
        <v>10</v>
      </c>
      <c r="F8" s="159">
        <v>344</v>
      </c>
      <c r="G8" s="190">
        <f>+F8</f>
        <v>344</v>
      </c>
      <c r="H8" s="108">
        <v>518.851</v>
      </c>
      <c r="I8" s="108">
        <v>0</v>
      </c>
      <c r="J8" s="113">
        <f t="shared" ref="J8:J56" si="0">+H8+I8</f>
        <v>518.851</v>
      </c>
      <c r="K8" s="108">
        <f>+G8-J8</f>
        <v>-174.851</v>
      </c>
      <c r="L8" s="185">
        <f>+J8/G8</f>
        <v>1.5082877906976744</v>
      </c>
      <c r="M8" s="200">
        <v>43553</v>
      </c>
    </row>
    <row r="9" spans="2:13" ht="31.5" customHeight="1">
      <c r="B9" s="392"/>
      <c r="C9" s="366"/>
      <c r="D9" s="369"/>
      <c r="E9" s="164" t="s">
        <v>8</v>
      </c>
      <c r="F9" s="159">
        <v>55</v>
      </c>
      <c r="G9" s="190">
        <f>+F9+K7</f>
        <v>46.266999999999996</v>
      </c>
      <c r="H9" s="102">
        <v>28.045999999999999</v>
      </c>
      <c r="I9" s="102">
        <v>0</v>
      </c>
      <c r="J9" s="113">
        <f t="shared" si="0"/>
        <v>28.045999999999999</v>
      </c>
      <c r="K9" s="108">
        <f>+G9-J9</f>
        <v>18.220999999999997</v>
      </c>
      <c r="L9" s="185">
        <f>+J9/G9</f>
        <v>0.60617718892515182</v>
      </c>
      <c r="M9" s="122" t="s">
        <v>86</v>
      </c>
    </row>
    <row r="10" spans="2:13" ht="31.5" customHeight="1">
      <c r="B10" s="392"/>
      <c r="C10" s="366"/>
      <c r="D10" s="165" t="s">
        <v>138</v>
      </c>
      <c r="E10" s="164" t="s">
        <v>8</v>
      </c>
      <c r="F10" s="159">
        <v>968</v>
      </c>
      <c r="G10" s="159">
        <f>+F10+K9</f>
        <v>986.221</v>
      </c>
      <c r="H10" s="102">
        <v>1137.165</v>
      </c>
      <c r="I10" s="102">
        <v>0</v>
      </c>
      <c r="J10" s="102">
        <f t="shared" si="0"/>
        <v>1137.165</v>
      </c>
      <c r="K10" s="108">
        <f t="shared" ref="K10:K20" si="1">+G10-J10</f>
        <v>-150.94399999999996</v>
      </c>
      <c r="L10" s="185">
        <f>+J10/G10</f>
        <v>1.1530529161313741</v>
      </c>
      <c r="M10" s="200">
        <v>43630</v>
      </c>
    </row>
    <row r="11" spans="2:13" ht="31.5" customHeight="1">
      <c r="B11" s="392"/>
      <c r="C11" s="366"/>
      <c r="D11" s="111" t="s">
        <v>121</v>
      </c>
      <c r="E11" s="106" t="s">
        <v>8</v>
      </c>
      <c r="F11" s="189">
        <v>418</v>
      </c>
      <c r="G11" s="189">
        <f>+F11+K10</f>
        <v>267.05600000000004</v>
      </c>
      <c r="H11" s="113">
        <v>175.96100000000001</v>
      </c>
      <c r="I11" s="113"/>
      <c r="J11" s="113">
        <f t="shared" si="0"/>
        <v>175.96100000000001</v>
      </c>
      <c r="K11" s="108">
        <f>+G11-J11</f>
        <v>91.095000000000027</v>
      </c>
      <c r="L11" s="185">
        <f>+J11/G11</f>
        <v>0.65889176801869265</v>
      </c>
      <c r="M11" s="122" t="s">
        <v>86</v>
      </c>
    </row>
    <row r="12" spans="2:13" ht="31.5" customHeight="1">
      <c r="B12" s="392"/>
      <c r="C12" s="366"/>
      <c r="D12" s="411" t="s">
        <v>139</v>
      </c>
      <c r="E12" s="164" t="s">
        <v>10</v>
      </c>
      <c r="F12" s="159">
        <v>222</v>
      </c>
      <c r="G12" s="159">
        <f>+F12+K11</f>
        <v>313.09500000000003</v>
      </c>
      <c r="H12" s="102"/>
      <c r="I12" s="102"/>
      <c r="J12" s="113">
        <f>+H12+I12</f>
        <v>0</v>
      </c>
      <c r="K12" s="108">
        <f t="shared" si="1"/>
        <v>313.09500000000003</v>
      </c>
      <c r="L12" s="185">
        <f t="shared" ref="L12:L21" si="2">+J12/G12</f>
        <v>0</v>
      </c>
      <c r="M12" s="123" t="s">
        <v>86</v>
      </c>
    </row>
    <row r="13" spans="2:13" ht="31.5" customHeight="1">
      <c r="B13" s="392"/>
      <c r="C13" s="366"/>
      <c r="D13" s="363"/>
      <c r="E13" s="164" t="s">
        <v>8</v>
      </c>
      <c r="F13" s="159">
        <v>79</v>
      </c>
      <c r="G13" s="159">
        <f>+F13+K11</f>
        <v>170.09500000000003</v>
      </c>
      <c r="H13" s="102"/>
      <c r="I13" s="102"/>
      <c r="J13" s="113">
        <f t="shared" si="0"/>
        <v>0</v>
      </c>
      <c r="K13" s="108">
        <f t="shared" si="1"/>
        <v>170.09500000000003</v>
      </c>
      <c r="L13" s="185">
        <f t="shared" si="2"/>
        <v>0</v>
      </c>
      <c r="M13" s="123" t="s">
        <v>86</v>
      </c>
    </row>
    <row r="14" spans="2:13" ht="31.5" customHeight="1">
      <c r="B14" s="392"/>
      <c r="C14" s="366"/>
      <c r="D14" s="164" t="s">
        <v>29</v>
      </c>
      <c r="E14" s="164" t="s">
        <v>31</v>
      </c>
      <c r="F14" s="159">
        <v>105</v>
      </c>
      <c r="G14" s="159">
        <f>+F14+K13</f>
        <v>275.09500000000003</v>
      </c>
      <c r="H14" s="102"/>
      <c r="I14" s="102"/>
      <c r="J14" s="102">
        <f t="shared" si="0"/>
        <v>0</v>
      </c>
      <c r="K14" s="108">
        <f t="shared" si="1"/>
        <v>275.09500000000003</v>
      </c>
      <c r="L14" s="185">
        <f t="shared" si="2"/>
        <v>0</v>
      </c>
      <c r="M14" s="123" t="s">
        <v>86</v>
      </c>
    </row>
    <row r="15" spans="2:13" ht="31.5" customHeight="1">
      <c r="B15" s="392"/>
      <c r="C15" s="366"/>
      <c r="D15" s="363" t="s">
        <v>32</v>
      </c>
      <c r="E15" s="164" t="s">
        <v>10</v>
      </c>
      <c r="F15" s="159">
        <v>129</v>
      </c>
      <c r="G15" s="159">
        <f>+F15+K12</f>
        <v>442.09500000000003</v>
      </c>
      <c r="H15" s="102"/>
      <c r="I15" s="102"/>
      <c r="J15" s="113">
        <f t="shared" si="0"/>
        <v>0</v>
      </c>
      <c r="K15" s="108">
        <f t="shared" si="1"/>
        <v>442.09500000000003</v>
      </c>
      <c r="L15" s="185">
        <f t="shared" si="2"/>
        <v>0</v>
      </c>
      <c r="M15" s="123" t="s">
        <v>86</v>
      </c>
    </row>
    <row r="16" spans="2:13" ht="31.5" customHeight="1">
      <c r="B16" s="392"/>
      <c r="C16" s="366"/>
      <c r="D16" s="363"/>
      <c r="E16" s="164" t="s">
        <v>8</v>
      </c>
      <c r="F16" s="159">
        <v>98</v>
      </c>
      <c r="G16" s="159">
        <f>+F16+K14</f>
        <v>373.09500000000003</v>
      </c>
      <c r="H16" s="102"/>
      <c r="I16" s="102"/>
      <c r="J16" s="113">
        <f t="shared" si="0"/>
        <v>0</v>
      </c>
      <c r="K16" s="108">
        <f t="shared" si="1"/>
        <v>373.09500000000003</v>
      </c>
      <c r="L16" s="185">
        <f t="shared" si="2"/>
        <v>0</v>
      </c>
      <c r="M16" s="123" t="s">
        <v>86</v>
      </c>
    </row>
    <row r="17" spans="2:13" ht="31.5" customHeight="1">
      <c r="B17" s="392"/>
      <c r="C17" s="367" t="s">
        <v>4</v>
      </c>
      <c r="D17" s="118" t="s">
        <v>12</v>
      </c>
      <c r="E17" s="163" t="s">
        <v>8</v>
      </c>
      <c r="F17" s="160">
        <v>248</v>
      </c>
      <c r="G17" s="160">
        <f>+F17</f>
        <v>248</v>
      </c>
      <c r="H17" s="102">
        <v>353.76</v>
      </c>
      <c r="I17" s="102">
        <v>0</v>
      </c>
      <c r="J17" s="113">
        <f>+H17+I17</f>
        <v>353.76</v>
      </c>
      <c r="K17" s="108">
        <f>+G17-J17</f>
        <v>-105.75999999999999</v>
      </c>
      <c r="L17" s="185">
        <f t="shared" si="2"/>
        <v>1.4264516129032259</v>
      </c>
      <c r="M17" s="200">
        <v>43509</v>
      </c>
    </row>
    <row r="18" spans="2:13" ht="31.5" customHeight="1">
      <c r="B18" s="392"/>
      <c r="C18" s="367"/>
      <c r="D18" s="368" t="s">
        <v>30</v>
      </c>
      <c r="E18" s="163" t="s">
        <v>10</v>
      </c>
      <c r="F18" s="160">
        <v>245</v>
      </c>
      <c r="G18" s="160">
        <f>+F18</f>
        <v>245</v>
      </c>
      <c r="H18" s="102">
        <v>198.55099999999999</v>
      </c>
      <c r="I18" s="102">
        <v>113.899</v>
      </c>
      <c r="J18" s="113">
        <f t="shared" si="0"/>
        <v>312.45</v>
      </c>
      <c r="K18" s="108">
        <f t="shared" si="1"/>
        <v>-67.449999999999989</v>
      </c>
      <c r="L18" s="185">
        <f t="shared" si="2"/>
        <v>1.2753061224489795</v>
      </c>
      <c r="M18" s="200">
        <v>43542</v>
      </c>
    </row>
    <row r="19" spans="2:13" ht="31.5" customHeight="1">
      <c r="B19" s="392"/>
      <c r="C19" s="367"/>
      <c r="D19" s="368"/>
      <c r="E19" s="163" t="s">
        <v>8</v>
      </c>
      <c r="F19" s="160">
        <v>41</v>
      </c>
      <c r="G19" s="191">
        <f>+F19+K17</f>
        <v>-64.759999999999991</v>
      </c>
      <c r="H19" s="102">
        <v>0</v>
      </c>
      <c r="I19" s="102">
        <v>0</v>
      </c>
      <c r="J19" s="113">
        <f>+H19+I19</f>
        <v>0</v>
      </c>
      <c r="K19" s="108">
        <f t="shared" si="1"/>
        <v>-64.759999999999991</v>
      </c>
      <c r="L19" s="185">
        <f t="shared" si="2"/>
        <v>0</v>
      </c>
      <c r="M19" s="200">
        <v>43542</v>
      </c>
    </row>
    <row r="20" spans="2:13" ht="31.5" customHeight="1">
      <c r="B20" s="392"/>
      <c r="C20" s="367"/>
      <c r="D20" s="166" t="s">
        <v>16</v>
      </c>
      <c r="E20" s="118" t="s">
        <v>8</v>
      </c>
      <c r="F20" s="160">
        <v>691</v>
      </c>
      <c r="G20" s="160">
        <f>+F20+K18</f>
        <v>623.54999999999995</v>
      </c>
      <c r="H20" s="108">
        <v>637.82399999999996</v>
      </c>
      <c r="I20" s="102">
        <v>0</v>
      </c>
      <c r="J20" s="113">
        <f t="shared" si="0"/>
        <v>637.82399999999996</v>
      </c>
      <c r="K20" s="108">
        <f t="shared" si="1"/>
        <v>-14.274000000000001</v>
      </c>
      <c r="L20" s="185">
        <f>+J20/G20</f>
        <v>1.0228915082992542</v>
      </c>
      <c r="M20" s="200">
        <v>43619</v>
      </c>
    </row>
    <row r="21" spans="2:13" ht="31.5" customHeight="1">
      <c r="B21" s="392"/>
      <c r="C21" s="367"/>
      <c r="D21" s="162" t="s">
        <v>121</v>
      </c>
      <c r="E21" s="163" t="s">
        <v>8</v>
      </c>
      <c r="F21" s="160">
        <v>299</v>
      </c>
      <c r="G21" s="160">
        <f>+F21+K19</f>
        <v>234.24</v>
      </c>
      <c r="H21" s="102">
        <v>127.727</v>
      </c>
      <c r="I21" s="102"/>
      <c r="J21" s="113">
        <f t="shared" si="0"/>
        <v>127.727</v>
      </c>
      <c r="K21" s="108">
        <f>+G21-J21</f>
        <v>106.51300000000001</v>
      </c>
      <c r="L21" s="185">
        <f t="shared" si="2"/>
        <v>0.54528261612021856</v>
      </c>
      <c r="M21" s="123" t="s">
        <v>86</v>
      </c>
    </row>
    <row r="22" spans="2:13" ht="31.5" customHeight="1">
      <c r="B22" s="392"/>
      <c r="C22" s="367"/>
      <c r="D22" s="362" t="s">
        <v>139</v>
      </c>
      <c r="E22" s="163" t="s">
        <v>10</v>
      </c>
      <c r="F22" s="160">
        <v>158</v>
      </c>
      <c r="G22" s="160">
        <f>+F22+K20</f>
        <v>143.726</v>
      </c>
      <c r="H22" s="108"/>
      <c r="I22" s="102"/>
      <c r="J22" s="113">
        <f>+H22+I22</f>
        <v>0</v>
      </c>
      <c r="K22" s="108">
        <f>+G22-J22</f>
        <v>143.726</v>
      </c>
      <c r="L22" s="185">
        <f t="shared" ref="L22:L29" si="3">+J22/G22</f>
        <v>0</v>
      </c>
      <c r="M22" s="123" t="s">
        <v>86</v>
      </c>
    </row>
    <row r="23" spans="2:13" ht="31.5" customHeight="1">
      <c r="B23" s="392"/>
      <c r="C23" s="367"/>
      <c r="D23" s="362"/>
      <c r="E23" s="163" t="s">
        <v>8</v>
      </c>
      <c r="F23" s="160">
        <v>56</v>
      </c>
      <c r="G23" s="160">
        <f>+F23+K21</f>
        <v>162.51300000000001</v>
      </c>
      <c r="H23" s="102"/>
      <c r="I23" s="102"/>
      <c r="J23" s="113">
        <f t="shared" si="0"/>
        <v>0</v>
      </c>
      <c r="K23" s="108">
        <f t="shared" ref="K23:K33" si="4">+G23-J23</f>
        <v>162.51300000000001</v>
      </c>
      <c r="L23" s="185">
        <f t="shared" si="3"/>
        <v>0</v>
      </c>
      <c r="M23" s="123" t="s">
        <v>86</v>
      </c>
    </row>
    <row r="24" spans="2:13" ht="31.5" customHeight="1">
      <c r="B24" s="392"/>
      <c r="C24" s="367"/>
      <c r="D24" s="162" t="s">
        <v>29</v>
      </c>
      <c r="E24" s="163" t="s">
        <v>31</v>
      </c>
      <c r="F24" s="160">
        <v>75</v>
      </c>
      <c r="G24" s="160">
        <f>+F24+K23</f>
        <v>237.51300000000001</v>
      </c>
      <c r="H24" s="102"/>
      <c r="I24" s="102"/>
      <c r="J24" s="113">
        <f t="shared" si="0"/>
        <v>0</v>
      </c>
      <c r="K24" s="108">
        <f t="shared" si="4"/>
        <v>237.51300000000001</v>
      </c>
      <c r="L24" s="185">
        <f t="shared" si="3"/>
        <v>0</v>
      </c>
      <c r="M24" s="124" t="s">
        <v>86</v>
      </c>
    </row>
    <row r="25" spans="2:13" ht="31.5" customHeight="1">
      <c r="B25" s="392"/>
      <c r="C25" s="367"/>
      <c r="D25" s="362" t="s">
        <v>32</v>
      </c>
      <c r="E25" s="163" t="s">
        <v>10</v>
      </c>
      <c r="F25" s="160">
        <v>92</v>
      </c>
      <c r="G25" s="160">
        <f>+F25+K22</f>
        <v>235.726</v>
      </c>
      <c r="H25" s="102"/>
      <c r="I25" s="102"/>
      <c r="J25" s="113">
        <f t="shared" si="0"/>
        <v>0</v>
      </c>
      <c r="K25" s="108">
        <f t="shared" si="4"/>
        <v>235.726</v>
      </c>
      <c r="L25" s="185">
        <f t="shared" si="3"/>
        <v>0</v>
      </c>
      <c r="M25" s="125" t="s">
        <v>86</v>
      </c>
    </row>
    <row r="26" spans="2:13" ht="31.5" customHeight="1">
      <c r="B26" s="392"/>
      <c r="C26" s="367"/>
      <c r="D26" s="362"/>
      <c r="E26" s="163" t="s">
        <v>8</v>
      </c>
      <c r="F26" s="160">
        <v>70</v>
      </c>
      <c r="G26" s="160">
        <f>+F26+K24</f>
        <v>307.51300000000003</v>
      </c>
      <c r="H26" s="102"/>
      <c r="I26" s="102"/>
      <c r="J26" s="113">
        <f t="shared" si="0"/>
        <v>0</v>
      </c>
      <c r="K26" s="108">
        <f t="shared" si="4"/>
        <v>307.51300000000003</v>
      </c>
      <c r="L26" s="185">
        <f>+J26/G26</f>
        <v>0</v>
      </c>
      <c r="M26" s="123" t="s">
        <v>86</v>
      </c>
    </row>
    <row r="27" spans="2:13" ht="31.5" customHeight="1">
      <c r="B27" s="392"/>
      <c r="C27" s="366" t="s">
        <v>5</v>
      </c>
      <c r="D27" s="164" t="s">
        <v>12</v>
      </c>
      <c r="E27" s="164" t="s">
        <v>8</v>
      </c>
      <c r="F27" s="159">
        <v>1085</v>
      </c>
      <c r="G27" s="159">
        <f>+F27</f>
        <v>1085</v>
      </c>
      <c r="H27" s="117">
        <v>1155.22</v>
      </c>
      <c r="I27" s="102">
        <v>0</v>
      </c>
      <c r="J27" s="113">
        <f>+H27+I27</f>
        <v>1155.22</v>
      </c>
      <c r="K27" s="108">
        <f>+G27-J27</f>
        <v>-70.220000000000027</v>
      </c>
      <c r="L27" s="185">
        <f t="shared" si="3"/>
        <v>1.0647188940092167</v>
      </c>
      <c r="M27" s="200">
        <v>43523</v>
      </c>
    </row>
    <row r="28" spans="2:13" ht="31.5" customHeight="1">
      <c r="B28" s="392"/>
      <c r="C28" s="366"/>
      <c r="D28" s="369" t="s">
        <v>30</v>
      </c>
      <c r="E28" s="164" t="s">
        <v>10</v>
      </c>
      <c r="F28" s="159">
        <v>1073</v>
      </c>
      <c r="G28" s="159">
        <f>+F28</f>
        <v>1073</v>
      </c>
      <c r="H28" s="102">
        <v>1025.943</v>
      </c>
      <c r="I28" s="102">
        <v>183.08600000000001</v>
      </c>
      <c r="J28" s="113">
        <f t="shared" si="0"/>
        <v>1209.029</v>
      </c>
      <c r="K28" s="108">
        <f t="shared" si="4"/>
        <v>-136.029</v>
      </c>
      <c r="L28" s="185">
        <f t="shared" si="3"/>
        <v>1.1267744641192916</v>
      </c>
      <c r="M28" s="200">
        <v>43553</v>
      </c>
    </row>
    <row r="29" spans="2:13" ht="31.5" customHeight="1">
      <c r="B29" s="392"/>
      <c r="C29" s="366"/>
      <c r="D29" s="369"/>
      <c r="E29" s="164" t="s">
        <v>8</v>
      </c>
      <c r="F29" s="159">
        <v>172</v>
      </c>
      <c r="G29" s="190">
        <f>+F29+K27</f>
        <v>101.77999999999997</v>
      </c>
      <c r="H29" s="102">
        <v>1.4570000000000001</v>
      </c>
      <c r="I29" s="102">
        <v>0</v>
      </c>
      <c r="J29" s="113">
        <f t="shared" si="0"/>
        <v>1.4570000000000001</v>
      </c>
      <c r="K29" s="108">
        <f t="shared" si="4"/>
        <v>100.32299999999998</v>
      </c>
      <c r="L29" s="185">
        <f t="shared" si="3"/>
        <v>1.4315189624680688E-2</v>
      </c>
      <c r="M29" s="114" t="s">
        <v>86</v>
      </c>
    </row>
    <row r="30" spans="2:13" ht="31.5" customHeight="1">
      <c r="B30" s="392"/>
      <c r="C30" s="366"/>
      <c r="D30" s="165" t="s">
        <v>138</v>
      </c>
      <c r="E30" s="167" t="s">
        <v>31</v>
      </c>
      <c r="F30" s="159">
        <v>3020</v>
      </c>
      <c r="G30" s="159">
        <f>+F30+K28</f>
        <v>2883.971</v>
      </c>
      <c r="H30" s="102">
        <v>2968.6640000000002</v>
      </c>
      <c r="I30" s="102">
        <v>0</v>
      </c>
      <c r="J30" s="113">
        <f t="shared" si="0"/>
        <v>2968.6640000000002</v>
      </c>
      <c r="K30" s="108">
        <f t="shared" si="4"/>
        <v>-84.693000000000211</v>
      </c>
      <c r="L30" s="185">
        <f>+J30/G30</f>
        <v>1.0293668001515965</v>
      </c>
      <c r="M30" s="199" t="s">
        <v>86</v>
      </c>
    </row>
    <row r="31" spans="2:13" ht="31.5" customHeight="1">
      <c r="B31" s="392"/>
      <c r="C31" s="366"/>
      <c r="D31" s="111" t="s">
        <v>121</v>
      </c>
      <c r="E31" s="164" t="s">
        <v>8</v>
      </c>
      <c r="F31" s="159">
        <v>1306</v>
      </c>
      <c r="G31" s="159">
        <f>+F31+K30</f>
        <v>1221.3069999999998</v>
      </c>
      <c r="H31" s="102">
        <v>621.86400000000003</v>
      </c>
      <c r="I31" s="102"/>
      <c r="J31" s="113">
        <f t="shared" si="0"/>
        <v>621.86400000000003</v>
      </c>
      <c r="K31" s="108">
        <f t="shared" si="4"/>
        <v>599.44299999999976</v>
      </c>
      <c r="L31" s="185">
        <f>+J31/G31</f>
        <v>0.50917910075026196</v>
      </c>
      <c r="M31" s="123" t="s">
        <v>86</v>
      </c>
    </row>
    <row r="32" spans="2:13" ht="31.5" customHeight="1">
      <c r="B32" s="392"/>
      <c r="C32" s="366"/>
      <c r="D32" s="411" t="s">
        <v>139</v>
      </c>
      <c r="E32" s="164" t="s">
        <v>10</v>
      </c>
      <c r="F32" s="159">
        <v>692</v>
      </c>
      <c r="G32" s="159">
        <f>+F32+K30</f>
        <v>607.30699999999979</v>
      </c>
      <c r="H32" s="102"/>
      <c r="I32" s="102"/>
      <c r="J32" s="113">
        <f>+H32+I32</f>
        <v>0</v>
      </c>
      <c r="K32" s="108">
        <f t="shared" si="4"/>
        <v>607.30699999999979</v>
      </c>
      <c r="L32" s="185">
        <f t="shared" ref="L32:L38" si="5">+J32/G32</f>
        <v>0</v>
      </c>
      <c r="M32" s="123" t="s">
        <v>86</v>
      </c>
    </row>
    <row r="33" spans="2:13" ht="31.5" customHeight="1">
      <c r="B33" s="392"/>
      <c r="C33" s="366"/>
      <c r="D33" s="363"/>
      <c r="E33" s="164" t="s">
        <v>8</v>
      </c>
      <c r="F33" s="159">
        <v>247</v>
      </c>
      <c r="G33" s="159">
        <f>+F33+K31</f>
        <v>846.44299999999976</v>
      </c>
      <c r="H33" s="102"/>
      <c r="I33" s="102"/>
      <c r="J33" s="113">
        <f t="shared" si="0"/>
        <v>0</v>
      </c>
      <c r="K33" s="108">
        <f t="shared" si="4"/>
        <v>846.44299999999976</v>
      </c>
      <c r="L33" s="185">
        <f t="shared" si="5"/>
        <v>0</v>
      </c>
      <c r="M33" s="123" t="s">
        <v>86</v>
      </c>
    </row>
    <row r="34" spans="2:13" ht="31.5" customHeight="1">
      <c r="B34" s="392"/>
      <c r="C34" s="366"/>
      <c r="D34" s="164" t="s">
        <v>29</v>
      </c>
      <c r="E34" s="164" t="s">
        <v>31</v>
      </c>
      <c r="F34" s="159">
        <v>329</v>
      </c>
      <c r="G34" s="159">
        <f>+F34+K33</f>
        <v>1175.4429999999998</v>
      </c>
      <c r="H34" s="102"/>
      <c r="I34" s="102"/>
      <c r="J34" s="102">
        <f t="shared" si="0"/>
        <v>0</v>
      </c>
      <c r="K34" s="108">
        <f t="shared" ref="K34:K56" si="6">+G34-J34</f>
        <v>1175.4429999999998</v>
      </c>
      <c r="L34" s="185">
        <f t="shared" si="5"/>
        <v>0</v>
      </c>
      <c r="M34" s="124" t="s">
        <v>86</v>
      </c>
    </row>
    <row r="35" spans="2:13" ht="31.5" customHeight="1">
      <c r="B35" s="392"/>
      <c r="C35" s="366"/>
      <c r="D35" s="363" t="s">
        <v>32</v>
      </c>
      <c r="E35" s="164" t="s">
        <v>10</v>
      </c>
      <c r="F35" s="159">
        <v>402</v>
      </c>
      <c r="G35" s="159">
        <f>+F35+K32</f>
        <v>1009.3069999999998</v>
      </c>
      <c r="H35" s="102"/>
      <c r="I35" s="102"/>
      <c r="J35" s="113">
        <f t="shared" si="0"/>
        <v>0</v>
      </c>
      <c r="K35" s="108">
        <f t="shared" si="6"/>
        <v>1009.3069999999998</v>
      </c>
      <c r="L35" s="185">
        <f t="shared" si="5"/>
        <v>0</v>
      </c>
      <c r="M35" s="123" t="s">
        <v>86</v>
      </c>
    </row>
    <row r="36" spans="2:13" ht="23.45" customHeight="1">
      <c r="B36" s="392"/>
      <c r="C36" s="366"/>
      <c r="D36" s="363"/>
      <c r="E36" s="164" t="s">
        <v>8</v>
      </c>
      <c r="F36" s="159">
        <v>305</v>
      </c>
      <c r="G36" s="159">
        <f>+F36+K34</f>
        <v>1480.4429999999998</v>
      </c>
      <c r="H36" s="102"/>
      <c r="I36" s="102"/>
      <c r="J36" s="113">
        <f t="shared" si="0"/>
        <v>0</v>
      </c>
      <c r="K36" s="108">
        <f t="shared" si="6"/>
        <v>1480.4429999999998</v>
      </c>
      <c r="L36" s="185">
        <f t="shared" si="5"/>
        <v>0</v>
      </c>
      <c r="M36" s="123" t="s">
        <v>86</v>
      </c>
    </row>
    <row r="37" spans="2:13" ht="31.5" customHeight="1">
      <c r="B37" s="392"/>
      <c r="C37" s="367" t="s">
        <v>6</v>
      </c>
      <c r="D37" s="168" t="s">
        <v>12</v>
      </c>
      <c r="E37" s="168" t="s">
        <v>8</v>
      </c>
      <c r="F37" s="192">
        <v>276</v>
      </c>
      <c r="G37" s="191">
        <f>+F37</f>
        <v>276</v>
      </c>
      <c r="H37" s="117">
        <v>166.685</v>
      </c>
      <c r="I37" s="131">
        <v>0</v>
      </c>
      <c r="J37" s="113">
        <f>+H37+I37</f>
        <v>166.685</v>
      </c>
      <c r="K37" s="184">
        <f t="shared" si="6"/>
        <v>109.315</v>
      </c>
      <c r="L37" s="186">
        <f t="shared" si="5"/>
        <v>0.60393115942028985</v>
      </c>
      <c r="M37" s="114" t="s">
        <v>86</v>
      </c>
    </row>
    <row r="38" spans="2:13" ht="31.5" customHeight="1">
      <c r="B38" s="392"/>
      <c r="C38" s="367"/>
      <c r="D38" s="421" t="s">
        <v>30</v>
      </c>
      <c r="E38" s="168" t="s">
        <v>10</v>
      </c>
      <c r="F38" s="192">
        <v>272</v>
      </c>
      <c r="G38" s="191">
        <f>+F38</f>
        <v>272</v>
      </c>
      <c r="H38" s="131">
        <v>323.16199999999998</v>
      </c>
      <c r="I38" s="131">
        <v>0</v>
      </c>
      <c r="J38" s="113">
        <f t="shared" si="0"/>
        <v>323.16199999999998</v>
      </c>
      <c r="K38" s="184">
        <f t="shared" si="6"/>
        <v>-51.161999999999978</v>
      </c>
      <c r="L38" s="186">
        <f t="shared" si="5"/>
        <v>1.1880955882352939</v>
      </c>
      <c r="M38" s="199" t="s">
        <v>86</v>
      </c>
    </row>
    <row r="39" spans="2:13" ht="31.5" customHeight="1">
      <c r="B39" s="392"/>
      <c r="C39" s="367"/>
      <c r="D39" s="421"/>
      <c r="E39" s="168" t="s">
        <v>8</v>
      </c>
      <c r="F39" s="192">
        <v>44</v>
      </c>
      <c r="G39" s="191">
        <f>+F39+K37</f>
        <v>153.315</v>
      </c>
      <c r="H39" s="131">
        <v>0</v>
      </c>
      <c r="I39" s="131">
        <v>0</v>
      </c>
      <c r="J39" s="113">
        <f t="shared" si="0"/>
        <v>0</v>
      </c>
      <c r="K39" s="184">
        <f t="shared" si="6"/>
        <v>153.315</v>
      </c>
      <c r="L39" s="186">
        <f>+I39/G39</f>
        <v>0</v>
      </c>
      <c r="M39" s="114" t="s">
        <v>86</v>
      </c>
    </row>
    <row r="40" spans="2:13" ht="31.5" customHeight="1">
      <c r="B40" s="392"/>
      <c r="C40" s="367"/>
      <c r="D40" s="166" t="s">
        <v>16</v>
      </c>
      <c r="E40" s="168" t="s">
        <v>8</v>
      </c>
      <c r="F40" s="192">
        <v>766</v>
      </c>
      <c r="G40" s="191">
        <f>+F40+K39</f>
        <v>919.31500000000005</v>
      </c>
      <c r="H40" s="131">
        <v>602.10500000000002</v>
      </c>
      <c r="I40" s="131">
        <v>0</v>
      </c>
      <c r="J40" s="113">
        <f t="shared" si="0"/>
        <v>602.10500000000002</v>
      </c>
      <c r="K40" s="184">
        <f t="shared" si="6"/>
        <v>317.21000000000004</v>
      </c>
      <c r="L40" s="186">
        <f>+J40/G40</f>
        <v>0.6549496092199083</v>
      </c>
      <c r="M40" s="123" t="s">
        <v>86</v>
      </c>
    </row>
    <row r="41" spans="2:13" ht="31.5" customHeight="1">
      <c r="B41" s="392"/>
      <c r="C41" s="367"/>
      <c r="D41" s="162" t="s">
        <v>121</v>
      </c>
      <c r="E41" s="168" t="s">
        <v>8</v>
      </c>
      <c r="F41" s="192">
        <v>332</v>
      </c>
      <c r="G41" s="192">
        <f>+F41+K40</f>
        <v>649.21</v>
      </c>
      <c r="H41" s="131">
        <v>154.66399999999999</v>
      </c>
      <c r="I41" s="131"/>
      <c r="J41" s="113">
        <f t="shared" si="0"/>
        <v>154.66399999999999</v>
      </c>
      <c r="K41" s="113">
        <f t="shared" si="6"/>
        <v>494.54600000000005</v>
      </c>
      <c r="L41" s="186">
        <f>+J41/G41</f>
        <v>0.23823416151938506</v>
      </c>
      <c r="M41" s="114" t="s">
        <v>86</v>
      </c>
    </row>
    <row r="42" spans="2:13" ht="31.5" customHeight="1">
      <c r="B42" s="392"/>
      <c r="C42" s="367"/>
      <c r="D42" s="362" t="s">
        <v>139</v>
      </c>
      <c r="E42" s="163" t="s">
        <v>10</v>
      </c>
      <c r="F42" s="160">
        <v>176</v>
      </c>
      <c r="G42" s="160">
        <f>+F42+K41</f>
        <v>670.54600000000005</v>
      </c>
      <c r="H42" s="102"/>
      <c r="I42" s="102"/>
      <c r="J42" s="113">
        <f>+H42+I42</f>
        <v>0</v>
      </c>
      <c r="K42" s="108">
        <f t="shared" si="6"/>
        <v>670.54600000000005</v>
      </c>
      <c r="L42" s="185">
        <f t="shared" ref="L42:L47" si="7">+J42/G42</f>
        <v>0</v>
      </c>
      <c r="M42" s="123" t="s">
        <v>86</v>
      </c>
    </row>
    <row r="43" spans="2:13" ht="31.5" customHeight="1">
      <c r="B43" s="392"/>
      <c r="C43" s="367"/>
      <c r="D43" s="362"/>
      <c r="E43" s="163" t="s">
        <v>8</v>
      </c>
      <c r="F43" s="160">
        <v>63</v>
      </c>
      <c r="G43" s="193">
        <f>+F43+K41</f>
        <v>557.54600000000005</v>
      </c>
      <c r="H43" s="102"/>
      <c r="I43" s="102"/>
      <c r="J43" s="113">
        <f t="shared" si="0"/>
        <v>0</v>
      </c>
      <c r="K43" s="108">
        <f t="shared" si="6"/>
        <v>557.54600000000005</v>
      </c>
      <c r="L43" s="185">
        <f t="shared" si="7"/>
        <v>0</v>
      </c>
      <c r="M43" s="123" t="s">
        <v>86</v>
      </c>
    </row>
    <row r="44" spans="2:13" ht="31.5" customHeight="1">
      <c r="B44" s="392"/>
      <c r="C44" s="367"/>
      <c r="D44" s="162" t="s">
        <v>29</v>
      </c>
      <c r="E44" s="163" t="s">
        <v>31</v>
      </c>
      <c r="F44" s="160">
        <v>83</v>
      </c>
      <c r="G44" s="160">
        <f>+F44+K43</f>
        <v>640.54600000000005</v>
      </c>
      <c r="H44" s="102"/>
      <c r="I44" s="102"/>
      <c r="J44" s="113">
        <f t="shared" si="0"/>
        <v>0</v>
      </c>
      <c r="K44" s="108">
        <f t="shared" si="6"/>
        <v>640.54600000000005</v>
      </c>
      <c r="L44" s="185">
        <f t="shared" si="7"/>
        <v>0</v>
      </c>
      <c r="M44" s="123" t="s">
        <v>86</v>
      </c>
    </row>
    <row r="45" spans="2:13" ht="31.5" customHeight="1">
      <c r="B45" s="392"/>
      <c r="C45" s="367"/>
      <c r="D45" s="362" t="s">
        <v>32</v>
      </c>
      <c r="E45" s="163" t="s">
        <v>10</v>
      </c>
      <c r="F45" s="160">
        <v>102</v>
      </c>
      <c r="G45" s="160">
        <f>+F45+K42</f>
        <v>772.54600000000005</v>
      </c>
      <c r="H45" s="102"/>
      <c r="I45" s="102"/>
      <c r="J45" s="113">
        <f t="shared" si="0"/>
        <v>0</v>
      </c>
      <c r="K45" s="108">
        <f t="shared" si="6"/>
        <v>772.54600000000005</v>
      </c>
      <c r="L45" s="185">
        <f t="shared" si="7"/>
        <v>0</v>
      </c>
      <c r="M45" s="123" t="s">
        <v>86</v>
      </c>
    </row>
    <row r="46" spans="2:13" ht="31.5" customHeight="1">
      <c r="B46" s="392"/>
      <c r="C46" s="367"/>
      <c r="D46" s="362"/>
      <c r="E46" s="163" t="s">
        <v>8</v>
      </c>
      <c r="F46" s="160">
        <v>77</v>
      </c>
      <c r="G46" s="160">
        <f>+F46+K44</f>
        <v>717.54600000000005</v>
      </c>
      <c r="H46" s="102"/>
      <c r="I46" s="102"/>
      <c r="J46" s="113">
        <f t="shared" si="0"/>
        <v>0</v>
      </c>
      <c r="K46" s="108">
        <f t="shared" si="6"/>
        <v>717.54600000000005</v>
      </c>
      <c r="L46" s="185">
        <f t="shared" si="7"/>
        <v>0</v>
      </c>
      <c r="M46" s="123" t="s">
        <v>86</v>
      </c>
    </row>
    <row r="47" spans="2:13" ht="31.5" customHeight="1">
      <c r="B47" s="392"/>
      <c r="C47" s="366" t="s">
        <v>7</v>
      </c>
      <c r="D47" s="164" t="s">
        <v>12</v>
      </c>
      <c r="E47" s="164" t="s">
        <v>8</v>
      </c>
      <c r="F47" s="159">
        <v>558</v>
      </c>
      <c r="G47" s="190">
        <f>+F47</f>
        <v>558</v>
      </c>
      <c r="H47" s="117">
        <v>725.17</v>
      </c>
      <c r="I47" s="108">
        <v>0</v>
      </c>
      <c r="J47" s="113">
        <f>+H47+I47</f>
        <v>725.17</v>
      </c>
      <c r="K47" s="108">
        <f t="shared" si="6"/>
        <v>-167.16999999999996</v>
      </c>
      <c r="L47" s="185">
        <f t="shared" si="7"/>
        <v>1.2995878136200716</v>
      </c>
      <c r="M47" s="199">
        <v>43509</v>
      </c>
    </row>
    <row r="48" spans="2:13" ht="31.5" customHeight="1">
      <c r="B48" s="392"/>
      <c r="C48" s="366"/>
      <c r="D48" s="369" t="s">
        <v>30</v>
      </c>
      <c r="E48" s="164" t="s">
        <v>10</v>
      </c>
      <c r="F48" s="159">
        <v>552</v>
      </c>
      <c r="G48" s="190">
        <f>+F48</f>
        <v>552</v>
      </c>
      <c r="H48" s="108">
        <v>400.14800000000002</v>
      </c>
      <c r="I48" s="130">
        <v>21.259</v>
      </c>
      <c r="J48" s="113">
        <f t="shared" si="0"/>
        <v>421.40700000000004</v>
      </c>
      <c r="K48" s="108">
        <f t="shared" si="6"/>
        <v>130.59299999999996</v>
      </c>
      <c r="L48" s="185">
        <f>+J48/G48</f>
        <v>0.76341847826086962</v>
      </c>
      <c r="M48" s="114" t="s">
        <v>86</v>
      </c>
    </row>
    <row r="49" spans="2:13" ht="31.5" customHeight="1">
      <c r="B49" s="392"/>
      <c r="C49" s="366"/>
      <c r="D49" s="369"/>
      <c r="E49" s="164" t="s">
        <v>8</v>
      </c>
      <c r="F49" s="159">
        <v>88</v>
      </c>
      <c r="G49" s="190">
        <f>+F49+K47</f>
        <v>-79.169999999999959</v>
      </c>
      <c r="H49" s="108">
        <v>0</v>
      </c>
      <c r="I49" s="108">
        <v>0</v>
      </c>
      <c r="J49" s="113">
        <f t="shared" si="0"/>
        <v>0</v>
      </c>
      <c r="K49" s="108">
        <f t="shared" si="6"/>
        <v>-79.169999999999959</v>
      </c>
      <c r="L49" s="185">
        <f>(+J49/G49)*-1</f>
        <v>0</v>
      </c>
      <c r="M49" s="114" t="s">
        <v>86</v>
      </c>
    </row>
    <row r="50" spans="2:13" ht="31.5" customHeight="1">
      <c r="B50" s="392"/>
      <c r="C50" s="366"/>
      <c r="D50" s="165" t="s">
        <v>138</v>
      </c>
      <c r="E50" s="164" t="s">
        <v>8</v>
      </c>
      <c r="F50" s="159">
        <v>1553</v>
      </c>
      <c r="G50" s="159">
        <f>+F50+K49</f>
        <v>1473.83</v>
      </c>
      <c r="H50" s="102">
        <v>1508.338</v>
      </c>
      <c r="I50" s="102">
        <v>0</v>
      </c>
      <c r="J50" s="102">
        <f t="shared" si="0"/>
        <v>1508.338</v>
      </c>
      <c r="K50" s="108">
        <f t="shared" si="6"/>
        <v>-34.508000000000038</v>
      </c>
      <c r="L50" s="185">
        <f>+I50/G50</f>
        <v>0</v>
      </c>
      <c r="M50" s="199">
        <v>42545</v>
      </c>
    </row>
    <row r="51" spans="2:13" ht="31.5" customHeight="1">
      <c r="B51" s="392"/>
      <c r="C51" s="366"/>
      <c r="D51" s="111" t="s">
        <v>121</v>
      </c>
      <c r="E51" s="164" t="s">
        <v>8</v>
      </c>
      <c r="F51" s="159">
        <v>670</v>
      </c>
      <c r="G51" s="159">
        <f>+F51+K50</f>
        <v>635.49199999999996</v>
      </c>
      <c r="H51" s="102">
        <v>318.24400000000003</v>
      </c>
      <c r="I51" s="102"/>
      <c r="J51" s="113">
        <f t="shared" si="0"/>
        <v>318.24400000000003</v>
      </c>
      <c r="K51" s="108">
        <f t="shared" si="6"/>
        <v>317.24799999999993</v>
      </c>
      <c r="L51" s="185">
        <f t="shared" ref="L51:L56" si="8">+J51/G51</f>
        <v>0.50078364479804627</v>
      </c>
      <c r="M51" s="123" t="s">
        <v>86</v>
      </c>
    </row>
    <row r="52" spans="2:13" ht="31.5" customHeight="1">
      <c r="B52" s="392"/>
      <c r="C52" s="366"/>
      <c r="D52" s="411" t="s">
        <v>139</v>
      </c>
      <c r="E52" s="164" t="s">
        <v>10</v>
      </c>
      <c r="F52" s="159">
        <v>356</v>
      </c>
      <c r="G52" s="159">
        <f>+F52+K51</f>
        <v>673.24799999999993</v>
      </c>
      <c r="H52" s="102"/>
      <c r="I52" s="102"/>
      <c r="J52" s="113">
        <f>+H52+I52</f>
        <v>0</v>
      </c>
      <c r="K52" s="108">
        <f t="shared" si="6"/>
        <v>673.24799999999993</v>
      </c>
      <c r="L52" s="185">
        <f t="shared" si="8"/>
        <v>0</v>
      </c>
      <c r="M52" s="123" t="s">
        <v>86</v>
      </c>
    </row>
    <row r="53" spans="2:13" ht="31.5" customHeight="1">
      <c r="B53" s="392"/>
      <c r="C53" s="366"/>
      <c r="D53" s="363"/>
      <c r="E53" s="164" t="s">
        <v>8</v>
      </c>
      <c r="F53" s="159">
        <v>127</v>
      </c>
      <c r="G53" s="159">
        <f>+F53+K51</f>
        <v>444.24799999999993</v>
      </c>
      <c r="H53" s="102"/>
      <c r="I53" s="102"/>
      <c r="J53" s="113">
        <f t="shared" si="0"/>
        <v>0</v>
      </c>
      <c r="K53" s="108">
        <f t="shared" si="6"/>
        <v>444.24799999999993</v>
      </c>
      <c r="L53" s="185">
        <f t="shared" si="8"/>
        <v>0</v>
      </c>
      <c r="M53" s="123" t="s">
        <v>86</v>
      </c>
    </row>
    <row r="54" spans="2:13" ht="31.5" customHeight="1">
      <c r="B54" s="392"/>
      <c r="C54" s="366"/>
      <c r="D54" s="164" t="s">
        <v>29</v>
      </c>
      <c r="E54" s="164" t="s">
        <v>31</v>
      </c>
      <c r="F54" s="159">
        <v>169</v>
      </c>
      <c r="G54" s="159">
        <f>+F54+K53</f>
        <v>613.24799999999993</v>
      </c>
      <c r="H54" s="169"/>
      <c r="I54" s="169"/>
      <c r="J54" s="102">
        <f t="shared" si="0"/>
        <v>0</v>
      </c>
      <c r="K54" s="108">
        <f t="shared" si="6"/>
        <v>613.24799999999993</v>
      </c>
      <c r="L54" s="185">
        <f t="shared" si="8"/>
        <v>0</v>
      </c>
      <c r="M54" s="123" t="s">
        <v>86</v>
      </c>
    </row>
    <row r="55" spans="2:13" ht="31.5" customHeight="1">
      <c r="B55" s="392"/>
      <c r="C55" s="366"/>
      <c r="D55" s="363" t="s">
        <v>32</v>
      </c>
      <c r="E55" s="164" t="s">
        <v>10</v>
      </c>
      <c r="F55" s="159">
        <v>207</v>
      </c>
      <c r="G55" s="194">
        <f>+F55+K52</f>
        <v>880.24799999999993</v>
      </c>
      <c r="H55" s="131"/>
      <c r="I55" s="169"/>
      <c r="J55" s="113">
        <f t="shared" si="0"/>
        <v>0</v>
      </c>
      <c r="K55" s="108">
        <f t="shared" si="6"/>
        <v>880.24799999999993</v>
      </c>
      <c r="L55" s="187">
        <f t="shared" si="8"/>
        <v>0</v>
      </c>
      <c r="M55" s="123" t="s">
        <v>86</v>
      </c>
    </row>
    <row r="56" spans="2:13" ht="31.5" customHeight="1">
      <c r="B56" s="392"/>
      <c r="C56" s="366"/>
      <c r="D56" s="363"/>
      <c r="E56" s="164" t="s">
        <v>8</v>
      </c>
      <c r="F56" s="159">
        <v>157</v>
      </c>
      <c r="G56" s="194">
        <f>+F56+K54</f>
        <v>770.24799999999993</v>
      </c>
      <c r="H56" s="131"/>
      <c r="I56" s="169"/>
      <c r="J56" s="113">
        <f t="shared" si="0"/>
        <v>0</v>
      </c>
      <c r="K56" s="108">
        <f t="shared" si="6"/>
        <v>770.24799999999993</v>
      </c>
      <c r="L56" s="187">
        <f t="shared" si="8"/>
        <v>0</v>
      </c>
      <c r="M56" s="123" t="s">
        <v>86</v>
      </c>
    </row>
    <row r="57" spans="2:13" s="30" customFormat="1" ht="31.5" customHeight="1" thickBot="1">
      <c r="B57" s="393"/>
      <c r="C57" s="364" t="s">
        <v>36</v>
      </c>
      <c r="D57" s="364"/>
      <c r="E57" s="364"/>
      <c r="F57" s="141">
        <f>SUM(F7:F56)</f>
        <v>20000</v>
      </c>
      <c r="G57" s="141">
        <f>SUM(G7:G56)</f>
        <v>29572.002999999982</v>
      </c>
      <c r="H57" s="141">
        <f>SUM(H7:H56)</f>
        <v>13506.282000000001</v>
      </c>
      <c r="I57" s="141">
        <f>SUM(I7:I56)</f>
        <v>318.24400000000003</v>
      </c>
      <c r="J57" s="141">
        <f>SUM(J7:J56)</f>
        <v>13824.526</v>
      </c>
      <c r="K57" s="141">
        <f>+F57-J57</f>
        <v>6175.4740000000002</v>
      </c>
      <c r="L57" s="188">
        <f>+J57/F57</f>
        <v>0.69122629999999996</v>
      </c>
      <c r="M57" s="129"/>
    </row>
    <row r="58" spans="2:13" s="30" customFormat="1" ht="31.5" customHeight="1" thickBot="1">
      <c r="C58" s="46"/>
      <c r="D58" s="47"/>
      <c r="E58" s="31"/>
      <c r="F58" s="32"/>
      <c r="G58" s="240"/>
      <c r="H58" s="49"/>
      <c r="I58" s="49"/>
      <c r="J58" s="237"/>
      <c r="K58" s="240"/>
      <c r="L58" s="34"/>
      <c r="M58" s="52"/>
    </row>
    <row r="59" spans="2:13" s="30" customFormat="1" ht="56.25" customHeight="1" thickBot="1">
      <c r="B59" s="208" t="s">
        <v>2</v>
      </c>
      <c r="C59" s="209" t="s">
        <v>15</v>
      </c>
      <c r="D59" s="209" t="s">
        <v>0</v>
      </c>
      <c r="E59" s="209" t="s">
        <v>11</v>
      </c>
      <c r="F59" s="209" t="s">
        <v>22</v>
      </c>
      <c r="G59" s="218" t="s">
        <v>21</v>
      </c>
      <c r="H59" s="218" t="s">
        <v>34</v>
      </c>
      <c r="I59" s="218" t="s">
        <v>35</v>
      </c>
      <c r="J59" s="218" t="s">
        <v>33</v>
      </c>
      <c r="K59" s="218" t="s">
        <v>23</v>
      </c>
      <c r="L59" s="211" t="s">
        <v>13</v>
      </c>
      <c r="M59" s="212" t="s">
        <v>1</v>
      </c>
    </row>
    <row r="60" spans="2:13" ht="31.5" customHeight="1">
      <c r="B60" s="372" t="s">
        <v>18</v>
      </c>
      <c r="C60" s="412" t="s">
        <v>3</v>
      </c>
      <c r="D60" s="418" t="s">
        <v>14</v>
      </c>
      <c r="E60" s="229" t="s">
        <v>10</v>
      </c>
      <c r="F60" s="230">
        <v>15</v>
      </c>
      <c r="G60" s="242">
        <f>+F60</f>
        <v>15</v>
      </c>
      <c r="H60" s="221">
        <v>22.870999999999999</v>
      </c>
      <c r="I60" s="222">
        <v>54.127000000000002</v>
      </c>
      <c r="J60" s="224">
        <f>+H60+I60</f>
        <v>76.998000000000005</v>
      </c>
      <c r="K60" s="224">
        <f t="shared" ref="K60:K111" si="9">+G60-J60</f>
        <v>-61.998000000000005</v>
      </c>
      <c r="L60" s="217">
        <f t="shared" ref="L60:L69" si="10">+J60/G60</f>
        <v>5.1332000000000004</v>
      </c>
      <c r="M60" s="231">
        <v>43509</v>
      </c>
    </row>
    <row r="61" spans="2:13" ht="31.5" customHeight="1">
      <c r="B61" s="373"/>
      <c r="C61" s="413"/>
      <c r="D61" s="419"/>
      <c r="E61" s="170" t="s">
        <v>8</v>
      </c>
      <c r="F61" s="171">
        <v>2</v>
      </c>
      <c r="G61" s="243">
        <f>+F61</f>
        <v>2</v>
      </c>
      <c r="H61" s="131">
        <v>12.131</v>
      </c>
      <c r="I61" s="131">
        <v>0</v>
      </c>
      <c r="J61" s="113">
        <f>+H61+I61</f>
        <v>12.131</v>
      </c>
      <c r="K61" s="113">
        <f t="shared" si="9"/>
        <v>-10.131</v>
      </c>
      <c r="L61" s="57">
        <f t="shared" si="10"/>
        <v>6.0655000000000001</v>
      </c>
      <c r="M61" s="231">
        <v>43525</v>
      </c>
    </row>
    <row r="62" spans="2:13" ht="31.5" customHeight="1">
      <c r="B62" s="373"/>
      <c r="C62" s="413"/>
      <c r="D62" s="420" t="s">
        <v>16</v>
      </c>
      <c r="E62" s="170" t="s">
        <v>10</v>
      </c>
      <c r="F62" s="171">
        <v>65</v>
      </c>
      <c r="G62" s="243">
        <f>+F62+K60</f>
        <v>3.0019999999999953</v>
      </c>
      <c r="H62" s="131">
        <v>0</v>
      </c>
      <c r="I62" s="131">
        <v>0</v>
      </c>
      <c r="J62" s="113">
        <f t="shared" ref="J62:J98" si="11">+H62+I62</f>
        <v>0</v>
      </c>
      <c r="K62" s="113">
        <f t="shared" si="9"/>
        <v>3.0019999999999953</v>
      </c>
      <c r="L62" s="57">
        <f t="shared" si="10"/>
        <v>0</v>
      </c>
      <c r="M62" s="199">
        <v>43553</v>
      </c>
    </row>
    <row r="63" spans="2:13" ht="31.5" customHeight="1">
      <c r="B63" s="373"/>
      <c r="C63" s="413"/>
      <c r="D63" s="420"/>
      <c r="E63" s="170" t="s">
        <v>8</v>
      </c>
      <c r="F63" s="171">
        <v>2</v>
      </c>
      <c r="G63" s="243">
        <f>+F63+K61</f>
        <v>-8.1310000000000002</v>
      </c>
      <c r="H63" s="131">
        <v>0</v>
      </c>
      <c r="I63" s="131">
        <v>0</v>
      </c>
      <c r="J63" s="113">
        <f>+H63+I63</f>
        <v>0</v>
      </c>
      <c r="K63" s="113">
        <f t="shared" si="9"/>
        <v>-8.1310000000000002</v>
      </c>
      <c r="L63" s="57">
        <f t="shared" si="10"/>
        <v>0</v>
      </c>
      <c r="M63" s="199">
        <v>43553</v>
      </c>
    </row>
    <row r="64" spans="2:13" ht="31.5" customHeight="1">
      <c r="B64" s="373"/>
      <c r="C64" s="413"/>
      <c r="D64" s="419" t="s">
        <v>140</v>
      </c>
      <c r="E64" s="170" t="s">
        <v>10</v>
      </c>
      <c r="F64" s="171">
        <v>55</v>
      </c>
      <c r="G64" s="243">
        <f t="shared" ref="G64:G67" si="12">+F64+K62</f>
        <v>58.001999999999995</v>
      </c>
      <c r="H64" s="131">
        <v>103.134</v>
      </c>
      <c r="I64" s="131"/>
      <c r="J64" s="113">
        <f>+H64+I64</f>
        <v>103.134</v>
      </c>
      <c r="K64" s="113">
        <f>+G64-J64</f>
        <v>-45.132000000000005</v>
      </c>
      <c r="L64" s="57">
        <f t="shared" si="10"/>
        <v>1.7781110996172547</v>
      </c>
      <c r="M64" s="199">
        <v>43668</v>
      </c>
    </row>
    <row r="65" spans="2:13" ht="31.5" customHeight="1">
      <c r="B65" s="373"/>
      <c r="C65" s="413"/>
      <c r="D65" s="419"/>
      <c r="E65" s="170" t="s">
        <v>8</v>
      </c>
      <c r="F65" s="171">
        <v>6</v>
      </c>
      <c r="G65" s="243">
        <f t="shared" si="12"/>
        <v>-2.1310000000000002</v>
      </c>
      <c r="H65" s="131"/>
      <c r="I65" s="131"/>
      <c r="J65" s="113">
        <f>+H65+I65</f>
        <v>0</v>
      </c>
      <c r="K65" s="113">
        <f t="shared" si="9"/>
        <v>-2.1310000000000002</v>
      </c>
      <c r="L65" s="295">
        <f t="shared" si="10"/>
        <v>0</v>
      </c>
      <c r="M65" s="199">
        <v>43668</v>
      </c>
    </row>
    <row r="66" spans="2:13" ht="31.5" customHeight="1">
      <c r="B66" s="373"/>
      <c r="C66" s="413"/>
      <c r="D66" s="410" t="s">
        <v>17</v>
      </c>
      <c r="E66" s="172" t="s">
        <v>10</v>
      </c>
      <c r="F66" s="173">
        <v>28</v>
      </c>
      <c r="G66" s="244">
        <f>+F66+K64</f>
        <v>-17.132000000000005</v>
      </c>
      <c r="H66" s="102"/>
      <c r="I66" s="102"/>
      <c r="J66" s="238">
        <f t="shared" si="11"/>
        <v>0</v>
      </c>
      <c r="K66" s="102">
        <f>+G66-J66</f>
        <v>-17.132000000000005</v>
      </c>
      <c r="L66" s="58">
        <f t="shared" si="10"/>
        <v>0</v>
      </c>
      <c r="M66" s="114" t="s">
        <v>86</v>
      </c>
    </row>
    <row r="67" spans="2:13" ht="31.5" customHeight="1">
      <c r="B67" s="373"/>
      <c r="C67" s="413"/>
      <c r="D67" s="410"/>
      <c r="E67" s="172" t="s">
        <v>8</v>
      </c>
      <c r="F67" s="173">
        <v>2</v>
      </c>
      <c r="G67" s="244">
        <f t="shared" si="12"/>
        <v>-0.13100000000000023</v>
      </c>
      <c r="H67" s="102"/>
      <c r="I67" s="102"/>
      <c r="J67" s="113">
        <f>+H67+I67</f>
        <v>0</v>
      </c>
      <c r="K67" s="102">
        <f t="shared" si="9"/>
        <v>-0.13100000000000023</v>
      </c>
      <c r="L67" s="58">
        <f t="shared" si="10"/>
        <v>0</v>
      </c>
      <c r="M67" s="199" t="s">
        <v>86</v>
      </c>
    </row>
    <row r="68" spans="2:13" ht="31.5" customHeight="1">
      <c r="B68" s="373"/>
      <c r="C68" s="414" t="s">
        <v>4</v>
      </c>
      <c r="D68" s="416" t="s">
        <v>14</v>
      </c>
      <c r="E68" s="174" t="s">
        <v>10</v>
      </c>
      <c r="F68" s="175">
        <v>364</v>
      </c>
      <c r="G68" s="245">
        <f>+F68</f>
        <v>364</v>
      </c>
      <c r="H68" s="117">
        <v>26.838000000000001</v>
      </c>
      <c r="I68" s="130">
        <v>107.75</v>
      </c>
      <c r="J68" s="113">
        <f t="shared" si="11"/>
        <v>134.58799999999999</v>
      </c>
      <c r="K68" s="102">
        <f t="shared" si="9"/>
        <v>229.41200000000001</v>
      </c>
      <c r="L68" s="58">
        <f t="shared" si="10"/>
        <v>0.36974725274725273</v>
      </c>
      <c r="M68" s="123" t="s">
        <v>86</v>
      </c>
    </row>
    <row r="69" spans="2:13" ht="31.5" customHeight="1">
      <c r="B69" s="373"/>
      <c r="C69" s="414"/>
      <c r="D69" s="416"/>
      <c r="E69" s="174" t="s">
        <v>8</v>
      </c>
      <c r="F69" s="175">
        <v>20</v>
      </c>
      <c r="G69" s="245">
        <f>+F69</f>
        <v>20</v>
      </c>
      <c r="H69" s="131">
        <v>0</v>
      </c>
      <c r="I69" s="131">
        <v>0</v>
      </c>
      <c r="J69" s="113">
        <f>+H69+I69</f>
        <v>0</v>
      </c>
      <c r="K69" s="102">
        <f t="shared" si="9"/>
        <v>20</v>
      </c>
      <c r="L69" s="58">
        <f t="shared" si="10"/>
        <v>0</v>
      </c>
      <c r="M69" s="133" t="s">
        <v>86</v>
      </c>
    </row>
    <row r="70" spans="2:13" ht="31.5" customHeight="1">
      <c r="B70" s="373"/>
      <c r="C70" s="414"/>
      <c r="D70" s="417" t="s">
        <v>16</v>
      </c>
      <c r="E70" s="174" t="s">
        <v>10</v>
      </c>
      <c r="F70" s="175">
        <v>172</v>
      </c>
      <c r="G70" s="245">
        <f t="shared" ref="G70:G75" si="13">+F70+K68</f>
        <v>401.41200000000003</v>
      </c>
      <c r="H70" s="131">
        <v>15.917</v>
      </c>
      <c r="I70" s="131">
        <v>377.62200000000001</v>
      </c>
      <c r="J70" s="113">
        <f t="shared" si="11"/>
        <v>393.53899999999999</v>
      </c>
      <c r="K70" s="102">
        <f t="shared" si="9"/>
        <v>7.8730000000000473</v>
      </c>
      <c r="L70" s="58">
        <f t="shared" ref="L70:L75" si="14">+J70/G70</f>
        <v>0.98038673482606387</v>
      </c>
      <c r="M70" s="199">
        <v>43582</v>
      </c>
    </row>
    <row r="71" spans="2:13" ht="31.5" customHeight="1">
      <c r="B71" s="373"/>
      <c r="C71" s="414"/>
      <c r="D71" s="417"/>
      <c r="E71" s="174" t="s">
        <v>8</v>
      </c>
      <c r="F71" s="175">
        <v>10</v>
      </c>
      <c r="G71" s="245">
        <f t="shared" si="13"/>
        <v>30</v>
      </c>
      <c r="H71" s="131">
        <v>88.305999999999997</v>
      </c>
      <c r="I71" s="131">
        <v>0</v>
      </c>
      <c r="J71" s="113">
        <f>+H71+I71</f>
        <v>88.305999999999997</v>
      </c>
      <c r="K71" s="102">
        <f t="shared" si="9"/>
        <v>-58.305999999999997</v>
      </c>
      <c r="L71" s="58">
        <f t="shared" si="14"/>
        <v>2.9435333333333333</v>
      </c>
      <c r="M71" s="199">
        <v>43599</v>
      </c>
    </row>
    <row r="72" spans="2:13" ht="31.5" customHeight="1">
      <c r="B72" s="373"/>
      <c r="C72" s="414"/>
      <c r="D72" s="416" t="s">
        <v>24</v>
      </c>
      <c r="E72" s="174" t="s">
        <v>10</v>
      </c>
      <c r="F72" s="175">
        <v>172</v>
      </c>
      <c r="G72" s="245">
        <f t="shared" si="13"/>
        <v>179.87300000000005</v>
      </c>
      <c r="H72" s="131">
        <v>89.522999999999996</v>
      </c>
      <c r="I72" s="131">
        <v>65.031000000000006</v>
      </c>
      <c r="J72" s="113">
        <f t="shared" si="11"/>
        <v>154.554</v>
      </c>
      <c r="K72" s="102">
        <f t="shared" si="9"/>
        <v>25.319000000000045</v>
      </c>
      <c r="L72" s="58">
        <f t="shared" si="14"/>
        <v>0.85923957458873734</v>
      </c>
      <c r="M72" s="114">
        <v>43671</v>
      </c>
    </row>
    <row r="73" spans="2:13" ht="31.5" customHeight="1">
      <c r="B73" s="373"/>
      <c r="C73" s="414"/>
      <c r="D73" s="416"/>
      <c r="E73" s="174" t="s">
        <v>8</v>
      </c>
      <c r="F73" s="175">
        <v>14</v>
      </c>
      <c r="G73" s="245">
        <f t="shared" si="13"/>
        <v>-44.305999999999997</v>
      </c>
      <c r="H73" s="131"/>
      <c r="I73" s="131"/>
      <c r="J73" s="113">
        <f>+H73+I73</f>
        <v>0</v>
      </c>
      <c r="K73" s="102">
        <f t="shared" si="9"/>
        <v>-44.305999999999997</v>
      </c>
      <c r="L73" s="58">
        <f t="shared" si="14"/>
        <v>0</v>
      </c>
      <c r="M73" s="259">
        <v>43671</v>
      </c>
    </row>
    <row r="74" spans="2:13" ht="31.5" customHeight="1">
      <c r="B74" s="373"/>
      <c r="C74" s="414"/>
      <c r="D74" s="417" t="s">
        <v>17</v>
      </c>
      <c r="E74" s="174" t="s">
        <v>10</v>
      </c>
      <c r="F74" s="175">
        <v>156</v>
      </c>
      <c r="G74" s="245">
        <f t="shared" si="13"/>
        <v>181.31900000000005</v>
      </c>
      <c r="H74" s="102"/>
      <c r="I74" s="102"/>
      <c r="J74" s="113">
        <f t="shared" si="11"/>
        <v>0</v>
      </c>
      <c r="K74" s="241">
        <f t="shared" si="9"/>
        <v>181.31900000000005</v>
      </c>
      <c r="L74" s="58">
        <f t="shared" si="14"/>
        <v>0</v>
      </c>
      <c r="M74" s="114" t="s">
        <v>86</v>
      </c>
    </row>
    <row r="75" spans="2:13" ht="31.5" customHeight="1">
      <c r="B75" s="373"/>
      <c r="C75" s="414"/>
      <c r="D75" s="417"/>
      <c r="E75" s="174" t="s">
        <v>8</v>
      </c>
      <c r="F75" s="175">
        <v>7</v>
      </c>
      <c r="G75" s="245">
        <f t="shared" si="13"/>
        <v>-37.305999999999997</v>
      </c>
      <c r="H75" s="102"/>
      <c r="I75" s="102"/>
      <c r="J75" s="113">
        <f>+H75+I75</f>
        <v>0</v>
      </c>
      <c r="K75" s="241">
        <f t="shared" si="9"/>
        <v>-37.305999999999997</v>
      </c>
      <c r="L75" s="58">
        <f t="shared" si="14"/>
        <v>0</v>
      </c>
      <c r="M75" s="291" t="s">
        <v>86</v>
      </c>
    </row>
    <row r="76" spans="2:13" ht="31.5" customHeight="1">
      <c r="B76" s="373"/>
      <c r="C76" s="406" t="s">
        <v>5</v>
      </c>
      <c r="D76" s="405" t="s">
        <v>14</v>
      </c>
      <c r="E76" s="176" t="s">
        <v>10</v>
      </c>
      <c r="F76" s="177">
        <v>1431</v>
      </c>
      <c r="G76" s="246">
        <f>+F76</f>
        <v>1431</v>
      </c>
      <c r="H76" s="117">
        <v>446.48</v>
      </c>
      <c r="I76" s="130">
        <v>1505.92</v>
      </c>
      <c r="J76" s="113">
        <f t="shared" si="11"/>
        <v>1952.4</v>
      </c>
      <c r="K76" s="102">
        <f t="shared" si="9"/>
        <v>-521.40000000000009</v>
      </c>
      <c r="L76" s="58">
        <f>+J76/G76</f>
        <v>1.3643605870020965</v>
      </c>
      <c r="M76" s="199">
        <v>43509</v>
      </c>
    </row>
    <row r="77" spans="2:13" ht="31.5" customHeight="1">
      <c r="B77" s="373"/>
      <c r="C77" s="406"/>
      <c r="D77" s="405"/>
      <c r="E77" s="176" t="s">
        <v>8</v>
      </c>
      <c r="F77" s="177">
        <v>72</v>
      </c>
      <c r="G77" s="246">
        <f>+F77</f>
        <v>72</v>
      </c>
      <c r="H77" s="131">
        <v>81.204999999999998</v>
      </c>
      <c r="I77" s="131">
        <v>0</v>
      </c>
      <c r="J77" s="113">
        <f>+H77+I77</f>
        <v>81.204999999999998</v>
      </c>
      <c r="K77" s="102">
        <f t="shared" si="9"/>
        <v>-9.2049999999999983</v>
      </c>
      <c r="L77" s="58">
        <f>+J77/G77</f>
        <v>1.1278472222222222</v>
      </c>
      <c r="M77" s="199">
        <v>43543</v>
      </c>
    </row>
    <row r="78" spans="2:13" ht="31.5" customHeight="1">
      <c r="B78" s="373"/>
      <c r="C78" s="406"/>
      <c r="D78" s="404" t="s">
        <v>16</v>
      </c>
      <c r="E78" s="176" t="s">
        <v>10</v>
      </c>
      <c r="F78" s="177">
        <v>938</v>
      </c>
      <c r="G78" s="246">
        <f t="shared" ref="G78:G83" si="15">+F78+K76</f>
        <v>416.59999999999991</v>
      </c>
      <c r="H78" s="131">
        <v>256.714</v>
      </c>
      <c r="I78" s="131">
        <v>334.37200000000001</v>
      </c>
      <c r="J78" s="113">
        <f t="shared" si="11"/>
        <v>591.08600000000001</v>
      </c>
      <c r="K78" s="102">
        <f t="shared" si="9"/>
        <v>-174.4860000000001</v>
      </c>
      <c r="L78" s="58">
        <f>(+J78/G78)*-1</f>
        <v>-1.4188334133461358</v>
      </c>
      <c r="M78" s="199">
        <v>43563</v>
      </c>
    </row>
    <row r="79" spans="2:13" ht="31.5" customHeight="1">
      <c r="B79" s="373"/>
      <c r="C79" s="406"/>
      <c r="D79" s="404"/>
      <c r="E79" s="176" t="s">
        <v>8</v>
      </c>
      <c r="F79" s="177">
        <v>76</v>
      </c>
      <c r="G79" s="246">
        <f t="shared" si="15"/>
        <v>66.795000000000002</v>
      </c>
      <c r="H79" s="131">
        <v>110.43</v>
      </c>
      <c r="I79" s="131">
        <v>0</v>
      </c>
      <c r="J79" s="113">
        <f>+H79+I79</f>
        <v>110.43</v>
      </c>
      <c r="K79" s="102">
        <f t="shared" si="9"/>
        <v>-43.635000000000005</v>
      </c>
      <c r="L79" s="58">
        <f>+J79/G79</f>
        <v>1.6532674601392321</v>
      </c>
      <c r="M79" s="199">
        <v>43571</v>
      </c>
    </row>
    <row r="80" spans="2:13" ht="31.5" customHeight="1">
      <c r="B80" s="373"/>
      <c r="C80" s="406"/>
      <c r="D80" s="405" t="s">
        <v>24</v>
      </c>
      <c r="E80" s="176" t="s">
        <v>10</v>
      </c>
      <c r="F80" s="177">
        <v>1420</v>
      </c>
      <c r="G80" s="246">
        <f>+F80+K78</f>
        <v>1245.5139999999999</v>
      </c>
      <c r="H80" s="131">
        <v>729.37900000000002</v>
      </c>
      <c r="I80" s="131">
        <v>467.84699999999998</v>
      </c>
      <c r="J80" s="113">
        <f t="shared" si="11"/>
        <v>1197.2260000000001</v>
      </c>
      <c r="K80" s="102">
        <f t="shared" si="9"/>
        <v>48.287999999999784</v>
      </c>
      <c r="L80" s="58">
        <f>+J80/G80</f>
        <v>0.96123046388880429</v>
      </c>
      <c r="M80" s="199">
        <v>43657</v>
      </c>
    </row>
    <row r="81" spans="2:13" ht="31.5" customHeight="1">
      <c r="B81" s="373"/>
      <c r="C81" s="406"/>
      <c r="D81" s="405"/>
      <c r="E81" s="176" t="s">
        <v>8</v>
      </c>
      <c r="F81" s="177">
        <v>95</v>
      </c>
      <c r="G81" s="246">
        <f t="shared" si="15"/>
        <v>51.364999999999995</v>
      </c>
      <c r="H81" s="131">
        <v>90.191999999999993</v>
      </c>
      <c r="I81" s="131"/>
      <c r="J81" s="113">
        <f>+H81+I81</f>
        <v>90.191999999999993</v>
      </c>
      <c r="K81" s="102">
        <f t="shared" si="9"/>
        <v>-38.826999999999998</v>
      </c>
      <c r="L81" s="58">
        <f>(+J81/G81)*-1</f>
        <v>-1.7559038255621533</v>
      </c>
      <c r="M81" s="199">
        <v>43661</v>
      </c>
    </row>
    <row r="82" spans="2:13" ht="31.5" customHeight="1">
      <c r="B82" s="373"/>
      <c r="C82" s="406"/>
      <c r="D82" s="404" t="s">
        <v>17</v>
      </c>
      <c r="E82" s="176" t="s">
        <v>10</v>
      </c>
      <c r="F82" s="177">
        <v>948</v>
      </c>
      <c r="G82" s="246">
        <f t="shared" si="15"/>
        <v>996.28799999999978</v>
      </c>
      <c r="H82" s="102"/>
      <c r="I82" s="102"/>
      <c r="J82" s="113">
        <f t="shared" si="11"/>
        <v>0</v>
      </c>
      <c r="K82" s="102">
        <f t="shared" si="9"/>
        <v>996.28799999999978</v>
      </c>
      <c r="L82" s="58">
        <f>+J82/G82</f>
        <v>0</v>
      </c>
      <c r="M82" s="114" t="s">
        <v>86</v>
      </c>
    </row>
    <row r="83" spans="2:13" ht="31.5" customHeight="1">
      <c r="B83" s="373"/>
      <c r="C83" s="406"/>
      <c r="D83" s="404"/>
      <c r="E83" s="176" t="s">
        <v>8</v>
      </c>
      <c r="F83" s="177">
        <v>42</v>
      </c>
      <c r="G83" s="246">
        <f t="shared" si="15"/>
        <v>3.1730000000000018</v>
      </c>
      <c r="H83" s="102"/>
      <c r="I83" s="102"/>
      <c r="J83" s="113">
        <f>+H83+I83</f>
        <v>0</v>
      </c>
      <c r="K83" s="102">
        <f t="shared" si="9"/>
        <v>3.1730000000000018</v>
      </c>
      <c r="L83" s="58">
        <f>(+J83/G83)*-1</f>
        <v>0</v>
      </c>
      <c r="M83" s="114" t="s">
        <v>86</v>
      </c>
    </row>
    <row r="84" spans="2:13" ht="31.5" customHeight="1">
      <c r="B84" s="373"/>
      <c r="C84" s="414" t="s">
        <v>6</v>
      </c>
      <c r="D84" s="416" t="s">
        <v>14</v>
      </c>
      <c r="E84" s="174" t="s">
        <v>10</v>
      </c>
      <c r="F84" s="175">
        <v>784</v>
      </c>
      <c r="G84" s="245">
        <f>+F84</f>
        <v>784</v>
      </c>
      <c r="H84" s="117">
        <v>16.989999999999998</v>
      </c>
      <c r="I84" s="130">
        <v>839.32399999999996</v>
      </c>
      <c r="J84" s="113">
        <f t="shared" si="11"/>
        <v>856.31399999999996</v>
      </c>
      <c r="K84" s="102">
        <f t="shared" si="9"/>
        <v>-72.313999999999965</v>
      </c>
      <c r="L84" s="58">
        <f>+J84/G84</f>
        <v>1.0922372448979591</v>
      </c>
      <c r="M84" s="199">
        <v>43516</v>
      </c>
    </row>
    <row r="85" spans="2:13" ht="31.5" customHeight="1">
      <c r="B85" s="373"/>
      <c r="C85" s="414"/>
      <c r="D85" s="416"/>
      <c r="E85" s="174" t="s">
        <v>8</v>
      </c>
      <c r="F85" s="175">
        <v>45</v>
      </c>
      <c r="G85" s="245">
        <f>+F85</f>
        <v>45</v>
      </c>
      <c r="H85" s="131">
        <v>42.332000000000001</v>
      </c>
      <c r="I85" s="131">
        <v>0</v>
      </c>
      <c r="J85" s="113">
        <f>+H85+I85</f>
        <v>42.332000000000001</v>
      </c>
      <c r="K85" s="102">
        <f t="shared" si="9"/>
        <v>2.6679999999999993</v>
      </c>
      <c r="L85" s="58">
        <f>+J85/G85</f>
        <v>0.94071111111111116</v>
      </c>
      <c r="M85" s="199">
        <v>43598</v>
      </c>
    </row>
    <row r="86" spans="2:13" ht="31.5" customHeight="1">
      <c r="B86" s="373"/>
      <c r="C86" s="414"/>
      <c r="D86" s="417" t="s">
        <v>16</v>
      </c>
      <c r="E86" s="174" t="s">
        <v>10</v>
      </c>
      <c r="F86" s="175">
        <v>764</v>
      </c>
      <c r="G86" s="245">
        <f t="shared" ref="G86:G91" si="16">+F86+K84</f>
        <v>691.68600000000004</v>
      </c>
      <c r="H86" s="131">
        <v>155.01300000000001</v>
      </c>
      <c r="I86" s="131">
        <v>688.29300000000001</v>
      </c>
      <c r="J86" s="113">
        <f t="shared" si="11"/>
        <v>843.30600000000004</v>
      </c>
      <c r="K86" s="102">
        <f t="shared" si="9"/>
        <v>-151.62</v>
      </c>
      <c r="L86" s="58">
        <f t="shared" ref="L86:L91" si="17">+J86/G86</f>
        <v>1.2192035114199218</v>
      </c>
      <c r="M86" s="199">
        <v>43582</v>
      </c>
    </row>
    <row r="87" spans="2:13" ht="31.5" customHeight="1">
      <c r="B87" s="373"/>
      <c r="C87" s="414"/>
      <c r="D87" s="417"/>
      <c r="E87" s="174" t="s">
        <v>8</v>
      </c>
      <c r="F87" s="175">
        <v>45</v>
      </c>
      <c r="G87" s="245">
        <f t="shared" si="16"/>
        <v>47.667999999999999</v>
      </c>
      <c r="H87" s="131">
        <v>161.81899999999999</v>
      </c>
      <c r="I87" s="131">
        <v>0</v>
      </c>
      <c r="J87" s="113">
        <f>+H87+I87</f>
        <v>161.81899999999999</v>
      </c>
      <c r="K87" s="102">
        <f t="shared" si="9"/>
        <v>-114.15099999999998</v>
      </c>
      <c r="L87" s="58">
        <f>+J87/G87</f>
        <v>3.3947092389024083</v>
      </c>
      <c r="M87" s="199">
        <v>43598</v>
      </c>
    </row>
    <row r="88" spans="2:13" ht="31.5" customHeight="1">
      <c r="B88" s="373"/>
      <c r="C88" s="414"/>
      <c r="D88" s="416" t="s">
        <v>24</v>
      </c>
      <c r="E88" s="174" t="s">
        <v>10</v>
      </c>
      <c r="F88" s="175">
        <v>507</v>
      </c>
      <c r="G88" s="245">
        <f t="shared" si="16"/>
        <v>355.38</v>
      </c>
      <c r="H88" s="131">
        <v>143.797</v>
      </c>
      <c r="I88" s="131">
        <v>233.886</v>
      </c>
      <c r="J88" s="113">
        <f t="shared" si="11"/>
        <v>377.68299999999999</v>
      </c>
      <c r="K88" s="102">
        <f t="shared" si="9"/>
        <v>-22.302999999999997</v>
      </c>
      <c r="L88" s="58">
        <f t="shared" si="17"/>
        <v>1.0627581743485846</v>
      </c>
      <c r="M88" s="114">
        <v>43671</v>
      </c>
    </row>
    <row r="89" spans="2:13" ht="31.5" customHeight="1">
      <c r="B89" s="373"/>
      <c r="C89" s="414"/>
      <c r="D89" s="416"/>
      <c r="E89" s="174" t="s">
        <v>8</v>
      </c>
      <c r="F89" s="175">
        <v>32</v>
      </c>
      <c r="G89" s="245">
        <f t="shared" si="16"/>
        <v>-82.150999999999982</v>
      </c>
      <c r="H89" s="131"/>
      <c r="I89" s="131"/>
      <c r="J89" s="113">
        <f>+H89+I89</f>
        <v>0</v>
      </c>
      <c r="K89" s="102">
        <f t="shared" si="9"/>
        <v>-82.150999999999982</v>
      </c>
      <c r="L89" s="58">
        <f t="shared" si="17"/>
        <v>0</v>
      </c>
      <c r="M89" s="199">
        <v>43671</v>
      </c>
    </row>
    <row r="90" spans="2:13" ht="31.5" customHeight="1">
      <c r="B90" s="373"/>
      <c r="C90" s="414"/>
      <c r="D90" s="417" t="s">
        <v>17</v>
      </c>
      <c r="E90" s="174" t="s">
        <v>10</v>
      </c>
      <c r="F90" s="175">
        <v>482</v>
      </c>
      <c r="G90" s="245">
        <f t="shared" si="16"/>
        <v>459.697</v>
      </c>
      <c r="H90" s="131"/>
      <c r="I90" s="131"/>
      <c r="J90" s="113">
        <f t="shared" si="11"/>
        <v>0</v>
      </c>
      <c r="K90" s="102">
        <f t="shared" si="9"/>
        <v>459.697</v>
      </c>
      <c r="L90" s="58">
        <f t="shared" si="17"/>
        <v>0</v>
      </c>
      <c r="M90" s="114" t="s">
        <v>86</v>
      </c>
    </row>
    <row r="91" spans="2:13" ht="31.5" customHeight="1">
      <c r="B91" s="373"/>
      <c r="C91" s="414"/>
      <c r="D91" s="417"/>
      <c r="E91" s="174" t="s">
        <v>8</v>
      </c>
      <c r="F91" s="175">
        <v>30</v>
      </c>
      <c r="G91" s="245">
        <f t="shared" si="16"/>
        <v>-52.150999999999982</v>
      </c>
      <c r="H91" s="131"/>
      <c r="I91" s="131"/>
      <c r="J91" s="113">
        <f>+H91+I91</f>
        <v>0</v>
      </c>
      <c r="K91" s="102">
        <f t="shared" si="9"/>
        <v>-52.150999999999982</v>
      </c>
      <c r="L91" s="58">
        <f t="shared" si="17"/>
        <v>0</v>
      </c>
      <c r="M91" s="292" t="s">
        <v>86</v>
      </c>
    </row>
    <row r="92" spans="2:13" ht="31.5" customHeight="1">
      <c r="B92" s="373"/>
      <c r="C92" s="406" t="s">
        <v>7</v>
      </c>
      <c r="D92" s="405" t="s">
        <v>14</v>
      </c>
      <c r="E92" s="176" t="s">
        <v>10</v>
      </c>
      <c r="F92" s="177">
        <v>608</v>
      </c>
      <c r="G92" s="246">
        <f>+F92</f>
        <v>608</v>
      </c>
      <c r="H92" s="117">
        <v>137.07</v>
      </c>
      <c r="I92" s="130">
        <v>442.21499999999997</v>
      </c>
      <c r="J92" s="113">
        <f t="shared" si="11"/>
        <v>579.28499999999997</v>
      </c>
      <c r="K92" s="102">
        <f t="shared" si="9"/>
        <v>28.715000000000032</v>
      </c>
      <c r="L92" s="58">
        <f t="shared" ref="L92:L99" si="18">+J92/G92</f>
        <v>0.95277138157894736</v>
      </c>
      <c r="M92" s="114" t="s">
        <v>86</v>
      </c>
    </row>
    <row r="93" spans="2:13" ht="31.5" customHeight="1">
      <c r="B93" s="373"/>
      <c r="C93" s="406"/>
      <c r="D93" s="405"/>
      <c r="E93" s="176" t="s">
        <v>8</v>
      </c>
      <c r="F93" s="177">
        <v>34</v>
      </c>
      <c r="G93" s="246">
        <f>+F93</f>
        <v>34</v>
      </c>
      <c r="H93" s="131">
        <v>0</v>
      </c>
      <c r="I93" s="131">
        <v>0</v>
      </c>
      <c r="J93" s="113">
        <f>+H93+I93</f>
        <v>0</v>
      </c>
      <c r="K93" s="102">
        <f t="shared" si="9"/>
        <v>34</v>
      </c>
      <c r="L93" s="58">
        <f t="shared" si="18"/>
        <v>0</v>
      </c>
      <c r="M93" s="114" t="s">
        <v>86</v>
      </c>
    </row>
    <row r="94" spans="2:13" ht="31.5" customHeight="1">
      <c r="B94" s="373"/>
      <c r="C94" s="406"/>
      <c r="D94" s="404" t="s">
        <v>16</v>
      </c>
      <c r="E94" s="176" t="s">
        <v>10</v>
      </c>
      <c r="F94" s="177">
        <v>845</v>
      </c>
      <c r="G94" s="246">
        <f>+F94+K92</f>
        <v>873.71500000000003</v>
      </c>
      <c r="H94" s="131">
        <v>728.75</v>
      </c>
      <c r="I94" s="131">
        <v>233.33099999999999</v>
      </c>
      <c r="J94" s="113">
        <f t="shared" si="11"/>
        <v>962.08100000000002</v>
      </c>
      <c r="K94" s="102">
        <f t="shared" si="9"/>
        <v>-88.365999999999985</v>
      </c>
      <c r="L94" s="58">
        <f t="shared" si="18"/>
        <v>1.1011382430197489</v>
      </c>
      <c r="M94" s="199">
        <v>43608</v>
      </c>
    </row>
    <row r="95" spans="2:13" ht="31.5" customHeight="1">
      <c r="B95" s="373"/>
      <c r="C95" s="406"/>
      <c r="D95" s="404"/>
      <c r="E95" s="176" t="s">
        <v>8</v>
      </c>
      <c r="F95" s="177">
        <v>55</v>
      </c>
      <c r="G95" s="246">
        <f>+F95+K93</f>
        <v>89</v>
      </c>
      <c r="H95" s="131">
        <v>143.06200000000001</v>
      </c>
      <c r="I95" s="131">
        <v>0</v>
      </c>
      <c r="J95" s="113">
        <f>+H95+I95</f>
        <v>143.06200000000001</v>
      </c>
      <c r="K95" s="102">
        <f t="shared" si="9"/>
        <v>-54.062000000000012</v>
      </c>
      <c r="L95" s="58">
        <f t="shared" si="18"/>
        <v>1.6074382022471911</v>
      </c>
      <c r="M95" s="199">
        <v>43626</v>
      </c>
    </row>
    <row r="96" spans="2:13" ht="31.5" customHeight="1">
      <c r="B96" s="373"/>
      <c r="C96" s="406"/>
      <c r="D96" s="405" t="s">
        <v>24</v>
      </c>
      <c r="E96" s="176" t="s">
        <v>10</v>
      </c>
      <c r="F96" s="177">
        <v>808</v>
      </c>
      <c r="G96" s="246">
        <f t="shared" ref="G96:G99" si="19">+F96+K94</f>
        <v>719.63400000000001</v>
      </c>
      <c r="H96" s="102">
        <v>289.32299999999998</v>
      </c>
      <c r="I96" s="102">
        <v>205.30699999999999</v>
      </c>
      <c r="J96" s="113">
        <f t="shared" si="11"/>
        <v>494.63</v>
      </c>
      <c r="K96" s="102">
        <f t="shared" si="9"/>
        <v>225.00400000000002</v>
      </c>
      <c r="L96" s="58">
        <f t="shared" si="18"/>
        <v>0.68733550666033005</v>
      </c>
      <c r="M96" s="133" t="s">
        <v>86</v>
      </c>
    </row>
    <row r="97" spans="2:13" ht="31.5" customHeight="1">
      <c r="B97" s="373"/>
      <c r="C97" s="406"/>
      <c r="D97" s="405"/>
      <c r="E97" s="176" t="s">
        <v>8</v>
      </c>
      <c r="F97" s="177">
        <v>37</v>
      </c>
      <c r="G97" s="246">
        <f t="shared" si="19"/>
        <v>-17.062000000000012</v>
      </c>
      <c r="H97" s="102"/>
      <c r="I97" s="102"/>
      <c r="J97" s="113">
        <f>+H97+I97</f>
        <v>0</v>
      </c>
      <c r="K97" s="102">
        <f t="shared" si="9"/>
        <v>-17.062000000000012</v>
      </c>
      <c r="L97" s="58">
        <f t="shared" si="18"/>
        <v>0</v>
      </c>
      <c r="M97" s="292" t="s">
        <v>86</v>
      </c>
    </row>
    <row r="98" spans="2:13" ht="31.5" customHeight="1">
      <c r="B98" s="373"/>
      <c r="C98" s="406"/>
      <c r="D98" s="404" t="s">
        <v>17</v>
      </c>
      <c r="E98" s="176" t="s">
        <v>10</v>
      </c>
      <c r="F98" s="177">
        <v>431</v>
      </c>
      <c r="G98" s="246">
        <f t="shared" si="19"/>
        <v>656.00400000000002</v>
      </c>
      <c r="H98" s="131"/>
      <c r="I98" s="131"/>
      <c r="J98" s="113">
        <f t="shared" si="11"/>
        <v>0</v>
      </c>
      <c r="K98" s="102">
        <f t="shared" si="9"/>
        <v>656.00400000000002</v>
      </c>
      <c r="L98" s="58">
        <f t="shared" si="18"/>
        <v>0</v>
      </c>
      <c r="M98" s="133" t="s">
        <v>86</v>
      </c>
    </row>
    <row r="99" spans="2:13" ht="31.5" customHeight="1">
      <c r="B99" s="373"/>
      <c r="C99" s="406"/>
      <c r="D99" s="404"/>
      <c r="E99" s="176" t="s">
        <v>8</v>
      </c>
      <c r="F99" s="177">
        <v>35</v>
      </c>
      <c r="G99" s="246">
        <f t="shared" si="19"/>
        <v>17.937999999999988</v>
      </c>
      <c r="H99" s="131"/>
      <c r="I99" s="131"/>
      <c r="J99" s="113">
        <f>+H99+I99</f>
        <v>0</v>
      </c>
      <c r="K99" s="102">
        <f t="shared" si="9"/>
        <v>17.937999999999988</v>
      </c>
      <c r="L99" s="58">
        <f t="shared" si="18"/>
        <v>0</v>
      </c>
      <c r="M99" s="133" t="s">
        <v>86</v>
      </c>
    </row>
    <row r="100" spans="2:13" s="30" customFormat="1" ht="31.5" customHeight="1" thickBot="1">
      <c r="B100" s="374"/>
      <c r="C100" s="364" t="s">
        <v>39</v>
      </c>
      <c r="D100" s="364"/>
      <c r="E100" s="364"/>
      <c r="F100" s="135">
        <f>SUM(F60:F99)</f>
        <v>11654</v>
      </c>
      <c r="G100" s="136">
        <f>SUM(G60:G99)</f>
        <v>10658.564</v>
      </c>
      <c r="H100" s="136">
        <f>SUM(H60:H99)</f>
        <v>3891.2759999999998</v>
      </c>
      <c r="I100" s="136">
        <f>SUM(I60:I99)</f>
        <v>5555.0250000000005</v>
      </c>
      <c r="J100" s="136">
        <f>SUM(J60:J99)</f>
        <v>9446.3009999999995</v>
      </c>
      <c r="K100" s="136">
        <f>+F100-J100</f>
        <v>2207.6990000000005</v>
      </c>
      <c r="L100" s="139">
        <f>+J100/F100</f>
        <v>0.81056298266689542</v>
      </c>
      <c r="M100" s="140"/>
    </row>
    <row r="101" spans="2:13" s="30" customFormat="1" ht="31.5" customHeight="1" thickBot="1">
      <c r="C101" s="53"/>
      <c r="D101" s="31"/>
      <c r="E101" s="31"/>
      <c r="F101" s="32"/>
      <c r="G101" s="240"/>
      <c r="H101" s="49"/>
      <c r="I101" s="49"/>
      <c r="J101" s="239"/>
      <c r="K101" s="240"/>
      <c r="L101" s="34"/>
      <c r="M101" s="56"/>
    </row>
    <row r="102" spans="2:13" s="30" customFormat="1" ht="63" customHeight="1" thickBot="1">
      <c r="B102" s="208" t="s">
        <v>2</v>
      </c>
      <c r="C102" s="209" t="s">
        <v>15</v>
      </c>
      <c r="D102" s="209" t="s">
        <v>0</v>
      </c>
      <c r="E102" s="209" t="s">
        <v>11</v>
      </c>
      <c r="F102" s="209" t="s">
        <v>22</v>
      </c>
      <c r="G102" s="218" t="s">
        <v>21</v>
      </c>
      <c r="H102" s="218" t="s">
        <v>34</v>
      </c>
      <c r="I102" s="218" t="s">
        <v>35</v>
      </c>
      <c r="J102" s="218" t="s">
        <v>33</v>
      </c>
      <c r="K102" s="218" t="s">
        <v>23</v>
      </c>
      <c r="L102" s="211" t="s">
        <v>13</v>
      </c>
      <c r="M102" s="212" t="s">
        <v>1</v>
      </c>
    </row>
    <row r="103" spans="2:13" ht="32.25" customHeight="1">
      <c r="B103" s="407" t="s">
        <v>38</v>
      </c>
      <c r="C103" s="415" t="s">
        <v>3</v>
      </c>
      <c r="D103" s="232" t="s">
        <v>142</v>
      </c>
      <c r="E103" s="233" t="s">
        <v>8</v>
      </c>
      <c r="F103" s="234">
        <v>1.5</v>
      </c>
      <c r="G103" s="247">
        <f>+F103</f>
        <v>1.5</v>
      </c>
      <c r="H103" s="216">
        <v>0</v>
      </c>
      <c r="I103" s="216">
        <v>0</v>
      </c>
      <c r="J103" s="216">
        <f>+H103+I103</f>
        <v>0</v>
      </c>
      <c r="K103" s="216">
        <f t="shared" si="9"/>
        <v>1.5</v>
      </c>
      <c r="L103" s="217">
        <f t="shared" ref="L103:L139" si="20">+J103/G103</f>
        <v>0</v>
      </c>
      <c r="M103" s="207" t="s">
        <v>86</v>
      </c>
    </row>
    <row r="104" spans="2:13" ht="31.5" customHeight="1">
      <c r="B104" s="408"/>
      <c r="C104" s="403"/>
      <c r="D104" s="178" t="s">
        <v>141</v>
      </c>
      <c r="E104" s="179" t="s">
        <v>8</v>
      </c>
      <c r="F104" s="161">
        <v>2.1</v>
      </c>
      <c r="G104" s="248">
        <f t="shared" ref="G104:G114" si="21">+F104+K103</f>
        <v>3.6</v>
      </c>
      <c r="H104" s="102">
        <v>0</v>
      </c>
      <c r="I104" s="102">
        <v>0</v>
      </c>
      <c r="J104" s="102">
        <f>+H104+I104</f>
        <v>0</v>
      </c>
      <c r="K104" s="102">
        <f t="shared" si="9"/>
        <v>3.6</v>
      </c>
      <c r="L104" s="57">
        <f>+J104/G104</f>
        <v>0</v>
      </c>
      <c r="M104" s="114" t="s">
        <v>86</v>
      </c>
    </row>
    <row r="105" spans="2:13" ht="31.5" customHeight="1">
      <c r="B105" s="408"/>
      <c r="C105" s="403"/>
      <c r="D105" s="178" t="s">
        <v>143</v>
      </c>
      <c r="E105" s="179" t="s">
        <v>8</v>
      </c>
      <c r="F105" s="161">
        <v>1.5</v>
      </c>
      <c r="G105" s="248">
        <f t="shared" si="21"/>
        <v>5.0999999999999996</v>
      </c>
      <c r="H105" s="102">
        <v>0</v>
      </c>
      <c r="I105" s="102">
        <v>0</v>
      </c>
      <c r="J105" s="102">
        <f t="shared" ref="J105:J162" si="22">+H105+I105</f>
        <v>0</v>
      </c>
      <c r="K105" s="102">
        <f t="shared" si="9"/>
        <v>5.0999999999999996</v>
      </c>
      <c r="L105" s="57">
        <f>+J105/G105</f>
        <v>0</v>
      </c>
      <c r="M105" s="114" t="s">
        <v>86</v>
      </c>
    </row>
    <row r="106" spans="2:13" ht="31.5" customHeight="1">
      <c r="B106" s="408"/>
      <c r="C106" s="403"/>
      <c r="D106" s="180" t="s">
        <v>144</v>
      </c>
      <c r="E106" s="179" t="s">
        <v>8</v>
      </c>
      <c r="F106" s="161">
        <v>1</v>
      </c>
      <c r="G106" s="248">
        <f t="shared" si="21"/>
        <v>6.1</v>
      </c>
      <c r="H106" s="102">
        <v>0</v>
      </c>
      <c r="I106" s="102">
        <v>0</v>
      </c>
      <c r="J106" s="102">
        <f t="shared" si="22"/>
        <v>0</v>
      </c>
      <c r="K106" s="102">
        <f t="shared" si="9"/>
        <v>6.1</v>
      </c>
      <c r="L106" s="57">
        <f t="shared" si="20"/>
        <v>0</v>
      </c>
      <c r="M106" s="114" t="s">
        <v>86</v>
      </c>
    </row>
    <row r="107" spans="2:13" ht="31.5" customHeight="1">
      <c r="B107" s="408"/>
      <c r="C107" s="403"/>
      <c r="D107" s="180" t="s">
        <v>145</v>
      </c>
      <c r="E107" s="179" t="s">
        <v>8</v>
      </c>
      <c r="F107" s="161">
        <v>0.7</v>
      </c>
      <c r="G107" s="248">
        <f t="shared" si="21"/>
        <v>6.8</v>
      </c>
      <c r="H107" s="102">
        <v>0</v>
      </c>
      <c r="I107" s="102">
        <v>0</v>
      </c>
      <c r="J107" s="102">
        <f t="shared" si="22"/>
        <v>0</v>
      </c>
      <c r="K107" s="102">
        <f t="shared" si="9"/>
        <v>6.8</v>
      </c>
      <c r="L107" s="57">
        <f t="shared" si="20"/>
        <v>0</v>
      </c>
      <c r="M107" s="182" t="s">
        <v>86</v>
      </c>
    </row>
    <row r="108" spans="2:13" ht="31.5" customHeight="1">
      <c r="B108" s="408"/>
      <c r="C108" s="403"/>
      <c r="D108" s="178" t="s">
        <v>146</v>
      </c>
      <c r="E108" s="179" t="s">
        <v>8</v>
      </c>
      <c r="F108" s="161">
        <v>0.5</v>
      </c>
      <c r="G108" s="248">
        <f t="shared" si="21"/>
        <v>7.3</v>
      </c>
      <c r="H108" s="102">
        <v>0</v>
      </c>
      <c r="I108" s="102">
        <v>0</v>
      </c>
      <c r="J108" s="102">
        <f t="shared" si="22"/>
        <v>0</v>
      </c>
      <c r="K108" s="102">
        <f t="shared" si="9"/>
        <v>7.3</v>
      </c>
      <c r="L108" s="57">
        <f t="shared" si="20"/>
        <v>0</v>
      </c>
      <c r="M108" s="114" t="s">
        <v>86</v>
      </c>
    </row>
    <row r="109" spans="2:13" ht="31.5" customHeight="1">
      <c r="B109" s="408"/>
      <c r="C109" s="403"/>
      <c r="D109" s="178" t="s">
        <v>147</v>
      </c>
      <c r="E109" s="179" t="s">
        <v>8</v>
      </c>
      <c r="F109" s="161">
        <v>0.4</v>
      </c>
      <c r="G109" s="248">
        <f t="shared" si="21"/>
        <v>7.7</v>
      </c>
      <c r="H109" s="102"/>
      <c r="I109" s="102"/>
      <c r="J109" s="102">
        <f t="shared" si="22"/>
        <v>0</v>
      </c>
      <c r="K109" s="102">
        <f t="shared" si="9"/>
        <v>7.7</v>
      </c>
      <c r="L109" s="57">
        <f t="shared" si="20"/>
        <v>0</v>
      </c>
      <c r="M109" s="114" t="s">
        <v>86</v>
      </c>
    </row>
    <row r="110" spans="2:13" ht="31.5" customHeight="1">
      <c r="B110" s="408"/>
      <c r="C110" s="403"/>
      <c r="D110" s="180" t="s">
        <v>41</v>
      </c>
      <c r="E110" s="179" t="s">
        <v>8</v>
      </c>
      <c r="F110" s="161">
        <v>0.2</v>
      </c>
      <c r="G110" s="248">
        <f t="shared" si="21"/>
        <v>7.9</v>
      </c>
      <c r="H110" s="102"/>
      <c r="I110" s="102"/>
      <c r="J110" s="102">
        <f t="shared" si="22"/>
        <v>0</v>
      </c>
      <c r="K110" s="102">
        <f>+G110-J110</f>
        <v>7.9</v>
      </c>
      <c r="L110" s="57">
        <f t="shared" si="20"/>
        <v>0</v>
      </c>
      <c r="M110" s="114" t="s">
        <v>86</v>
      </c>
    </row>
    <row r="111" spans="2:13" ht="31.5" customHeight="1">
      <c r="B111" s="408"/>
      <c r="C111" s="403"/>
      <c r="D111" s="180" t="s">
        <v>42</v>
      </c>
      <c r="E111" s="179" t="s">
        <v>8</v>
      </c>
      <c r="F111" s="161">
        <v>0.2</v>
      </c>
      <c r="G111" s="248">
        <f t="shared" si="21"/>
        <v>8.1</v>
      </c>
      <c r="H111" s="102"/>
      <c r="I111" s="102"/>
      <c r="J111" s="102">
        <f t="shared" si="22"/>
        <v>0</v>
      </c>
      <c r="K111" s="102">
        <f t="shared" si="9"/>
        <v>8.1</v>
      </c>
      <c r="L111" s="57">
        <f t="shared" si="20"/>
        <v>0</v>
      </c>
      <c r="M111" s="114" t="s">
        <v>86</v>
      </c>
    </row>
    <row r="112" spans="2:13" ht="31.5" customHeight="1">
      <c r="B112" s="408"/>
      <c r="C112" s="403"/>
      <c r="D112" s="180" t="s">
        <v>43</v>
      </c>
      <c r="E112" s="179" t="s">
        <v>8</v>
      </c>
      <c r="F112" s="161">
        <v>0.3</v>
      </c>
      <c r="G112" s="248">
        <f t="shared" si="21"/>
        <v>8.4</v>
      </c>
      <c r="H112" s="102"/>
      <c r="I112" s="102"/>
      <c r="J112" s="102">
        <f t="shared" si="22"/>
        <v>0</v>
      </c>
      <c r="K112" s="102">
        <f>+G112-J112</f>
        <v>8.4</v>
      </c>
      <c r="L112" s="57">
        <f t="shared" si="20"/>
        <v>0</v>
      </c>
      <c r="M112" s="114" t="s">
        <v>86</v>
      </c>
    </row>
    <row r="113" spans="2:13" ht="31.5" customHeight="1">
      <c r="B113" s="408"/>
      <c r="C113" s="403"/>
      <c r="D113" s="180" t="s">
        <v>44</v>
      </c>
      <c r="E113" s="179" t="s">
        <v>8</v>
      </c>
      <c r="F113" s="161">
        <v>0.5</v>
      </c>
      <c r="G113" s="248">
        <f t="shared" si="21"/>
        <v>8.9</v>
      </c>
      <c r="H113" s="102"/>
      <c r="I113" s="102"/>
      <c r="J113" s="102">
        <f t="shared" si="22"/>
        <v>0</v>
      </c>
      <c r="K113" s="102">
        <f>+G113-J113</f>
        <v>8.9</v>
      </c>
      <c r="L113" s="57">
        <f t="shared" si="20"/>
        <v>0</v>
      </c>
      <c r="M113" s="114" t="s">
        <v>86</v>
      </c>
    </row>
    <row r="114" spans="2:13" ht="31.5" customHeight="1">
      <c r="B114" s="408"/>
      <c r="C114" s="403"/>
      <c r="D114" s="180" t="s">
        <v>148</v>
      </c>
      <c r="E114" s="179" t="s">
        <v>8</v>
      </c>
      <c r="F114" s="161">
        <v>1.1000000000000001</v>
      </c>
      <c r="G114" s="248">
        <f t="shared" si="21"/>
        <v>10</v>
      </c>
      <c r="H114" s="102"/>
      <c r="I114" s="102"/>
      <c r="J114" s="102">
        <f t="shared" si="22"/>
        <v>0</v>
      </c>
      <c r="K114" s="102">
        <f>+G114-J114</f>
        <v>10</v>
      </c>
      <c r="L114" s="57">
        <f>+J114/G114</f>
        <v>0</v>
      </c>
      <c r="M114" s="114" t="s">
        <v>86</v>
      </c>
    </row>
    <row r="115" spans="2:13" ht="31.5" customHeight="1">
      <c r="B115" s="408"/>
      <c r="C115" s="380" t="s">
        <v>4</v>
      </c>
      <c r="D115" s="181" t="s">
        <v>142</v>
      </c>
      <c r="E115" s="100" t="s">
        <v>8</v>
      </c>
      <c r="F115" s="100">
        <v>115</v>
      </c>
      <c r="G115" s="159">
        <f>+F115</f>
        <v>115</v>
      </c>
      <c r="H115" s="102">
        <v>0</v>
      </c>
      <c r="I115" s="102">
        <v>0</v>
      </c>
      <c r="J115" s="102">
        <f t="shared" si="22"/>
        <v>0</v>
      </c>
      <c r="K115" s="102">
        <f>+G115-J115</f>
        <v>115</v>
      </c>
      <c r="L115" s="57">
        <f t="shared" si="20"/>
        <v>0</v>
      </c>
      <c r="M115" s="114" t="s">
        <v>86</v>
      </c>
    </row>
    <row r="116" spans="2:13" ht="31.5" customHeight="1">
      <c r="B116" s="408"/>
      <c r="C116" s="380"/>
      <c r="D116" s="181" t="s">
        <v>141</v>
      </c>
      <c r="E116" s="100" t="s">
        <v>8</v>
      </c>
      <c r="F116" s="100">
        <v>157.4</v>
      </c>
      <c r="G116" s="159">
        <f t="shared" ref="G116:G126" si="23">+F116+K115</f>
        <v>272.39999999999998</v>
      </c>
      <c r="H116" s="117">
        <v>0</v>
      </c>
      <c r="I116" s="102">
        <v>0</v>
      </c>
      <c r="J116" s="102">
        <f t="shared" si="22"/>
        <v>0</v>
      </c>
      <c r="K116" s="102">
        <f>+G116-J116</f>
        <v>272.39999999999998</v>
      </c>
      <c r="L116" s="57">
        <f t="shared" si="20"/>
        <v>0</v>
      </c>
      <c r="M116" s="114" t="s">
        <v>86</v>
      </c>
    </row>
    <row r="117" spans="2:13" ht="31.5" customHeight="1">
      <c r="B117" s="408"/>
      <c r="C117" s="380"/>
      <c r="D117" s="181" t="s">
        <v>143</v>
      </c>
      <c r="E117" s="100" t="s">
        <v>8</v>
      </c>
      <c r="F117" s="100">
        <v>115.2</v>
      </c>
      <c r="G117" s="159">
        <f t="shared" si="23"/>
        <v>387.59999999999997</v>
      </c>
      <c r="H117" s="102">
        <v>0</v>
      </c>
      <c r="I117" s="102">
        <v>0</v>
      </c>
      <c r="J117" s="102">
        <f t="shared" si="22"/>
        <v>0</v>
      </c>
      <c r="K117" s="102">
        <f t="shared" ref="K117:K126" si="24">+G117-J117</f>
        <v>387.59999999999997</v>
      </c>
      <c r="L117" s="57">
        <f t="shared" si="20"/>
        <v>0</v>
      </c>
      <c r="M117" s="114" t="s">
        <v>86</v>
      </c>
    </row>
    <row r="118" spans="2:13" ht="31.5" customHeight="1">
      <c r="B118" s="408"/>
      <c r="C118" s="380"/>
      <c r="D118" s="181" t="s">
        <v>144</v>
      </c>
      <c r="E118" s="100" t="s">
        <v>8</v>
      </c>
      <c r="F118" s="100">
        <v>77.3</v>
      </c>
      <c r="G118" s="159">
        <f t="shared" si="23"/>
        <v>464.9</v>
      </c>
      <c r="H118" s="102">
        <v>0</v>
      </c>
      <c r="I118" s="102">
        <v>0</v>
      </c>
      <c r="J118" s="102">
        <f t="shared" si="22"/>
        <v>0</v>
      </c>
      <c r="K118" s="102">
        <f t="shared" si="24"/>
        <v>464.9</v>
      </c>
      <c r="L118" s="57">
        <f t="shared" si="20"/>
        <v>0</v>
      </c>
      <c r="M118" s="114" t="s">
        <v>86</v>
      </c>
    </row>
    <row r="119" spans="2:13" ht="31.5" customHeight="1">
      <c r="B119" s="408"/>
      <c r="C119" s="380"/>
      <c r="D119" s="181" t="s">
        <v>145</v>
      </c>
      <c r="E119" s="100" t="s">
        <v>8</v>
      </c>
      <c r="F119" s="100">
        <v>55.1</v>
      </c>
      <c r="G119" s="159">
        <f t="shared" si="23"/>
        <v>520</v>
      </c>
      <c r="H119" s="102">
        <v>0</v>
      </c>
      <c r="I119" s="102">
        <v>0</v>
      </c>
      <c r="J119" s="102">
        <f t="shared" si="22"/>
        <v>0</v>
      </c>
      <c r="K119" s="102">
        <f t="shared" si="24"/>
        <v>520</v>
      </c>
      <c r="L119" s="57">
        <f t="shared" si="20"/>
        <v>0</v>
      </c>
      <c r="M119" s="133" t="s">
        <v>86</v>
      </c>
    </row>
    <row r="120" spans="2:13" ht="31.5" customHeight="1">
      <c r="B120" s="408"/>
      <c r="C120" s="380"/>
      <c r="D120" s="181" t="s">
        <v>146</v>
      </c>
      <c r="E120" s="100" t="s">
        <v>8</v>
      </c>
      <c r="F120" s="100">
        <v>34.9</v>
      </c>
      <c r="G120" s="159">
        <f t="shared" si="23"/>
        <v>554.9</v>
      </c>
      <c r="H120" s="102">
        <v>38.070999999999998</v>
      </c>
      <c r="I120" s="102">
        <v>0</v>
      </c>
      <c r="J120" s="102">
        <f t="shared" si="22"/>
        <v>38.070999999999998</v>
      </c>
      <c r="K120" s="102">
        <f t="shared" si="24"/>
        <v>516.82899999999995</v>
      </c>
      <c r="L120" s="57">
        <f t="shared" si="20"/>
        <v>6.860875833483511E-2</v>
      </c>
      <c r="M120" s="133" t="s">
        <v>86</v>
      </c>
    </row>
    <row r="121" spans="2:13" ht="31.5" customHeight="1">
      <c r="B121" s="408"/>
      <c r="C121" s="380"/>
      <c r="D121" s="181" t="s">
        <v>147</v>
      </c>
      <c r="E121" s="100" t="s">
        <v>8</v>
      </c>
      <c r="F121" s="100">
        <v>27.1</v>
      </c>
      <c r="G121" s="159">
        <f t="shared" si="23"/>
        <v>543.92899999999997</v>
      </c>
      <c r="H121" s="102">
        <v>0.42</v>
      </c>
      <c r="I121" s="102"/>
      <c r="J121" s="102">
        <f t="shared" si="22"/>
        <v>0.42</v>
      </c>
      <c r="K121" s="102">
        <f>+G121-J121</f>
        <v>543.50900000000001</v>
      </c>
      <c r="L121" s="57">
        <f t="shared" si="20"/>
        <v>7.721596017127235E-4</v>
      </c>
      <c r="M121" s="133" t="s">
        <v>86</v>
      </c>
    </row>
    <row r="122" spans="2:13" ht="31.5" customHeight="1">
      <c r="B122" s="408"/>
      <c r="C122" s="380"/>
      <c r="D122" s="181" t="s">
        <v>41</v>
      </c>
      <c r="E122" s="100" t="s">
        <v>8</v>
      </c>
      <c r="F122" s="100">
        <v>15.1</v>
      </c>
      <c r="G122" s="159">
        <f t="shared" si="23"/>
        <v>558.60900000000004</v>
      </c>
      <c r="H122" s="102"/>
      <c r="I122" s="102"/>
      <c r="J122" s="102">
        <f t="shared" si="22"/>
        <v>0</v>
      </c>
      <c r="K122" s="102">
        <f t="shared" si="24"/>
        <v>558.60900000000004</v>
      </c>
      <c r="L122" s="57">
        <f t="shared" si="20"/>
        <v>0</v>
      </c>
      <c r="M122" s="133" t="s">
        <v>86</v>
      </c>
    </row>
    <row r="123" spans="2:13" ht="31.5" customHeight="1">
      <c r="B123" s="408"/>
      <c r="C123" s="380"/>
      <c r="D123" s="181" t="s">
        <v>42</v>
      </c>
      <c r="E123" s="100" t="s">
        <v>8</v>
      </c>
      <c r="F123" s="100">
        <v>13.1</v>
      </c>
      <c r="G123" s="159">
        <f t="shared" si="23"/>
        <v>571.70900000000006</v>
      </c>
      <c r="H123" s="102"/>
      <c r="I123" s="102"/>
      <c r="J123" s="102">
        <f t="shared" si="22"/>
        <v>0</v>
      </c>
      <c r="K123" s="102">
        <f t="shared" si="24"/>
        <v>571.70900000000006</v>
      </c>
      <c r="L123" s="57">
        <f t="shared" si="20"/>
        <v>0</v>
      </c>
      <c r="M123" s="133" t="s">
        <v>86</v>
      </c>
    </row>
    <row r="124" spans="2:13" ht="31.5" customHeight="1">
      <c r="B124" s="408"/>
      <c r="C124" s="380"/>
      <c r="D124" s="181" t="s">
        <v>43</v>
      </c>
      <c r="E124" s="100" t="s">
        <v>8</v>
      </c>
      <c r="F124" s="100">
        <v>21.3</v>
      </c>
      <c r="G124" s="159">
        <f t="shared" si="23"/>
        <v>593.00900000000001</v>
      </c>
      <c r="H124" s="102"/>
      <c r="I124" s="102"/>
      <c r="J124" s="102">
        <f t="shared" si="22"/>
        <v>0</v>
      </c>
      <c r="K124" s="102">
        <f t="shared" si="24"/>
        <v>593.00900000000001</v>
      </c>
      <c r="L124" s="57">
        <f t="shared" si="20"/>
        <v>0</v>
      </c>
      <c r="M124" s="133" t="s">
        <v>86</v>
      </c>
    </row>
    <row r="125" spans="2:13" ht="31.5" customHeight="1">
      <c r="B125" s="408"/>
      <c r="C125" s="380"/>
      <c r="D125" s="181" t="s">
        <v>44</v>
      </c>
      <c r="E125" s="100" t="s">
        <v>8</v>
      </c>
      <c r="F125" s="100">
        <v>36.299999999999997</v>
      </c>
      <c r="G125" s="159">
        <f t="shared" si="23"/>
        <v>629.30899999999997</v>
      </c>
      <c r="H125" s="102"/>
      <c r="I125" s="102"/>
      <c r="J125" s="102">
        <f t="shared" si="22"/>
        <v>0</v>
      </c>
      <c r="K125" s="102">
        <f t="shared" si="24"/>
        <v>629.30899999999997</v>
      </c>
      <c r="L125" s="57">
        <f t="shared" si="20"/>
        <v>0</v>
      </c>
      <c r="M125" s="133" t="s">
        <v>86</v>
      </c>
    </row>
    <row r="126" spans="2:13" ht="31.5" customHeight="1">
      <c r="B126" s="408"/>
      <c r="C126" s="380"/>
      <c r="D126" s="181" t="s">
        <v>148</v>
      </c>
      <c r="E126" s="100" t="s">
        <v>8</v>
      </c>
      <c r="F126" s="100">
        <v>79.400000000000006</v>
      </c>
      <c r="G126" s="159">
        <f t="shared" si="23"/>
        <v>708.70899999999995</v>
      </c>
      <c r="H126" s="102"/>
      <c r="I126" s="102"/>
      <c r="J126" s="102">
        <f t="shared" si="22"/>
        <v>0</v>
      </c>
      <c r="K126" s="102">
        <f t="shared" si="24"/>
        <v>708.70899999999995</v>
      </c>
      <c r="L126" s="57">
        <f t="shared" si="20"/>
        <v>0</v>
      </c>
      <c r="M126" s="133" t="s">
        <v>86</v>
      </c>
    </row>
    <row r="127" spans="2:13" ht="31.5" customHeight="1">
      <c r="B127" s="408"/>
      <c r="C127" s="403" t="s">
        <v>5</v>
      </c>
      <c r="D127" s="178" t="s">
        <v>142</v>
      </c>
      <c r="E127" s="179" t="s">
        <v>8</v>
      </c>
      <c r="F127" s="161">
        <v>837.3</v>
      </c>
      <c r="G127" s="248">
        <f>+F127</f>
        <v>837.3</v>
      </c>
      <c r="H127" s="102">
        <v>270.255</v>
      </c>
      <c r="I127" s="102">
        <v>0</v>
      </c>
      <c r="J127" s="102">
        <f t="shared" si="22"/>
        <v>270.255</v>
      </c>
      <c r="K127" s="102">
        <f>+G127-J127</f>
        <v>567.04499999999996</v>
      </c>
      <c r="L127" s="57">
        <f t="shared" si="20"/>
        <v>0.32276961662486564</v>
      </c>
      <c r="M127" s="114" t="s">
        <v>86</v>
      </c>
    </row>
    <row r="128" spans="2:13" ht="31.5" customHeight="1">
      <c r="B128" s="408"/>
      <c r="C128" s="403"/>
      <c r="D128" s="178" t="s">
        <v>141</v>
      </c>
      <c r="E128" s="179" t="s">
        <v>8</v>
      </c>
      <c r="F128" s="161">
        <v>1146.2</v>
      </c>
      <c r="G128" s="248">
        <f t="shared" ref="G128:G138" si="25">+F128+K127</f>
        <v>1713.2449999999999</v>
      </c>
      <c r="H128" s="102">
        <v>316.96600000000001</v>
      </c>
      <c r="I128" s="102">
        <v>0</v>
      </c>
      <c r="J128" s="102">
        <f t="shared" si="22"/>
        <v>316.96600000000001</v>
      </c>
      <c r="K128" s="102">
        <f>+G128-J128</f>
        <v>1396.279</v>
      </c>
      <c r="L128" s="57">
        <f>+J128/G128</f>
        <v>0.18500914930439022</v>
      </c>
      <c r="M128" s="114" t="s">
        <v>86</v>
      </c>
    </row>
    <row r="129" spans="2:13" ht="31.5" customHeight="1">
      <c r="B129" s="408"/>
      <c r="C129" s="403"/>
      <c r="D129" s="178" t="s">
        <v>143</v>
      </c>
      <c r="E129" s="179" t="s">
        <v>8</v>
      </c>
      <c r="F129" s="161">
        <v>839</v>
      </c>
      <c r="G129" s="248">
        <f t="shared" si="25"/>
        <v>2235.279</v>
      </c>
      <c r="H129" s="102">
        <v>30.379000000000001</v>
      </c>
      <c r="I129" s="102">
        <v>0</v>
      </c>
      <c r="J129" s="102">
        <f t="shared" si="22"/>
        <v>30.379000000000001</v>
      </c>
      <c r="K129" s="102">
        <f t="shared" ref="K129:K138" si="26">+G129-J129</f>
        <v>2204.9</v>
      </c>
      <c r="L129" s="57">
        <f t="shared" si="20"/>
        <v>1.3590697179188817E-2</v>
      </c>
      <c r="M129" s="133" t="s">
        <v>86</v>
      </c>
    </row>
    <row r="130" spans="2:13" ht="31.5" customHeight="1">
      <c r="B130" s="408"/>
      <c r="C130" s="403"/>
      <c r="D130" s="180" t="s">
        <v>144</v>
      </c>
      <c r="E130" s="179" t="s">
        <v>8</v>
      </c>
      <c r="F130" s="161">
        <v>563.20000000000005</v>
      </c>
      <c r="G130" s="248">
        <f t="shared" si="25"/>
        <v>2768.1000000000004</v>
      </c>
      <c r="H130" s="102">
        <v>233.96600000000001</v>
      </c>
      <c r="I130" s="102">
        <v>0</v>
      </c>
      <c r="J130" s="102">
        <f t="shared" si="22"/>
        <v>233.96600000000001</v>
      </c>
      <c r="K130" s="102">
        <f t="shared" si="26"/>
        <v>2534.1340000000005</v>
      </c>
      <c r="L130" s="57">
        <f t="shared" si="20"/>
        <v>8.4522235468371801E-2</v>
      </c>
      <c r="M130" s="133" t="s">
        <v>86</v>
      </c>
    </row>
    <row r="131" spans="2:13" ht="31.5" customHeight="1">
      <c r="B131" s="408"/>
      <c r="C131" s="403"/>
      <c r="D131" s="180" t="s">
        <v>145</v>
      </c>
      <c r="E131" s="179" t="s">
        <v>8</v>
      </c>
      <c r="F131" s="161">
        <v>401.2</v>
      </c>
      <c r="G131" s="248">
        <f t="shared" si="25"/>
        <v>2935.3340000000003</v>
      </c>
      <c r="H131" s="102">
        <v>27.975000000000001</v>
      </c>
      <c r="I131" s="102">
        <v>0</v>
      </c>
      <c r="J131" s="102">
        <f t="shared" si="22"/>
        <v>27.975000000000001</v>
      </c>
      <c r="K131" s="102">
        <f t="shared" si="26"/>
        <v>2907.3590000000004</v>
      </c>
      <c r="L131" s="57">
        <f t="shared" si="20"/>
        <v>9.5304316306083058E-3</v>
      </c>
      <c r="M131" s="133" t="s">
        <v>86</v>
      </c>
    </row>
    <row r="132" spans="2:13" ht="31.5" customHeight="1">
      <c r="B132" s="408"/>
      <c r="C132" s="403"/>
      <c r="D132" s="178" t="s">
        <v>146</v>
      </c>
      <c r="E132" s="179" t="s">
        <v>8</v>
      </c>
      <c r="F132" s="161">
        <v>254.5</v>
      </c>
      <c r="G132" s="248">
        <f t="shared" si="25"/>
        <v>3161.8590000000004</v>
      </c>
      <c r="H132" s="102">
        <v>174.005</v>
      </c>
      <c r="I132" s="102">
        <v>0</v>
      </c>
      <c r="J132" s="102">
        <f t="shared" si="22"/>
        <v>174.005</v>
      </c>
      <c r="K132" s="102">
        <f t="shared" si="26"/>
        <v>2987.8540000000003</v>
      </c>
      <c r="L132" s="57">
        <f t="shared" si="20"/>
        <v>5.5032498286609229E-2</v>
      </c>
      <c r="M132" s="133" t="s">
        <v>86</v>
      </c>
    </row>
    <row r="133" spans="2:13" ht="31.5" customHeight="1">
      <c r="B133" s="408"/>
      <c r="C133" s="403"/>
      <c r="D133" s="178" t="s">
        <v>147</v>
      </c>
      <c r="E133" s="179" t="s">
        <v>8</v>
      </c>
      <c r="F133" s="161">
        <v>197.5</v>
      </c>
      <c r="G133" s="248">
        <f t="shared" si="25"/>
        <v>3185.3540000000003</v>
      </c>
      <c r="H133" s="102">
        <v>669.63499999999999</v>
      </c>
      <c r="I133" s="102"/>
      <c r="J133" s="102">
        <f t="shared" si="22"/>
        <v>669.63499999999999</v>
      </c>
      <c r="K133" s="102">
        <f>+G133-J133</f>
        <v>2515.7190000000001</v>
      </c>
      <c r="L133" s="57">
        <f t="shared" si="20"/>
        <v>0.21022310236162131</v>
      </c>
      <c r="M133" s="133" t="s">
        <v>86</v>
      </c>
    </row>
    <row r="134" spans="2:13" ht="31.5" customHeight="1">
      <c r="B134" s="408"/>
      <c r="C134" s="403"/>
      <c r="D134" s="180" t="s">
        <v>41</v>
      </c>
      <c r="E134" s="179" t="s">
        <v>8</v>
      </c>
      <c r="F134" s="161">
        <v>109.7</v>
      </c>
      <c r="G134" s="248">
        <f t="shared" si="25"/>
        <v>2625.4189999999999</v>
      </c>
      <c r="H134" s="102">
        <v>106.506</v>
      </c>
      <c r="I134" s="102"/>
      <c r="J134" s="102">
        <f t="shared" si="22"/>
        <v>106.506</v>
      </c>
      <c r="K134" s="102">
        <f t="shared" si="26"/>
        <v>2518.913</v>
      </c>
      <c r="L134" s="57">
        <f t="shared" si="20"/>
        <v>4.0567238981663499E-2</v>
      </c>
      <c r="M134" s="133" t="s">
        <v>86</v>
      </c>
    </row>
    <row r="135" spans="2:13" ht="31.5" customHeight="1">
      <c r="B135" s="408"/>
      <c r="C135" s="403"/>
      <c r="D135" s="180" t="s">
        <v>42</v>
      </c>
      <c r="E135" s="179" t="s">
        <v>8</v>
      </c>
      <c r="F135" s="161">
        <v>95.1</v>
      </c>
      <c r="G135" s="248">
        <f t="shared" si="25"/>
        <v>2614.0129999999999</v>
      </c>
      <c r="H135" s="102"/>
      <c r="I135" s="102"/>
      <c r="J135" s="102">
        <f t="shared" si="22"/>
        <v>0</v>
      </c>
      <c r="K135" s="102">
        <f t="shared" si="26"/>
        <v>2614.0129999999999</v>
      </c>
      <c r="L135" s="57">
        <f t="shared" si="20"/>
        <v>0</v>
      </c>
      <c r="M135" s="133" t="s">
        <v>86</v>
      </c>
    </row>
    <row r="136" spans="2:13" ht="31.5" customHeight="1">
      <c r="B136" s="408"/>
      <c r="C136" s="403"/>
      <c r="D136" s="180" t="s">
        <v>43</v>
      </c>
      <c r="E136" s="179" t="s">
        <v>8</v>
      </c>
      <c r="F136" s="161">
        <v>155.4</v>
      </c>
      <c r="G136" s="248">
        <f t="shared" si="25"/>
        <v>2769.413</v>
      </c>
      <c r="H136" s="102"/>
      <c r="I136" s="102"/>
      <c r="J136" s="102">
        <f t="shared" si="22"/>
        <v>0</v>
      </c>
      <c r="K136" s="102">
        <f t="shared" si="26"/>
        <v>2769.413</v>
      </c>
      <c r="L136" s="57">
        <f t="shared" si="20"/>
        <v>0</v>
      </c>
      <c r="M136" s="133" t="s">
        <v>86</v>
      </c>
    </row>
    <row r="137" spans="2:13" ht="31.5" customHeight="1">
      <c r="B137" s="408"/>
      <c r="C137" s="403"/>
      <c r="D137" s="180" t="s">
        <v>44</v>
      </c>
      <c r="E137" s="179" t="s">
        <v>8</v>
      </c>
      <c r="F137" s="161">
        <v>264.2</v>
      </c>
      <c r="G137" s="248">
        <f t="shared" si="25"/>
        <v>3033.6129999999998</v>
      </c>
      <c r="H137" s="102"/>
      <c r="I137" s="102"/>
      <c r="J137" s="102">
        <f t="shared" si="22"/>
        <v>0</v>
      </c>
      <c r="K137" s="102">
        <f t="shared" si="26"/>
        <v>3033.6129999999998</v>
      </c>
      <c r="L137" s="57">
        <f t="shared" si="20"/>
        <v>0</v>
      </c>
      <c r="M137" s="133" t="s">
        <v>86</v>
      </c>
    </row>
    <row r="138" spans="2:13" ht="31.5" customHeight="1">
      <c r="B138" s="408"/>
      <c r="C138" s="403"/>
      <c r="D138" s="180" t="s">
        <v>148</v>
      </c>
      <c r="E138" s="179" t="s">
        <v>8</v>
      </c>
      <c r="F138" s="161">
        <v>578.4</v>
      </c>
      <c r="G138" s="248">
        <f t="shared" si="25"/>
        <v>3612.0129999999999</v>
      </c>
      <c r="H138" s="102"/>
      <c r="I138" s="102"/>
      <c r="J138" s="102">
        <f t="shared" si="22"/>
        <v>0</v>
      </c>
      <c r="K138" s="102">
        <f t="shared" si="26"/>
        <v>3612.0129999999999</v>
      </c>
      <c r="L138" s="57">
        <f t="shared" si="20"/>
        <v>0</v>
      </c>
      <c r="M138" s="133" t="s">
        <v>86</v>
      </c>
    </row>
    <row r="139" spans="2:13" ht="31.5" customHeight="1">
      <c r="B139" s="408"/>
      <c r="C139" s="366" t="s">
        <v>6</v>
      </c>
      <c r="D139" s="181" t="s">
        <v>142</v>
      </c>
      <c r="E139" s="100" t="s">
        <v>8</v>
      </c>
      <c r="F139" s="100">
        <v>100.3</v>
      </c>
      <c r="G139" s="159">
        <f>+F139</f>
        <v>100.3</v>
      </c>
      <c r="H139" s="102">
        <v>33.158999999999999</v>
      </c>
      <c r="I139" s="102">
        <v>0</v>
      </c>
      <c r="J139" s="102">
        <f t="shared" si="22"/>
        <v>33.158999999999999</v>
      </c>
      <c r="K139" s="102">
        <f>+G139-J139</f>
        <v>67.140999999999991</v>
      </c>
      <c r="L139" s="57">
        <f t="shared" si="20"/>
        <v>0.33059820538384843</v>
      </c>
      <c r="M139" s="114" t="s">
        <v>86</v>
      </c>
    </row>
    <row r="140" spans="2:13" ht="31.5" customHeight="1">
      <c r="B140" s="408"/>
      <c r="C140" s="366"/>
      <c r="D140" s="181" t="s">
        <v>141</v>
      </c>
      <c r="E140" s="100" t="s">
        <v>8</v>
      </c>
      <c r="F140" s="100">
        <v>137.4</v>
      </c>
      <c r="G140" s="159">
        <f t="shared" ref="G140:G150" si="27">+F140+K139</f>
        <v>204.541</v>
      </c>
      <c r="H140" s="102">
        <v>149.785</v>
      </c>
      <c r="I140" s="102">
        <v>0</v>
      </c>
      <c r="J140" s="102">
        <f t="shared" si="22"/>
        <v>149.785</v>
      </c>
      <c r="K140" s="102">
        <f>+G140-J140</f>
        <v>54.756</v>
      </c>
      <c r="L140" s="57">
        <f t="shared" ref="L140:L162" si="28">+J140/G140</f>
        <v>0.73229817004903663</v>
      </c>
      <c r="M140" s="114" t="s">
        <v>86</v>
      </c>
    </row>
    <row r="141" spans="2:13" ht="31.5" customHeight="1">
      <c r="B141" s="408"/>
      <c r="C141" s="366"/>
      <c r="D141" s="181" t="s">
        <v>143</v>
      </c>
      <c r="E141" s="100" t="s">
        <v>8</v>
      </c>
      <c r="F141" s="100">
        <v>100.5</v>
      </c>
      <c r="G141" s="159">
        <f t="shared" si="27"/>
        <v>155.256</v>
      </c>
      <c r="H141" s="102">
        <v>3.58</v>
      </c>
      <c r="I141" s="102">
        <v>0</v>
      </c>
      <c r="J141" s="102">
        <f t="shared" si="22"/>
        <v>3.58</v>
      </c>
      <c r="K141" s="102">
        <f>+G141-J141</f>
        <v>151.67599999999999</v>
      </c>
      <c r="L141" s="57">
        <f t="shared" si="28"/>
        <v>2.3058690163343123E-2</v>
      </c>
      <c r="M141" s="114" t="s">
        <v>86</v>
      </c>
    </row>
    <row r="142" spans="2:13" ht="31.5" customHeight="1">
      <c r="B142" s="408"/>
      <c r="C142" s="366"/>
      <c r="D142" s="181" t="s">
        <v>144</v>
      </c>
      <c r="E142" s="100" t="s">
        <v>8</v>
      </c>
      <c r="F142" s="100">
        <v>67.5</v>
      </c>
      <c r="G142" s="159">
        <f t="shared" si="27"/>
        <v>219.17599999999999</v>
      </c>
      <c r="H142" s="102">
        <v>43.045000000000002</v>
      </c>
      <c r="I142" s="102">
        <v>0</v>
      </c>
      <c r="J142" s="102">
        <f t="shared" si="22"/>
        <v>43.045000000000002</v>
      </c>
      <c r="K142" s="102">
        <f t="shared" ref="K142:K150" si="29">+G142-J142</f>
        <v>176.13099999999997</v>
      </c>
      <c r="L142" s="57">
        <f t="shared" si="28"/>
        <v>0.1963946782494434</v>
      </c>
      <c r="M142" s="114" t="s">
        <v>86</v>
      </c>
    </row>
    <row r="143" spans="2:13" ht="31.5" customHeight="1">
      <c r="B143" s="408"/>
      <c r="C143" s="366"/>
      <c r="D143" s="181" t="s">
        <v>145</v>
      </c>
      <c r="E143" s="100" t="s">
        <v>8</v>
      </c>
      <c r="F143" s="100">
        <v>48.1</v>
      </c>
      <c r="G143" s="159">
        <f t="shared" si="27"/>
        <v>224.23099999999997</v>
      </c>
      <c r="H143" s="102">
        <v>0</v>
      </c>
      <c r="I143" s="102">
        <v>0</v>
      </c>
      <c r="J143" s="102">
        <f t="shared" si="22"/>
        <v>0</v>
      </c>
      <c r="K143" s="102">
        <f t="shared" si="29"/>
        <v>224.23099999999997</v>
      </c>
      <c r="L143" s="57">
        <f t="shared" si="28"/>
        <v>0</v>
      </c>
      <c r="M143" s="114" t="s">
        <v>86</v>
      </c>
    </row>
    <row r="144" spans="2:13" ht="31.5" customHeight="1">
      <c r="B144" s="408"/>
      <c r="C144" s="366"/>
      <c r="D144" s="181" t="s">
        <v>146</v>
      </c>
      <c r="E144" s="100" t="s">
        <v>8</v>
      </c>
      <c r="F144" s="100">
        <v>30.5</v>
      </c>
      <c r="G144" s="159">
        <f t="shared" si="27"/>
        <v>254.73099999999997</v>
      </c>
      <c r="H144" s="102">
        <v>0</v>
      </c>
      <c r="I144" s="102">
        <v>0</v>
      </c>
      <c r="J144" s="102">
        <f t="shared" si="22"/>
        <v>0</v>
      </c>
      <c r="K144" s="102">
        <f t="shared" si="29"/>
        <v>254.73099999999997</v>
      </c>
      <c r="L144" s="57">
        <f>(+J144/G144)*-1</f>
        <v>0</v>
      </c>
      <c r="M144" s="133" t="s">
        <v>86</v>
      </c>
    </row>
    <row r="145" spans="2:13" ht="31.5" customHeight="1">
      <c r="B145" s="408"/>
      <c r="C145" s="366"/>
      <c r="D145" s="181" t="s">
        <v>147</v>
      </c>
      <c r="E145" s="100" t="s">
        <v>8</v>
      </c>
      <c r="F145" s="100">
        <v>23.7</v>
      </c>
      <c r="G145" s="159">
        <f t="shared" si="27"/>
        <v>278.43099999999998</v>
      </c>
      <c r="H145" s="102">
        <v>47.713999999999999</v>
      </c>
      <c r="I145" s="102"/>
      <c r="J145" s="102">
        <f t="shared" si="22"/>
        <v>47.713999999999999</v>
      </c>
      <c r="K145" s="102">
        <f>+G145-J145</f>
        <v>230.71699999999998</v>
      </c>
      <c r="L145" s="57">
        <f t="shared" si="28"/>
        <v>0.17136741239301659</v>
      </c>
      <c r="M145" s="114" t="s">
        <v>86</v>
      </c>
    </row>
    <row r="146" spans="2:13" ht="31.5" customHeight="1">
      <c r="B146" s="408"/>
      <c r="C146" s="366"/>
      <c r="D146" s="181" t="s">
        <v>41</v>
      </c>
      <c r="E146" s="100" t="s">
        <v>8</v>
      </c>
      <c r="F146" s="100">
        <v>13.1</v>
      </c>
      <c r="G146" s="159">
        <f t="shared" si="27"/>
        <v>243.81699999999998</v>
      </c>
      <c r="H146" s="102"/>
      <c r="I146" s="102"/>
      <c r="J146" s="102">
        <f t="shared" si="22"/>
        <v>0</v>
      </c>
      <c r="K146" s="102">
        <f t="shared" si="29"/>
        <v>243.81699999999998</v>
      </c>
      <c r="L146" s="57">
        <f t="shared" si="28"/>
        <v>0</v>
      </c>
      <c r="M146" s="114" t="s">
        <v>86</v>
      </c>
    </row>
    <row r="147" spans="2:13" ht="31.5" customHeight="1">
      <c r="B147" s="408"/>
      <c r="C147" s="366"/>
      <c r="D147" s="181" t="s">
        <v>42</v>
      </c>
      <c r="E147" s="100" t="s">
        <v>8</v>
      </c>
      <c r="F147" s="100">
        <v>11.4</v>
      </c>
      <c r="G147" s="159">
        <f t="shared" si="27"/>
        <v>255.21699999999998</v>
      </c>
      <c r="H147" s="102"/>
      <c r="I147" s="102"/>
      <c r="J147" s="102">
        <f t="shared" si="22"/>
        <v>0</v>
      </c>
      <c r="K147" s="102">
        <f t="shared" si="29"/>
        <v>255.21699999999998</v>
      </c>
      <c r="L147" s="57">
        <f t="shared" si="28"/>
        <v>0</v>
      </c>
      <c r="M147" s="114" t="s">
        <v>86</v>
      </c>
    </row>
    <row r="148" spans="2:13" ht="31.5" customHeight="1">
      <c r="B148" s="408"/>
      <c r="C148" s="366"/>
      <c r="D148" s="181" t="s">
        <v>43</v>
      </c>
      <c r="E148" s="100" t="s">
        <v>8</v>
      </c>
      <c r="F148" s="100">
        <v>18.600000000000001</v>
      </c>
      <c r="G148" s="159">
        <f t="shared" si="27"/>
        <v>273.81700000000001</v>
      </c>
      <c r="H148" s="102"/>
      <c r="I148" s="102"/>
      <c r="J148" s="102">
        <f t="shared" si="22"/>
        <v>0</v>
      </c>
      <c r="K148" s="102">
        <f t="shared" si="29"/>
        <v>273.81700000000001</v>
      </c>
      <c r="L148" s="57">
        <f t="shared" si="28"/>
        <v>0</v>
      </c>
      <c r="M148" s="114" t="s">
        <v>86</v>
      </c>
    </row>
    <row r="149" spans="2:13" ht="31.5" customHeight="1">
      <c r="B149" s="408"/>
      <c r="C149" s="366"/>
      <c r="D149" s="181" t="s">
        <v>44</v>
      </c>
      <c r="E149" s="100" t="s">
        <v>8</v>
      </c>
      <c r="F149" s="100">
        <v>31.7</v>
      </c>
      <c r="G149" s="159">
        <f t="shared" si="27"/>
        <v>305.517</v>
      </c>
      <c r="H149" s="102"/>
      <c r="I149" s="102"/>
      <c r="J149" s="102">
        <f t="shared" si="22"/>
        <v>0</v>
      </c>
      <c r="K149" s="102">
        <f t="shared" si="29"/>
        <v>305.517</v>
      </c>
      <c r="L149" s="57">
        <f t="shared" si="28"/>
        <v>0</v>
      </c>
      <c r="M149" s="114" t="s">
        <v>86</v>
      </c>
    </row>
    <row r="150" spans="2:13" ht="31.5" customHeight="1">
      <c r="B150" s="408"/>
      <c r="C150" s="366"/>
      <c r="D150" s="181" t="s">
        <v>148</v>
      </c>
      <c r="E150" s="100" t="s">
        <v>8</v>
      </c>
      <c r="F150" s="100">
        <v>69.3</v>
      </c>
      <c r="G150" s="159">
        <f t="shared" si="27"/>
        <v>374.81700000000001</v>
      </c>
      <c r="H150" s="102"/>
      <c r="I150" s="102"/>
      <c r="J150" s="102">
        <f t="shared" si="22"/>
        <v>0</v>
      </c>
      <c r="K150" s="102">
        <f t="shared" si="29"/>
        <v>374.81700000000001</v>
      </c>
      <c r="L150" s="57">
        <f t="shared" si="28"/>
        <v>0</v>
      </c>
      <c r="M150" s="114" t="s">
        <v>86</v>
      </c>
    </row>
    <row r="151" spans="2:13" ht="31.5" customHeight="1">
      <c r="B151" s="408"/>
      <c r="C151" s="403" t="s">
        <v>7</v>
      </c>
      <c r="D151" s="178" t="s">
        <v>142</v>
      </c>
      <c r="E151" s="179" t="s">
        <v>8</v>
      </c>
      <c r="F151" s="161">
        <v>142.69999999999999</v>
      </c>
      <c r="G151" s="248">
        <f>+F151</f>
        <v>142.69999999999999</v>
      </c>
      <c r="H151" s="102">
        <v>24.417999999999999</v>
      </c>
      <c r="I151" s="102">
        <v>0</v>
      </c>
      <c r="J151" s="102">
        <f t="shared" si="22"/>
        <v>24.417999999999999</v>
      </c>
      <c r="K151" s="102">
        <f>+G151-J151</f>
        <v>118.28199999999998</v>
      </c>
      <c r="L151" s="57">
        <f t="shared" si="28"/>
        <v>0.17111422564821305</v>
      </c>
      <c r="M151" s="114" t="s">
        <v>86</v>
      </c>
    </row>
    <row r="152" spans="2:13" ht="31.5" customHeight="1">
      <c r="B152" s="408"/>
      <c r="C152" s="403"/>
      <c r="D152" s="178" t="s">
        <v>141</v>
      </c>
      <c r="E152" s="179" t="s">
        <v>8</v>
      </c>
      <c r="F152" s="161">
        <v>195.3</v>
      </c>
      <c r="G152" s="248">
        <f t="shared" ref="G152:G162" si="30">+F152+K151</f>
        <v>313.58199999999999</v>
      </c>
      <c r="H152" s="102">
        <v>8.8309999999999995</v>
      </c>
      <c r="I152" s="102">
        <v>0</v>
      </c>
      <c r="J152" s="102">
        <f t="shared" si="22"/>
        <v>8.8309999999999995</v>
      </c>
      <c r="K152" s="102">
        <f>+G152-J152</f>
        <v>304.75099999999998</v>
      </c>
      <c r="L152" s="57">
        <f t="shared" si="28"/>
        <v>2.816169295431498E-2</v>
      </c>
      <c r="M152" s="114" t="s">
        <v>86</v>
      </c>
    </row>
    <row r="153" spans="2:13" ht="31.5" customHeight="1">
      <c r="B153" s="408"/>
      <c r="C153" s="403"/>
      <c r="D153" s="178" t="s">
        <v>143</v>
      </c>
      <c r="E153" s="179" t="s">
        <v>8</v>
      </c>
      <c r="F153" s="161">
        <v>142.9</v>
      </c>
      <c r="G153" s="248">
        <f t="shared" si="30"/>
        <v>447.65099999999995</v>
      </c>
      <c r="H153" s="102">
        <v>5.8710000000000004</v>
      </c>
      <c r="I153" s="102">
        <v>0</v>
      </c>
      <c r="J153" s="102">
        <f t="shared" si="22"/>
        <v>5.8710000000000004</v>
      </c>
      <c r="K153" s="102">
        <f t="shared" ref="K153:K162" si="31">+G153-J153</f>
        <v>441.78</v>
      </c>
      <c r="L153" s="57">
        <f t="shared" si="28"/>
        <v>1.3115127632910461E-2</v>
      </c>
      <c r="M153" s="114" t="s">
        <v>86</v>
      </c>
    </row>
    <row r="154" spans="2:13" ht="31.5" customHeight="1">
      <c r="B154" s="408"/>
      <c r="C154" s="403"/>
      <c r="D154" s="180" t="s">
        <v>144</v>
      </c>
      <c r="E154" s="179" t="s">
        <v>8</v>
      </c>
      <c r="F154" s="161">
        <v>95.9</v>
      </c>
      <c r="G154" s="248">
        <f t="shared" si="30"/>
        <v>537.67999999999995</v>
      </c>
      <c r="H154" s="102">
        <v>8.8580000000000005</v>
      </c>
      <c r="I154" s="102">
        <v>0</v>
      </c>
      <c r="J154" s="102">
        <f t="shared" si="22"/>
        <v>8.8580000000000005</v>
      </c>
      <c r="K154" s="102">
        <f t="shared" si="31"/>
        <v>528.822</v>
      </c>
      <c r="L154" s="57">
        <f t="shared" si="28"/>
        <v>1.6474482963844669E-2</v>
      </c>
      <c r="M154" s="182" t="s">
        <v>86</v>
      </c>
    </row>
    <row r="155" spans="2:13" ht="31.5" customHeight="1">
      <c r="B155" s="408"/>
      <c r="C155" s="403"/>
      <c r="D155" s="180" t="s">
        <v>145</v>
      </c>
      <c r="E155" s="179" t="s">
        <v>8</v>
      </c>
      <c r="F155" s="161">
        <v>68.400000000000006</v>
      </c>
      <c r="G155" s="248">
        <f t="shared" si="30"/>
        <v>597.22199999999998</v>
      </c>
      <c r="H155" s="102">
        <v>2.5000000000000001E-2</v>
      </c>
      <c r="I155" s="102">
        <v>0</v>
      </c>
      <c r="J155" s="102">
        <f t="shared" si="22"/>
        <v>2.5000000000000001E-2</v>
      </c>
      <c r="K155" s="102">
        <f t="shared" si="31"/>
        <v>597.197</v>
      </c>
      <c r="L155" s="57">
        <f t="shared" si="28"/>
        <v>4.1860480692271892E-5</v>
      </c>
      <c r="M155" s="114" t="s">
        <v>86</v>
      </c>
    </row>
    <row r="156" spans="2:13" ht="31.5" customHeight="1">
      <c r="B156" s="408"/>
      <c r="C156" s="403"/>
      <c r="D156" s="178" t="s">
        <v>146</v>
      </c>
      <c r="E156" s="179" t="s">
        <v>8</v>
      </c>
      <c r="F156" s="161">
        <v>43.4</v>
      </c>
      <c r="G156" s="248">
        <f t="shared" si="30"/>
        <v>640.59699999999998</v>
      </c>
      <c r="H156" s="102">
        <v>12.587</v>
      </c>
      <c r="I156" s="102"/>
      <c r="J156" s="102">
        <f t="shared" si="22"/>
        <v>12.587</v>
      </c>
      <c r="K156" s="102">
        <f t="shared" si="31"/>
        <v>628.01</v>
      </c>
      <c r="L156" s="57">
        <f t="shared" si="28"/>
        <v>1.9648858798901651E-2</v>
      </c>
      <c r="M156" s="114" t="s">
        <v>86</v>
      </c>
    </row>
    <row r="157" spans="2:13" ht="31.5" customHeight="1">
      <c r="B157" s="408"/>
      <c r="C157" s="403"/>
      <c r="D157" s="178" t="s">
        <v>147</v>
      </c>
      <c r="E157" s="179" t="s">
        <v>8</v>
      </c>
      <c r="F157" s="161">
        <v>33.700000000000003</v>
      </c>
      <c r="G157" s="248">
        <f t="shared" si="30"/>
        <v>661.71</v>
      </c>
      <c r="H157" s="102">
        <v>65.382000000000005</v>
      </c>
      <c r="I157" s="102"/>
      <c r="J157" s="102">
        <f t="shared" si="22"/>
        <v>65.382000000000005</v>
      </c>
      <c r="K157" s="102">
        <f>+G157-J157</f>
        <v>596.32799999999997</v>
      </c>
      <c r="L157" s="57">
        <f t="shared" si="28"/>
        <v>9.8807634764473865E-2</v>
      </c>
      <c r="M157" s="114" t="s">
        <v>86</v>
      </c>
    </row>
    <row r="158" spans="2:13" ht="31.5" customHeight="1">
      <c r="B158" s="408"/>
      <c r="C158" s="403"/>
      <c r="D158" s="180" t="s">
        <v>41</v>
      </c>
      <c r="E158" s="179" t="s">
        <v>8</v>
      </c>
      <c r="F158" s="161">
        <v>18.7</v>
      </c>
      <c r="G158" s="248">
        <f t="shared" si="30"/>
        <v>615.02800000000002</v>
      </c>
      <c r="H158" s="102">
        <v>43.548999999999999</v>
      </c>
      <c r="I158" s="102"/>
      <c r="J158" s="102">
        <f t="shared" si="22"/>
        <v>43.548999999999999</v>
      </c>
      <c r="K158" s="102">
        <f>+G158-J158</f>
        <v>571.47900000000004</v>
      </c>
      <c r="L158" s="57">
        <f t="shared" si="28"/>
        <v>7.0808158327750934E-2</v>
      </c>
      <c r="M158" s="114" t="s">
        <v>86</v>
      </c>
    </row>
    <row r="159" spans="2:13" ht="31.5" customHeight="1">
      <c r="B159" s="408"/>
      <c r="C159" s="403"/>
      <c r="D159" s="180" t="s">
        <v>42</v>
      </c>
      <c r="E159" s="179" t="s">
        <v>8</v>
      </c>
      <c r="F159" s="161">
        <v>16.2</v>
      </c>
      <c r="G159" s="248">
        <f t="shared" si="30"/>
        <v>587.67900000000009</v>
      </c>
      <c r="H159" s="102"/>
      <c r="I159" s="102"/>
      <c r="J159" s="102">
        <f t="shared" si="22"/>
        <v>0</v>
      </c>
      <c r="K159" s="102">
        <f>+G159-J159</f>
        <v>587.67900000000009</v>
      </c>
      <c r="L159" s="57">
        <f t="shared" si="28"/>
        <v>0</v>
      </c>
      <c r="M159" s="114" t="s">
        <v>86</v>
      </c>
    </row>
    <row r="160" spans="2:13" ht="31.5" customHeight="1">
      <c r="B160" s="408"/>
      <c r="C160" s="403"/>
      <c r="D160" s="180" t="s">
        <v>43</v>
      </c>
      <c r="E160" s="179" t="s">
        <v>8</v>
      </c>
      <c r="F160" s="161">
        <v>26.5</v>
      </c>
      <c r="G160" s="248">
        <f t="shared" si="30"/>
        <v>614.17900000000009</v>
      </c>
      <c r="H160" s="102"/>
      <c r="I160" s="102"/>
      <c r="J160" s="102">
        <f t="shared" si="22"/>
        <v>0</v>
      </c>
      <c r="K160" s="102">
        <f>+G160-J160</f>
        <v>614.17900000000009</v>
      </c>
      <c r="L160" s="57">
        <f t="shared" si="28"/>
        <v>0</v>
      </c>
      <c r="M160" s="114" t="s">
        <v>86</v>
      </c>
    </row>
    <row r="161" spans="2:13" ht="31.5" customHeight="1">
      <c r="B161" s="408"/>
      <c r="C161" s="403"/>
      <c r="D161" s="180" t="s">
        <v>44</v>
      </c>
      <c r="E161" s="179" t="s">
        <v>8</v>
      </c>
      <c r="F161" s="161">
        <v>45</v>
      </c>
      <c r="G161" s="248">
        <f t="shared" si="30"/>
        <v>659.17900000000009</v>
      </c>
      <c r="H161" s="102"/>
      <c r="I161" s="102"/>
      <c r="J161" s="102">
        <f t="shared" si="22"/>
        <v>0</v>
      </c>
      <c r="K161" s="102">
        <f>+G161-J161</f>
        <v>659.17900000000009</v>
      </c>
      <c r="L161" s="57">
        <f t="shared" si="28"/>
        <v>0</v>
      </c>
      <c r="M161" s="114" t="s">
        <v>86</v>
      </c>
    </row>
    <row r="162" spans="2:13" ht="31.5" customHeight="1">
      <c r="B162" s="408"/>
      <c r="C162" s="403"/>
      <c r="D162" s="180" t="s">
        <v>148</v>
      </c>
      <c r="E162" s="179" t="s">
        <v>8</v>
      </c>
      <c r="F162" s="161">
        <v>98.5</v>
      </c>
      <c r="G162" s="248">
        <f t="shared" si="30"/>
        <v>757.67900000000009</v>
      </c>
      <c r="H162" s="102"/>
      <c r="I162" s="102"/>
      <c r="J162" s="102">
        <f t="shared" si="22"/>
        <v>0</v>
      </c>
      <c r="K162" s="102">
        <f t="shared" si="31"/>
        <v>757.67900000000009</v>
      </c>
      <c r="L162" s="57">
        <f t="shared" si="28"/>
        <v>0</v>
      </c>
      <c r="M162" s="114" t="s">
        <v>86</v>
      </c>
    </row>
    <row r="163" spans="2:13" ht="31.5" customHeight="1" thickBot="1">
      <c r="B163" s="409"/>
      <c r="C163" s="364" t="s">
        <v>47</v>
      </c>
      <c r="D163" s="364"/>
      <c r="E163" s="364"/>
      <c r="F163" s="183">
        <f>SUM(F103:F162)</f>
        <v>7778.1999999999971</v>
      </c>
      <c r="G163" s="141">
        <f>SUM(G103:G162)</f>
        <v>46957.153000000006</v>
      </c>
      <c r="H163" s="141">
        <f>SUM(H103:H162)</f>
        <v>2314.9820000000009</v>
      </c>
      <c r="I163" s="141">
        <f>SUM(I103:I162)</f>
        <v>0</v>
      </c>
      <c r="J163" s="141">
        <f>SUM(J103:J162)</f>
        <v>2314.9820000000009</v>
      </c>
      <c r="K163" s="141">
        <f>+F163-J163</f>
        <v>5463.2179999999962</v>
      </c>
      <c r="L163" s="128">
        <f>+J163/F163</f>
        <v>0.29762438610475456</v>
      </c>
      <c r="M163" s="129" t="s">
        <v>86</v>
      </c>
    </row>
    <row r="164" spans="2:13" ht="31.5" customHeight="1">
      <c r="H164" s="33"/>
      <c r="I164" s="33"/>
    </row>
  </sheetData>
  <mergeCells count="59">
    <mergeCell ref="B2:M2"/>
    <mergeCell ref="B4:M4"/>
    <mergeCell ref="B60:B100"/>
    <mergeCell ref="C100:E100"/>
    <mergeCell ref="D52:D53"/>
    <mergeCell ref="D55:D56"/>
    <mergeCell ref="D60:D61"/>
    <mergeCell ref="D62:D63"/>
    <mergeCell ref="D64:D65"/>
    <mergeCell ref="D28:D29"/>
    <mergeCell ref="D32:D33"/>
    <mergeCell ref="D35:D36"/>
    <mergeCell ref="D38:D39"/>
    <mergeCell ref="D86:D87"/>
    <mergeCell ref="D88:D89"/>
    <mergeCell ref="D82:D83"/>
    <mergeCell ref="C163:E163"/>
    <mergeCell ref="B7:B57"/>
    <mergeCell ref="D68:D69"/>
    <mergeCell ref="D70:D71"/>
    <mergeCell ref="D72:D73"/>
    <mergeCell ref="D74:D75"/>
    <mergeCell ref="D42:D43"/>
    <mergeCell ref="D45:D46"/>
    <mergeCell ref="D48:D49"/>
    <mergeCell ref="C7:C16"/>
    <mergeCell ref="C27:C36"/>
    <mergeCell ref="C17:C26"/>
    <mergeCell ref="D18:D19"/>
    <mergeCell ref="D22:D23"/>
    <mergeCell ref="D8:D9"/>
    <mergeCell ref="D80:D81"/>
    <mergeCell ref="C84:C91"/>
    <mergeCell ref="D84:D85"/>
    <mergeCell ref="D90:D91"/>
    <mergeCell ref="D98:D99"/>
    <mergeCell ref="D92:D93"/>
    <mergeCell ref="B3:M3"/>
    <mergeCell ref="B103:B163"/>
    <mergeCell ref="C151:C162"/>
    <mergeCell ref="C47:C56"/>
    <mergeCell ref="D66:D67"/>
    <mergeCell ref="C57:E57"/>
    <mergeCell ref="D12:D13"/>
    <mergeCell ref="D15:D16"/>
    <mergeCell ref="D25:D26"/>
    <mergeCell ref="C37:C46"/>
    <mergeCell ref="C60:C67"/>
    <mergeCell ref="C68:C75"/>
    <mergeCell ref="C76:C83"/>
    <mergeCell ref="D76:D77"/>
    <mergeCell ref="D78:D79"/>
    <mergeCell ref="C103:C114"/>
    <mergeCell ref="C115:C126"/>
    <mergeCell ref="C127:C138"/>
    <mergeCell ref="C139:C150"/>
    <mergeCell ref="D94:D95"/>
    <mergeCell ref="D96:D97"/>
    <mergeCell ref="C92:C99"/>
  </mergeCells>
  <pageMargins left="0.7" right="0.7" top="0.75" bottom="0.75" header="0.3" footer="0.3"/>
  <pageSetup paperSize="1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260"/>
  <sheetViews>
    <sheetView zoomScaleNormal="100" workbookViewId="0">
      <pane ySplit="1" topLeftCell="A2" activePane="bottomLeft" state="frozen"/>
      <selection pane="bottomLeft" activeCell="P12" sqref="P12"/>
    </sheetView>
  </sheetViews>
  <sheetFormatPr baseColWidth="10" defaultColWidth="14.42578125" defaultRowHeight="12.75"/>
  <cols>
    <col min="1" max="1" width="14.5703125" style="43" customWidth="1"/>
    <col min="2" max="2" width="12.140625" style="43" customWidth="1"/>
    <col min="3" max="3" width="4.5703125" style="43" bestFit="1" customWidth="1"/>
    <col min="4" max="4" width="13.42578125" style="43" bestFit="1" customWidth="1"/>
    <col min="5" max="5" width="35.140625" style="43" customWidth="1"/>
    <col min="6" max="6" width="12.5703125" style="43" customWidth="1"/>
    <col min="7" max="7" width="11.5703125" style="43" customWidth="1"/>
    <col min="8" max="8" width="10.28515625" style="43" bestFit="1" customWidth="1"/>
    <col min="9" max="9" width="10.85546875" style="43" customWidth="1"/>
    <col min="10" max="10" width="12.5703125" style="43" customWidth="1"/>
    <col min="11" max="11" width="11.85546875" style="43" customWidth="1"/>
    <col min="12" max="12" width="10.28515625" style="43" bestFit="1" customWidth="1"/>
    <col min="13" max="13" width="17.85546875" style="158" customWidth="1"/>
    <col min="14" max="14" width="11.28515625" style="62" customWidth="1"/>
    <col min="15" max="15" width="10.7109375" style="43" customWidth="1"/>
    <col min="16" max="16384" width="14.42578125" style="43"/>
  </cols>
  <sheetData>
    <row r="1" spans="1:15">
      <c r="A1" s="40" t="s">
        <v>87</v>
      </c>
      <c r="B1" s="40" t="s">
        <v>88</v>
      </c>
      <c r="C1" s="41" t="s">
        <v>89</v>
      </c>
      <c r="D1" s="42" t="s">
        <v>90</v>
      </c>
      <c r="E1" s="41" t="s">
        <v>91</v>
      </c>
      <c r="F1" s="41" t="s">
        <v>92</v>
      </c>
      <c r="G1" s="41" t="s">
        <v>93</v>
      </c>
      <c r="H1" s="41" t="s">
        <v>94</v>
      </c>
      <c r="I1" s="41" t="s">
        <v>95</v>
      </c>
      <c r="J1" s="41" t="s">
        <v>96</v>
      </c>
      <c r="K1" s="41" t="s">
        <v>97</v>
      </c>
      <c r="L1" s="41" t="s">
        <v>98</v>
      </c>
      <c r="M1" s="157" t="s">
        <v>99</v>
      </c>
      <c r="N1" s="61" t="s">
        <v>100</v>
      </c>
      <c r="O1" s="39" t="s">
        <v>101</v>
      </c>
    </row>
    <row r="2" spans="1:15" s="256" customFormat="1">
      <c r="A2" s="249" t="s">
        <v>50</v>
      </c>
      <c r="B2" s="250" t="s">
        <v>62</v>
      </c>
      <c r="C2" s="251" t="s">
        <v>51</v>
      </c>
      <c r="D2" s="251" t="s">
        <v>131</v>
      </c>
      <c r="E2" s="251" t="s">
        <v>132</v>
      </c>
      <c r="F2" s="251" t="s">
        <v>52</v>
      </c>
      <c r="G2" s="251" t="s">
        <v>67</v>
      </c>
      <c r="H2" s="252">
        <f>'CONTROL ALGAS III REGIÓN'!F7</f>
        <v>3256</v>
      </c>
      <c r="I2" s="252"/>
      <c r="J2" s="252">
        <f>'CONTROL ALGAS III REGIÓN'!G7</f>
        <v>3256</v>
      </c>
      <c r="K2" s="252">
        <f>'CONTROL ALGAS III REGIÓN'!J7</f>
        <v>2303.239</v>
      </c>
      <c r="L2" s="252">
        <f>'CONTROL ALGAS III REGIÓN'!K7</f>
        <v>952.76099999999997</v>
      </c>
      <c r="M2" s="253">
        <f>'CONTROL ALGAS III REGIÓN'!L7</f>
        <v>0.70738298525798526</v>
      </c>
      <c r="N2" s="254" t="str">
        <f>'CONTROL ALGAS III REGIÓN'!M7</f>
        <v>-</v>
      </c>
      <c r="O2" s="255">
        <f>+'RESUMEN ANUAL'!B$4</f>
        <v>43689</v>
      </c>
    </row>
    <row r="3" spans="1:15" s="256" customFormat="1">
      <c r="A3" s="249" t="s">
        <v>50</v>
      </c>
      <c r="B3" s="250" t="s">
        <v>62</v>
      </c>
      <c r="C3" s="251" t="s">
        <v>51</v>
      </c>
      <c r="D3" s="251" t="s">
        <v>131</v>
      </c>
      <c r="E3" s="251" t="s">
        <v>132</v>
      </c>
      <c r="F3" s="251" t="s">
        <v>53</v>
      </c>
      <c r="G3" s="251" t="s">
        <v>53</v>
      </c>
      <c r="H3" s="252">
        <f>'CONTROL ALGAS III REGIÓN'!F9</f>
        <v>305</v>
      </c>
      <c r="I3" s="252"/>
      <c r="J3" s="252">
        <f>'CONTROL ALGAS III REGIÓN'!G9</f>
        <v>1257.761</v>
      </c>
      <c r="K3" s="252">
        <f>'CONTROL ALGAS III REGIÓN'!J9</f>
        <v>0</v>
      </c>
      <c r="L3" s="252">
        <f>'CONTROL ALGAS III REGIÓN'!K9</f>
        <v>1257.761</v>
      </c>
      <c r="M3" s="253">
        <f>'CONTROL ALGAS III REGIÓN'!L9</f>
        <v>0</v>
      </c>
      <c r="N3" s="254" t="str">
        <f>'CONTROL ALGAS III REGIÓN'!M9</f>
        <v>-</v>
      </c>
      <c r="O3" s="255">
        <f>+'RESUMEN ANUAL'!B$4</f>
        <v>43689</v>
      </c>
    </row>
    <row r="4" spans="1:15" s="256" customFormat="1">
      <c r="A4" s="249" t="s">
        <v>50</v>
      </c>
      <c r="B4" s="250" t="s">
        <v>62</v>
      </c>
      <c r="C4" s="251" t="s">
        <v>51</v>
      </c>
      <c r="D4" s="251" t="s">
        <v>131</v>
      </c>
      <c r="E4" s="251" t="s">
        <v>132</v>
      </c>
      <c r="F4" s="251" t="s">
        <v>54</v>
      </c>
      <c r="G4" s="251" t="s">
        <v>55</v>
      </c>
      <c r="H4" s="252">
        <f>'CONTROL ALGAS III REGIÓN'!F10</f>
        <v>3463</v>
      </c>
      <c r="I4" s="252"/>
      <c r="J4" s="252">
        <f>'CONTROL ALGAS III REGIÓN'!G10</f>
        <v>4720.7610000000004</v>
      </c>
      <c r="K4" s="252">
        <f>'CONTROL ALGAS III REGIÓN'!J10</f>
        <v>3285.2750000000001</v>
      </c>
      <c r="L4" s="252">
        <f>'CONTROL ALGAS III REGIÓN'!K10</f>
        <v>1435.4860000000003</v>
      </c>
      <c r="M4" s="253">
        <f>'CONTROL ALGAS III REGIÓN'!L10</f>
        <v>0.69592063652449254</v>
      </c>
      <c r="N4" s="254" t="str">
        <f>'CONTROL ALGAS III REGIÓN'!M10</f>
        <v>-</v>
      </c>
      <c r="O4" s="255">
        <f>+'RESUMEN ANUAL'!B$4</f>
        <v>43689</v>
      </c>
    </row>
    <row r="5" spans="1:15" s="256" customFormat="1">
      <c r="A5" s="249" t="s">
        <v>50</v>
      </c>
      <c r="B5" s="250" t="s">
        <v>62</v>
      </c>
      <c r="C5" s="251" t="s">
        <v>51</v>
      </c>
      <c r="D5" s="251" t="s">
        <v>131</v>
      </c>
      <c r="E5" s="251" t="s">
        <v>132</v>
      </c>
      <c r="F5" s="251" t="s">
        <v>56</v>
      </c>
      <c r="G5" s="251" t="s">
        <v>68</v>
      </c>
      <c r="H5" s="252">
        <f>'CONTROL ALGAS III REGIÓN'!F11</f>
        <v>1505</v>
      </c>
      <c r="I5" s="252"/>
      <c r="J5" s="252">
        <f>'CONTROL ALGAS III REGIÓN'!G11</f>
        <v>2940.4860000000003</v>
      </c>
      <c r="K5" s="252">
        <f>'CONTROL ALGAS III REGIÓN'!J11</f>
        <v>852.495</v>
      </c>
      <c r="L5" s="252">
        <f>'CONTROL ALGAS III REGIÓN'!K11</f>
        <v>2087.9910000000004</v>
      </c>
      <c r="M5" s="253">
        <f>'CONTROL ALGAS III REGIÓN'!L11</f>
        <v>0.28991636076485311</v>
      </c>
      <c r="N5" s="254" t="str">
        <f>'CONTROL ALGAS III REGIÓN'!M11</f>
        <v>-</v>
      </c>
      <c r="O5" s="255">
        <f>+'RESUMEN ANUAL'!B$4</f>
        <v>43689</v>
      </c>
    </row>
    <row r="6" spans="1:15" s="256" customFormat="1">
      <c r="A6" s="249" t="s">
        <v>50</v>
      </c>
      <c r="B6" s="250" t="s">
        <v>62</v>
      </c>
      <c r="C6" s="251" t="s">
        <v>51</v>
      </c>
      <c r="D6" s="251" t="s">
        <v>131</v>
      </c>
      <c r="E6" s="251" t="s">
        <v>132</v>
      </c>
      <c r="F6" s="251" t="s">
        <v>57</v>
      </c>
      <c r="G6" s="251" t="s">
        <v>57</v>
      </c>
      <c r="H6" s="252">
        <f>'CONTROL ALGAS III REGIÓN'!F13</f>
        <v>79</v>
      </c>
      <c r="I6" s="252"/>
      <c r="J6" s="252">
        <f>'CONTROL ALGAS III REGIÓN'!G13</f>
        <v>2166.9910000000004</v>
      </c>
      <c r="K6" s="252">
        <f>'CONTROL ALGAS III REGIÓN'!J13</f>
        <v>0</v>
      </c>
      <c r="L6" s="252">
        <f>'CONTROL ALGAS III REGIÓN'!K13</f>
        <v>2166.9910000000004</v>
      </c>
      <c r="M6" s="253">
        <f>'CONTROL ALGAS III REGIÓN'!L13</f>
        <v>0</v>
      </c>
      <c r="N6" s="254" t="str">
        <f>'CONTROL ALGAS III REGIÓN'!M13</f>
        <v>-</v>
      </c>
      <c r="O6" s="255">
        <f>+'RESUMEN ANUAL'!B$4</f>
        <v>43689</v>
      </c>
    </row>
    <row r="7" spans="1:15" s="256" customFormat="1">
      <c r="A7" s="249" t="s">
        <v>50</v>
      </c>
      <c r="B7" s="250" t="s">
        <v>62</v>
      </c>
      <c r="C7" s="251" t="s">
        <v>51</v>
      </c>
      <c r="D7" s="251" t="s">
        <v>131</v>
      </c>
      <c r="E7" s="251" t="s">
        <v>132</v>
      </c>
      <c r="F7" s="251" t="s">
        <v>58</v>
      </c>
      <c r="G7" s="251" t="s">
        <v>70</v>
      </c>
      <c r="H7" s="252">
        <f>'CONTROL ALGAS III REGIÓN'!F14</f>
        <v>1275</v>
      </c>
      <c r="I7" s="252"/>
      <c r="J7" s="252">
        <f>'CONTROL ALGAS III REGIÓN'!G14</f>
        <v>3441.9910000000004</v>
      </c>
      <c r="K7" s="252">
        <f>'CONTROL ALGAS III REGIÓN'!J14</f>
        <v>0</v>
      </c>
      <c r="L7" s="252">
        <f>'CONTROL ALGAS III REGIÓN'!K14</f>
        <v>3441.9910000000004</v>
      </c>
      <c r="M7" s="253">
        <f>'CONTROL ALGAS III REGIÓN'!L14</f>
        <v>0</v>
      </c>
      <c r="N7" s="254" t="str">
        <f>'CONTROL ALGAS III REGIÓN'!M14</f>
        <v>-</v>
      </c>
      <c r="O7" s="255">
        <f>+'RESUMEN ANUAL'!B$4</f>
        <v>43689</v>
      </c>
    </row>
    <row r="8" spans="1:15" s="256" customFormat="1">
      <c r="A8" s="249" t="s">
        <v>50</v>
      </c>
      <c r="B8" s="250" t="s">
        <v>62</v>
      </c>
      <c r="C8" s="251" t="s">
        <v>51</v>
      </c>
      <c r="D8" s="251" t="s">
        <v>131</v>
      </c>
      <c r="E8" s="251" t="s">
        <v>132</v>
      </c>
      <c r="F8" s="251" t="s">
        <v>59</v>
      </c>
      <c r="G8" s="251" t="s">
        <v>59</v>
      </c>
      <c r="H8" s="252">
        <f>'CONTROL ALGAS III REGIÓN'!F16</f>
        <v>103</v>
      </c>
      <c r="I8" s="252"/>
      <c r="J8" s="252">
        <f>'CONTROL ALGAS III REGIÓN'!G16</f>
        <v>3544.9910000000004</v>
      </c>
      <c r="K8" s="252">
        <f>'CONTROL ALGAS III REGIÓN'!J16</f>
        <v>0</v>
      </c>
      <c r="L8" s="252">
        <f>'CONTROL ALGAS III REGIÓN'!K16</f>
        <v>3544.9910000000004</v>
      </c>
      <c r="M8" s="253">
        <f>'CONTROL ALGAS III REGIÓN'!L16</f>
        <v>0</v>
      </c>
      <c r="N8" s="254" t="str">
        <f>'CONTROL ALGAS III REGIÓN'!M16</f>
        <v>-</v>
      </c>
      <c r="O8" s="255">
        <f>+'RESUMEN ANUAL'!B$4</f>
        <v>43689</v>
      </c>
    </row>
    <row r="9" spans="1:15" s="256" customFormat="1">
      <c r="A9" s="249" t="s">
        <v>50</v>
      </c>
      <c r="B9" s="250" t="s">
        <v>62</v>
      </c>
      <c r="C9" s="251" t="s">
        <v>51</v>
      </c>
      <c r="D9" s="251" t="s">
        <v>131</v>
      </c>
      <c r="E9" s="251" t="s">
        <v>133</v>
      </c>
      <c r="F9" s="251" t="s">
        <v>53</v>
      </c>
      <c r="G9" s="251" t="s">
        <v>53</v>
      </c>
      <c r="H9" s="252">
        <f>'CONTROL ALGAS III REGIÓN'!F8</f>
        <v>1220</v>
      </c>
      <c r="I9" s="252"/>
      <c r="J9" s="252">
        <f>'CONTROL ALGAS III REGIÓN'!G8</f>
        <v>1220</v>
      </c>
      <c r="K9" s="252">
        <f>'CONTROL ALGAS III REGIÓN'!J8</f>
        <v>1320.03</v>
      </c>
      <c r="L9" s="252">
        <f>'CONTROL ALGAS III REGIÓN'!K8</f>
        <v>-100.02999999999997</v>
      </c>
      <c r="M9" s="253">
        <f>'CONTROL ALGAS III REGIÓN'!L8</f>
        <v>1.0819918032786886</v>
      </c>
      <c r="N9" s="254">
        <f>'CONTROL ALGAS III REGIÓN'!M8</f>
        <v>43553</v>
      </c>
      <c r="O9" s="255">
        <f>+'RESUMEN ANUAL'!B$4</f>
        <v>43689</v>
      </c>
    </row>
    <row r="10" spans="1:15" s="256" customFormat="1">
      <c r="A10" s="249" t="s">
        <v>50</v>
      </c>
      <c r="B10" s="250" t="s">
        <v>62</v>
      </c>
      <c r="C10" s="251" t="s">
        <v>51</v>
      </c>
      <c r="D10" s="251" t="s">
        <v>131</v>
      </c>
      <c r="E10" s="251" t="s">
        <v>133</v>
      </c>
      <c r="F10" s="251" t="s">
        <v>57</v>
      </c>
      <c r="G10" s="251" t="s">
        <v>57</v>
      </c>
      <c r="H10" s="252">
        <f>'CONTROL ALGAS III REGIÓN'!F12</f>
        <v>316</v>
      </c>
      <c r="I10" s="252"/>
      <c r="J10" s="252">
        <f>'CONTROL ALGAS III REGIÓN'!G12</f>
        <v>215.97000000000003</v>
      </c>
      <c r="K10" s="252">
        <f>'CONTROL ALGAS III REGIÓN'!J12</f>
        <v>0</v>
      </c>
      <c r="L10" s="252">
        <f>'CONTROL ALGAS III REGIÓN'!K12</f>
        <v>215.97000000000003</v>
      </c>
      <c r="M10" s="253">
        <f>'CONTROL ALGAS III REGIÓN'!L12</f>
        <v>0</v>
      </c>
      <c r="N10" s="254" t="str">
        <f>'CONTROL ALGAS III REGIÓN'!M12</f>
        <v>-</v>
      </c>
      <c r="O10" s="255">
        <f>+'RESUMEN ANUAL'!B$4</f>
        <v>43689</v>
      </c>
    </row>
    <row r="11" spans="1:15" s="256" customFormat="1">
      <c r="A11" s="249" t="s">
        <v>50</v>
      </c>
      <c r="B11" s="250" t="s">
        <v>62</v>
      </c>
      <c r="C11" s="251" t="s">
        <v>51</v>
      </c>
      <c r="D11" s="251" t="s">
        <v>131</v>
      </c>
      <c r="E11" s="251" t="s">
        <v>133</v>
      </c>
      <c r="F11" s="251" t="s">
        <v>59</v>
      </c>
      <c r="G11" s="251" t="s">
        <v>59</v>
      </c>
      <c r="H11" s="252">
        <f>'CONTROL ALGAS III REGIÓN'!F15</f>
        <v>411</v>
      </c>
      <c r="I11" s="252"/>
      <c r="J11" s="252">
        <f>'CONTROL ALGAS III REGIÓN'!G15</f>
        <v>626.97</v>
      </c>
      <c r="K11" s="252">
        <f>'CONTROL ALGAS III REGIÓN'!J15</f>
        <v>0</v>
      </c>
      <c r="L11" s="252">
        <f>'CONTROL ALGAS III REGIÓN'!K15</f>
        <v>626.97</v>
      </c>
      <c r="M11" s="253">
        <f>'CONTROL ALGAS III REGIÓN'!L15</f>
        <v>0</v>
      </c>
      <c r="N11" s="254" t="str">
        <f>'CONTROL ALGAS III REGIÓN'!M15</f>
        <v>-</v>
      </c>
      <c r="O11" s="255">
        <f>+'RESUMEN ANUAL'!B$4</f>
        <v>43689</v>
      </c>
    </row>
    <row r="12" spans="1:15" s="256" customFormat="1">
      <c r="A12" s="249" t="s">
        <v>50</v>
      </c>
      <c r="B12" s="250" t="s">
        <v>62</v>
      </c>
      <c r="C12" s="251" t="s">
        <v>51</v>
      </c>
      <c r="D12" s="251" t="s">
        <v>131</v>
      </c>
      <c r="E12" s="251" t="s">
        <v>134</v>
      </c>
      <c r="F12" s="251" t="s">
        <v>52</v>
      </c>
      <c r="G12" s="251" t="s">
        <v>67</v>
      </c>
      <c r="H12" s="252">
        <f>'CONTROL ALGAS III REGIÓN'!F17</f>
        <v>5599</v>
      </c>
      <c r="I12" s="252"/>
      <c r="J12" s="252">
        <f>'CONTROL ALGAS III REGIÓN'!G17</f>
        <v>5599</v>
      </c>
      <c r="K12" s="252">
        <f>'CONTROL ALGAS III REGIÓN'!J17</f>
        <v>3695.0810000000001</v>
      </c>
      <c r="L12" s="252">
        <f>'CONTROL ALGAS III REGIÓN'!K17</f>
        <v>1903.9189999999999</v>
      </c>
      <c r="M12" s="253">
        <f>'CONTROL ALGAS III REGIÓN'!L17</f>
        <v>0.65995374173959642</v>
      </c>
      <c r="N12" s="254" t="str">
        <f>'CONTROL ALGAS III REGIÓN'!M17</f>
        <v>-</v>
      </c>
      <c r="O12" s="255">
        <f>+'RESUMEN ANUAL'!B$4</f>
        <v>43689</v>
      </c>
    </row>
    <row r="13" spans="1:15" s="256" customFormat="1">
      <c r="A13" s="249" t="s">
        <v>50</v>
      </c>
      <c r="B13" s="250" t="s">
        <v>62</v>
      </c>
      <c r="C13" s="251" t="s">
        <v>51</v>
      </c>
      <c r="D13" s="251" t="s">
        <v>131</v>
      </c>
      <c r="E13" s="251" t="s">
        <v>134</v>
      </c>
      <c r="F13" s="251" t="s">
        <v>53</v>
      </c>
      <c r="G13" s="251" t="s">
        <v>53</v>
      </c>
      <c r="H13" s="252">
        <f>'CONTROL ALGAS III REGIÓN'!F19</f>
        <v>528</v>
      </c>
      <c r="I13" s="252"/>
      <c r="J13" s="252">
        <f>'CONTROL ALGAS III REGIÓN'!G19</f>
        <v>2431.9189999999999</v>
      </c>
      <c r="K13" s="252">
        <f>'CONTROL ALGAS III REGIÓN'!J19</f>
        <v>32.655000000000001</v>
      </c>
      <c r="L13" s="252">
        <f>'CONTROL ALGAS III REGIÓN'!K19</f>
        <v>2399.2639999999997</v>
      </c>
      <c r="M13" s="253">
        <f>'CONTROL ALGAS III REGIÓN'!L19</f>
        <v>1.3427667615574368E-2</v>
      </c>
      <c r="N13" s="254" t="str">
        <f>'CONTROL ALGAS III REGIÓN'!M19</f>
        <v>-</v>
      </c>
      <c r="O13" s="255">
        <f>+'RESUMEN ANUAL'!B$4</f>
        <v>43689</v>
      </c>
    </row>
    <row r="14" spans="1:15" s="256" customFormat="1">
      <c r="A14" s="249" t="s">
        <v>50</v>
      </c>
      <c r="B14" s="250" t="s">
        <v>62</v>
      </c>
      <c r="C14" s="251" t="s">
        <v>51</v>
      </c>
      <c r="D14" s="251" t="s">
        <v>131</v>
      </c>
      <c r="E14" s="251" t="s">
        <v>134</v>
      </c>
      <c r="F14" s="251" t="s">
        <v>54</v>
      </c>
      <c r="G14" s="251" t="s">
        <v>55</v>
      </c>
      <c r="H14" s="252">
        <f>'CONTROL ALGAS III REGIÓN'!F20</f>
        <v>4500</v>
      </c>
      <c r="I14" s="252"/>
      <c r="J14" s="252">
        <f>'CONTROL ALGAS III REGIÓN'!G20</f>
        <v>6899.2639999999992</v>
      </c>
      <c r="K14" s="252">
        <f>'CONTROL ALGAS III REGIÓN'!J20</f>
        <v>7060.6170000000002</v>
      </c>
      <c r="L14" s="252">
        <f>'CONTROL ALGAS III REGIÓN'!K20</f>
        <v>-161.35300000000097</v>
      </c>
      <c r="M14" s="253">
        <f>'CONTROL ALGAS III REGIÓN'!L20</f>
        <v>1.023386987365609</v>
      </c>
      <c r="N14" s="254">
        <f>'CONTROL ALGAS III REGIÓN'!M20</f>
        <v>43633</v>
      </c>
      <c r="O14" s="255">
        <f>+'RESUMEN ANUAL'!B$4</f>
        <v>43689</v>
      </c>
    </row>
    <row r="15" spans="1:15" s="256" customFormat="1">
      <c r="A15" s="249" t="s">
        <v>50</v>
      </c>
      <c r="B15" s="250" t="s">
        <v>62</v>
      </c>
      <c r="C15" s="251" t="s">
        <v>51</v>
      </c>
      <c r="D15" s="251" t="s">
        <v>131</v>
      </c>
      <c r="E15" s="251" t="s">
        <v>134</v>
      </c>
      <c r="F15" s="251" t="s">
        <v>56</v>
      </c>
      <c r="G15" s="251" t="s">
        <v>68</v>
      </c>
      <c r="H15" s="252">
        <f>'CONTROL ALGAS III REGIÓN'!F21</f>
        <v>2874</v>
      </c>
      <c r="I15" s="252"/>
      <c r="J15" s="252">
        <f>'CONTROL ALGAS III REGIÓN'!G21</f>
        <v>2712.646999999999</v>
      </c>
      <c r="K15" s="252">
        <f>'CONTROL ALGAS III REGIÓN'!J21</f>
        <v>2216.8420000000001</v>
      </c>
      <c r="L15" s="252">
        <f>'CONTROL ALGAS III REGIÓN'!K21</f>
        <v>495.80499999999893</v>
      </c>
      <c r="M15" s="253">
        <f>'CONTROL ALGAS III REGIÓN'!L21</f>
        <v>0.81722465178845638</v>
      </c>
      <c r="N15" s="254" t="str">
        <f>'CONTROL ALGAS III REGIÓN'!M21</f>
        <v>-</v>
      </c>
      <c r="O15" s="255">
        <f>+'RESUMEN ANUAL'!B$4</f>
        <v>43689</v>
      </c>
    </row>
    <row r="16" spans="1:15" s="256" customFormat="1">
      <c r="A16" s="249" t="s">
        <v>50</v>
      </c>
      <c r="B16" s="250" t="s">
        <v>62</v>
      </c>
      <c r="C16" s="251" t="s">
        <v>51</v>
      </c>
      <c r="D16" s="251" t="s">
        <v>131</v>
      </c>
      <c r="E16" s="251" t="s">
        <v>134</v>
      </c>
      <c r="F16" s="251" t="s">
        <v>57</v>
      </c>
      <c r="G16" s="251" t="s">
        <v>57</v>
      </c>
      <c r="H16" s="252">
        <f>'CONTROL ALGAS III REGIÓN'!F23</f>
        <v>1500</v>
      </c>
      <c r="I16" s="252"/>
      <c r="J16" s="252">
        <f>'CONTROL ALGAS III REGIÓN'!G23</f>
        <v>1995.8049999999989</v>
      </c>
      <c r="K16" s="252">
        <f>'CONTROL ALGAS III REGIÓN'!J23</f>
        <v>0</v>
      </c>
      <c r="L16" s="252">
        <f>'CONTROL ALGAS III REGIÓN'!K23</f>
        <v>1995.8049999999989</v>
      </c>
      <c r="M16" s="253">
        <f>'CONTROL ALGAS III REGIÓN'!L23</f>
        <v>0</v>
      </c>
      <c r="N16" s="254" t="str">
        <f>'CONTROL ALGAS III REGIÓN'!M23</f>
        <v>-</v>
      </c>
      <c r="O16" s="255">
        <f>+'RESUMEN ANUAL'!B$4</f>
        <v>43689</v>
      </c>
    </row>
    <row r="17" spans="1:15" s="256" customFormat="1">
      <c r="A17" s="249" t="s">
        <v>50</v>
      </c>
      <c r="B17" s="250" t="s">
        <v>62</v>
      </c>
      <c r="C17" s="251" t="s">
        <v>51</v>
      </c>
      <c r="D17" s="251" t="s">
        <v>131</v>
      </c>
      <c r="E17" s="251" t="s">
        <v>134</v>
      </c>
      <c r="F17" s="251" t="s">
        <v>58</v>
      </c>
      <c r="G17" s="251" t="s">
        <v>70</v>
      </c>
      <c r="H17" s="252">
        <f>'CONTROL ALGAS III REGIÓN'!F24</f>
        <v>3000</v>
      </c>
      <c r="I17" s="252"/>
      <c r="J17" s="252">
        <f>'CONTROL ALGAS III REGIÓN'!G24</f>
        <v>4995.8049999999985</v>
      </c>
      <c r="K17" s="252">
        <f>'CONTROL ALGAS III REGIÓN'!J24</f>
        <v>0</v>
      </c>
      <c r="L17" s="252">
        <f>'CONTROL ALGAS III REGIÓN'!K24</f>
        <v>4995.8049999999985</v>
      </c>
      <c r="M17" s="253">
        <f>'CONTROL ALGAS III REGIÓN'!L24</f>
        <v>0</v>
      </c>
      <c r="N17" s="254" t="str">
        <f>'CONTROL ALGAS III REGIÓN'!M24</f>
        <v>-</v>
      </c>
      <c r="O17" s="255">
        <f>+'RESUMEN ANUAL'!B$4</f>
        <v>43689</v>
      </c>
    </row>
    <row r="18" spans="1:15" s="256" customFormat="1">
      <c r="A18" s="249" t="s">
        <v>50</v>
      </c>
      <c r="B18" s="250" t="s">
        <v>62</v>
      </c>
      <c r="C18" s="251" t="s">
        <v>51</v>
      </c>
      <c r="D18" s="251" t="s">
        <v>131</v>
      </c>
      <c r="E18" s="251" t="s">
        <v>134</v>
      </c>
      <c r="F18" s="251" t="s">
        <v>59</v>
      </c>
      <c r="G18" s="251" t="s">
        <v>59</v>
      </c>
      <c r="H18" s="252">
        <f>'CONTROL ALGAS III REGIÓN'!F26</f>
        <v>2500</v>
      </c>
      <c r="I18" s="252"/>
      <c r="J18" s="252">
        <f>'CONTROL ALGAS III REGIÓN'!G26</f>
        <v>7495.8049999999985</v>
      </c>
      <c r="K18" s="252">
        <f>'CONTROL ALGAS III REGIÓN'!J26</f>
        <v>0</v>
      </c>
      <c r="L18" s="252">
        <f>'CONTROL ALGAS III REGIÓN'!K26</f>
        <v>7495.8049999999985</v>
      </c>
      <c r="M18" s="253">
        <f>'CONTROL ALGAS III REGIÓN'!L26</f>
        <v>0</v>
      </c>
      <c r="N18" s="254" t="str">
        <f>'CONTROL ALGAS III REGIÓN'!M26</f>
        <v>-</v>
      </c>
      <c r="O18" s="255">
        <f>+'RESUMEN ANUAL'!B$4</f>
        <v>43689</v>
      </c>
    </row>
    <row r="19" spans="1:15" s="256" customFormat="1">
      <c r="A19" s="249" t="s">
        <v>50</v>
      </c>
      <c r="B19" s="250" t="s">
        <v>62</v>
      </c>
      <c r="C19" s="251" t="s">
        <v>51</v>
      </c>
      <c r="D19" s="251" t="s">
        <v>131</v>
      </c>
      <c r="E19" s="251" t="s">
        <v>135</v>
      </c>
      <c r="F19" s="251" t="s">
        <v>53</v>
      </c>
      <c r="G19" s="251" t="s">
        <v>53</v>
      </c>
      <c r="H19" s="252">
        <f>'CONTROL ALGAS III REGIÓN'!F18</f>
        <v>2114</v>
      </c>
      <c r="I19" s="252"/>
      <c r="J19" s="252">
        <f>'CONTROL ALGAS III REGIÓN'!G18</f>
        <v>2114</v>
      </c>
      <c r="K19" s="252">
        <f>'CONTROL ALGAS III REGIÓN'!J18</f>
        <v>2922.011</v>
      </c>
      <c r="L19" s="252">
        <f>'CONTROL ALGAS III REGIÓN'!K18</f>
        <v>-808.01099999999997</v>
      </c>
      <c r="M19" s="253">
        <f>'CONTROL ALGAS III REGIÓN'!L18</f>
        <v>1.3822190160832544</v>
      </c>
      <c r="N19" s="254">
        <f>'CONTROL ALGAS III REGIÓN'!M18</f>
        <v>43551</v>
      </c>
      <c r="O19" s="255">
        <f>+'RESUMEN ANUAL'!B$4</f>
        <v>43689</v>
      </c>
    </row>
    <row r="20" spans="1:15" s="256" customFormat="1">
      <c r="A20" s="249" t="s">
        <v>50</v>
      </c>
      <c r="B20" s="250" t="s">
        <v>62</v>
      </c>
      <c r="C20" s="251" t="s">
        <v>51</v>
      </c>
      <c r="D20" s="251" t="s">
        <v>131</v>
      </c>
      <c r="E20" s="251" t="s">
        <v>135</v>
      </c>
      <c r="F20" s="251" t="s">
        <v>57</v>
      </c>
      <c r="G20" s="251" t="s">
        <v>57</v>
      </c>
      <c r="H20" s="252">
        <f>'CONTROL ALGAS III REGIÓN'!F22</f>
        <v>150</v>
      </c>
      <c r="I20" s="252"/>
      <c r="J20" s="252">
        <f>'CONTROL ALGAS III REGIÓN'!G22</f>
        <v>-658.01099999999997</v>
      </c>
      <c r="K20" s="252">
        <f>'CONTROL ALGAS III REGIÓN'!J22</f>
        <v>0</v>
      </c>
      <c r="L20" s="252">
        <f>'CONTROL ALGAS III REGIÓN'!K22</f>
        <v>-658.01099999999997</v>
      </c>
      <c r="M20" s="253">
        <f>'CONTROL ALGAS III REGIÓN'!L22</f>
        <v>0</v>
      </c>
      <c r="N20" s="254" t="str">
        <f>'CONTROL ALGAS III REGIÓN'!M22</f>
        <v>-</v>
      </c>
      <c r="O20" s="255">
        <f>+'RESUMEN ANUAL'!B$4</f>
        <v>43689</v>
      </c>
    </row>
    <row r="21" spans="1:15" s="256" customFormat="1">
      <c r="A21" s="249" t="s">
        <v>50</v>
      </c>
      <c r="B21" s="250" t="s">
        <v>62</v>
      </c>
      <c r="C21" s="251" t="s">
        <v>51</v>
      </c>
      <c r="D21" s="251" t="s">
        <v>131</v>
      </c>
      <c r="E21" s="251" t="s">
        <v>135</v>
      </c>
      <c r="F21" s="251" t="s">
        <v>59</v>
      </c>
      <c r="G21" s="251" t="s">
        <v>59</v>
      </c>
      <c r="H21" s="252">
        <f>'CONTROL ALGAS III REGIÓN'!F25</f>
        <v>150</v>
      </c>
      <c r="I21" s="252"/>
      <c r="J21" s="252">
        <f>'CONTROL ALGAS III REGIÓN'!G25</f>
        <v>-508.01099999999997</v>
      </c>
      <c r="K21" s="252">
        <f>'CONTROL ALGAS III REGIÓN'!J25</f>
        <v>0</v>
      </c>
      <c r="L21" s="252">
        <f>'CONTROL ALGAS III REGIÓN'!K25</f>
        <v>-508.01099999999997</v>
      </c>
      <c r="M21" s="253">
        <f>'CONTROL ALGAS III REGIÓN'!L25</f>
        <v>0</v>
      </c>
      <c r="N21" s="254" t="str">
        <f>'CONTROL ALGAS III REGIÓN'!M25</f>
        <v>-</v>
      </c>
      <c r="O21" s="255">
        <f>+'RESUMEN ANUAL'!B$4</f>
        <v>43689</v>
      </c>
    </row>
    <row r="22" spans="1:15" s="256" customFormat="1">
      <c r="A22" s="249" t="s">
        <v>50</v>
      </c>
      <c r="B22" s="250" t="s">
        <v>62</v>
      </c>
      <c r="C22" s="251" t="s">
        <v>51</v>
      </c>
      <c r="D22" s="251" t="s">
        <v>131</v>
      </c>
      <c r="E22" s="251" t="s">
        <v>136</v>
      </c>
      <c r="F22" s="251" t="s">
        <v>52</v>
      </c>
      <c r="G22" s="251" t="s">
        <v>67</v>
      </c>
      <c r="H22" s="252">
        <f>'CONTROL ALGAS III REGIÓN'!F27</f>
        <v>7632</v>
      </c>
      <c r="I22" s="252"/>
      <c r="J22" s="252">
        <f>'CONTROL ALGAS III REGIÓN'!G27</f>
        <v>7632</v>
      </c>
      <c r="K22" s="252">
        <f>'CONTROL ALGAS III REGIÓN'!J27</f>
        <v>6676.0839999999998</v>
      </c>
      <c r="L22" s="252">
        <f>'CONTROL ALGAS III REGIÓN'!K27</f>
        <v>955.91600000000017</v>
      </c>
      <c r="M22" s="253">
        <f>'CONTROL ALGAS III REGIÓN'!L27</f>
        <v>0.87474895178197065</v>
      </c>
      <c r="N22" s="254" t="str">
        <f>'CONTROL ALGAS III REGIÓN'!M27</f>
        <v>-</v>
      </c>
      <c r="O22" s="255">
        <f>+'RESUMEN ANUAL'!B$4</f>
        <v>43689</v>
      </c>
    </row>
    <row r="23" spans="1:15" s="256" customFormat="1">
      <c r="A23" s="249" t="s">
        <v>50</v>
      </c>
      <c r="B23" s="250" t="s">
        <v>62</v>
      </c>
      <c r="C23" s="251" t="s">
        <v>51</v>
      </c>
      <c r="D23" s="251" t="s">
        <v>131</v>
      </c>
      <c r="E23" s="251" t="s">
        <v>136</v>
      </c>
      <c r="F23" s="251" t="s">
        <v>53</v>
      </c>
      <c r="G23" s="251" t="s">
        <v>53</v>
      </c>
      <c r="H23" s="252">
        <f>'CONTROL ALGAS III REGIÓN'!F29</f>
        <v>694</v>
      </c>
      <c r="I23" s="252"/>
      <c r="J23" s="252">
        <f>'CONTROL ALGAS III REGIÓN'!G29</f>
        <v>1649.9160000000002</v>
      </c>
      <c r="K23" s="252">
        <f>'CONTROL ALGAS III REGIÓN'!J29</f>
        <v>184.37</v>
      </c>
      <c r="L23" s="252">
        <f>'CONTROL ALGAS III REGIÓN'!K29</f>
        <v>1465.5460000000003</v>
      </c>
      <c r="M23" s="253">
        <f>'CONTROL ALGAS III REGIÓN'!L29</f>
        <v>0.11174508277997182</v>
      </c>
      <c r="N23" s="254" t="str">
        <f>'CONTROL ALGAS III REGIÓN'!M29</f>
        <v>-</v>
      </c>
      <c r="O23" s="255">
        <f>+'RESUMEN ANUAL'!B$4</f>
        <v>43689</v>
      </c>
    </row>
    <row r="24" spans="1:15" s="256" customFormat="1">
      <c r="A24" s="249" t="s">
        <v>50</v>
      </c>
      <c r="B24" s="250" t="s">
        <v>62</v>
      </c>
      <c r="C24" s="251" t="s">
        <v>51</v>
      </c>
      <c r="D24" s="251" t="s">
        <v>131</v>
      </c>
      <c r="E24" s="251" t="s">
        <v>136</v>
      </c>
      <c r="F24" s="251" t="s">
        <v>54</v>
      </c>
      <c r="G24" s="251" t="s">
        <v>55</v>
      </c>
      <c r="H24" s="252">
        <f>'CONTROL ALGAS III REGIÓN'!F30</f>
        <v>6000</v>
      </c>
      <c r="I24" s="252"/>
      <c r="J24" s="252">
        <f>'CONTROL ALGAS III REGIÓN'!G30</f>
        <v>7465.5460000000003</v>
      </c>
      <c r="K24" s="252">
        <f>'CONTROL ALGAS III REGIÓN'!J30</f>
        <v>7812.9930000000004</v>
      </c>
      <c r="L24" s="252">
        <f>'CONTROL ALGAS III REGIÓN'!K30</f>
        <v>-347.44700000000012</v>
      </c>
      <c r="M24" s="253">
        <f>'CONTROL ALGAS III REGIÓN'!L30</f>
        <v>1.0465400655223343</v>
      </c>
      <c r="N24" s="254">
        <f>'CONTROL ALGAS III REGIÓN'!M30</f>
        <v>43612</v>
      </c>
      <c r="O24" s="255">
        <f>+'RESUMEN ANUAL'!B$4</f>
        <v>43689</v>
      </c>
    </row>
    <row r="25" spans="1:15" s="256" customFormat="1">
      <c r="A25" s="249" t="s">
        <v>50</v>
      </c>
      <c r="B25" s="250" t="s">
        <v>62</v>
      </c>
      <c r="C25" s="251" t="s">
        <v>51</v>
      </c>
      <c r="D25" s="251" t="s">
        <v>131</v>
      </c>
      <c r="E25" s="251" t="s">
        <v>136</v>
      </c>
      <c r="F25" s="251" t="s">
        <v>56</v>
      </c>
      <c r="G25" s="251" t="s">
        <v>68</v>
      </c>
      <c r="H25" s="252">
        <f>'CONTROL ALGAS III REGIÓN'!F31</f>
        <v>3000</v>
      </c>
      <c r="I25" s="252"/>
      <c r="J25" s="252">
        <f>'CONTROL ALGAS III REGIÓN'!G31</f>
        <v>2652.5529999999999</v>
      </c>
      <c r="K25" s="252">
        <f>'CONTROL ALGAS III REGIÓN'!J31</f>
        <v>2809.098</v>
      </c>
      <c r="L25" s="252">
        <f>'CONTROL ALGAS III REGIÓN'!K31</f>
        <v>-156.54500000000007</v>
      </c>
      <c r="M25" s="253">
        <f>'CONTROL ALGAS III REGIÓN'!L31</f>
        <v>1.0590167284122127</v>
      </c>
      <c r="N25" s="254">
        <f>'CONTROL ALGAS III REGIÓN'!M31</f>
        <v>43655</v>
      </c>
      <c r="O25" s="255">
        <f>+'RESUMEN ANUAL'!B$4</f>
        <v>43689</v>
      </c>
    </row>
    <row r="26" spans="1:15" s="256" customFormat="1">
      <c r="A26" s="249" t="s">
        <v>50</v>
      </c>
      <c r="B26" s="250" t="s">
        <v>62</v>
      </c>
      <c r="C26" s="251" t="s">
        <v>51</v>
      </c>
      <c r="D26" s="251" t="s">
        <v>131</v>
      </c>
      <c r="E26" s="251" t="s">
        <v>136</v>
      </c>
      <c r="F26" s="251" t="s">
        <v>57</v>
      </c>
      <c r="G26" s="251" t="s">
        <v>57</v>
      </c>
      <c r="H26" s="252">
        <f>'CONTROL ALGAS III REGIÓN'!F33</f>
        <v>1304</v>
      </c>
      <c r="I26" s="252"/>
      <c r="J26" s="252">
        <f>'CONTROL ALGAS III REGIÓN'!G33</f>
        <v>1147.4549999999999</v>
      </c>
      <c r="K26" s="252">
        <f>'CONTROL ALGAS III REGIÓN'!J33</f>
        <v>0</v>
      </c>
      <c r="L26" s="252">
        <f>'CONTROL ALGAS III REGIÓN'!K33</f>
        <v>1147.4549999999999</v>
      </c>
      <c r="M26" s="253">
        <f>'CONTROL ALGAS III REGIÓN'!L33</f>
        <v>0</v>
      </c>
      <c r="N26" s="254" t="str">
        <f>'CONTROL ALGAS III REGIÓN'!M33</f>
        <v>-</v>
      </c>
      <c r="O26" s="255">
        <f>+'RESUMEN ANUAL'!B$4</f>
        <v>43689</v>
      </c>
    </row>
    <row r="27" spans="1:15" s="256" customFormat="1">
      <c r="A27" s="249" t="s">
        <v>50</v>
      </c>
      <c r="B27" s="250" t="s">
        <v>62</v>
      </c>
      <c r="C27" s="251" t="s">
        <v>51</v>
      </c>
      <c r="D27" s="251" t="s">
        <v>131</v>
      </c>
      <c r="E27" s="251" t="s">
        <v>136</v>
      </c>
      <c r="F27" s="251" t="s">
        <v>58</v>
      </c>
      <c r="G27" s="251" t="s">
        <v>70</v>
      </c>
      <c r="H27" s="252">
        <f>'CONTROL ALGAS III REGIÓN'!F34</f>
        <v>2406</v>
      </c>
      <c r="I27" s="252"/>
      <c r="J27" s="252">
        <f>'CONTROL ALGAS III REGIÓN'!G34</f>
        <v>3553.4549999999999</v>
      </c>
      <c r="K27" s="252">
        <f>'CONTROL ALGAS III REGIÓN'!J34</f>
        <v>0</v>
      </c>
      <c r="L27" s="252">
        <f>'CONTROL ALGAS III REGIÓN'!K34</f>
        <v>3553.4549999999999</v>
      </c>
      <c r="M27" s="253">
        <f>'CONTROL ALGAS III REGIÓN'!L34</f>
        <v>0</v>
      </c>
      <c r="N27" s="254" t="str">
        <f>'CONTROL ALGAS III REGIÓN'!M34</f>
        <v>-</v>
      </c>
      <c r="O27" s="255">
        <f>+'RESUMEN ANUAL'!B$4</f>
        <v>43689</v>
      </c>
    </row>
    <row r="28" spans="1:15" s="256" customFormat="1">
      <c r="A28" s="249" t="s">
        <v>50</v>
      </c>
      <c r="B28" s="250" t="s">
        <v>62</v>
      </c>
      <c r="C28" s="251" t="s">
        <v>51</v>
      </c>
      <c r="D28" s="251" t="s">
        <v>131</v>
      </c>
      <c r="E28" s="251" t="s">
        <v>136</v>
      </c>
      <c r="F28" s="251" t="s">
        <v>59</v>
      </c>
      <c r="G28" s="251" t="s">
        <v>59</v>
      </c>
      <c r="H28" s="252">
        <f>'CONTROL ALGAS III REGIÓN'!F36</f>
        <v>1182</v>
      </c>
      <c r="I28" s="252"/>
      <c r="J28" s="252">
        <f>'CONTROL ALGAS III REGIÓN'!G36</f>
        <v>4735.4549999999999</v>
      </c>
      <c r="K28" s="252">
        <f>'CONTROL ALGAS III REGIÓN'!J36</f>
        <v>0</v>
      </c>
      <c r="L28" s="252">
        <f>'CONTROL ALGAS III REGIÓN'!K36</f>
        <v>4735.4549999999999</v>
      </c>
      <c r="M28" s="253">
        <f>'CONTROL ALGAS III REGIÓN'!L36</f>
        <v>0</v>
      </c>
      <c r="N28" s="254" t="str">
        <f>'CONTROL ALGAS III REGIÓN'!M36</f>
        <v>-</v>
      </c>
      <c r="O28" s="255">
        <f>+'RESUMEN ANUAL'!B$4</f>
        <v>43689</v>
      </c>
    </row>
    <row r="29" spans="1:15" s="256" customFormat="1">
      <c r="A29" s="249" t="s">
        <v>50</v>
      </c>
      <c r="B29" s="250" t="s">
        <v>62</v>
      </c>
      <c r="C29" s="251" t="s">
        <v>51</v>
      </c>
      <c r="D29" s="251" t="s">
        <v>131</v>
      </c>
      <c r="E29" s="251" t="s">
        <v>137</v>
      </c>
      <c r="F29" s="251" t="s">
        <v>53</v>
      </c>
      <c r="G29" s="251" t="s">
        <v>53</v>
      </c>
      <c r="H29" s="252">
        <f>'CONTROL ALGAS III REGIÓN'!F28</f>
        <v>2775</v>
      </c>
      <c r="I29" s="252"/>
      <c r="J29" s="252">
        <f>'CONTROL ALGAS III REGIÓN'!G28</f>
        <v>2775</v>
      </c>
      <c r="K29" s="252">
        <f>'CONTROL ALGAS III REGIÓN'!J28</f>
        <v>4521.2979999999998</v>
      </c>
      <c r="L29" s="252">
        <f>'CONTROL ALGAS III REGIÓN'!K28</f>
        <v>-1746.2979999999998</v>
      </c>
      <c r="M29" s="253">
        <f>'CONTROL ALGAS III REGIÓN'!L28</f>
        <v>1.6292965765765766</v>
      </c>
      <c r="N29" s="254">
        <f>'CONTROL ALGAS III REGIÓN'!M28</f>
        <v>43549</v>
      </c>
      <c r="O29" s="255">
        <f>+'RESUMEN ANUAL'!B$4</f>
        <v>43689</v>
      </c>
    </row>
    <row r="30" spans="1:15" s="256" customFormat="1">
      <c r="A30" s="249" t="s">
        <v>50</v>
      </c>
      <c r="B30" s="250" t="s">
        <v>62</v>
      </c>
      <c r="C30" s="251" t="s">
        <v>51</v>
      </c>
      <c r="D30" s="251" t="s">
        <v>131</v>
      </c>
      <c r="E30" s="251" t="s">
        <v>137</v>
      </c>
      <c r="F30" s="251" t="s">
        <v>57</v>
      </c>
      <c r="G30" s="251" t="s">
        <v>57</v>
      </c>
      <c r="H30" s="252">
        <f>'CONTROL ALGAS III REGIÓN'!F32</f>
        <v>976</v>
      </c>
      <c r="I30" s="252"/>
      <c r="J30" s="252">
        <f>'CONTROL ALGAS III REGIÓN'!G32</f>
        <v>-770.29799999999977</v>
      </c>
      <c r="K30" s="252">
        <f>'CONTROL ALGAS III REGIÓN'!J32</f>
        <v>0</v>
      </c>
      <c r="L30" s="252">
        <f>'CONTROL ALGAS III REGIÓN'!K32</f>
        <v>-770.29799999999977</v>
      </c>
      <c r="M30" s="253">
        <f>'CONTROL ALGAS III REGIÓN'!L32</f>
        <v>0</v>
      </c>
      <c r="N30" s="254" t="str">
        <f>'CONTROL ALGAS III REGIÓN'!M32</f>
        <v>-</v>
      </c>
      <c r="O30" s="255">
        <f>+'RESUMEN ANUAL'!B$4</f>
        <v>43689</v>
      </c>
    </row>
    <row r="31" spans="1:15" s="256" customFormat="1">
      <c r="A31" s="249" t="s">
        <v>50</v>
      </c>
      <c r="B31" s="250" t="s">
        <v>62</v>
      </c>
      <c r="C31" s="251" t="s">
        <v>51</v>
      </c>
      <c r="D31" s="251" t="s">
        <v>131</v>
      </c>
      <c r="E31" s="251" t="s">
        <v>137</v>
      </c>
      <c r="F31" s="251" t="s">
        <v>59</v>
      </c>
      <c r="G31" s="251" t="s">
        <v>59</v>
      </c>
      <c r="H31" s="252">
        <f>'CONTROL ALGAS III REGIÓN'!F35</f>
        <v>728</v>
      </c>
      <c r="I31" s="252"/>
      <c r="J31" s="252">
        <f>'CONTROL ALGAS III REGIÓN'!G35</f>
        <v>-42.297999999999774</v>
      </c>
      <c r="K31" s="252">
        <f>'CONTROL ALGAS III REGIÓN'!J35</f>
        <v>0</v>
      </c>
      <c r="L31" s="252">
        <f>'CONTROL ALGAS III REGIÓN'!K35</f>
        <v>-42.297999999999774</v>
      </c>
      <c r="M31" s="253">
        <f>'CONTROL ALGAS III REGIÓN'!L35</f>
        <v>0</v>
      </c>
      <c r="N31" s="254" t="str">
        <f>'CONTROL ALGAS III REGIÓN'!M35</f>
        <v>-</v>
      </c>
      <c r="O31" s="255">
        <f>+'RESUMEN ANUAL'!B$4</f>
        <v>43689</v>
      </c>
    </row>
    <row r="32" spans="1:15" s="256" customFormat="1">
      <c r="A32" s="251" t="s">
        <v>60</v>
      </c>
      <c r="B32" s="250" t="s">
        <v>85</v>
      </c>
      <c r="C32" s="251" t="s">
        <v>51</v>
      </c>
      <c r="D32" s="251" t="s">
        <v>131</v>
      </c>
      <c r="E32" s="251" t="s">
        <v>132</v>
      </c>
      <c r="F32" s="251" t="s">
        <v>52</v>
      </c>
      <c r="G32" s="251" t="s">
        <v>53</v>
      </c>
      <c r="H32" s="252">
        <f>'CONTROL ALGAS III REGIÓN'!F41</f>
        <v>10</v>
      </c>
      <c r="I32" s="252"/>
      <c r="J32" s="252">
        <f>'CONTROL ALGAS III REGIÓN'!G41</f>
        <v>10</v>
      </c>
      <c r="K32" s="252">
        <f>'CONTROL ALGAS III REGIÓN'!J41</f>
        <v>0</v>
      </c>
      <c r="L32" s="252">
        <f>'CONTROL ALGAS III REGIÓN'!K41</f>
        <v>10</v>
      </c>
      <c r="M32" s="253">
        <f>'CONTROL ALGAS III REGIÓN'!L41</f>
        <v>0</v>
      </c>
      <c r="N32" s="254" t="str">
        <f>'CONTROL ALGAS III REGIÓN'!M41</f>
        <v>-</v>
      </c>
      <c r="O32" s="255">
        <f>+'RESUMEN ANUAL'!B$4</f>
        <v>43689</v>
      </c>
    </row>
    <row r="33" spans="1:15" s="256" customFormat="1">
      <c r="A33" s="251" t="s">
        <v>60</v>
      </c>
      <c r="B33" s="250" t="s">
        <v>85</v>
      </c>
      <c r="C33" s="251" t="s">
        <v>51</v>
      </c>
      <c r="D33" s="251" t="s">
        <v>131</v>
      </c>
      <c r="E33" s="251" t="s">
        <v>132</v>
      </c>
      <c r="F33" s="251" t="s">
        <v>54</v>
      </c>
      <c r="G33" s="251" t="s">
        <v>55</v>
      </c>
      <c r="H33" s="252">
        <f>'CONTROL ALGAS III REGIÓN'!F43</f>
        <v>15</v>
      </c>
      <c r="I33" s="252"/>
      <c r="J33" s="252">
        <f>'CONTROL ALGAS III REGIÓN'!G43</f>
        <v>25</v>
      </c>
      <c r="K33" s="252">
        <f>'CONTROL ALGAS III REGIÓN'!J43</f>
        <v>0</v>
      </c>
      <c r="L33" s="252">
        <f>'CONTROL ALGAS III REGIÓN'!K43</f>
        <v>25</v>
      </c>
      <c r="M33" s="253">
        <f>'CONTROL ALGAS III REGIÓN'!L43</f>
        <v>0</v>
      </c>
      <c r="N33" s="254" t="str">
        <f>'CONTROL ALGAS III REGIÓN'!M43</f>
        <v>-</v>
      </c>
      <c r="O33" s="255">
        <f>+'RESUMEN ANUAL'!B$4</f>
        <v>43689</v>
      </c>
    </row>
    <row r="34" spans="1:15" s="256" customFormat="1">
      <c r="A34" s="251" t="s">
        <v>60</v>
      </c>
      <c r="B34" s="250" t="s">
        <v>85</v>
      </c>
      <c r="C34" s="251" t="s">
        <v>51</v>
      </c>
      <c r="D34" s="251" t="s">
        <v>131</v>
      </c>
      <c r="E34" s="251" t="s">
        <v>132</v>
      </c>
      <c r="F34" s="251" t="s">
        <v>56</v>
      </c>
      <c r="G34" s="251" t="s">
        <v>57</v>
      </c>
      <c r="H34" s="252">
        <f>'CONTROL ALGAS III REGIÓN'!F45</f>
        <v>15</v>
      </c>
      <c r="I34" s="252"/>
      <c r="J34" s="252">
        <f>'CONTROL ALGAS III REGIÓN'!G45</f>
        <v>40</v>
      </c>
      <c r="K34" s="252">
        <f>'CONTROL ALGAS III REGIÓN'!J45</f>
        <v>0</v>
      </c>
      <c r="L34" s="252">
        <f>'CONTROL ALGAS III REGIÓN'!K45</f>
        <v>40</v>
      </c>
      <c r="M34" s="253">
        <f>'CONTROL ALGAS III REGIÓN'!L45</f>
        <v>0</v>
      </c>
      <c r="N34" s="254" t="str">
        <f>'CONTROL ALGAS III REGIÓN'!M45</f>
        <v>-</v>
      </c>
      <c r="O34" s="255">
        <f>+'RESUMEN ANUAL'!B$4</f>
        <v>43689</v>
      </c>
    </row>
    <row r="35" spans="1:15" s="256" customFormat="1">
      <c r="A35" s="251" t="s">
        <v>60</v>
      </c>
      <c r="B35" s="250" t="s">
        <v>85</v>
      </c>
      <c r="C35" s="251" t="s">
        <v>51</v>
      </c>
      <c r="D35" s="251" t="s">
        <v>131</v>
      </c>
      <c r="E35" s="251" t="s">
        <v>132</v>
      </c>
      <c r="F35" s="251" t="s">
        <v>58</v>
      </c>
      <c r="G35" s="251" t="s">
        <v>59</v>
      </c>
      <c r="H35" s="252">
        <f>'CONTROL ALGAS III REGIÓN'!F47</f>
        <v>1</v>
      </c>
      <c r="I35" s="252"/>
      <c r="J35" s="252">
        <f>'CONTROL ALGAS III REGIÓN'!G47</f>
        <v>41</v>
      </c>
      <c r="K35" s="252">
        <f>'CONTROL ALGAS III REGIÓN'!J47</f>
        <v>0</v>
      </c>
      <c r="L35" s="252">
        <f>'CONTROL ALGAS III REGIÓN'!K47</f>
        <v>41</v>
      </c>
      <c r="M35" s="253">
        <f>'CONTROL ALGAS III REGIÓN'!L47</f>
        <v>0</v>
      </c>
      <c r="N35" s="254" t="str">
        <f>'CONTROL ALGAS III REGIÓN'!M47</f>
        <v>-</v>
      </c>
      <c r="O35" s="255">
        <f>+'RESUMEN ANUAL'!B$4</f>
        <v>43689</v>
      </c>
    </row>
    <row r="36" spans="1:15" s="256" customFormat="1">
      <c r="A36" s="251" t="s">
        <v>60</v>
      </c>
      <c r="B36" s="250" t="s">
        <v>85</v>
      </c>
      <c r="C36" s="251" t="s">
        <v>51</v>
      </c>
      <c r="D36" s="251" t="s">
        <v>131</v>
      </c>
      <c r="E36" s="251" t="s">
        <v>133</v>
      </c>
      <c r="F36" s="251" t="s">
        <v>52</v>
      </c>
      <c r="G36" s="251" t="s">
        <v>53</v>
      </c>
      <c r="H36" s="252">
        <f>'CONTROL ALGAS III REGIÓN'!F40</f>
        <v>185</v>
      </c>
      <c r="I36" s="252"/>
      <c r="J36" s="252">
        <f>'CONTROL ALGAS III REGIÓN'!G40</f>
        <v>185</v>
      </c>
      <c r="K36" s="252">
        <f>'CONTROL ALGAS III REGIÓN'!J40</f>
        <v>101.91200000000001</v>
      </c>
      <c r="L36" s="252">
        <f>'CONTROL ALGAS III REGIÓN'!K40</f>
        <v>83.087999999999994</v>
      </c>
      <c r="M36" s="253">
        <f>'CONTROL ALGAS III REGIÓN'!L40</f>
        <v>0.55087567567567575</v>
      </c>
      <c r="N36" s="254" t="str">
        <f>'CONTROL ALGAS III REGIÓN'!M40</f>
        <v>-</v>
      </c>
      <c r="O36" s="255">
        <f>+'RESUMEN ANUAL'!B$4</f>
        <v>43689</v>
      </c>
    </row>
    <row r="37" spans="1:15" s="256" customFormat="1">
      <c r="A37" s="251" t="s">
        <v>60</v>
      </c>
      <c r="B37" s="250" t="s">
        <v>85</v>
      </c>
      <c r="C37" s="251" t="s">
        <v>51</v>
      </c>
      <c r="D37" s="251" t="s">
        <v>131</v>
      </c>
      <c r="E37" s="251" t="s">
        <v>133</v>
      </c>
      <c r="F37" s="251" t="s">
        <v>54</v>
      </c>
      <c r="G37" s="251" t="s">
        <v>55</v>
      </c>
      <c r="H37" s="252">
        <f>'CONTROL ALGAS III REGIÓN'!F42</f>
        <v>268</v>
      </c>
      <c r="I37" s="252"/>
      <c r="J37" s="252">
        <f>'CONTROL ALGAS III REGIÓN'!G42</f>
        <v>351.08799999999997</v>
      </c>
      <c r="K37" s="252">
        <f>'CONTROL ALGAS III REGIÓN'!J42</f>
        <v>474.37799999999999</v>
      </c>
      <c r="L37" s="252">
        <f>'CONTROL ALGAS III REGIÓN'!K42</f>
        <v>-123.29000000000002</v>
      </c>
      <c r="M37" s="253">
        <f>'CONTROL ALGAS III REGIÓN'!L42</f>
        <v>1.3511655197557308</v>
      </c>
      <c r="N37" s="254">
        <f>'CONTROL ALGAS III REGIÓN'!M42</f>
        <v>43640</v>
      </c>
      <c r="O37" s="255">
        <f>+'RESUMEN ANUAL'!B$4</f>
        <v>43689</v>
      </c>
    </row>
    <row r="38" spans="1:15" s="256" customFormat="1">
      <c r="A38" s="251" t="s">
        <v>60</v>
      </c>
      <c r="B38" s="250" t="s">
        <v>85</v>
      </c>
      <c r="C38" s="251" t="s">
        <v>51</v>
      </c>
      <c r="D38" s="251" t="s">
        <v>131</v>
      </c>
      <c r="E38" s="251" t="s">
        <v>133</v>
      </c>
      <c r="F38" s="251" t="s">
        <v>56</v>
      </c>
      <c r="G38" s="251" t="s">
        <v>57</v>
      </c>
      <c r="H38" s="252">
        <f>'CONTROL ALGAS III REGIÓN'!F44</f>
        <v>285</v>
      </c>
      <c r="I38" s="252"/>
      <c r="J38" s="252">
        <f>'CONTROL ALGAS III REGIÓN'!G44</f>
        <v>161.70999999999998</v>
      </c>
      <c r="K38" s="252">
        <f>'CONTROL ALGAS III REGIÓN'!J44</f>
        <v>201.76</v>
      </c>
      <c r="L38" s="252">
        <f>'CONTROL ALGAS III REGIÓN'!K44</f>
        <v>-40.050000000000011</v>
      </c>
      <c r="M38" s="253">
        <f>'CONTROL ALGAS III REGIÓN'!L44</f>
        <v>1.2476655741759941</v>
      </c>
      <c r="N38" s="254" t="str">
        <f>'CONTROL ALGAS III REGIÓN'!M44</f>
        <v>-</v>
      </c>
      <c r="O38" s="255">
        <f>+'RESUMEN ANUAL'!B$4</f>
        <v>43689</v>
      </c>
    </row>
    <row r="39" spans="1:15" s="256" customFormat="1">
      <c r="A39" s="251" t="s">
        <v>60</v>
      </c>
      <c r="B39" s="250" t="s">
        <v>85</v>
      </c>
      <c r="C39" s="251" t="s">
        <v>51</v>
      </c>
      <c r="D39" s="251" t="s">
        <v>131</v>
      </c>
      <c r="E39" s="251" t="s">
        <v>133</v>
      </c>
      <c r="F39" s="251" t="s">
        <v>58</v>
      </c>
      <c r="G39" s="251" t="s">
        <v>59</v>
      </c>
      <c r="H39" s="252">
        <f>'CONTROL ALGAS III REGIÓN'!F46</f>
        <v>20</v>
      </c>
      <c r="I39" s="252"/>
      <c r="J39" s="252">
        <f>'CONTROL ALGAS III REGIÓN'!G46</f>
        <v>-20.050000000000011</v>
      </c>
      <c r="K39" s="252">
        <f>'CONTROL ALGAS III REGIÓN'!J46</f>
        <v>0</v>
      </c>
      <c r="L39" s="252">
        <f>'CONTROL ALGAS III REGIÓN'!K46</f>
        <v>-20.050000000000011</v>
      </c>
      <c r="M39" s="253">
        <f>'CONTROL ALGAS III REGIÓN'!L46</f>
        <v>0</v>
      </c>
      <c r="N39" s="254" t="str">
        <f>'CONTROL ALGAS III REGIÓN'!M46</f>
        <v>-</v>
      </c>
      <c r="O39" s="255">
        <f>+'RESUMEN ANUAL'!B$4</f>
        <v>43689</v>
      </c>
    </row>
    <row r="40" spans="1:15" s="256" customFormat="1">
      <c r="A40" s="251" t="s">
        <v>60</v>
      </c>
      <c r="B40" s="250" t="s">
        <v>85</v>
      </c>
      <c r="C40" s="251" t="s">
        <v>51</v>
      </c>
      <c r="D40" s="251" t="s">
        <v>131</v>
      </c>
      <c r="E40" s="251" t="s">
        <v>134</v>
      </c>
      <c r="F40" s="251" t="s">
        <v>52</v>
      </c>
      <c r="G40" s="251" t="s">
        <v>53</v>
      </c>
      <c r="H40" s="252">
        <f>'CONTROL ALGAS III REGIÓN'!F49</f>
        <v>49</v>
      </c>
      <c r="I40" s="252"/>
      <c r="J40" s="252">
        <f>'CONTROL ALGAS III REGIÓN'!G49</f>
        <v>49</v>
      </c>
      <c r="K40" s="252">
        <f>'CONTROL ALGAS III REGIÓN'!J49</f>
        <v>49.021999999999998</v>
      </c>
      <c r="L40" s="252">
        <f>'CONTROL ALGAS III REGIÓN'!K49</f>
        <v>-2.1999999999998465E-2</v>
      </c>
      <c r="M40" s="253">
        <f>'CONTROL ALGAS III REGIÓN'!L49</f>
        <v>1.0004489795918368</v>
      </c>
      <c r="N40" s="254" t="str">
        <f>'CONTROL ALGAS III REGIÓN'!M49</f>
        <v>-</v>
      </c>
      <c r="O40" s="255">
        <f>+'RESUMEN ANUAL'!B$4</f>
        <v>43689</v>
      </c>
    </row>
    <row r="41" spans="1:15" s="256" customFormat="1">
      <c r="A41" s="251" t="s">
        <v>60</v>
      </c>
      <c r="B41" s="250" t="s">
        <v>85</v>
      </c>
      <c r="C41" s="251" t="s">
        <v>51</v>
      </c>
      <c r="D41" s="251" t="s">
        <v>131</v>
      </c>
      <c r="E41" s="251" t="s">
        <v>134</v>
      </c>
      <c r="F41" s="251" t="s">
        <v>54</v>
      </c>
      <c r="G41" s="251" t="s">
        <v>55</v>
      </c>
      <c r="H41" s="252">
        <f>'CONTROL ALGAS III REGIÓN'!F51</f>
        <v>42</v>
      </c>
      <c r="I41" s="252"/>
      <c r="J41" s="252">
        <f>'CONTROL ALGAS III REGIÓN'!G51</f>
        <v>41.978000000000002</v>
      </c>
      <c r="K41" s="252">
        <f>'CONTROL ALGAS III REGIÓN'!J51</f>
        <v>116.324</v>
      </c>
      <c r="L41" s="252">
        <f>'CONTROL ALGAS III REGIÓN'!K51</f>
        <v>-74.346000000000004</v>
      </c>
      <c r="M41" s="253">
        <f>'CONTROL ALGAS III REGIÓN'!L51</f>
        <v>2.7710705607699269</v>
      </c>
      <c r="N41" s="254">
        <f>'CONTROL ALGAS III REGIÓN'!M51</f>
        <v>43592</v>
      </c>
      <c r="O41" s="255">
        <f>+'RESUMEN ANUAL'!B$4</f>
        <v>43689</v>
      </c>
    </row>
    <row r="42" spans="1:15" s="256" customFormat="1">
      <c r="A42" s="251" t="s">
        <v>60</v>
      </c>
      <c r="B42" s="250" t="s">
        <v>85</v>
      </c>
      <c r="C42" s="251" t="s">
        <v>51</v>
      </c>
      <c r="D42" s="251" t="s">
        <v>131</v>
      </c>
      <c r="E42" s="251" t="s">
        <v>134</v>
      </c>
      <c r="F42" s="251" t="s">
        <v>56</v>
      </c>
      <c r="G42" s="251" t="s">
        <v>57</v>
      </c>
      <c r="H42" s="252">
        <f>'CONTROL ALGAS III REGIÓN'!F53</f>
        <v>86</v>
      </c>
      <c r="I42" s="252"/>
      <c r="J42" s="252">
        <f>'CONTROL ALGAS III REGIÓN'!G53</f>
        <v>11.653999999999996</v>
      </c>
      <c r="K42" s="252">
        <f>'CONTROL ALGAS III REGIÓN'!J53</f>
        <v>47.902000000000001</v>
      </c>
      <c r="L42" s="252">
        <f>'CONTROL ALGAS III REGIÓN'!K53</f>
        <v>-36.248000000000005</v>
      </c>
      <c r="M42" s="253">
        <f>'CONTROL ALGAS III REGIÓN'!L53</f>
        <v>4.1103483782392329</v>
      </c>
      <c r="N42" s="254">
        <f>'CONTROL ALGAS III REGIÓN'!M53</f>
        <v>43662</v>
      </c>
      <c r="O42" s="255">
        <f>+'RESUMEN ANUAL'!B$4</f>
        <v>43689</v>
      </c>
    </row>
    <row r="43" spans="1:15" s="256" customFormat="1">
      <c r="A43" s="251" t="s">
        <v>60</v>
      </c>
      <c r="B43" s="250" t="s">
        <v>85</v>
      </c>
      <c r="C43" s="251" t="s">
        <v>51</v>
      </c>
      <c r="D43" s="251" t="s">
        <v>131</v>
      </c>
      <c r="E43" s="251" t="s">
        <v>134</v>
      </c>
      <c r="F43" s="251" t="s">
        <v>58</v>
      </c>
      <c r="G43" s="251" t="s">
        <v>59</v>
      </c>
      <c r="H43" s="252">
        <f>'CONTROL ALGAS III REGIÓN'!F55</f>
        <v>15</v>
      </c>
      <c r="I43" s="252"/>
      <c r="J43" s="252">
        <f>'CONTROL ALGAS III REGIÓN'!G55</f>
        <v>-21.248000000000005</v>
      </c>
      <c r="K43" s="252">
        <f>'CONTROL ALGAS III REGIÓN'!J55</f>
        <v>0</v>
      </c>
      <c r="L43" s="252">
        <f>'CONTROL ALGAS III REGIÓN'!K55</f>
        <v>-21.248000000000005</v>
      </c>
      <c r="M43" s="253">
        <f>'CONTROL ALGAS III REGIÓN'!L55</f>
        <v>0</v>
      </c>
      <c r="N43" s="254" t="str">
        <f>'CONTROL ALGAS III REGIÓN'!M55</f>
        <v>-</v>
      </c>
      <c r="O43" s="255">
        <f>+'RESUMEN ANUAL'!B$4</f>
        <v>43689</v>
      </c>
    </row>
    <row r="44" spans="1:15" s="256" customFormat="1">
      <c r="A44" s="251" t="s">
        <v>60</v>
      </c>
      <c r="B44" s="250" t="s">
        <v>85</v>
      </c>
      <c r="C44" s="251" t="s">
        <v>51</v>
      </c>
      <c r="D44" s="251" t="s">
        <v>131</v>
      </c>
      <c r="E44" s="251" t="s">
        <v>135</v>
      </c>
      <c r="F44" s="251" t="s">
        <v>52</v>
      </c>
      <c r="G44" s="251" t="s">
        <v>53</v>
      </c>
      <c r="H44" s="252">
        <f>'CONTROL ALGAS III REGIÓN'!F48</f>
        <v>928</v>
      </c>
      <c r="I44" s="252"/>
      <c r="J44" s="252">
        <f>'CONTROL ALGAS III REGIÓN'!G48</f>
        <v>928</v>
      </c>
      <c r="K44" s="252">
        <f>'CONTROL ALGAS III REGIÓN'!J48</f>
        <v>1074.0540000000001</v>
      </c>
      <c r="L44" s="252">
        <f>'CONTROL ALGAS III REGIÓN'!K48</f>
        <v>-146.05400000000009</v>
      </c>
      <c r="M44" s="253">
        <f>'CONTROL ALGAS III REGIÓN'!L48</f>
        <v>1.1573857758620691</v>
      </c>
      <c r="N44" s="254">
        <f>'CONTROL ALGAS III REGIÓN'!M48</f>
        <v>43493</v>
      </c>
      <c r="O44" s="255">
        <f>+'RESUMEN ANUAL'!B$4</f>
        <v>43689</v>
      </c>
    </row>
    <row r="45" spans="1:15" s="256" customFormat="1">
      <c r="A45" s="251" t="s">
        <v>60</v>
      </c>
      <c r="B45" s="250" t="s">
        <v>85</v>
      </c>
      <c r="C45" s="251" t="s">
        <v>51</v>
      </c>
      <c r="D45" s="251" t="s">
        <v>131</v>
      </c>
      <c r="E45" s="251" t="s">
        <v>135</v>
      </c>
      <c r="F45" s="251" t="s">
        <v>54</v>
      </c>
      <c r="G45" s="251" t="s">
        <v>55</v>
      </c>
      <c r="H45" s="252">
        <f>'CONTROL ALGAS III REGIÓN'!F50</f>
        <v>814</v>
      </c>
      <c r="I45" s="252"/>
      <c r="J45" s="252">
        <f>'CONTROL ALGAS III REGIÓN'!G50</f>
        <v>667.94599999999991</v>
      </c>
      <c r="K45" s="252">
        <f>'CONTROL ALGAS III REGIÓN'!J50</f>
        <v>810.07799999999997</v>
      </c>
      <c r="L45" s="252">
        <f>'CONTROL ALGAS III REGIÓN'!K50</f>
        <v>-142.13200000000006</v>
      </c>
      <c r="M45" s="253">
        <f>'CONTROL ALGAS III REGIÓN'!L50</f>
        <v>1.2127896566488909</v>
      </c>
      <c r="N45" s="254">
        <f>'CONTROL ALGAS III REGIÓN'!M50</f>
        <v>43580</v>
      </c>
      <c r="O45" s="255">
        <f>+'RESUMEN ANUAL'!B$4</f>
        <v>43689</v>
      </c>
    </row>
    <row r="46" spans="1:15" s="256" customFormat="1">
      <c r="A46" s="251" t="s">
        <v>60</v>
      </c>
      <c r="B46" s="250" t="s">
        <v>85</v>
      </c>
      <c r="C46" s="251" t="s">
        <v>51</v>
      </c>
      <c r="D46" s="251" t="s">
        <v>131</v>
      </c>
      <c r="E46" s="251" t="s">
        <v>135</v>
      </c>
      <c r="F46" s="251" t="s">
        <v>56</v>
      </c>
      <c r="G46" s="251" t="s">
        <v>57</v>
      </c>
      <c r="H46" s="252">
        <f>'CONTROL ALGAS III REGIÓN'!F52</f>
        <v>950</v>
      </c>
      <c r="I46" s="252"/>
      <c r="J46" s="252">
        <f>'CONTROL ALGAS III REGIÓN'!G52</f>
        <v>807.86799999999994</v>
      </c>
      <c r="K46" s="252">
        <f>'CONTROL ALGAS III REGIÓN'!J52</f>
        <v>842.91200000000003</v>
      </c>
      <c r="L46" s="252">
        <f>'CONTROL ALGAS III REGIÓN'!K52</f>
        <v>-35.044000000000096</v>
      </c>
      <c r="M46" s="253">
        <f>'CONTROL ALGAS III REGIÓN'!L52</f>
        <v>1.0433783736947126</v>
      </c>
      <c r="N46" s="254">
        <f>'CONTROL ALGAS III REGIÓN'!M52</f>
        <v>43655</v>
      </c>
      <c r="O46" s="255">
        <f>+'RESUMEN ANUAL'!B$4</f>
        <v>43689</v>
      </c>
    </row>
    <row r="47" spans="1:15" s="256" customFormat="1">
      <c r="A47" s="251" t="s">
        <v>60</v>
      </c>
      <c r="B47" s="250" t="s">
        <v>85</v>
      </c>
      <c r="C47" s="251" t="s">
        <v>51</v>
      </c>
      <c r="D47" s="251" t="s">
        <v>131</v>
      </c>
      <c r="E47" s="251" t="s">
        <v>135</v>
      </c>
      <c r="F47" s="251" t="s">
        <v>58</v>
      </c>
      <c r="G47" s="251" t="s">
        <v>59</v>
      </c>
      <c r="H47" s="252">
        <f>'CONTROL ALGAS III REGIÓN'!F54</f>
        <v>958</v>
      </c>
      <c r="I47" s="252"/>
      <c r="J47" s="252">
        <f>'CONTROL ALGAS III REGIÓN'!G54</f>
        <v>922.9559999999999</v>
      </c>
      <c r="K47" s="252">
        <f>'CONTROL ALGAS III REGIÓN'!J54</f>
        <v>0</v>
      </c>
      <c r="L47" s="252">
        <f>'CONTROL ALGAS III REGIÓN'!K54</f>
        <v>922.9559999999999</v>
      </c>
      <c r="M47" s="253">
        <f>'CONTROL ALGAS III REGIÓN'!L54</f>
        <v>0</v>
      </c>
      <c r="N47" s="254" t="str">
        <f>'CONTROL ALGAS III REGIÓN'!M54</f>
        <v>-</v>
      </c>
      <c r="O47" s="255">
        <f>+'RESUMEN ANUAL'!B$4</f>
        <v>43689</v>
      </c>
    </row>
    <row r="48" spans="1:15" s="256" customFormat="1">
      <c r="A48" s="251" t="s">
        <v>60</v>
      </c>
      <c r="B48" s="250" t="s">
        <v>85</v>
      </c>
      <c r="C48" s="251" t="s">
        <v>51</v>
      </c>
      <c r="D48" s="251" t="s">
        <v>131</v>
      </c>
      <c r="E48" s="251" t="s">
        <v>136</v>
      </c>
      <c r="F48" s="251" t="s">
        <v>52</v>
      </c>
      <c r="G48" s="251" t="s">
        <v>53</v>
      </c>
      <c r="H48" s="252">
        <f>'CONTROL ALGAS III REGIÓN'!F57</f>
        <v>124</v>
      </c>
      <c r="I48" s="252"/>
      <c r="J48" s="252">
        <f>'CONTROL ALGAS III REGIÓN'!G57</f>
        <v>124</v>
      </c>
      <c r="K48" s="252">
        <f>'CONTROL ALGAS III REGIÓN'!J57</f>
        <v>123.197</v>
      </c>
      <c r="L48" s="252">
        <f>'CONTROL ALGAS III REGIÓN'!K57</f>
        <v>0.80299999999999727</v>
      </c>
      <c r="M48" s="253">
        <f>'CONTROL ALGAS III REGIÓN'!L57</f>
        <v>0.99352419354838717</v>
      </c>
      <c r="N48" s="254" t="str">
        <f>'CONTROL ALGAS III REGIÓN'!M57</f>
        <v>-</v>
      </c>
      <c r="O48" s="255">
        <f>+'RESUMEN ANUAL'!B$4</f>
        <v>43689</v>
      </c>
    </row>
    <row r="49" spans="1:15" s="256" customFormat="1">
      <c r="A49" s="251" t="s">
        <v>60</v>
      </c>
      <c r="B49" s="250" t="s">
        <v>85</v>
      </c>
      <c r="C49" s="251" t="s">
        <v>51</v>
      </c>
      <c r="D49" s="251" t="s">
        <v>131</v>
      </c>
      <c r="E49" s="251" t="s">
        <v>136</v>
      </c>
      <c r="F49" s="251" t="s">
        <v>54</v>
      </c>
      <c r="G49" s="251" t="s">
        <v>55</v>
      </c>
      <c r="H49" s="252">
        <f>'CONTROL ALGAS III REGIÓN'!F59</f>
        <v>115</v>
      </c>
      <c r="I49" s="252"/>
      <c r="J49" s="252">
        <f>'CONTROL ALGAS III REGIÓN'!G59</f>
        <v>115.803</v>
      </c>
      <c r="K49" s="252">
        <f>'CONTROL ALGAS III REGIÓN'!J59</f>
        <v>460.96499999999997</v>
      </c>
      <c r="L49" s="252">
        <f>'CONTROL ALGAS III REGIÓN'!K59</f>
        <v>-345.16199999999998</v>
      </c>
      <c r="M49" s="253">
        <f>'CONTROL ALGAS III REGIÓN'!L59</f>
        <v>3.9805963576073156</v>
      </c>
      <c r="N49" s="254">
        <f>'CONTROL ALGAS III REGIÓN'!M59</f>
        <v>43599</v>
      </c>
      <c r="O49" s="255">
        <f>+'RESUMEN ANUAL'!B$4</f>
        <v>43689</v>
      </c>
    </row>
    <row r="50" spans="1:15" s="256" customFormat="1">
      <c r="A50" s="251" t="s">
        <v>60</v>
      </c>
      <c r="B50" s="250" t="s">
        <v>85</v>
      </c>
      <c r="C50" s="251" t="s">
        <v>51</v>
      </c>
      <c r="D50" s="251" t="s">
        <v>131</v>
      </c>
      <c r="E50" s="251" t="s">
        <v>136</v>
      </c>
      <c r="F50" s="251" t="s">
        <v>56</v>
      </c>
      <c r="G50" s="251" t="s">
        <v>57</v>
      </c>
      <c r="H50" s="252">
        <f>'CONTROL ALGAS III REGIÓN'!F61</f>
        <v>205</v>
      </c>
      <c r="I50" s="252"/>
      <c r="J50" s="252">
        <f>'CONTROL ALGAS III REGIÓN'!G61</f>
        <v>-140.16199999999998</v>
      </c>
      <c r="K50" s="252">
        <f>'CONTROL ALGAS III REGIÓN'!J61</f>
        <v>0</v>
      </c>
      <c r="L50" s="252">
        <f>'CONTROL ALGAS III REGIÓN'!K61</f>
        <v>-140.16199999999998</v>
      </c>
      <c r="M50" s="253">
        <f>'CONTROL ALGAS III REGIÓN'!L61</f>
        <v>0</v>
      </c>
      <c r="N50" s="254">
        <f>'CONTROL ALGAS III REGIÓN'!M61</f>
        <v>43659</v>
      </c>
      <c r="O50" s="255">
        <f>+'RESUMEN ANUAL'!B$4</f>
        <v>43689</v>
      </c>
    </row>
    <row r="51" spans="1:15" s="256" customFormat="1">
      <c r="A51" s="251" t="s">
        <v>60</v>
      </c>
      <c r="B51" s="250" t="s">
        <v>85</v>
      </c>
      <c r="C51" s="251" t="s">
        <v>51</v>
      </c>
      <c r="D51" s="251" t="s">
        <v>131</v>
      </c>
      <c r="E51" s="251" t="s">
        <v>136</v>
      </c>
      <c r="F51" s="251" t="s">
        <v>58</v>
      </c>
      <c r="G51" s="251" t="s">
        <v>59</v>
      </c>
      <c r="H51" s="252">
        <f>'CONTROL ALGAS III REGIÓN'!F63</f>
        <v>45</v>
      </c>
      <c r="I51" s="252"/>
      <c r="J51" s="252">
        <f>'CONTROL ALGAS III REGIÓN'!G63</f>
        <v>-95.161999999999978</v>
      </c>
      <c r="K51" s="252">
        <f>'CONTROL ALGAS III REGIÓN'!J63</f>
        <v>0</v>
      </c>
      <c r="L51" s="252">
        <f>'CONTROL ALGAS III REGIÓN'!K63</f>
        <v>-95.161999999999978</v>
      </c>
      <c r="M51" s="253">
        <f>'CONTROL ALGAS III REGIÓN'!L63</f>
        <v>0</v>
      </c>
      <c r="N51" s="254" t="str">
        <f>'CONTROL ALGAS III REGIÓN'!M63</f>
        <v>-</v>
      </c>
      <c r="O51" s="255">
        <f>+'RESUMEN ANUAL'!B$4</f>
        <v>43689</v>
      </c>
    </row>
    <row r="52" spans="1:15" s="256" customFormat="1">
      <c r="A52" s="251" t="s">
        <v>60</v>
      </c>
      <c r="B52" s="250" t="s">
        <v>85</v>
      </c>
      <c r="C52" s="251" t="s">
        <v>51</v>
      </c>
      <c r="D52" s="251" t="s">
        <v>131</v>
      </c>
      <c r="E52" s="251" t="s">
        <v>137</v>
      </c>
      <c r="F52" s="251" t="s">
        <v>52</v>
      </c>
      <c r="G52" s="251" t="s">
        <v>53</v>
      </c>
      <c r="H52" s="252">
        <f>'CONTROL ALGAS III REGIÓN'!F56</f>
        <v>2341</v>
      </c>
      <c r="I52" s="252"/>
      <c r="J52" s="252">
        <f>'CONTROL ALGAS III REGIÓN'!G56</f>
        <v>2341</v>
      </c>
      <c r="K52" s="252">
        <f>'CONTROL ALGAS III REGIÓN'!J56</f>
        <v>2612.8329999999996</v>
      </c>
      <c r="L52" s="252">
        <f>'CONTROL ALGAS III REGIÓN'!K56</f>
        <v>-271.83299999999963</v>
      </c>
      <c r="M52" s="253">
        <f>'CONTROL ALGAS III REGIÓN'!L56</f>
        <v>1.116118325501922</v>
      </c>
      <c r="N52" s="254">
        <f>'CONTROL ALGAS III REGIÓN'!M56</f>
        <v>43526</v>
      </c>
      <c r="O52" s="255">
        <f>+'RESUMEN ANUAL'!B$4</f>
        <v>43689</v>
      </c>
    </row>
    <row r="53" spans="1:15" s="256" customFormat="1">
      <c r="A53" s="251" t="s">
        <v>60</v>
      </c>
      <c r="B53" s="250" t="s">
        <v>85</v>
      </c>
      <c r="C53" s="251" t="s">
        <v>51</v>
      </c>
      <c r="D53" s="251" t="s">
        <v>131</v>
      </c>
      <c r="E53" s="251" t="s">
        <v>137</v>
      </c>
      <c r="F53" s="251" t="s">
        <v>54</v>
      </c>
      <c r="G53" s="251" t="s">
        <v>55</v>
      </c>
      <c r="H53" s="252">
        <f>'CONTROL ALGAS III REGIÓN'!F58</f>
        <v>2200</v>
      </c>
      <c r="I53" s="252"/>
      <c r="J53" s="252">
        <f>'CONTROL ALGAS III REGIÓN'!G58</f>
        <v>1928.1670000000004</v>
      </c>
      <c r="K53" s="252">
        <f>'CONTROL ALGAS III REGIÓN'!J58</f>
        <v>2107.3229999999999</v>
      </c>
      <c r="L53" s="252">
        <f>'CONTROL ALGAS III REGIÓN'!K58</f>
        <v>-179.15599999999949</v>
      </c>
      <c r="M53" s="253">
        <f>'CONTROL ALGAS III REGIÓN'!L58</f>
        <v>-1.0929151883628334</v>
      </c>
      <c r="N53" s="254">
        <f>'CONTROL ALGAS III REGIÓN'!M58</f>
        <v>43585</v>
      </c>
      <c r="O53" s="255">
        <f>+'RESUMEN ANUAL'!B$4</f>
        <v>43689</v>
      </c>
    </row>
    <row r="54" spans="1:15" s="256" customFormat="1">
      <c r="A54" s="251" t="s">
        <v>60</v>
      </c>
      <c r="B54" s="250" t="s">
        <v>85</v>
      </c>
      <c r="C54" s="251" t="s">
        <v>51</v>
      </c>
      <c r="D54" s="251" t="s">
        <v>131</v>
      </c>
      <c r="E54" s="251" t="s">
        <v>137</v>
      </c>
      <c r="F54" s="251" t="s">
        <v>56</v>
      </c>
      <c r="G54" s="251" t="s">
        <v>57</v>
      </c>
      <c r="H54" s="252">
        <f>'CONTROL ALGAS III REGIÓN'!F60</f>
        <v>2371</v>
      </c>
      <c r="I54" s="252"/>
      <c r="J54" s="252">
        <f>'CONTROL ALGAS III REGIÓN'!G60</f>
        <v>2191.8440000000005</v>
      </c>
      <c r="K54" s="252">
        <f>'CONTROL ALGAS III REGIÓN'!J60</f>
        <v>2285.069</v>
      </c>
      <c r="L54" s="252">
        <f>'CONTROL ALGAS III REGIÓN'!K60</f>
        <v>-93.224999999999454</v>
      </c>
      <c r="M54" s="253">
        <f>'CONTROL ALGAS III REGIÓN'!L60</f>
        <v>1.0425326802454917</v>
      </c>
      <c r="N54" s="254">
        <f>'CONTROL ALGAS III REGIÓN'!M60</f>
        <v>43659</v>
      </c>
      <c r="O54" s="255">
        <f>+'RESUMEN ANUAL'!B$4</f>
        <v>43689</v>
      </c>
    </row>
    <row r="55" spans="1:15" s="256" customFormat="1">
      <c r="A55" s="251" t="s">
        <v>60</v>
      </c>
      <c r="B55" s="250" t="s">
        <v>85</v>
      </c>
      <c r="C55" s="251" t="s">
        <v>51</v>
      </c>
      <c r="D55" s="251" t="s">
        <v>131</v>
      </c>
      <c r="E55" s="251" t="s">
        <v>137</v>
      </c>
      <c r="F55" s="251" t="s">
        <v>58</v>
      </c>
      <c r="G55" s="251" t="s">
        <v>59</v>
      </c>
      <c r="H55" s="252">
        <f>'CONTROL ALGAS III REGIÓN'!F62</f>
        <v>2371</v>
      </c>
      <c r="I55" s="252"/>
      <c r="J55" s="252">
        <f>'CONTROL ALGAS III REGIÓN'!G62</f>
        <v>2277.7750000000005</v>
      </c>
      <c r="K55" s="252">
        <f>'CONTROL ALGAS III REGIÓN'!J62</f>
        <v>0</v>
      </c>
      <c r="L55" s="252">
        <f>'CONTROL ALGAS III REGIÓN'!K62</f>
        <v>2277.7750000000005</v>
      </c>
      <c r="M55" s="253">
        <f>'CONTROL ALGAS III REGIÓN'!L62</f>
        <v>0</v>
      </c>
      <c r="N55" s="254" t="str">
        <f>'CONTROL ALGAS III REGIÓN'!M62</f>
        <v>-</v>
      </c>
      <c r="O55" s="255">
        <f>+'RESUMEN ANUAL'!B$4</f>
        <v>43689</v>
      </c>
    </row>
    <row r="56" spans="1:15" s="256" customFormat="1">
      <c r="A56" s="249" t="s">
        <v>82</v>
      </c>
      <c r="B56" s="250" t="s">
        <v>84</v>
      </c>
      <c r="C56" s="251" t="s">
        <v>51</v>
      </c>
      <c r="D56" s="251" t="s">
        <v>131</v>
      </c>
      <c r="E56" s="251" t="s">
        <v>132</v>
      </c>
      <c r="F56" s="251" t="s">
        <v>52</v>
      </c>
      <c r="G56" s="251" t="s">
        <v>67</v>
      </c>
      <c r="H56" s="252">
        <f>'CONTROL ALGAS III REGIÓN'!F67</f>
        <v>0</v>
      </c>
      <c r="I56" s="252"/>
      <c r="J56" s="252">
        <f>'CONTROL ALGAS III REGIÓN'!G67</f>
        <v>0</v>
      </c>
      <c r="K56" s="252">
        <f>'CONTROL ALGAS III REGIÓN'!J67</f>
        <v>0</v>
      </c>
      <c r="L56" s="252">
        <f>'CONTROL ALGAS III REGIÓN'!K67</f>
        <v>0</v>
      </c>
      <c r="M56" s="253">
        <v>0</v>
      </c>
      <c r="N56" s="254" t="str">
        <f>'CONTROL ALGAS III REGIÓN'!M67</f>
        <v>-</v>
      </c>
      <c r="O56" s="255">
        <f>+'RESUMEN ANUAL'!B$4</f>
        <v>43689</v>
      </c>
    </row>
    <row r="57" spans="1:15" s="256" customFormat="1">
      <c r="A57" s="249" t="s">
        <v>82</v>
      </c>
      <c r="B57" s="250" t="s">
        <v>84</v>
      </c>
      <c r="C57" s="251" t="s">
        <v>51</v>
      </c>
      <c r="D57" s="251" t="s">
        <v>131</v>
      </c>
      <c r="E57" s="251" t="s">
        <v>132</v>
      </c>
      <c r="F57" s="251" t="s">
        <v>53</v>
      </c>
      <c r="G57" s="251" t="s">
        <v>53</v>
      </c>
      <c r="H57" s="252">
        <f>'CONTROL ALGAS III REGIÓN'!F69</f>
        <v>2</v>
      </c>
      <c r="I57" s="252"/>
      <c r="J57" s="252">
        <f>'CONTROL ALGAS III REGIÓN'!G69</f>
        <v>2</v>
      </c>
      <c r="K57" s="252">
        <f>'CONTROL ALGAS III REGIÓN'!J69</f>
        <v>0</v>
      </c>
      <c r="L57" s="252">
        <f>'CONTROL ALGAS III REGIÓN'!K69</f>
        <v>2</v>
      </c>
      <c r="M57" s="253">
        <f>'CONTROL ALGAS III REGIÓN'!L69</f>
        <v>0</v>
      </c>
      <c r="N57" s="254" t="str">
        <f>'CONTROL ALGAS III REGIÓN'!M69</f>
        <v>-</v>
      </c>
      <c r="O57" s="255">
        <f>+'RESUMEN ANUAL'!B$4</f>
        <v>43689</v>
      </c>
    </row>
    <row r="58" spans="1:15" s="256" customFormat="1">
      <c r="A58" s="249" t="s">
        <v>82</v>
      </c>
      <c r="B58" s="250" t="s">
        <v>84</v>
      </c>
      <c r="C58" s="251" t="s">
        <v>51</v>
      </c>
      <c r="D58" s="251" t="s">
        <v>131</v>
      </c>
      <c r="E58" s="251" t="s">
        <v>132</v>
      </c>
      <c r="F58" s="251" t="s">
        <v>54</v>
      </c>
      <c r="G58" s="251" t="s">
        <v>55</v>
      </c>
      <c r="H58" s="252">
        <f>'CONTROL ALGAS III REGIÓN'!F70</f>
        <v>5</v>
      </c>
      <c r="I58" s="252"/>
      <c r="J58" s="252">
        <f>'CONTROL ALGAS III REGIÓN'!G70</f>
        <v>7</v>
      </c>
      <c r="K58" s="252">
        <f>'CONTROL ALGAS III REGIÓN'!J70</f>
        <v>0</v>
      </c>
      <c r="L58" s="252">
        <f>'CONTROL ALGAS III REGIÓN'!K70</f>
        <v>7</v>
      </c>
      <c r="M58" s="253">
        <f>'CONTROL ALGAS III REGIÓN'!L70</f>
        <v>0</v>
      </c>
      <c r="N58" s="254" t="str">
        <f>'CONTROL ALGAS III REGIÓN'!M70</f>
        <v>-</v>
      </c>
      <c r="O58" s="255">
        <f>+'RESUMEN ANUAL'!B$4</f>
        <v>43689</v>
      </c>
    </row>
    <row r="59" spans="1:15" s="256" customFormat="1">
      <c r="A59" s="249" t="s">
        <v>82</v>
      </c>
      <c r="B59" s="250" t="s">
        <v>84</v>
      </c>
      <c r="C59" s="251" t="s">
        <v>51</v>
      </c>
      <c r="D59" s="251" t="s">
        <v>131</v>
      </c>
      <c r="E59" s="251" t="s">
        <v>132</v>
      </c>
      <c r="F59" s="251" t="s">
        <v>56</v>
      </c>
      <c r="G59" s="251" t="s">
        <v>68</v>
      </c>
      <c r="H59" s="252">
        <f>'CONTROL ALGAS III REGIÓN'!F71</f>
        <v>0</v>
      </c>
      <c r="I59" s="252"/>
      <c r="J59" s="252">
        <f>'CONTROL ALGAS III REGIÓN'!G71</f>
        <v>7</v>
      </c>
      <c r="K59" s="252">
        <f>'CONTROL ALGAS III REGIÓN'!J71</f>
        <v>0</v>
      </c>
      <c r="L59" s="252">
        <f>'CONTROL ALGAS III REGIÓN'!K71</f>
        <v>7</v>
      </c>
      <c r="M59" s="253">
        <f>'CONTROL ALGAS III REGIÓN'!L71</f>
        <v>0</v>
      </c>
      <c r="N59" s="254" t="str">
        <f>'CONTROL ALGAS III REGIÓN'!M71</f>
        <v>-</v>
      </c>
      <c r="O59" s="255">
        <f>+'RESUMEN ANUAL'!B$4</f>
        <v>43689</v>
      </c>
    </row>
    <row r="60" spans="1:15" s="256" customFormat="1">
      <c r="A60" s="249" t="s">
        <v>82</v>
      </c>
      <c r="B60" s="250" t="s">
        <v>84</v>
      </c>
      <c r="C60" s="251" t="s">
        <v>51</v>
      </c>
      <c r="D60" s="251" t="s">
        <v>131</v>
      </c>
      <c r="E60" s="251" t="s">
        <v>132</v>
      </c>
      <c r="F60" s="251" t="s">
        <v>57</v>
      </c>
      <c r="G60" s="251" t="s">
        <v>57</v>
      </c>
      <c r="H60" s="252">
        <f>'CONTROL ALGAS III REGIÓN'!F73</f>
        <v>0</v>
      </c>
      <c r="I60" s="252"/>
      <c r="J60" s="252">
        <f>'CONTROL ALGAS III REGIÓN'!G73</f>
        <v>7</v>
      </c>
      <c r="K60" s="252">
        <f>'CONTROL ALGAS III REGIÓN'!J73</f>
        <v>0</v>
      </c>
      <c r="L60" s="252">
        <f>'CONTROL ALGAS III REGIÓN'!K73</f>
        <v>7</v>
      </c>
      <c r="M60" s="253">
        <f>'CONTROL ALGAS III REGIÓN'!L73</f>
        <v>0</v>
      </c>
      <c r="N60" s="254" t="str">
        <f>'CONTROL ALGAS III REGIÓN'!M73</f>
        <v>-</v>
      </c>
      <c r="O60" s="255">
        <f>+'RESUMEN ANUAL'!B$4</f>
        <v>43689</v>
      </c>
    </row>
    <row r="61" spans="1:15" s="256" customFormat="1">
      <c r="A61" s="249" t="s">
        <v>82</v>
      </c>
      <c r="B61" s="250" t="s">
        <v>84</v>
      </c>
      <c r="C61" s="251" t="s">
        <v>51</v>
      </c>
      <c r="D61" s="251" t="s">
        <v>131</v>
      </c>
      <c r="E61" s="251" t="s">
        <v>132</v>
      </c>
      <c r="F61" s="251" t="s">
        <v>58</v>
      </c>
      <c r="G61" s="251" t="s">
        <v>70</v>
      </c>
      <c r="H61" s="252">
        <f>'CONTROL ALGAS III REGIÓN'!F74</f>
        <v>0</v>
      </c>
      <c r="I61" s="252"/>
      <c r="J61" s="252">
        <f>'CONTROL ALGAS III REGIÓN'!G74</f>
        <v>7</v>
      </c>
      <c r="K61" s="252">
        <f>'CONTROL ALGAS III REGIÓN'!J74</f>
        <v>0</v>
      </c>
      <c r="L61" s="252">
        <f>'CONTROL ALGAS III REGIÓN'!K74</f>
        <v>7</v>
      </c>
      <c r="M61" s="253">
        <f>'CONTROL ALGAS III REGIÓN'!L74</f>
        <v>0</v>
      </c>
      <c r="N61" s="254" t="str">
        <f>'CONTROL ALGAS III REGIÓN'!M74</f>
        <v>-</v>
      </c>
      <c r="O61" s="255">
        <f>+'RESUMEN ANUAL'!B$4</f>
        <v>43689</v>
      </c>
    </row>
    <row r="62" spans="1:15" s="256" customFormat="1">
      <c r="A62" s="249" t="s">
        <v>82</v>
      </c>
      <c r="B62" s="250" t="s">
        <v>84</v>
      </c>
      <c r="C62" s="251" t="s">
        <v>51</v>
      </c>
      <c r="D62" s="251" t="s">
        <v>131</v>
      </c>
      <c r="E62" s="251" t="s">
        <v>132</v>
      </c>
      <c r="F62" s="251" t="s">
        <v>59</v>
      </c>
      <c r="G62" s="251" t="s">
        <v>59</v>
      </c>
      <c r="H62" s="252">
        <f>'CONTROL ALGAS III REGIÓN'!F76</f>
        <v>0</v>
      </c>
      <c r="I62" s="252"/>
      <c r="J62" s="252">
        <f>'CONTROL ALGAS III REGIÓN'!G76</f>
        <v>7</v>
      </c>
      <c r="K62" s="252">
        <f>'CONTROL ALGAS III REGIÓN'!J76</f>
        <v>0</v>
      </c>
      <c r="L62" s="252">
        <f>'CONTROL ALGAS III REGIÓN'!K76</f>
        <v>7</v>
      </c>
      <c r="M62" s="253">
        <f>'CONTROL ALGAS III REGIÓN'!L76</f>
        <v>0</v>
      </c>
      <c r="N62" s="254" t="str">
        <f>'CONTROL ALGAS III REGIÓN'!M76</f>
        <v>-</v>
      </c>
      <c r="O62" s="255">
        <f>+'RESUMEN ANUAL'!B$4</f>
        <v>43689</v>
      </c>
    </row>
    <row r="63" spans="1:15" s="256" customFormat="1">
      <c r="A63" s="249" t="s">
        <v>82</v>
      </c>
      <c r="B63" s="250" t="s">
        <v>84</v>
      </c>
      <c r="C63" s="251" t="s">
        <v>51</v>
      </c>
      <c r="D63" s="251" t="s">
        <v>131</v>
      </c>
      <c r="E63" s="251" t="s">
        <v>133</v>
      </c>
      <c r="F63" s="251" t="s">
        <v>53</v>
      </c>
      <c r="G63" s="251" t="s">
        <v>53</v>
      </c>
      <c r="H63" s="252">
        <f>'CONTROL ALGAS III REGIÓN'!F68</f>
        <v>8</v>
      </c>
      <c r="I63" s="252"/>
      <c r="J63" s="252">
        <f>'CONTROL ALGAS III REGIÓN'!G68</f>
        <v>8</v>
      </c>
      <c r="K63" s="252">
        <f>'CONTROL ALGAS III REGIÓN'!J68</f>
        <v>0</v>
      </c>
      <c r="L63" s="252">
        <f>'CONTROL ALGAS III REGIÓN'!K68</f>
        <v>8</v>
      </c>
      <c r="M63" s="253">
        <f>'CONTROL ALGAS III REGIÓN'!L68</f>
        <v>0</v>
      </c>
      <c r="N63" s="254" t="str">
        <f>'CONTROL ALGAS III REGIÓN'!M68</f>
        <v>-</v>
      </c>
      <c r="O63" s="255">
        <f>+'RESUMEN ANUAL'!B$4</f>
        <v>43689</v>
      </c>
    </row>
    <row r="64" spans="1:15" s="256" customFormat="1">
      <c r="A64" s="249" t="s">
        <v>82</v>
      </c>
      <c r="B64" s="250" t="s">
        <v>84</v>
      </c>
      <c r="C64" s="251" t="s">
        <v>51</v>
      </c>
      <c r="D64" s="251" t="s">
        <v>131</v>
      </c>
      <c r="E64" s="251" t="s">
        <v>133</v>
      </c>
      <c r="F64" s="251" t="s">
        <v>57</v>
      </c>
      <c r="G64" s="251" t="s">
        <v>57</v>
      </c>
      <c r="H64" s="252">
        <f>'CONTROL ALGAS III REGIÓN'!F72</f>
        <v>0</v>
      </c>
      <c r="I64" s="252"/>
      <c r="J64" s="252">
        <f>'CONTROL ALGAS III REGIÓN'!G72</f>
        <v>8</v>
      </c>
      <c r="K64" s="252">
        <f>'CONTROL ALGAS III REGIÓN'!J72</f>
        <v>0</v>
      </c>
      <c r="L64" s="252">
        <f>'CONTROL ALGAS III REGIÓN'!K72</f>
        <v>8</v>
      </c>
      <c r="M64" s="253">
        <f>'CONTROL ALGAS III REGIÓN'!L72</f>
        <v>0</v>
      </c>
      <c r="N64" s="254" t="str">
        <f>'CONTROL ALGAS III REGIÓN'!M72</f>
        <v>-</v>
      </c>
      <c r="O64" s="255">
        <f>+'RESUMEN ANUAL'!B$4</f>
        <v>43689</v>
      </c>
    </row>
    <row r="65" spans="1:15" s="256" customFormat="1">
      <c r="A65" s="249" t="s">
        <v>82</v>
      </c>
      <c r="B65" s="250" t="s">
        <v>84</v>
      </c>
      <c r="C65" s="251" t="s">
        <v>51</v>
      </c>
      <c r="D65" s="251" t="s">
        <v>131</v>
      </c>
      <c r="E65" s="251" t="s">
        <v>133</v>
      </c>
      <c r="F65" s="251" t="s">
        <v>59</v>
      </c>
      <c r="G65" s="251" t="s">
        <v>59</v>
      </c>
      <c r="H65" s="252">
        <f>'CONTROL ALGAS III REGIÓN'!F75</f>
        <v>0</v>
      </c>
      <c r="I65" s="252"/>
      <c r="J65" s="252">
        <f>'CONTROL ALGAS III REGIÓN'!G75</f>
        <v>8</v>
      </c>
      <c r="K65" s="252">
        <f>'CONTROL ALGAS III REGIÓN'!J75</f>
        <v>0</v>
      </c>
      <c r="L65" s="252">
        <f>'CONTROL ALGAS III REGIÓN'!K75</f>
        <v>8</v>
      </c>
      <c r="M65" s="253">
        <f>'CONTROL ALGAS III REGIÓN'!L75</f>
        <v>0</v>
      </c>
      <c r="N65" s="254" t="str">
        <f>'CONTROL ALGAS III REGIÓN'!M75</f>
        <v>-</v>
      </c>
      <c r="O65" s="255">
        <f>+'RESUMEN ANUAL'!B$4</f>
        <v>43689</v>
      </c>
    </row>
    <row r="66" spans="1:15" s="256" customFormat="1">
      <c r="A66" s="249" t="s">
        <v>82</v>
      </c>
      <c r="B66" s="250" t="s">
        <v>84</v>
      </c>
      <c r="C66" s="251" t="s">
        <v>51</v>
      </c>
      <c r="D66" s="251" t="s">
        <v>131</v>
      </c>
      <c r="E66" s="251" t="s">
        <v>134</v>
      </c>
      <c r="F66" s="251" t="s">
        <v>52</v>
      </c>
      <c r="G66" s="251" t="s">
        <v>67</v>
      </c>
      <c r="H66" s="252">
        <f>'CONTROL ALGAS III REGIÓN'!F77</f>
        <v>197</v>
      </c>
      <c r="I66" s="252"/>
      <c r="J66" s="252">
        <f>'CONTROL ALGAS III REGIÓN'!G77</f>
        <v>197</v>
      </c>
      <c r="K66" s="252">
        <f>'CONTROL ALGAS III REGIÓN'!J77</f>
        <v>218.94499999999999</v>
      </c>
      <c r="L66" s="252">
        <f>'CONTROL ALGAS III REGIÓN'!K77</f>
        <v>-21.944999999999993</v>
      </c>
      <c r="M66" s="253">
        <f>'CONTROL ALGAS III REGIÓN'!L77</f>
        <v>1.1113959390862944</v>
      </c>
      <c r="N66" s="254">
        <f>'CONTROL ALGAS III REGIÓN'!M77</f>
        <v>43494</v>
      </c>
      <c r="O66" s="255">
        <f>+'RESUMEN ANUAL'!B$4</f>
        <v>43689</v>
      </c>
    </row>
    <row r="67" spans="1:15" s="256" customFormat="1">
      <c r="A67" s="249" t="s">
        <v>82</v>
      </c>
      <c r="B67" s="250" t="s">
        <v>84</v>
      </c>
      <c r="C67" s="251" t="s">
        <v>51</v>
      </c>
      <c r="D67" s="251" t="s">
        <v>131</v>
      </c>
      <c r="E67" s="251" t="s">
        <v>134</v>
      </c>
      <c r="F67" s="251" t="s">
        <v>53</v>
      </c>
      <c r="G67" s="251" t="s">
        <v>53</v>
      </c>
      <c r="H67" s="252">
        <f>'CONTROL ALGAS III REGIÓN'!F79</f>
        <v>13</v>
      </c>
      <c r="I67" s="252"/>
      <c r="J67" s="252">
        <f>'CONTROL ALGAS III REGIÓN'!G79</f>
        <v>-8.9449999999999932</v>
      </c>
      <c r="K67" s="252">
        <f>'CONTROL ALGAS III REGIÓN'!J79</f>
        <v>0</v>
      </c>
      <c r="L67" s="252">
        <f>'CONTROL ALGAS III REGIÓN'!K79</f>
        <v>-8.9449999999999932</v>
      </c>
      <c r="M67" s="253">
        <f>'CONTROL ALGAS III REGIÓN'!L79</f>
        <v>0</v>
      </c>
      <c r="N67" s="254">
        <f>'CONTROL ALGAS III REGIÓN'!M79</f>
        <v>0</v>
      </c>
      <c r="O67" s="255">
        <f>+'RESUMEN ANUAL'!B$4</f>
        <v>43689</v>
      </c>
    </row>
    <row r="68" spans="1:15" s="256" customFormat="1">
      <c r="A68" s="249" t="s">
        <v>82</v>
      </c>
      <c r="B68" s="250" t="s">
        <v>84</v>
      </c>
      <c r="C68" s="251" t="s">
        <v>51</v>
      </c>
      <c r="D68" s="251" t="s">
        <v>131</v>
      </c>
      <c r="E68" s="251" t="s">
        <v>134</v>
      </c>
      <c r="F68" s="251" t="s">
        <v>54</v>
      </c>
      <c r="G68" s="251" t="s">
        <v>55</v>
      </c>
      <c r="H68" s="252">
        <f>'CONTROL ALGAS III REGIÓN'!F80</f>
        <v>284</v>
      </c>
      <c r="I68" s="252"/>
      <c r="J68" s="252">
        <f>'CONTROL ALGAS III REGIÓN'!G80</f>
        <v>275.05500000000001</v>
      </c>
      <c r="K68" s="252">
        <f>'CONTROL ALGAS III REGIÓN'!J80</f>
        <v>277.41399999999999</v>
      </c>
      <c r="L68" s="252">
        <f>'CONTROL ALGAS III REGIÓN'!K80</f>
        <v>-2.3589999999999804</v>
      </c>
      <c r="M68" s="253">
        <f>'CONTROL ALGAS III REGIÓN'!L80</f>
        <v>1.0085764665248769</v>
      </c>
      <c r="N68" s="254">
        <f>'CONTROL ALGAS III REGIÓN'!M80</f>
        <v>43581</v>
      </c>
      <c r="O68" s="255">
        <f>+'RESUMEN ANUAL'!B$4</f>
        <v>43689</v>
      </c>
    </row>
    <row r="69" spans="1:15" s="256" customFormat="1">
      <c r="A69" s="249" t="s">
        <v>82</v>
      </c>
      <c r="B69" s="250" t="s">
        <v>84</v>
      </c>
      <c r="C69" s="251" t="s">
        <v>51</v>
      </c>
      <c r="D69" s="251" t="s">
        <v>131</v>
      </c>
      <c r="E69" s="251" t="s">
        <v>134</v>
      </c>
      <c r="F69" s="251" t="s">
        <v>56</v>
      </c>
      <c r="G69" s="251" t="s">
        <v>68</v>
      </c>
      <c r="H69" s="252">
        <f>'CONTROL ALGAS III REGIÓN'!F81</f>
        <v>252</v>
      </c>
      <c r="I69" s="252"/>
      <c r="J69" s="252">
        <f>'CONTROL ALGAS III REGIÓN'!G81</f>
        <v>249.64100000000002</v>
      </c>
      <c r="K69" s="252">
        <f>'CONTROL ALGAS III REGIÓN'!J81</f>
        <v>265.09500000000003</v>
      </c>
      <c r="L69" s="252">
        <f>'CONTROL ALGAS III REGIÓN'!K81</f>
        <v>-15.454000000000008</v>
      </c>
      <c r="M69" s="253">
        <f>'CONTROL ALGAS III REGIÓN'!L81</f>
        <v>1.0619048954298373</v>
      </c>
      <c r="N69" s="254">
        <f>'CONTROL ALGAS III REGIÓN'!M81</f>
        <v>0</v>
      </c>
      <c r="O69" s="255">
        <f>+'RESUMEN ANUAL'!B$4</f>
        <v>43689</v>
      </c>
    </row>
    <row r="70" spans="1:15" s="256" customFormat="1">
      <c r="A70" s="249" t="s">
        <v>82</v>
      </c>
      <c r="B70" s="250" t="s">
        <v>84</v>
      </c>
      <c r="C70" s="251" t="s">
        <v>51</v>
      </c>
      <c r="D70" s="251" t="s">
        <v>131</v>
      </c>
      <c r="E70" s="251" t="s">
        <v>134</v>
      </c>
      <c r="F70" s="251" t="s">
        <v>57</v>
      </c>
      <c r="G70" s="251" t="s">
        <v>57</v>
      </c>
      <c r="H70" s="252">
        <f>'CONTROL ALGAS III REGIÓN'!F83</f>
        <v>21</v>
      </c>
      <c r="I70" s="252"/>
      <c r="J70" s="252">
        <f>'CONTROL ALGAS III REGIÓN'!G83</f>
        <v>5.5459999999999923</v>
      </c>
      <c r="K70" s="252">
        <f>'CONTROL ALGAS III REGIÓN'!J83</f>
        <v>0</v>
      </c>
      <c r="L70" s="252">
        <f>'CONTROL ALGAS III REGIÓN'!K83</f>
        <v>5.5459999999999923</v>
      </c>
      <c r="M70" s="253">
        <f>'CONTROL ALGAS III REGIÓN'!L83</f>
        <v>0</v>
      </c>
      <c r="N70" s="254" t="str">
        <f>'CONTROL ALGAS III REGIÓN'!M83</f>
        <v>-</v>
      </c>
      <c r="O70" s="255">
        <f>+'RESUMEN ANUAL'!B$4</f>
        <v>43689</v>
      </c>
    </row>
    <row r="71" spans="1:15" s="256" customFormat="1">
      <c r="A71" s="249" t="s">
        <v>82</v>
      </c>
      <c r="B71" s="250" t="s">
        <v>84</v>
      </c>
      <c r="C71" s="251" t="s">
        <v>51</v>
      </c>
      <c r="D71" s="251" t="s">
        <v>131</v>
      </c>
      <c r="E71" s="251" t="s">
        <v>134</v>
      </c>
      <c r="F71" s="251" t="s">
        <v>58</v>
      </c>
      <c r="G71" s="251" t="s">
        <v>70</v>
      </c>
      <c r="H71" s="252">
        <f>'CONTROL ALGAS III REGIÓN'!F84</f>
        <v>74</v>
      </c>
      <c r="I71" s="252"/>
      <c r="J71" s="252">
        <f>'CONTROL ALGAS III REGIÓN'!G84</f>
        <v>79.545999999999992</v>
      </c>
      <c r="K71" s="252">
        <f>'CONTROL ALGAS III REGIÓN'!J84</f>
        <v>0</v>
      </c>
      <c r="L71" s="252">
        <f>'CONTROL ALGAS III REGIÓN'!K84</f>
        <v>79.545999999999992</v>
      </c>
      <c r="M71" s="253">
        <f>'CONTROL ALGAS III REGIÓN'!L84</f>
        <v>0</v>
      </c>
      <c r="N71" s="254" t="str">
        <f>'CONTROL ALGAS III REGIÓN'!M84</f>
        <v>-</v>
      </c>
      <c r="O71" s="255">
        <f>+'RESUMEN ANUAL'!B$4</f>
        <v>43689</v>
      </c>
    </row>
    <row r="72" spans="1:15" s="256" customFormat="1">
      <c r="A72" s="249" t="s">
        <v>82</v>
      </c>
      <c r="B72" s="250" t="s">
        <v>84</v>
      </c>
      <c r="C72" s="251" t="s">
        <v>51</v>
      </c>
      <c r="D72" s="251" t="s">
        <v>131</v>
      </c>
      <c r="E72" s="251" t="s">
        <v>134</v>
      </c>
      <c r="F72" s="251" t="s">
        <v>59</v>
      </c>
      <c r="G72" s="251" t="s">
        <v>59</v>
      </c>
      <c r="H72" s="252">
        <f>'CONTROL ALGAS III REGIÓN'!F86</f>
        <v>8</v>
      </c>
      <c r="I72" s="252"/>
      <c r="J72" s="252">
        <f>'CONTROL ALGAS III REGIÓN'!G86</f>
        <v>87.545999999999992</v>
      </c>
      <c r="K72" s="252">
        <f>'CONTROL ALGAS III REGIÓN'!J86</f>
        <v>0</v>
      </c>
      <c r="L72" s="252">
        <f>'CONTROL ALGAS III REGIÓN'!K86</f>
        <v>87.545999999999992</v>
      </c>
      <c r="M72" s="253">
        <f>'CONTROL ALGAS III REGIÓN'!L86</f>
        <v>0</v>
      </c>
      <c r="N72" s="254" t="str">
        <f>'CONTROL ALGAS III REGIÓN'!M86</f>
        <v>-</v>
      </c>
      <c r="O72" s="255">
        <f>+'RESUMEN ANUAL'!B$4</f>
        <v>43689</v>
      </c>
    </row>
    <row r="73" spans="1:15" s="256" customFormat="1">
      <c r="A73" s="249" t="s">
        <v>82</v>
      </c>
      <c r="B73" s="250" t="s">
        <v>84</v>
      </c>
      <c r="C73" s="251" t="s">
        <v>51</v>
      </c>
      <c r="D73" s="251" t="s">
        <v>131</v>
      </c>
      <c r="E73" s="251" t="s">
        <v>135</v>
      </c>
      <c r="F73" s="251" t="s">
        <v>53</v>
      </c>
      <c r="G73" s="251" t="s">
        <v>53</v>
      </c>
      <c r="H73" s="252">
        <f>'CONTROL ALGAS III REGIÓN'!F78</f>
        <v>51</v>
      </c>
      <c r="I73" s="252"/>
      <c r="J73" s="252">
        <f>'CONTROL ALGAS III REGIÓN'!G78</f>
        <v>51</v>
      </c>
      <c r="K73" s="252">
        <f>'CONTROL ALGAS III REGIÓN'!J78</f>
        <v>70.561000000000007</v>
      </c>
      <c r="L73" s="252">
        <f>'CONTROL ALGAS III REGIÓN'!K78</f>
        <v>-19.561000000000007</v>
      </c>
      <c r="M73" s="253">
        <f>'CONTROL ALGAS III REGIÓN'!L78</f>
        <v>1.3835490196078433</v>
      </c>
      <c r="N73" s="254">
        <f>'CONTROL ALGAS III REGIÓN'!M78</f>
        <v>43549</v>
      </c>
      <c r="O73" s="255">
        <f>+'RESUMEN ANUAL'!B$4</f>
        <v>43689</v>
      </c>
    </row>
    <row r="74" spans="1:15" s="256" customFormat="1">
      <c r="A74" s="249" t="s">
        <v>82</v>
      </c>
      <c r="B74" s="250" t="s">
        <v>84</v>
      </c>
      <c r="C74" s="251" t="s">
        <v>51</v>
      </c>
      <c r="D74" s="251" t="s">
        <v>131</v>
      </c>
      <c r="E74" s="251" t="s">
        <v>135</v>
      </c>
      <c r="F74" s="251" t="s">
        <v>57</v>
      </c>
      <c r="G74" s="251" t="s">
        <v>57</v>
      </c>
      <c r="H74" s="252">
        <f>'CONTROL ALGAS III REGIÓN'!F82</f>
        <v>84</v>
      </c>
      <c r="I74" s="252"/>
      <c r="J74" s="252">
        <f>'CONTROL ALGAS III REGIÓN'!G82</f>
        <v>64.438999999999993</v>
      </c>
      <c r="K74" s="252">
        <f>'CONTROL ALGAS III REGIÓN'!J82</f>
        <v>0</v>
      </c>
      <c r="L74" s="252">
        <f>'CONTROL ALGAS III REGIÓN'!K82</f>
        <v>64.438999999999993</v>
      </c>
      <c r="M74" s="253">
        <f>'CONTROL ALGAS III REGIÓN'!L82</f>
        <v>0</v>
      </c>
      <c r="N74" s="254" t="str">
        <f>'CONTROL ALGAS III REGIÓN'!M82</f>
        <v>-</v>
      </c>
      <c r="O74" s="255">
        <f>+'RESUMEN ANUAL'!B$4</f>
        <v>43689</v>
      </c>
    </row>
    <row r="75" spans="1:15" s="256" customFormat="1">
      <c r="A75" s="249" t="s">
        <v>82</v>
      </c>
      <c r="B75" s="250" t="s">
        <v>84</v>
      </c>
      <c r="C75" s="251" t="s">
        <v>51</v>
      </c>
      <c r="D75" s="251" t="s">
        <v>131</v>
      </c>
      <c r="E75" s="251" t="s">
        <v>135</v>
      </c>
      <c r="F75" s="251" t="s">
        <v>59</v>
      </c>
      <c r="G75" s="251" t="s">
        <v>59</v>
      </c>
      <c r="H75" s="252">
        <f>'CONTROL ALGAS III REGIÓN'!F85</f>
        <v>32</v>
      </c>
      <c r="I75" s="252"/>
      <c r="J75" s="252">
        <f>'CONTROL ALGAS III REGIÓN'!G85</f>
        <v>96.438999999999993</v>
      </c>
      <c r="K75" s="252">
        <f>'CONTROL ALGAS III REGIÓN'!J85</f>
        <v>0</v>
      </c>
      <c r="L75" s="252">
        <f>'CONTROL ALGAS III REGIÓN'!K85</f>
        <v>96.438999999999993</v>
      </c>
      <c r="M75" s="253">
        <f>'CONTROL ALGAS III REGIÓN'!L85</f>
        <v>0</v>
      </c>
      <c r="N75" s="254" t="str">
        <f>'CONTROL ALGAS III REGIÓN'!M85</f>
        <v>-</v>
      </c>
      <c r="O75" s="255">
        <f>+'RESUMEN ANUAL'!B$4</f>
        <v>43689</v>
      </c>
    </row>
    <row r="76" spans="1:15" s="256" customFormat="1">
      <c r="A76" s="249" t="s">
        <v>82</v>
      </c>
      <c r="B76" s="250" t="s">
        <v>84</v>
      </c>
      <c r="C76" s="251" t="s">
        <v>51</v>
      </c>
      <c r="D76" s="251" t="s">
        <v>131</v>
      </c>
      <c r="E76" s="251" t="s">
        <v>136</v>
      </c>
      <c r="F76" s="251" t="s">
        <v>52</v>
      </c>
      <c r="G76" s="251" t="s">
        <v>67</v>
      </c>
      <c r="H76" s="252">
        <f>'CONTROL ALGAS III REGIÓN'!F87</f>
        <v>426</v>
      </c>
      <c r="I76" s="252"/>
      <c r="J76" s="252">
        <f>'CONTROL ALGAS III REGIÓN'!G87</f>
        <v>426</v>
      </c>
      <c r="K76" s="252">
        <f>'CONTROL ALGAS III REGIÓN'!J87</f>
        <v>230.63</v>
      </c>
      <c r="L76" s="252">
        <f>'CONTROL ALGAS III REGIÓN'!K87</f>
        <v>195.37</v>
      </c>
      <c r="M76" s="253">
        <f>'CONTROL ALGAS III REGIÓN'!L87</f>
        <v>0.54138497652582163</v>
      </c>
      <c r="N76" s="254" t="str">
        <f>'CONTROL ALGAS III REGIÓN'!M87</f>
        <v>-</v>
      </c>
      <c r="O76" s="255">
        <f>+'RESUMEN ANUAL'!B$4</f>
        <v>43689</v>
      </c>
    </row>
    <row r="77" spans="1:15" s="256" customFormat="1">
      <c r="A77" s="249" t="s">
        <v>82</v>
      </c>
      <c r="B77" s="250" t="s">
        <v>84</v>
      </c>
      <c r="C77" s="251" t="s">
        <v>51</v>
      </c>
      <c r="D77" s="251" t="s">
        <v>131</v>
      </c>
      <c r="E77" s="251" t="s">
        <v>136</v>
      </c>
      <c r="F77" s="251" t="s">
        <v>53</v>
      </c>
      <c r="G77" s="251" t="s">
        <v>53</v>
      </c>
      <c r="H77" s="252">
        <f>'CONTROL ALGAS III REGIÓN'!F89</f>
        <v>25</v>
      </c>
      <c r="I77" s="252"/>
      <c r="J77" s="252">
        <f>'CONTROL ALGAS III REGIÓN'!G89</f>
        <v>220.37</v>
      </c>
      <c r="K77" s="252">
        <f>'CONTROL ALGAS III REGIÓN'!J89</f>
        <v>0</v>
      </c>
      <c r="L77" s="252">
        <f>'CONTROL ALGAS III REGIÓN'!K89</f>
        <v>220.37</v>
      </c>
      <c r="M77" s="253">
        <f>'CONTROL ALGAS III REGIÓN'!L89</f>
        <v>0</v>
      </c>
      <c r="N77" s="254" t="str">
        <f>'CONTROL ALGAS III REGIÓN'!M89</f>
        <v>-</v>
      </c>
      <c r="O77" s="255">
        <f>+'RESUMEN ANUAL'!B$4</f>
        <v>43689</v>
      </c>
    </row>
    <row r="78" spans="1:15" s="256" customFormat="1">
      <c r="A78" s="249" t="s">
        <v>82</v>
      </c>
      <c r="B78" s="250" t="s">
        <v>84</v>
      </c>
      <c r="C78" s="251" t="s">
        <v>51</v>
      </c>
      <c r="D78" s="251" t="s">
        <v>131</v>
      </c>
      <c r="E78" s="251" t="s">
        <v>136</v>
      </c>
      <c r="F78" s="251" t="s">
        <v>54</v>
      </c>
      <c r="G78" s="251" t="s">
        <v>55</v>
      </c>
      <c r="H78" s="252">
        <f>'CONTROL ALGAS III REGIÓN'!F90</f>
        <v>180</v>
      </c>
      <c r="I78" s="252"/>
      <c r="J78" s="252">
        <f>'CONTROL ALGAS III REGIÓN'!G90</f>
        <v>400.37</v>
      </c>
      <c r="K78" s="252">
        <f>'CONTROL ALGAS III REGIÓN'!J90</f>
        <v>178.02600000000001</v>
      </c>
      <c r="L78" s="252">
        <f>'CONTROL ALGAS III REGIÓN'!K90</f>
        <v>222.34399999999999</v>
      </c>
      <c r="M78" s="253">
        <f>'CONTROL ALGAS III REGIÓN'!L90</f>
        <v>0.44465369533181809</v>
      </c>
      <c r="N78" s="254" t="str">
        <f>'CONTROL ALGAS III REGIÓN'!M90</f>
        <v>-</v>
      </c>
      <c r="O78" s="255">
        <f>+'RESUMEN ANUAL'!B$4</f>
        <v>43689</v>
      </c>
    </row>
    <row r="79" spans="1:15" s="256" customFormat="1">
      <c r="A79" s="249" t="s">
        <v>82</v>
      </c>
      <c r="B79" s="250" t="s">
        <v>84</v>
      </c>
      <c r="C79" s="251" t="s">
        <v>51</v>
      </c>
      <c r="D79" s="251" t="s">
        <v>131</v>
      </c>
      <c r="E79" s="251" t="s">
        <v>136</v>
      </c>
      <c r="F79" s="251" t="s">
        <v>56</v>
      </c>
      <c r="G79" s="251" t="s">
        <v>68</v>
      </c>
      <c r="H79" s="252">
        <f>'CONTROL ALGAS III REGIÓN'!F91</f>
        <v>138</v>
      </c>
      <c r="I79" s="252"/>
      <c r="J79" s="252">
        <f>'CONTROL ALGAS III REGIÓN'!G91</f>
        <v>360.34399999999999</v>
      </c>
      <c r="K79" s="252">
        <f>'CONTROL ALGAS III REGIÓN'!J91</f>
        <v>251.869</v>
      </c>
      <c r="L79" s="252">
        <f>'CONTROL ALGAS III REGIÓN'!K91</f>
        <v>108.47499999999999</v>
      </c>
      <c r="M79" s="253">
        <f>'CONTROL ALGAS III REGIÓN'!L91</f>
        <v>0.69896820815665028</v>
      </c>
      <c r="N79" s="254" t="str">
        <f>'CONTROL ALGAS III REGIÓN'!M91</f>
        <v>-</v>
      </c>
      <c r="O79" s="255">
        <f>+'RESUMEN ANUAL'!B$4</f>
        <v>43689</v>
      </c>
    </row>
    <row r="80" spans="1:15" s="256" customFormat="1">
      <c r="A80" s="249" t="s">
        <v>82</v>
      </c>
      <c r="B80" s="250" t="s">
        <v>84</v>
      </c>
      <c r="C80" s="251" t="s">
        <v>51</v>
      </c>
      <c r="D80" s="251" t="s">
        <v>131</v>
      </c>
      <c r="E80" s="251" t="s">
        <v>136</v>
      </c>
      <c r="F80" s="251" t="s">
        <v>57</v>
      </c>
      <c r="G80" s="251" t="s">
        <v>57</v>
      </c>
      <c r="H80" s="252">
        <f>'CONTROL ALGAS III REGIÓN'!F93</f>
        <v>5</v>
      </c>
      <c r="I80" s="252"/>
      <c r="J80" s="252">
        <f>'CONTROL ALGAS III REGIÓN'!G93</f>
        <v>113.47499999999999</v>
      </c>
      <c r="K80" s="252">
        <f>'CONTROL ALGAS III REGIÓN'!J93</f>
        <v>0</v>
      </c>
      <c r="L80" s="252">
        <f>'CONTROL ALGAS III REGIÓN'!K93</f>
        <v>113.47499999999999</v>
      </c>
      <c r="M80" s="253">
        <f>'CONTROL ALGAS III REGIÓN'!L93</f>
        <v>0</v>
      </c>
      <c r="N80" s="254" t="str">
        <f>'CONTROL ALGAS III REGIÓN'!M93</f>
        <v>-</v>
      </c>
      <c r="O80" s="255">
        <f>+'RESUMEN ANUAL'!B$4</f>
        <v>43689</v>
      </c>
    </row>
    <row r="81" spans="1:15" s="256" customFormat="1">
      <c r="A81" s="249" t="s">
        <v>82</v>
      </c>
      <c r="B81" s="250" t="s">
        <v>84</v>
      </c>
      <c r="C81" s="251" t="s">
        <v>51</v>
      </c>
      <c r="D81" s="251" t="s">
        <v>131</v>
      </c>
      <c r="E81" s="251" t="s">
        <v>136</v>
      </c>
      <c r="F81" s="251" t="s">
        <v>58</v>
      </c>
      <c r="G81" s="251" t="s">
        <v>70</v>
      </c>
      <c r="H81" s="252">
        <f>'CONTROL ALGAS III REGIÓN'!F94</f>
        <v>154</v>
      </c>
      <c r="I81" s="252"/>
      <c r="J81" s="252">
        <f>'CONTROL ALGAS III REGIÓN'!G94</f>
        <v>267.47500000000002</v>
      </c>
      <c r="K81" s="252">
        <f>'CONTROL ALGAS III REGIÓN'!J94</f>
        <v>0</v>
      </c>
      <c r="L81" s="252">
        <f>'CONTROL ALGAS III REGIÓN'!K94</f>
        <v>267.47500000000002</v>
      </c>
      <c r="M81" s="253">
        <f>'CONTROL ALGAS III REGIÓN'!L94</f>
        <v>0</v>
      </c>
      <c r="N81" s="254" t="str">
        <f>'CONTROL ALGAS III REGIÓN'!M94</f>
        <v>-</v>
      </c>
      <c r="O81" s="255">
        <f>+'RESUMEN ANUAL'!B$4</f>
        <v>43689</v>
      </c>
    </row>
    <row r="82" spans="1:15" s="256" customFormat="1">
      <c r="A82" s="249" t="s">
        <v>82</v>
      </c>
      <c r="B82" s="250" t="s">
        <v>84</v>
      </c>
      <c r="C82" s="251" t="s">
        <v>51</v>
      </c>
      <c r="D82" s="251" t="s">
        <v>131</v>
      </c>
      <c r="E82" s="251" t="s">
        <v>136</v>
      </c>
      <c r="F82" s="251" t="s">
        <v>59</v>
      </c>
      <c r="G82" s="251" t="s">
        <v>59</v>
      </c>
      <c r="H82" s="252">
        <f>'CONTROL ALGAS III REGIÓN'!F96</f>
        <v>40</v>
      </c>
      <c r="I82" s="252"/>
      <c r="J82" s="252">
        <f>'CONTROL ALGAS III REGIÓN'!G96</f>
        <v>307.47500000000002</v>
      </c>
      <c r="K82" s="252">
        <f>'CONTROL ALGAS III REGIÓN'!J96</f>
        <v>0</v>
      </c>
      <c r="L82" s="252">
        <f>'CONTROL ALGAS III REGIÓN'!K96</f>
        <v>307.47500000000002</v>
      </c>
      <c r="M82" s="253">
        <f>'CONTROL ALGAS III REGIÓN'!L96</f>
        <v>0</v>
      </c>
      <c r="N82" s="254" t="str">
        <f>'CONTROL ALGAS III REGIÓN'!M96</f>
        <v>-</v>
      </c>
      <c r="O82" s="255">
        <f>+'RESUMEN ANUAL'!B$4</f>
        <v>43689</v>
      </c>
    </row>
    <row r="83" spans="1:15" s="256" customFormat="1">
      <c r="A83" s="249" t="s">
        <v>82</v>
      </c>
      <c r="B83" s="250" t="s">
        <v>84</v>
      </c>
      <c r="C83" s="251" t="s">
        <v>51</v>
      </c>
      <c r="D83" s="251" t="s">
        <v>131</v>
      </c>
      <c r="E83" s="251" t="s">
        <v>137</v>
      </c>
      <c r="F83" s="251" t="s">
        <v>53</v>
      </c>
      <c r="G83" s="251" t="s">
        <v>53</v>
      </c>
      <c r="H83" s="252">
        <f>'CONTROL ALGAS III REGIÓN'!F88</f>
        <v>102</v>
      </c>
      <c r="I83" s="252"/>
      <c r="J83" s="252">
        <f>'CONTROL ALGAS III REGIÓN'!G88</f>
        <v>102</v>
      </c>
      <c r="K83" s="252">
        <f>'CONTROL ALGAS III REGIÓN'!J88</f>
        <v>19.332000000000001</v>
      </c>
      <c r="L83" s="252">
        <f>'CONTROL ALGAS III REGIÓN'!K88</f>
        <v>82.668000000000006</v>
      </c>
      <c r="M83" s="253">
        <f>'CONTROL ALGAS III REGIÓN'!L88</f>
        <v>0.18952941176470589</v>
      </c>
      <c r="N83" s="254" t="str">
        <f>'CONTROL ALGAS III REGIÓN'!M88</f>
        <v>-</v>
      </c>
      <c r="O83" s="255">
        <f>+'RESUMEN ANUAL'!B$4</f>
        <v>43689</v>
      </c>
    </row>
    <row r="84" spans="1:15" s="256" customFormat="1">
      <c r="A84" s="249" t="s">
        <v>82</v>
      </c>
      <c r="B84" s="250" t="s">
        <v>84</v>
      </c>
      <c r="C84" s="251" t="s">
        <v>51</v>
      </c>
      <c r="D84" s="251" t="s">
        <v>131</v>
      </c>
      <c r="E84" s="251" t="s">
        <v>137</v>
      </c>
      <c r="F84" s="251" t="s">
        <v>57</v>
      </c>
      <c r="G84" s="251" t="s">
        <v>57</v>
      </c>
      <c r="H84" s="252">
        <f>'CONTROL ALGAS III REGIÓN'!F92</f>
        <v>21</v>
      </c>
      <c r="I84" s="252"/>
      <c r="J84" s="252">
        <f>'CONTROL ALGAS III REGIÓN'!G92</f>
        <v>103.66800000000001</v>
      </c>
      <c r="K84" s="252">
        <f>'CONTROL ALGAS III REGIÓN'!J92</f>
        <v>0</v>
      </c>
      <c r="L84" s="252">
        <f>'CONTROL ALGAS III REGIÓN'!K92</f>
        <v>103.66800000000001</v>
      </c>
      <c r="M84" s="253">
        <f>'CONTROL ALGAS III REGIÓN'!L92</f>
        <v>0</v>
      </c>
      <c r="N84" s="254" t="str">
        <f>'CONTROL ALGAS III REGIÓN'!M92</f>
        <v>-</v>
      </c>
      <c r="O84" s="255">
        <f>+'RESUMEN ANUAL'!B$4</f>
        <v>43689</v>
      </c>
    </row>
    <row r="85" spans="1:15" s="256" customFormat="1">
      <c r="A85" s="249" t="s">
        <v>82</v>
      </c>
      <c r="B85" s="250" t="s">
        <v>84</v>
      </c>
      <c r="C85" s="251" t="s">
        <v>51</v>
      </c>
      <c r="D85" s="251" t="s">
        <v>131</v>
      </c>
      <c r="E85" s="251" t="s">
        <v>137</v>
      </c>
      <c r="F85" s="251" t="s">
        <v>59</v>
      </c>
      <c r="G85" s="251" t="s">
        <v>59</v>
      </c>
      <c r="H85" s="252">
        <f>'CONTROL ALGAS III REGIÓN'!F95</f>
        <v>158</v>
      </c>
      <c r="I85" s="252"/>
      <c r="J85" s="252">
        <f>'CONTROL ALGAS III REGIÓN'!G95</f>
        <v>261.66800000000001</v>
      </c>
      <c r="K85" s="252">
        <f>'CONTROL ALGAS III REGIÓN'!J95</f>
        <v>0</v>
      </c>
      <c r="L85" s="252">
        <f>'CONTROL ALGAS III REGIÓN'!K95</f>
        <v>261.66800000000001</v>
      </c>
      <c r="M85" s="253">
        <f>'CONTROL ALGAS III REGIÓN'!L95</f>
        <v>0</v>
      </c>
      <c r="N85" s="254" t="str">
        <f>'CONTROL ALGAS III REGIÓN'!M95</f>
        <v>-</v>
      </c>
      <c r="O85" s="255">
        <f>+'RESUMEN ANUAL'!B$4</f>
        <v>43689</v>
      </c>
    </row>
    <row r="86" spans="1:15" s="256" customFormat="1">
      <c r="A86" s="249" t="s">
        <v>81</v>
      </c>
      <c r="B86" s="250" t="s">
        <v>62</v>
      </c>
      <c r="C86" s="251" t="s">
        <v>63</v>
      </c>
      <c r="D86" s="251" t="s">
        <v>64</v>
      </c>
      <c r="E86" s="251" t="s">
        <v>66</v>
      </c>
      <c r="F86" s="251" t="s">
        <v>52</v>
      </c>
      <c r="G86" s="251" t="s">
        <v>67</v>
      </c>
      <c r="H86" s="252">
        <f>'CONTROL ALGAS IV Región'!F7</f>
        <v>348</v>
      </c>
      <c r="I86" s="252"/>
      <c r="J86" s="252">
        <f>'CONTROL ALGAS IV Región'!G7</f>
        <v>348</v>
      </c>
      <c r="K86" s="252">
        <f>'CONTROL ALGAS IV Región'!J7</f>
        <v>356.733</v>
      </c>
      <c r="L86" s="252">
        <f>'CONTROL ALGAS IV Región'!K7</f>
        <v>-8.7330000000000041</v>
      </c>
      <c r="M86" s="253">
        <f>'CONTROL ALGAS IV Región'!L7</f>
        <v>1.0250948275862068</v>
      </c>
      <c r="N86" s="254" t="str">
        <f>'CONTROL ALGAS IV Región'!M7</f>
        <v>-</v>
      </c>
      <c r="O86" s="255">
        <f>+'RESUMEN ANUAL'!B$4</f>
        <v>43689</v>
      </c>
    </row>
    <row r="87" spans="1:15" s="256" customFormat="1">
      <c r="A87" s="249" t="s">
        <v>81</v>
      </c>
      <c r="B87" s="250" t="s">
        <v>62</v>
      </c>
      <c r="C87" s="251" t="s">
        <v>63</v>
      </c>
      <c r="D87" s="251" t="s">
        <v>64</v>
      </c>
      <c r="E87" s="251" t="s">
        <v>66</v>
      </c>
      <c r="F87" s="251" t="s">
        <v>53</v>
      </c>
      <c r="G87" s="251" t="s">
        <v>53</v>
      </c>
      <c r="H87" s="252">
        <f>'CONTROL ALGAS IV Región'!F9</f>
        <v>55</v>
      </c>
      <c r="I87" s="252"/>
      <c r="J87" s="252">
        <f>'CONTROL ALGAS IV Región'!G9</f>
        <v>46.266999999999996</v>
      </c>
      <c r="K87" s="252">
        <f>'CONTROL ALGAS IV Región'!J9</f>
        <v>28.045999999999999</v>
      </c>
      <c r="L87" s="252">
        <f>'CONTROL ALGAS IV Región'!K9</f>
        <v>18.220999999999997</v>
      </c>
      <c r="M87" s="253">
        <f>'CONTROL ALGAS IV Región'!L9</f>
        <v>0.60617718892515182</v>
      </c>
      <c r="N87" s="254" t="str">
        <f>'CONTROL ALGAS IV Región'!M9</f>
        <v>-</v>
      </c>
      <c r="O87" s="255">
        <f>+'RESUMEN ANUAL'!B$4</f>
        <v>43689</v>
      </c>
    </row>
    <row r="88" spans="1:15" s="256" customFormat="1">
      <c r="A88" s="249" t="s">
        <v>81</v>
      </c>
      <c r="B88" s="250" t="s">
        <v>62</v>
      </c>
      <c r="C88" s="251" t="s">
        <v>63</v>
      </c>
      <c r="D88" s="251" t="s">
        <v>64</v>
      </c>
      <c r="E88" s="251" t="s">
        <v>66</v>
      </c>
      <c r="F88" s="251" t="s">
        <v>54</v>
      </c>
      <c r="G88" s="251" t="s">
        <v>55</v>
      </c>
      <c r="H88" s="252">
        <f>'CONTROL ALGAS IV Región'!F10</f>
        <v>968</v>
      </c>
      <c r="I88" s="252"/>
      <c r="J88" s="252">
        <f>'CONTROL ALGAS IV Región'!G10</f>
        <v>986.221</v>
      </c>
      <c r="K88" s="252">
        <f>'CONTROL ALGAS IV Región'!J10</f>
        <v>1137.165</v>
      </c>
      <c r="L88" s="252">
        <f>'CONTROL ALGAS IV Región'!K10</f>
        <v>-150.94399999999996</v>
      </c>
      <c r="M88" s="253">
        <f>'CONTROL ALGAS IV Región'!L10</f>
        <v>1.1530529161313741</v>
      </c>
      <c r="N88" s="254">
        <f>'CONTROL ALGAS IV Región'!M10</f>
        <v>43630</v>
      </c>
      <c r="O88" s="255">
        <f>+'RESUMEN ANUAL'!B$4</f>
        <v>43689</v>
      </c>
    </row>
    <row r="89" spans="1:15" s="256" customFormat="1">
      <c r="A89" s="249" t="s">
        <v>81</v>
      </c>
      <c r="B89" s="250" t="s">
        <v>62</v>
      </c>
      <c r="C89" s="251" t="s">
        <v>63</v>
      </c>
      <c r="D89" s="251" t="s">
        <v>64</v>
      </c>
      <c r="E89" s="251" t="s">
        <v>66</v>
      </c>
      <c r="F89" s="251" t="s">
        <v>56</v>
      </c>
      <c r="G89" s="251" t="s">
        <v>68</v>
      </c>
      <c r="H89" s="252">
        <f>'CONTROL ALGAS IV Región'!F11</f>
        <v>418</v>
      </c>
      <c r="I89" s="252"/>
      <c r="J89" s="252">
        <f>'CONTROL ALGAS IV Región'!G11</f>
        <v>267.05600000000004</v>
      </c>
      <c r="K89" s="252">
        <f>'CONTROL ALGAS IV Región'!J11</f>
        <v>175.96100000000001</v>
      </c>
      <c r="L89" s="252">
        <f>'CONTROL ALGAS IV Región'!K11</f>
        <v>91.095000000000027</v>
      </c>
      <c r="M89" s="253">
        <f>'CONTROL ALGAS IV Región'!L11</f>
        <v>0.65889176801869265</v>
      </c>
      <c r="N89" s="254" t="str">
        <f>'CONTROL ALGAS IV Región'!M11</f>
        <v>-</v>
      </c>
      <c r="O89" s="255">
        <f>+'RESUMEN ANUAL'!B$4</f>
        <v>43689</v>
      </c>
    </row>
    <row r="90" spans="1:15" s="256" customFormat="1">
      <c r="A90" s="249" t="s">
        <v>81</v>
      </c>
      <c r="B90" s="250" t="s">
        <v>62</v>
      </c>
      <c r="C90" s="251" t="s">
        <v>63</v>
      </c>
      <c r="D90" s="251" t="s">
        <v>64</v>
      </c>
      <c r="E90" s="251" t="s">
        <v>66</v>
      </c>
      <c r="F90" s="251" t="s">
        <v>57</v>
      </c>
      <c r="G90" s="251" t="s">
        <v>57</v>
      </c>
      <c r="H90" s="252">
        <f>'CONTROL ALGAS IV Región'!F13</f>
        <v>79</v>
      </c>
      <c r="I90" s="252"/>
      <c r="J90" s="252">
        <f>'CONTROL ALGAS IV Región'!G13</f>
        <v>170.09500000000003</v>
      </c>
      <c r="K90" s="252">
        <f>'CONTROL ALGAS IV Región'!J13</f>
        <v>0</v>
      </c>
      <c r="L90" s="252">
        <f>'CONTROL ALGAS IV Región'!K13</f>
        <v>170.09500000000003</v>
      </c>
      <c r="M90" s="253">
        <f>'CONTROL ALGAS IV Región'!L13</f>
        <v>0</v>
      </c>
      <c r="N90" s="254" t="str">
        <f>'CONTROL ALGAS IV Región'!M13</f>
        <v>-</v>
      </c>
      <c r="O90" s="255">
        <f>+'RESUMEN ANUAL'!B$4</f>
        <v>43689</v>
      </c>
    </row>
    <row r="91" spans="1:15" s="256" customFormat="1">
      <c r="A91" s="249" t="s">
        <v>81</v>
      </c>
      <c r="B91" s="250" t="s">
        <v>62</v>
      </c>
      <c r="C91" s="251" t="s">
        <v>63</v>
      </c>
      <c r="D91" s="251" t="s">
        <v>64</v>
      </c>
      <c r="E91" s="251" t="s">
        <v>66</v>
      </c>
      <c r="F91" s="251" t="s">
        <v>69</v>
      </c>
      <c r="G91" s="251" t="s">
        <v>70</v>
      </c>
      <c r="H91" s="252">
        <f>'CONTROL ALGAS IV Región'!F14</f>
        <v>105</v>
      </c>
      <c r="I91" s="252"/>
      <c r="J91" s="252">
        <f>'CONTROL ALGAS IV Región'!G14</f>
        <v>275.09500000000003</v>
      </c>
      <c r="K91" s="252">
        <f>'CONTROL ALGAS IV Región'!J14</f>
        <v>0</v>
      </c>
      <c r="L91" s="252">
        <f>'CONTROL ALGAS IV Región'!K14</f>
        <v>275.09500000000003</v>
      </c>
      <c r="M91" s="253">
        <f>'CONTROL ALGAS IV Región'!L14</f>
        <v>0</v>
      </c>
      <c r="N91" s="254" t="str">
        <f>'CONTROL ALGAS IV Región'!M14</f>
        <v>-</v>
      </c>
      <c r="O91" s="255">
        <f>+'RESUMEN ANUAL'!B$4</f>
        <v>43689</v>
      </c>
    </row>
    <row r="92" spans="1:15" s="256" customFormat="1">
      <c r="A92" s="249" t="s">
        <v>81</v>
      </c>
      <c r="B92" s="250" t="s">
        <v>62</v>
      </c>
      <c r="C92" s="251" t="s">
        <v>63</v>
      </c>
      <c r="D92" s="251" t="s">
        <v>64</v>
      </c>
      <c r="E92" s="251" t="s">
        <v>66</v>
      </c>
      <c r="F92" s="251" t="s">
        <v>59</v>
      </c>
      <c r="G92" s="251" t="s">
        <v>71</v>
      </c>
      <c r="H92" s="252">
        <f>'CONTROL ALGAS IV Región'!F16</f>
        <v>98</v>
      </c>
      <c r="I92" s="252"/>
      <c r="J92" s="252">
        <f>'CONTROL ALGAS IV Región'!G16</f>
        <v>373.09500000000003</v>
      </c>
      <c r="K92" s="252">
        <f>'CONTROL ALGAS IV Región'!J16</f>
        <v>0</v>
      </c>
      <c r="L92" s="252">
        <f>'CONTROL ALGAS IV Región'!J16</f>
        <v>0</v>
      </c>
      <c r="M92" s="253">
        <f>'CONTROL ALGAS IV Región'!L16</f>
        <v>0</v>
      </c>
      <c r="N92" s="254" t="str">
        <f>'CONTROL ALGAS IV Región'!M16</f>
        <v>-</v>
      </c>
      <c r="O92" s="255">
        <f>+'RESUMEN ANUAL'!B$4</f>
        <v>43689</v>
      </c>
    </row>
    <row r="93" spans="1:15" s="256" customFormat="1">
      <c r="A93" s="249" t="s">
        <v>81</v>
      </c>
      <c r="B93" s="250" t="s">
        <v>62</v>
      </c>
      <c r="C93" s="251" t="s">
        <v>63</v>
      </c>
      <c r="D93" s="251" t="s">
        <v>64</v>
      </c>
      <c r="E93" s="251" t="s">
        <v>66</v>
      </c>
      <c r="F93" s="251" t="s">
        <v>52</v>
      </c>
      <c r="G93" s="251" t="s">
        <v>59</v>
      </c>
      <c r="H93" s="252">
        <f>'CONTROL ALGAS IV Región'!F7+'CONTROL ALGAS IV Región'!F9+'CONTROL ALGAS IV Región'!F10+'CONTROL ALGAS IV Región'!F11+'CONTROL ALGAS IV Región'!F13+'CONTROL ALGAS IV Región'!F14+'CONTROL ALGAS IV Región'!F16</f>
        <v>2071</v>
      </c>
      <c r="I93" s="252"/>
      <c r="J93" s="252">
        <f>'CONTROL ALGAS IV Región'!G7+'CONTROL ALGAS IV Región'!G9+'CONTROL ALGAS IV Región'!G10+'CONTROL ALGAS IV Región'!G11+'CONTROL ALGAS IV Región'!G13+'CONTROL ALGAS IV Región'!G14+'CONTROL ALGAS IV Región'!G16</f>
        <v>2465.8290000000006</v>
      </c>
      <c r="K93" s="252">
        <f>'CONTROL ALGAS IV Región'!J7+'CONTROL ALGAS IV Región'!J9+'CONTROL ALGAS IV Región'!J10+'CONTROL ALGAS IV Región'!J11+'CONTROL ALGAS IV Región'!J13+'CONTROL ALGAS IV Región'!J14+'CONTROL ALGAS IV Región'!J16</f>
        <v>1697.905</v>
      </c>
      <c r="L93" s="252">
        <f>'CONTROL ALGAS IV Región'!K7+'CONTROL ALGAS IV Región'!K9+'CONTROL ALGAS IV Región'!K10+'CONTROL ALGAS IV Región'!K11+'CONTROL ALGAS IV Región'!K13+'CONTROL ALGAS IV Región'!K14+'CONTROL ALGAS IV Región'!K16</f>
        <v>767.92400000000021</v>
      </c>
      <c r="M93" s="253">
        <f>K93/J93</f>
        <v>0.68857370077162672</v>
      </c>
      <c r="N93" s="257" t="s">
        <v>86</v>
      </c>
      <c r="O93" s="255">
        <f>+'RESUMEN ANUAL'!B$4</f>
        <v>43689</v>
      </c>
    </row>
    <row r="94" spans="1:15" s="256" customFormat="1">
      <c r="A94" s="249" t="s">
        <v>81</v>
      </c>
      <c r="B94" s="250" t="s">
        <v>62</v>
      </c>
      <c r="C94" s="251" t="s">
        <v>63</v>
      </c>
      <c r="D94" s="251" t="s">
        <v>64</v>
      </c>
      <c r="E94" s="251" t="s">
        <v>65</v>
      </c>
      <c r="F94" s="251" t="s">
        <v>53</v>
      </c>
      <c r="G94" s="251" t="s">
        <v>53</v>
      </c>
      <c r="H94" s="252">
        <f>'CONTROL ALGAS IV Región'!F8</f>
        <v>344</v>
      </c>
      <c r="I94" s="252"/>
      <c r="J94" s="252">
        <f>'CONTROL ALGAS IV Región'!G8</f>
        <v>344</v>
      </c>
      <c r="K94" s="252">
        <f>'CONTROL ALGAS IV Región'!J8</f>
        <v>518.851</v>
      </c>
      <c r="L94" s="252">
        <f>'CONTROL ALGAS IV Región'!K8</f>
        <v>-174.851</v>
      </c>
      <c r="M94" s="253">
        <f>'CONTROL ALGAS IV Región'!L8</f>
        <v>1.5082877906976744</v>
      </c>
      <c r="N94" s="254" t="str">
        <f>'CONTROL ALGAS IV Región'!M7</f>
        <v>-</v>
      </c>
      <c r="O94" s="255">
        <f>+'RESUMEN ANUAL'!B$4</f>
        <v>43689</v>
      </c>
    </row>
    <row r="95" spans="1:15" s="256" customFormat="1">
      <c r="A95" s="249" t="s">
        <v>81</v>
      </c>
      <c r="B95" s="250" t="s">
        <v>62</v>
      </c>
      <c r="C95" s="251" t="s">
        <v>63</v>
      </c>
      <c r="D95" s="251" t="s">
        <v>64</v>
      </c>
      <c r="E95" s="251" t="s">
        <v>65</v>
      </c>
      <c r="F95" s="251" t="s">
        <v>57</v>
      </c>
      <c r="G95" s="251" t="s">
        <v>57</v>
      </c>
      <c r="H95" s="252">
        <f>'CONTROL ALGAS IV Región'!F12</f>
        <v>222</v>
      </c>
      <c r="I95" s="252"/>
      <c r="J95" s="252">
        <f>'CONTROL ALGAS IV Región'!G12</f>
        <v>313.09500000000003</v>
      </c>
      <c r="K95" s="252">
        <f>'CONTROL ALGAS IV Región'!J12</f>
        <v>0</v>
      </c>
      <c r="L95" s="252">
        <f>'CONTROL ALGAS IV Región'!K12</f>
        <v>313.09500000000003</v>
      </c>
      <c r="M95" s="253">
        <f>'CONTROL ALGAS IV Región'!L12</f>
        <v>0</v>
      </c>
      <c r="N95" s="254" t="str">
        <f>'CONTROL ALGAS IV Región'!M12</f>
        <v>-</v>
      </c>
      <c r="O95" s="255">
        <f>+'RESUMEN ANUAL'!B$4</f>
        <v>43689</v>
      </c>
    </row>
    <row r="96" spans="1:15" s="256" customFormat="1">
      <c r="A96" s="249" t="s">
        <v>81</v>
      </c>
      <c r="B96" s="250" t="s">
        <v>62</v>
      </c>
      <c r="C96" s="251" t="s">
        <v>63</v>
      </c>
      <c r="D96" s="251" t="s">
        <v>64</v>
      </c>
      <c r="E96" s="251" t="s">
        <v>65</v>
      </c>
      <c r="F96" s="251" t="s">
        <v>59</v>
      </c>
      <c r="G96" s="251" t="s">
        <v>59</v>
      </c>
      <c r="H96" s="252">
        <f>'CONTROL ALGAS IV Región'!F15</f>
        <v>129</v>
      </c>
      <c r="I96" s="252"/>
      <c r="J96" s="252">
        <f>'CONTROL ALGAS IV Región'!G15</f>
        <v>442.09500000000003</v>
      </c>
      <c r="K96" s="252">
        <f>'CONTROL ALGAS IV Región'!J15</f>
        <v>0</v>
      </c>
      <c r="L96" s="252">
        <f>'CONTROL ALGAS IV Región'!K15</f>
        <v>442.09500000000003</v>
      </c>
      <c r="M96" s="253">
        <f>'CONTROL ALGAS IV Región'!L15</f>
        <v>0</v>
      </c>
      <c r="N96" s="254" t="str">
        <f>'CONTROL ALGAS IV Región'!M15</f>
        <v>-</v>
      </c>
      <c r="O96" s="255">
        <f>+'RESUMEN ANUAL'!B$4</f>
        <v>43689</v>
      </c>
    </row>
    <row r="97" spans="1:15" s="256" customFormat="1">
      <c r="A97" s="249" t="s">
        <v>81</v>
      </c>
      <c r="B97" s="250" t="s">
        <v>62</v>
      </c>
      <c r="C97" s="251" t="s">
        <v>63</v>
      </c>
      <c r="D97" s="251" t="s">
        <v>64</v>
      </c>
      <c r="E97" s="251" t="s">
        <v>65</v>
      </c>
      <c r="F97" s="251" t="s">
        <v>52</v>
      </c>
      <c r="G97" s="251" t="s">
        <v>59</v>
      </c>
      <c r="H97" s="252">
        <f>H94+H95+H96</f>
        <v>695</v>
      </c>
      <c r="I97" s="252"/>
      <c r="J97" s="252">
        <f>J94+J95+J96</f>
        <v>1099.19</v>
      </c>
      <c r="K97" s="252">
        <f>K94+K95+K96</f>
        <v>518.851</v>
      </c>
      <c r="L97" s="252">
        <f>J97-K97</f>
        <v>580.33900000000006</v>
      </c>
      <c r="M97" s="253">
        <f>K97/J97</f>
        <v>0.47203031323065164</v>
      </c>
      <c r="N97" s="254" t="s">
        <v>86</v>
      </c>
      <c r="O97" s="255">
        <f>+'RESUMEN ANUAL'!B$4</f>
        <v>43689</v>
      </c>
    </row>
    <row r="98" spans="1:15" s="256" customFormat="1">
      <c r="A98" s="249" t="s">
        <v>81</v>
      </c>
      <c r="B98" s="250" t="s">
        <v>62</v>
      </c>
      <c r="C98" s="251" t="s">
        <v>63</v>
      </c>
      <c r="D98" s="251" t="s">
        <v>64</v>
      </c>
      <c r="E98" s="251" t="s">
        <v>73</v>
      </c>
      <c r="F98" s="251" t="s">
        <v>52</v>
      </c>
      <c r="G98" s="251" t="s">
        <v>67</v>
      </c>
      <c r="H98" s="252">
        <f>'CONTROL ALGAS IV Región'!F17</f>
        <v>248</v>
      </c>
      <c r="I98" s="252"/>
      <c r="J98" s="252">
        <f>'CONTROL ALGAS IV Región'!G17</f>
        <v>248</v>
      </c>
      <c r="K98" s="252">
        <f>'CONTROL ALGAS IV Región'!J17</f>
        <v>353.76</v>
      </c>
      <c r="L98" s="252">
        <f>'CONTROL ALGAS IV Región'!K17</f>
        <v>-105.75999999999999</v>
      </c>
      <c r="M98" s="253">
        <f>'CONTROL ALGAS IV Región'!L17</f>
        <v>1.4264516129032259</v>
      </c>
      <c r="N98" s="254">
        <f>'CONTROL ALGAS IV Región'!M17</f>
        <v>43509</v>
      </c>
      <c r="O98" s="255">
        <f>+'RESUMEN ANUAL'!B$4</f>
        <v>43689</v>
      </c>
    </row>
    <row r="99" spans="1:15" s="256" customFormat="1">
      <c r="A99" s="249" t="s">
        <v>81</v>
      </c>
      <c r="B99" s="250" t="s">
        <v>62</v>
      </c>
      <c r="C99" s="251" t="s">
        <v>63</v>
      </c>
      <c r="D99" s="251" t="s">
        <v>64</v>
      </c>
      <c r="E99" s="251" t="s">
        <v>73</v>
      </c>
      <c r="F99" s="251" t="s">
        <v>53</v>
      </c>
      <c r="G99" s="251" t="s">
        <v>53</v>
      </c>
      <c r="H99" s="252">
        <f>'CONTROL ALGAS IV Región'!F19</f>
        <v>41</v>
      </c>
      <c r="I99" s="252"/>
      <c r="J99" s="252">
        <f>'CONTROL ALGAS IV Región'!G19</f>
        <v>-64.759999999999991</v>
      </c>
      <c r="K99" s="252">
        <f>'CONTROL ALGAS IV Región'!J19</f>
        <v>0</v>
      </c>
      <c r="L99" s="252">
        <f>'CONTROL ALGAS IV Región'!K19</f>
        <v>-64.759999999999991</v>
      </c>
      <c r="M99" s="253">
        <f>'CONTROL ALGAS IV Región'!L19</f>
        <v>0</v>
      </c>
      <c r="N99" s="254">
        <f>'CONTROL ALGAS IV Región'!M19</f>
        <v>43542</v>
      </c>
      <c r="O99" s="255">
        <f>+'RESUMEN ANUAL'!B$4</f>
        <v>43689</v>
      </c>
    </row>
    <row r="100" spans="1:15" s="256" customFormat="1">
      <c r="A100" s="249" t="s">
        <v>81</v>
      </c>
      <c r="B100" s="250" t="s">
        <v>62</v>
      </c>
      <c r="C100" s="251" t="s">
        <v>63</v>
      </c>
      <c r="D100" s="251" t="s">
        <v>64</v>
      </c>
      <c r="E100" s="251" t="s">
        <v>73</v>
      </c>
      <c r="F100" s="251" t="s">
        <v>54</v>
      </c>
      <c r="G100" s="251" t="s">
        <v>55</v>
      </c>
      <c r="H100" s="252">
        <f>'CONTROL ALGAS IV Región'!F20</f>
        <v>691</v>
      </c>
      <c r="I100" s="252"/>
      <c r="J100" s="252">
        <f>'CONTROL ALGAS IV Región'!G20</f>
        <v>623.54999999999995</v>
      </c>
      <c r="K100" s="252">
        <f>'CONTROL ALGAS IV Región'!J20</f>
        <v>637.82399999999996</v>
      </c>
      <c r="L100" s="252">
        <f>'CONTROL ALGAS IV Región'!K20</f>
        <v>-14.274000000000001</v>
      </c>
      <c r="M100" s="253">
        <f>'CONTROL ALGAS IV Región'!L20</f>
        <v>1.0228915082992542</v>
      </c>
      <c r="N100" s="254">
        <f>'CONTROL ALGAS IV Región'!M20</f>
        <v>43619</v>
      </c>
      <c r="O100" s="255">
        <f>+'RESUMEN ANUAL'!B$4</f>
        <v>43689</v>
      </c>
    </row>
    <row r="101" spans="1:15" s="256" customFormat="1">
      <c r="A101" s="249" t="s">
        <v>81</v>
      </c>
      <c r="B101" s="250" t="s">
        <v>62</v>
      </c>
      <c r="C101" s="251" t="s">
        <v>63</v>
      </c>
      <c r="D101" s="251" t="s">
        <v>64</v>
      </c>
      <c r="E101" s="251" t="s">
        <v>73</v>
      </c>
      <c r="F101" s="251" t="s">
        <v>56</v>
      </c>
      <c r="G101" s="251" t="s">
        <v>68</v>
      </c>
      <c r="H101" s="252">
        <f>'CONTROL ALGAS IV Región'!F21</f>
        <v>299</v>
      </c>
      <c r="I101" s="252"/>
      <c r="J101" s="252">
        <f>'CONTROL ALGAS IV Región'!G21</f>
        <v>234.24</v>
      </c>
      <c r="K101" s="252">
        <f>'CONTROL ALGAS IV Región'!J21</f>
        <v>127.727</v>
      </c>
      <c r="L101" s="252">
        <f>'CONTROL ALGAS IV Región'!K21</f>
        <v>106.51300000000001</v>
      </c>
      <c r="M101" s="253">
        <f>'CONTROL ALGAS IV Región'!L21</f>
        <v>0.54528261612021856</v>
      </c>
      <c r="N101" s="254" t="str">
        <f>'CONTROL ALGAS IV Región'!M21</f>
        <v>-</v>
      </c>
      <c r="O101" s="255">
        <f>+'RESUMEN ANUAL'!B$4</f>
        <v>43689</v>
      </c>
    </row>
    <row r="102" spans="1:15" s="256" customFormat="1">
      <c r="A102" s="249" t="s">
        <v>81</v>
      </c>
      <c r="B102" s="250" t="s">
        <v>62</v>
      </c>
      <c r="C102" s="251" t="s">
        <v>63</v>
      </c>
      <c r="D102" s="251" t="s">
        <v>64</v>
      </c>
      <c r="E102" s="251" t="s">
        <v>73</v>
      </c>
      <c r="F102" s="251" t="s">
        <v>57</v>
      </c>
      <c r="G102" s="251" t="s">
        <v>57</v>
      </c>
      <c r="H102" s="252">
        <f>'CONTROL ALGAS IV Región'!F23</f>
        <v>56</v>
      </c>
      <c r="I102" s="252"/>
      <c r="J102" s="252">
        <f>'CONTROL ALGAS IV Región'!G23</f>
        <v>162.51300000000001</v>
      </c>
      <c r="K102" s="252">
        <f>'CONTROL ALGAS IV Región'!J23</f>
        <v>0</v>
      </c>
      <c r="L102" s="252">
        <f>'CONTROL ALGAS IV Región'!K23</f>
        <v>162.51300000000001</v>
      </c>
      <c r="M102" s="253">
        <f>'CONTROL ALGAS IV Región'!L23</f>
        <v>0</v>
      </c>
      <c r="N102" s="254" t="str">
        <f>'CONTROL ALGAS IV Región'!M23</f>
        <v>-</v>
      </c>
      <c r="O102" s="255">
        <f>+'RESUMEN ANUAL'!B$4</f>
        <v>43689</v>
      </c>
    </row>
    <row r="103" spans="1:15" s="256" customFormat="1">
      <c r="A103" s="249" t="s">
        <v>81</v>
      </c>
      <c r="B103" s="250" t="s">
        <v>62</v>
      </c>
      <c r="C103" s="251" t="s">
        <v>63</v>
      </c>
      <c r="D103" s="251" t="s">
        <v>64</v>
      </c>
      <c r="E103" s="251" t="s">
        <v>73</v>
      </c>
      <c r="F103" s="251" t="s">
        <v>69</v>
      </c>
      <c r="G103" s="251" t="s">
        <v>70</v>
      </c>
      <c r="H103" s="252">
        <f>'CONTROL ALGAS IV Región'!F24</f>
        <v>75</v>
      </c>
      <c r="I103" s="252"/>
      <c r="J103" s="252">
        <f>'CONTROL ALGAS IV Región'!G24</f>
        <v>237.51300000000001</v>
      </c>
      <c r="K103" s="252">
        <f>'CONTROL ALGAS IV Región'!J24</f>
        <v>0</v>
      </c>
      <c r="L103" s="252">
        <f>'CONTROL ALGAS IV Región'!K24</f>
        <v>237.51300000000001</v>
      </c>
      <c r="M103" s="253">
        <f>'CONTROL ALGAS IV Región'!L24</f>
        <v>0</v>
      </c>
      <c r="N103" s="254" t="str">
        <f>'CONTROL ALGAS IV Región'!M24</f>
        <v>-</v>
      </c>
      <c r="O103" s="255">
        <f>+'RESUMEN ANUAL'!B$4</f>
        <v>43689</v>
      </c>
    </row>
    <row r="104" spans="1:15" s="256" customFormat="1">
      <c r="A104" s="249" t="s">
        <v>81</v>
      </c>
      <c r="B104" s="250" t="s">
        <v>62</v>
      </c>
      <c r="C104" s="251" t="s">
        <v>63</v>
      </c>
      <c r="D104" s="251" t="s">
        <v>64</v>
      </c>
      <c r="E104" s="251" t="s">
        <v>73</v>
      </c>
      <c r="F104" s="251" t="s">
        <v>59</v>
      </c>
      <c r="G104" s="251" t="s">
        <v>71</v>
      </c>
      <c r="H104" s="252">
        <f>'CONTROL ALGAS IV Región'!F26</f>
        <v>70</v>
      </c>
      <c r="I104" s="252"/>
      <c r="J104" s="252">
        <f>'CONTROL ALGAS IV Región'!G26</f>
        <v>307.51300000000003</v>
      </c>
      <c r="K104" s="252">
        <f>'CONTROL ALGAS IV Región'!J26</f>
        <v>0</v>
      </c>
      <c r="L104" s="252">
        <f>'CONTROL ALGAS IV Región'!K26</f>
        <v>307.51300000000003</v>
      </c>
      <c r="M104" s="253">
        <f>'CONTROL ALGAS IV Región'!L26</f>
        <v>0</v>
      </c>
      <c r="N104" s="254" t="str">
        <f>'CONTROL ALGAS IV Región'!M26</f>
        <v>-</v>
      </c>
      <c r="O104" s="255">
        <f>+'RESUMEN ANUAL'!B$4</f>
        <v>43689</v>
      </c>
    </row>
    <row r="105" spans="1:15" s="256" customFormat="1">
      <c r="A105" s="249" t="s">
        <v>81</v>
      </c>
      <c r="B105" s="250" t="s">
        <v>62</v>
      </c>
      <c r="C105" s="251" t="s">
        <v>63</v>
      </c>
      <c r="D105" s="251" t="s">
        <v>64</v>
      </c>
      <c r="E105" s="251" t="s">
        <v>73</v>
      </c>
      <c r="F105" s="251" t="s">
        <v>52</v>
      </c>
      <c r="G105" s="251" t="s">
        <v>59</v>
      </c>
      <c r="H105" s="252">
        <f>H98+H99+H100+H101+H102+H103+H104</f>
        <v>1480</v>
      </c>
      <c r="I105" s="252"/>
      <c r="J105" s="252">
        <f>J98+J99+J100+J101+J102+J103+J104</f>
        <v>1748.569</v>
      </c>
      <c r="K105" s="252">
        <f>K98+K99+K100+K101+K102+K103+K104</f>
        <v>1119.3109999999999</v>
      </c>
      <c r="L105" s="252">
        <f>J105-K105</f>
        <v>629.25800000000004</v>
      </c>
      <c r="M105" s="253">
        <f>K105/J105</f>
        <v>0.64012972893834896</v>
      </c>
      <c r="N105" s="257" t="str">
        <f>'CONTROL ALGAS IV Región'!M21</f>
        <v>-</v>
      </c>
      <c r="O105" s="255">
        <f>+'RESUMEN ANUAL'!B$4</f>
        <v>43689</v>
      </c>
    </row>
    <row r="106" spans="1:15" s="256" customFormat="1">
      <c r="A106" s="249" t="s">
        <v>81</v>
      </c>
      <c r="B106" s="250" t="s">
        <v>62</v>
      </c>
      <c r="C106" s="251" t="s">
        <v>63</v>
      </c>
      <c r="D106" s="251" t="s">
        <v>64</v>
      </c>
      <c r="E106" s="251" t="s">
        <v>72</v>
      </c>
      <c r="F106" s="251" t="s">
        <v>53</v>
      </c>
      <c r="G106" s="251" t="s">
        <v>53</v>
      </c>
      <c r="H106" s="252">
        <f>'CONTROL ALGAS IV Región'!F18</f>
        <v>245</v>
      </c>
      <c r="I106" s="252"/>
      <c r="J106" s="252">
        <f>'CONTROL ALGAS IV Región'!G18</f>
        <v>245</v>
      </c>
      <c r="K106" s="252">
        <f>'CONTROL ALGAS IV Región'!J18</f>
        <v>312.45</v>
      </c>
      <c r="L106" s="252">
        <f>'CONTROL ALGAS IV Región'!K18</f>
        <v>-67.449999999999989</v>
      </c>
      <c r="M106" s="253">
        <f>'CONTROL ALGAS IV Región'!L18</f>
        <v>1.2753061224489795</v>
      </c>
      <c r="N106" s="254">
        <f>'CONTROL ALGAS IV Región'!M18</f>
        <v>43542</v>
      </c>
      <c r="O106" s="255">
        <f>+'RESUMEN ANUAL'!B$4</f>
        <v>43689</v>
      </c>
    </row>
    <row r="107" spans="1:15" s="256" customFormat="1">
      <c r="A107" s="249" t="s">
        <v>81</v>
      </c>
      <c r="B107" s="250" t="s">
        <v>62</v>
      </c>
      <c r="C107" s="251" t="s">
        <v>63</v>
      </c>
      <c r="D107" s="251" t="s">
        <v>64</v>
      </c>
      <c r="E107" s="251" t="s">
        <v>72</v>
      </c>
      <c r="F107" s="251" t="s">
        <v>57</v>
      </c>
      <c r="G107" s="251" t="s">
        <v>57</v>
      </c>
      <c r="H107" s="252">
        <f>'CONTROL ALGAS IV Región'!F22</f>
        <v>158</v>
      </c>
      <c r="I107" s="252"/>
      <c r="J107" s="252">
        <f>'CONTROL ALGAS IV Región'!G22</f>
        <v>143.726</v>
      </c>
      <c r="K107" s="252">
        <f>'CONTROL ALGAS IV Región'!J22</f>
        <v>0</v>
      </c>
      <c r="L107" s="252">
        <f>'CONTROL ALGAS IV Región'!K22</f>
        <v>143.726</v>
      </c>
      <c r="M107" s="253">
        <f>'CONTROL ALGAS IV Región'!L22</f>
        <v>0</v>
      </c>
      <c r="N107" s="254" t="str">
        <f>'CONTROL ALGAS IV Región'!M22</f>
        <v>-</v>
      </c>
      <c r="O107" s="255">
        <f>+'RESUMEN ANUAL'!B$4</f>
        <v>43689</v>
      </c>
    </row>
    <row r="108" spans="1:15" s="256" customFormat="1">
      <c r="A108" s="249" t="s">
        <v>81</v>
      </c>
      <c r="B108" s="250" t="s">
        <v>62</v>
      </c>
      <c r="C108" s="251" t="s">
        <v>63</v>
      </c>
      <c r="D108" s="251" t="s">
        <v>64</v>
      </c>
      <c r="E108" s="251" t="s">
        <v>72</v>
      </c>
      <c r="F108" s="251" t="s">
        <v>59</v>
      </c>
      <c r="G108" s="251" t="s">
        <v>59</v>
      </c>
      <c r="H108" s="252">
        <f>'CONTROL ALGAS IV Región'!F25</f>
        <v>92</v>
      </c>
      <c r="I108" s="252"/>
      <c r="J108" s="252">
        <f>'CONTROL ALGAS IV Región'!G25</f>
        <v>235.726</v>
      </c>
      <c r="K108" s="252">
        <f>'CONTROL ALGAS IV Región'!J25</f>
        <v>0</v>
      </c>
      <c r="L108" s="252">
        <f>'CONTROL ALGAS IV Región'!K25</f>
        <v>235.726</v>
      </c>
      <c r="M108" s="253">
        <f>'CONTROL ALGAS IV Región'!L25</f>
        <v>0</v>
      </c>
      <c r="N108" s="254" t="str">
        <f>'CONTROL ALGAS IV Región'!M25</f>
        <v>-</v>
      </c>
      <c r="O108" s="255">
        <f>+'RESUMEN ANUAL'!B$4</f>
        <v>43689</v>
      </c>
    </row>
    <row r="109" spans="1:15" s="256" customFormat="1">
      <c r="A109" s="249" t="s">
        <v>81</v>
      </c>
      <c r="B109" s="250" t="s">
        <v>62</v>
      </c>
      <c r="C109" s="251" t="s">
        <v>63</v>
      </c>
      <c r="D109" s="251" t="s">
        <v>64</v>
      </c>
      <c r="E109" s="251" t="s">
        <v>72</v>
      </c>
      <c r="F109" s="251" t="s">
        <v>52</v>
      </c>
      <c r="G109" s="251" t="s">
        <v>59</v>
      </c>
      <c r="H109" s="252">
        <f>H106+H107+H108</f>
        <v>495</v>
      </c>
      <c r="I109" s="252"/>
      <c r="J109" s="252">
        <f>J106+J107+J108</f>
        <v>624.452</v>
      </c>
      <c r="K109" s="252">
        <f>K106+K107+K108</f>
        <v>312.45</v>
      </c>
      <c r="L109" s="252">
        <f>J109-K109</f>
        <v>312.00200000000001</v>
      </c>
      <c r="M109" s="253">
        <f>K109/J109</f>
        <v>0.50035871452089187</v>
      </c>
      <c r="N109" s="257" t="s">
        <v>86</v>
      </c>
      <c r="O109" s="255">
        <f>+'RESUMEN ANUAL'!B$4</f>
        <v>43689</v>
      </c>
    </row>
    <row r="110" spans="1:15" s="256" customFormat="1">
      <c r="A110" s="249" t="s">
        <v>81</v>
      </c>
      <c r="B110" s="250" t="s">
        <v>62</v>
      </c>
      <c r="C110" s="251" t="s">
        <v>63</v>
      </c>
      <c r="D110" s="251" t="s">
        <v>64</v>
      </c>
      <c r="E110" s="251" t="s">
        <v>74</v>
      </c>
      <c r="F110" s="251" t="s">
        <v>52</v>
      </c>
      <c r="G110" s="251" t="s">
        <v>67</v>
      </c>
      <c r="H110" s="252">
        <f>'CONTROL ALGAS IV Región'!F27</f>
        <v>1085</v>
      </c>
      <c r="I110" s="252"/>
      <c r="J110" s="252">
        <f>'CONTROL ALGAS IV Región'!G27</f>
        <v>1085</v>
      </c>
      <c r="K110" s="252">
        <f>'CONTROL ALGAS IV Región'!J27</f>
        <v>1155.22</v>
      </c>
      <c r="L110" s="252">
        <f>'CONTROL ALGAS IV Región'!K27</f>
        <v>-70.220000000000027</v>
      </c>
      <c r="M110" s="253">
        <f>'CONTROL ALGAS IV Región'!L27</f>
        <v>1.0647188940092167</v>
      </c>
      <c r="N110" s="254">
        <f>'CONTROL ALGAS IV Región'!M27</f>
        <v>43523</v>
      </c>
      <c r="O110" s="255">
        <f>+'RESUMEN ANUAL'!B$4</f>
        <v>43689</v>
      </c>
    </row>
    <row r="111" spans="1:15" s="256" customFormat="1">
      <c r="A111" s="249" t="s">
        <v>81</v>
      </c>
      <c r="B111" s="250" t="s">
        <v>62</v>
      </c>
      <c r="C111" s="251" t="s">
        <v>63</v>
      </c>
      <c r="D111" s="251" t="s">
        <v>64</v>
      </c>
      <c r="E111" s="251" t="s">
        <v>74</v>
      </c>
      <c r="F111" s="251" t="s">
        <v>53</v>
      </c>
      <c r="G111" s="251" t="s">
        <v>53</v>
      </c>
      <c r="H111" s="252">
        <f>'CONTROL ALGAS IV Región'!F29</f>
        <v>172</v>
      </c>
      <c r="I111" s="252"/>
      <c r="J111" s="252">
        <f>'CONTROL ALGAS IV Región'!G29</f>
        <v>101.77999999999997</v>
      </c>
      <c r="K111" s="252">
        <f>'CONTROL ALGAS IV Región'!J29</f>
        <v>1.4570000000000001</v>
      </c>
      <c r="L111" s="252">
        <f>'CONTROL ALGAS IV Región'!K29</f>
        <v>100.32299999999998</v>
      </c>
      <c r="M111" s="253">
        <f>'CONTROL ALGAS IV Región'!L29</f>
        <v>1.4315189624680688E-2</v>
      </c>
      <c r="N111" s="254" t="str">
        <f>'CONTROL ALGAS IV Región'!M29</f>
        <v>-</v>
      </c>
      <c r="O111" s="255">
        <f>+'RESUMEN ANUAL'!B$4</f>
        <v>43689</v>
      </c>
    </row>
    <row r="112" spans="1:15" s="256" customFormat="1">
      <c r="A112" s="249" t="s">
        <v>81</v>
      </c>
      <c r="B112" s="250" t="s">
        <v>62</v>
      </c>
      <c r="C112" s="251" t="s">
        <v>63</v>
      </c>
      <c r="D112" s="251" t="s">
        <v>64</v>
      </c>
      <c r="E112" s="251" t="s">
        <v>74</v>
      </c>
      <c r="F112" s="251" t="s">
        <v>54</v>
      </c>
      <c r="G112" s="251" t="s">
        <v>55</v>
      </c>
      <c r="H112" s="252">
        <f>'CONTROL ALGAS IV Región'!F30</f>
        <v>3020</v>
      </c>
      <c r="I112" s="252"/>
      <c r="J112" s="252">
        <f>'CONTROL ALGAS IV Región'!G30</f>
        <v>2883.971</v>
      </c>
      <c r="K112" s="252">
        <f>'CONTROL ALGAS IV Región'!J30</f>
        <v>2968.6640000000002</v>
      </c>
      <c r="L112" s="252">
        <f>'CONTROL ALGAS IV Región'!K30</f>
        <v>-84.693000000000211</v>
      </c>
      <c r="M112" s="253">
        <f>'CONTROL ALGAS IV Región'!L30</f>
        <v>1.0293668001515965</v>
      </c>
      <c r="N112" s="254" t="str">
        <f>'CONTROL ALGAS IV Región'!M30</f>
        <v>-</v>
      </c>
      <c r="O112" s="255">
        <f>+'RESUMEN ANUAL'!B$4</f>
        <v>43689</v>
      </c>
    </row>
    <row r="113" spans="1:15" s="256" customFormat="1">
      <c r="A113" s="249" t="s">
        <v>81</v>
      </c>
      <c r="B113" s="250" t="s">
        <v>62</v>
      </c>
      <c r="C113" s="251" t="s">
        <v>63</v>
      </c>
      <c r="D113" s="251" t="s">
        <v>64</v>
      </c>
      <c r="E113" s="251" t="s">
        <v>74</v>
      </c>
      <c r="F113" s="251" t="s">
        <v>56</v>
      </c>
      <c r="G113" s="251" t="s">
        <v>68</v>
      </c>
      <c r="H113" s="252">
        <f>'CONTROL ALGAS IV Región'!F31</f>
        <v>1306</v>
      </c>
      <c r="I113" s="252"/>
      <c r="J113" s="252">
        <f>'CONTROL ALGAS IV Región'!G31</f>
        <v>1221.3069999999998</v>
      </c>
      <c r="K113" s="252">
        <f>'CONTROL ALGAS IV Región'!J31</f>
        <v>621.86400000000003</v>
      </c>
      <c r="L113" s="252">
        <f>'CONTROL ALGAS IV Región'!K31</f>
        <v>599.44299999999976</v>
      </c>
      <c r="M113" s="253">
        <f>'CONTROL ALGAS IV Región'!L31</f>
        <v>0.50917910075026196</v>
      </c>
      <c r="N113" s="254" t="str">
        <f>'CONTROL ALGAS IV Región'!M31</f>
        <v>-</v>
      </c>
      <c r="O113" s="255">
        <f>+'RESUMEN ANUAL'!B$4</f>
        <v>43689</v>
      </c>
    </row>
    <row r="114" spans="1:15" s="256" customFormat="1">
      <c r="A114" s="249" t="s">
        <v>81</v>
      </c>
      <c r="B114" s="250" t="s">
        <v>62</v>
      </c>
      <c r="C114" s="251" t="s">
        <v>63</v>
      </c>
      <c r="D114" s="251" t="s">
        <v>64</v>
      </c>
      <c r="E114" s="251" t="s">
        <v>74</v>
      </c>
      <c r="F114" s="251" t="s">
        <v>57</v>
      </c>
      <c r="G114" s="251" t="s">
        <v>57</v>
      </c>
      <c r="H114" s="252">
        <f>'CONTROL ALGAS IV Región'!F33</f>
        <v>247</v>
      </c>
      <c r="I114" s="252"/>
      <c r="J114" s="252">
        <f>'CONTROL ALGAS IV Región'!G33</f>
        <v>846.44299999999976</v>
      </c>
      <c r="K114" s="252">
        <f>'CONTROL ALGAS IV Región'!J33</f>
        <v>0</v>
      </c>
      <c r="L114" s="252">
        <f>'CONTROL ALGAS IV Región'!K33</f>
        <v>846.44299999999976</v>
      </c>
      <c r="M114" s="253">
        <f>'CONTROL ALGAS IV Región'!L33</f>
        <v>0</v>
      </c>
      <c r="N114" s="254" t="str">
        <f>'CONTROL ALGAS IV Región'!M33</f>
        <v>-</v>
      </c>
      <c r="O114" s="255">
        <f>+'RESUMEN ANUAL'!B$4</f>
        <v>43689</v>
      </c>
    </row>
    <row r="115" spans="1:15" s="256" customFormat="1">
      <c r="A115" s="249" t="s">
        <v>81</v>
      </c>
      <c r="B115" s="250" t="s">
        <v>62</v>
      </c>
      <c r="C115" s="251" t="s">
        <v>63</v>
      </c>
      <c r="D115" s="251" t="s">
        <v>64</v>
      </c>
      <c r="E115" s="251" t="s">
        <v>74</v>
      </c>
      <c r="F115" s="251" t="s">
        <v>69</v>
      </c>
      <c r="G115" s="251" t="s">
        <v>70</v>
      </c>
      <c r="H115" s="252">
        <f>'CONTROL ALGAS IV Región'!F34</f>
        <v>329</v>
      </c>
      <c r="I115" s="252"/>
      <c r="J115" s="252">
        <f>'CONTROL ALGAS IV Región'!G34</f>
        <v>1175.4429999999998</v>
      </c>
      <c r="K115" s="252">
        <f>'CONTROL ALGAS IV Región'!J34</f>
        <v>0</v>
      </c>
      <c r="L115" s="252">
        <f>'CONTROL ALGAS IV Región'!K34</f>
        <v>1175.4429999999998</v>
      </c>
      <c r="M115" s="253">
        <f>'CONTROL ALGAS IV Región'!L34</f>
        <v>0</v>
      </c>
      <c r="N115" s="254" t="str">
        <f>'CONTROL ALGAS IV Región'!M34</f>
        <v>-</v>
      </c>
      <c r="O115" s="255">
        <f>+'RESUMEN ANUAL'!B$4</f>
        <v>43689</v>
      </c>
    </row>
    <row r="116" spans="1:15" s="256" customFormat="1">
      <c r="A116" s="249" t="s">
        <v>81</v>
      </c>
      <c r="B116" s="250" t="s">
        <v>62</v>
      </c>
      <c r="C116" s="251" t="s">
        <v>63</v>
      </c>
      <c r="D116" s="251" t="s">
        <v>64</v>
      </c>
      <c r="E116" s="251" t="s">
        <v>74</v>
      </c>
      <c r="F116" s="251" t="s">
        <v>59</v>
      </c>
      <c r="G116" s="251" t="s">
        <v>71</v>
      </c>
      <c r="H116" s="252">
        <f>'CONTROL ALGAS IV Región'!F36</f>
        <v>305</v>
      </c>
      <c r="I116" s="252"/>
      <c r="J116" s="252">
        <f>'CONTROL ALGAS IV Región'!G36</f>
        <v>1480.4429999999998</v>
      </c>
      <c r="K116" s="252">
        <f>'CONTROL ALGAS IV Región'!J36</f>
        <v>0</v>
      </c>
      <c r="L116" s="252">
        <f>'CONTROL ALGAS IV Región'!K36</f>
        <v>1480.4429999999998</v>
      </c>
      <c r="M116" s="253">
        <f>'CONTROL ALGAS IV Región'!L36</f>
        <v>0</v>
      </c>
      <c r="N116" s="257" t="str">
        <f>'CONTROL ALGAS IV Región'!M36</f>
        <v>-</v>
      </c>
      <c r="O116" s="255">
        <f>+'RESUMEN ANUAL'!B$4</f>
        <v>43689</v>
      </c>
    </row>
    <row r="117" spans="1:15" s="256" customFormat="1">
      <c r="A117" s="249" t="s">
        <v>81</v>
      </c>
      <c r="B117" s="250" t="s">
        <v>62</v>
      </c>
      <c r="C117" s="251" t="s">
        <v>63</v>
      </c>
      <c r="D117" s="251" t="s">
        <v>64</v>
      </c>
      <c r="E117" s="251" t="s">
        <v>74</v>
      </c>
      <c r="F117" s="251" t="s">
        <v>52</v>
      </c>
      <c r="G117" s="251" t="s">
        <v>59</v>
      </c>
      <c r="H117" s="252">
        <f>H110+H111+H112+H113+H114+H115+H116</f>
        <v>6464</v>
      </c>
      <c r="I117" s="252"/>
      <c r="J117" s="252">
        <f>J110+J111+J112+J113+J114+J115+J116</f>
        <v>8794.3869999999988</v>
      </c>
      <c r="K117" s="252">
        <f>K110+K111+K112+K113+K114+K115+K116</f>
        <v>4747.2049999999999</v>
      </c>
      <c r="L117" s="252">
        <f>J117-K117</f>
        <v>4047.1819999999989</v>
      </c>
      <c r="M117" s="253">
        <f>K117/J117</f>
        <v>0.53979941978900869</v>
      </c>
      <c r="N117" s="257" t="s">
        <v>86</v>
      </c>
      <c r="O117" s="255">
        <f>+'RESUMEN ANUAL'!B$4</f>
        <v>43689</v>
      </c>
    </row>
    <row r="118" spans="1:15" s="256" customFormat="1">
      <c r="A118" s="249" t="s">
        <v>81</v>
      </c>
      <c r="B118" s="250" t="s">
        <v>62</v>
      </c>
      <c r="C118" s="251" t="s">
        <v>63</v>
      </c>
      <c r="D118" s="251" t="s">
        <v>64</v>
      </c>
      <c r="E118" s="251" t="s">
        <v>75</v>
      </c>
      <c r="F118" s="251" t="s">
        <v>53</v>
      </c>
      <c r="G118" s="251" t="s">
        <v>53</v>
      </c>
      <c r="H118" s="252">
        <f>'CONTROL ALGAS IV Región'!F28</f>
        <v>1073</v>
      </c>
      <c r="I118" s="252"/>
      <c r="J118" s="252">
        <f>'CONTROL ALGAS IV Región'!G28</f>
        <v>1073</v>
      </c>
      <c r="K118" s="252">
        <f>'CONTROL ALGAS IV Región'!J28</f>
        <v>1209.029</v>
      </c>
      <c r="L118" s="252">
        <f>'CONTROL ALGAS IV Región'!K28</f>
        <v>-136.029</v>
      </c>
      <c r="M118" s="253">
        <f>'CONTROL ALGAS IV Región'!L28</f>
        <v>1.1267744641192916</v>
      </c>
      <c r="N118" s="254">
        <f>'CONTROL ALGAS IV Región'!M28</f>
        <v>43553</v>
      </c>
      <c r="O118" s="255">
        <f>+'RESUMEN ANUAL'!B$4</f>
        <v>43689</v>
      </c>
    </row>
    <row r="119" spans="1:15" s="256" customFormat="1">
      <c r="A119" s="249" t="s">
        <v>81</v>
      </c>
      <c r="B119" s="250" t="s">
        <v>62</v>
      </c>
      <c r="C119" s="251" t="s">
        <v>63</v>
      </c>
      <c r="D119" s="251" t="s">
        <v>64</v>
      </c>
      <c r="E119" s="251" t="s">
        <v>75</v>
      </c>
      <c r="F119" s="251" t="s">
        <v>57</v>
      </c>
      <c r="G119" s="251" t="s">
        <v>57</v>
      </c>
      <c r="H119" s="252">
        <f>'CONTROL ALGAS IV Región'!F32</f>
        <v>692</v>
      </c>
      <c r="I119" s="252"/>
      <c r="J119" s="252">
        <f>'CONTROL ALGAS IV Región'!G32</f>
        <v>607.30699999999979</v>
      </c>
      <c r="K119" s="252">
        <f>'CONTROL ALGAS IV Región'!J32</f>
        <v>0</v>
      </c>
      <c r="L119" s="252">
        <f>'CONTROL ALGAS IV Región'!K32</f>
        <v>607.30699999999979</v>
      </c>
      <c r="M119" s="253">
        <f>'CONTROL ALGAS IV Región'!L32</f>
        <v>0</v>
      </c>
      <c r="N119" s="257" t="str">
        <f>'CONTROL ALGAS IV Región'!M32</f>
        <v>-</v>
      </c>
      <c r="O119" s="255">
        <f>+'RESUMEN ANUAL'!B$4</f>
        <v>43689</v>
      </c>
    </row>
    <row r="120" spans="1:15" s="256" customFormat="1">
      <c r="A120" s="249" t="s">
        <v>81</v>
      </c>
      <c r="B120" s="250" t="s">
        <v>62</v>
      </c>
      <c r="C120" s="251" t="s">
        <v>63</v>
      </c>
      <c r="D120" s="251" t="s">
        <v>64</v>
      </c>
      <c r="E120" s="251" t="s">
        <v>75</v>
      </c>
      <c r="F120" s="251" t="s">
        <v>59</v>
      </c>
      <c r="G120" s="251" t="s">
        <v>59</v>
      </c>
      <c r="H120" s="252">
        <f>'CONTROL ALGAS IV Región'!F35</f>
        <v>402</v>
      </c>
      <c r="I120" s="252"/>
      <c r="J120" s="252">
        <f>'CONTROL ALGAS IV Región'!G35</f>
        <v>1009.3069999999998</v>
      </c>
      <c r="K120" s="252">
        <f>'CONTROL ALGAS IV Región'!J35</f>
        <v>0</v>
      </c>
      <c r="L120" s="252">
        <f>'CONTROL ALGAS IV Región'!K35</f>
        <v>1009.3069999999998</v>
      </c>
      <c r="M120" s="253">
        <f>'CONTROL ALGAS IV Región'!L35</f>
        <v>0</v>
      </c>
      <c r="N120" s="257" t="str">
        <f>'CONTROL ALGAS IV Región'!M35</f>
        <v>-</v>
      </c>
      <c r="O120" s="255">
        <f>+'RESUMEN ANUAL'!B$4</f>
        <v>43689</v>
      </c>
    </row>
    <row r="121" spans="1:15" s="256" customFormat="1">
      <c r="A121" s="249" t="s">
        <v>81</v>
      </c>
      <c r="B121" s="250" t="s">
        <v>62</v>
      </c>
      <c r="C121" s="251" t="s">
        <v>63</v>
      </c>
      <c r="D121" s="251" t="s">
        <v>64</v>
      </c>
      <c r="E121" s="251" t="s">
        <v>75</v>
      </c>
      <c r="F121" s="251" t="s">
        <v>52</v>
      </c>
      <c r="G121" s="251" t="s">
        <v>59</v>
      </c>
      <c r="H121" s="252">
        <f>H118+H119+H120</f>
        <v>2167</v>
      </c>
      <c r="I121" s="252"/>
      <c r="J121" s="252">
        <f>J118+J119+J120</f>
        <v>2689.6139999999996</v>
      </c>
      <c r="K121" s="252">
        <f>K118+K119+K120</f>
        <v>1209.029</v>
      </c>
      <c r="L121" s="252">
        <f>J121-K121</f>
        <v>1480.5849999999996</v>
      </c>
      <c r="M121" s="253">
        <f>K121/J121</f>
        <v>0.4495176631293562</v>
      </c>
      <c r="N121" s="257" t="s">
        <v>86</v>
      </c>
      <c r="O121" s="255">
        <f>+'RESUMEN ANUAL'!B$4</f>
        <v>43689</v>
      </c>
    </row>
    <row r="122" spans="1:15" s="256" customFormat="1">
      <c r="A122" s="249" t="s">
        <v>81</v>
      </c>
      <c r="B122" s="250" t="s">
        <v>62</v>
      </c>
      <c r="C122" s="251" t="s">
        <v>63</v>
      </c>
      <c r="D122" s="251" t="s">
        <v>64</v>
      </c>
      <c r="E122" s="251" t="s">
        <v>77</v>
      </c>
      <c r="F122" s="251" t="s">
        <v>52</v>
      </c>
      <c r="G122" s="251" t="s">
        <v>67</v>
      </c>
      <c r="H122" s="252">
        <f>'CONTROL ALGAS IV Región'!F37</f>
        <v>276</v>
      </c>
      <c r="I122" s="252"/>
      <c r="J122" s="252">
        <f>'CONTROL ALGAS IV Región'!G37</f>
        <v>276</v>
      </c>
      <c r="K122" s="252">
        <f>'CONTROL ALGAS IV Región'!J37</f>
        <v>166.685</v>
      </c>
      <c r="L122" s="252">
        <f>'CONTROL ALGAS IV Región'!K37</f>
        <v>109.315</v>
      </c>
      <c r="M122" s="253">
        <f>'CONTROL ALGAS IV Región'!L37</f>
        <v>0.60393115942028985</v>
      </c>
      <c r="N122" s="254" t="str">
        <f>'CONTROL ALGAS IV Región'!M37</f>
        <v>-</v>
      </c>
      <c r="O122" s="255">
        <f>+'RESUMEN ANUAL'!B$4</f>
        <v>43689</v>
      </c>
    </row>
    <row r="123" spans="1:15" s="256" customFormat="1">
      <c r="A123" s="249" t="s">
        <v>81</v>
      </c>
      <c r="B123" s="250" t="s">
        <v>62</v>
      </c>
      <c r="C123" s="251" t="s">
        <v>63</v>
      </c>
      <c r="D123" s="251" t="s">
        <v>64</v>
      </c>
      <c r="E123" s="251" t="s">
        <v>77</v>
      </c>
      <c r="F123" s="251" t="s">
        <v>53</v>
      </c>
      <c r="G123" s="251" t="s">
        <v>53</v>
      </c>
      <c r="H123" s="252">
        <f>'CONTROL ALGAS IV Región'!F39</f>
        <v>44</v>
      </c>
      <c r="I123" s="252"/>
      <c r="J123" s="252">
        <f>'CONTROL ALGAS IV Región'!G39</f>
        <v>153.315</v>
      </c>
      <c r="K123" s="252">
        <f>'CONTROL ALGAS IV Región'!J39</f>
        <v>0</v>
      </c>
      <c r="L123" s="252">
        <f>'CONTROL ALGAS IV Región'!K39</f>
        <v>153.315</v>
      </c>
      <c r="M123" s="253">
        <f>'CONTROL ALGAS IV Región'!L39</f>
        <v>0</v>
      </c>
      <c r="N123" s="254" t="str">
        <f>'CONTROL ALGAS IV Región'!M39</f>
        <v>-</v>
      </c>
      <c r="O123" s="255">
        <f>+'RESUMEN ANUAL'!B$4</f>
        <v>43689</v>
      </c>
    </row>
    <row r="124" spans="1:15" s="256" customFormat="1">
      <c r="A124" s="249" t="s">
        <v>81</v>
      </c>
      <c r="B124" s="250" t="s">
        <v>62</v>
      </c>
      <c r="C124" s="251" t="s">
        <v>63</v>
      </c>
      <c r="D124" s="251" t="s">
        <v>64</v>
      </c>
      <c r="E124" s="251" t="s">
        <v>77</v>
      </c>
      <c r="F124" s="251" t="s">
        <v>54</v>
      </c>
      <c r="G124" s="251" t="s">
        <v>55</v>
      </c>
      <c r="H124" s="252">
        <f>'CONTROL ALGAS IV Región'!F40</f>
        <v>766</v>
      </c>
      <c r="I124" s="252"/>
      <c r="J124" s="252">
        <f>'CONTROL ALGAS IV Región'!G40</f>
        <v>919.31500000000005</v>
      </c>
      <c r="K124" s="252">
        <f>'CONTROL ALGAS IV Región'!J40</f>
        <v>602.10500000000002</v>
      </c>
      <c r="L124" s="252">
        <f>'CONTROL ALGAS IV Región'!K40</f>
        <v>317.21000000000004</v>
      </c>
      <c r="M124" s="253">
        <f>'CONTROL ALGAS IV Región'!L40</f>
        <v>0.6549496092199083</v>
      </c>
      <c r="N124" s="254" t="str">
        <f>'CONTROL ALGAS IV Región'!M40</f>
        <v>-</v>
      </c>
      <c r="O124" s="255">
        <f>+'RESUMEN ANUAL'!B$4</f>
        <v>43689</v>
      </c>
    </row>
    <row r="125" spans="1:15" s="256" customFormat="1">
      <c r="A125" s="249" t="s">
        <v>81</v>
      </c>
      <c r="B125" s="250" t="s">
        <v>62</v>
      </c>
      <c r="C125" s="251" t="s">
        <v>63</v>
      </c>
      <c r="D125" s="251" t="s">
        <v>64</v>
      </c>
      <c r="E125" s="251" t="s">
        <v>77</v>
      </c>
      <c r="F125" s="251" t="s">
        <v>56</v>
      </c>
      <c r="G125" s="251" t="s">
        <v>68</v>
      </c>
      <c r="H125" s="252">
        <f>'CONTROL ALGAS IV Región'!F41</f>
        <v>332</v>
      </c>
      <c r="I125" s="252"/>
      <c r="J125" s="252">
        <f>'CONTROL ALGAS IV Región'!G41</f>
        <v>649.21</v>
      </c>
      <c r="K125" s="252">
        <f>'CONTROL ALGAS IV Región'!J41</f>
        <v>154.66399999999999</v>
      </c>
      <c r="L125" s="252">
        <f>'CONTROL ALGAS IV Región'!K41</f>
        <v>494.54600000000005</v>
      </c>
      <c r="M125" s="253">
        <f>'CONTROL ALGAS IV Región'!L41</f>
        <v>0.23823416151938506</v>
      </c>
      <c r="N125" s="254" t="str">
        <f>'CONTROL ALGAS IV Región'!M41</f>
        <v>-</v>
      </c>
      <c r="O125" s="255">
        <f>+'RESUMEN ANUAL'!B$4</f>
        <v>43689</v>
      </c>
    </row>
    <row r="126" spans="1:15" s="256" customFormat="1">
      <c r="A126" s="249" t="s">
        <v>81</v>
      </c>
      <c r="B126" s="250" t="s">
        <v>62</v>
      </c>
      <c r="C126" s="251" t="s">
        <v>63</v>
      </c>
      <c r="D126" s="251" t="s">
        <v>64</v>
      </c>
      <c r="E126" s="251" t="s">
        <v>77</v>
      </c>
      <c r="F126" s="251" t="s">
        <v>57</v>
      </c>
      <c r="G126" s="251" t="s">
        <v>57</v>
      </c>
      <c r="H126" s="252">
        <f>'CONTROL ALGAS IV Región'!F43</f>
        <v>63</v>
      </c>
      <c r="I126" s="252"/>
      <c r="J126" s="252">
        <f>'CONTROL ALGAS IV Región'!G43</f>
        <v>557.54600000000005</v>
      </c>
      <c r="K126" s="252">
        <f>'CONTROL ALGAS IV Región'!J43</f>
        <v>0</v>
      </c>
      <c r="L126" s="252">
        <f>'CONTROL ALGAS IV Región'!K43</f>
        <v>557.54600000000005</v>
      </c>
      <c r="M126" s="253">
        <f>'CONTROL ALGAS IV Región'!L43</f>
        <v>0</v>
      </c>
      <c r="N126" s="254" t="str">
        <f>'CONTROL ALGAS IV Región'!M43</f>
        <v>-</v>
      </c>
      <c r="O126" s="255">
        <f>+'RESUMEN ANUAL'!B$4</f>
        <v>43689</v>
      </c>
    </row>
    <row r="127" spans="1:15" s="256" customFormat="1">
      <c r="A127" s="249" t="s">
        <v>81</v>
      </c>
      <c r="B127" s="250" t="s">
        <v>62</v>
      </c>
      <c r="C127" s="251" t="s">
        <v>63</v>
      </c>
      <c r="D127" s="251" t="s">
        <v>64</v>
      </c>
      <c r="E127" s="251" t="s">
        <v>77</v>
      </c>
      <c r="F127" s="251" t="s">
        <v>69</v>
      </c>
      <c r="G127" s="251" t="s">
        <v>70</v>
      </c>
      <c r="H127" s="252">
        <f>'CONTROL ALGAS IV Región'!F44</f>
        <v>83</v>
      </c>
      <c r="I127" s="252"/>
      <c r="J127" s="252">
        <f>'CONTROL ALGAS IV Región'!G44</f>
        <v>640.54600000000005</v>
      </c>
      <c r="K127" s="252">
        <f>'CONTROL ALGAS IV Región'!J44</f>
        <v>0</v>
      </c>
      <c r="L127" s="252">
        <f>'CONTROL ALGAS IV Región'!K44</f>
        <v>640.54600000000005</v>
      </c>
      <c r="M127" s="253">
        <f>'CONTROL ALGAS IV Región'!L44</f>
        <v>0</v>
      </c>
      <c r="N127" s="254" t="str">
        <f>'CONTROL ALGAS IV Región'!M44</f>
        <v>-</v>
      </c>
      <c r="O127" s="255">
        <f>+'RESUMEN ANUAL'!B$4</f>
        <v>43689</v>
      </c>
    </row>
    <row r="128" spans="1:15" s="256" customFormat="1">
      <c r="A128" s="249" t="s">
        <v>81</v>
      </c>
      <c r="B128" s="250" t="s">
        <v>62</v>
      </c>
      <c r="C128" s="251" t="s">
        <v>63</v>
      </c>
      <c r="D128" s="251" t="s">
        <v>64</v>
      </c>
      <c r="E128" s="251" t="s">
        <v>77</v>
      </c>
      <c r="F128" s="251" t="s">
        <v>59</v>
      </c>
      <c r="G128" s="251" t="s">
        <v>71</v>
      </c>
      <c r="H128" s="252">
        <f>'CONTROL ALGAS IV Región'!F46</f>
        <v>77</v>
      </c>
      <c r="I128" s="252"/>
      <c r="J128" s="252">
        <f>'CONTROL ALGAS IV Región'!G46</f>
        <v>717.54600000000005</v>
      </c>
      <c r="K128" s="252">
        <f>'CONTROL ALGAS IV Región'!J46</f>
        <v>0</v>
      </c>
      <c r="L128" s="252">
        <f>'CONTROL ALGAS IV Región'!K46</f>
        <v>717.54600000000005</v>
      </c>
      <c r="M128" s="253">
        <f>'CONTROL ALGAS IV Región'!L46</f>
        <v>0</v>
      </c>
      <c r="N128" s="254" t="str">
        <f>'CONTROL ALGAS IV Región'!M46</f>
        <v>-</v>
      </c>
      <c r="O128" s="255">
        <f>+'RESUMEN ANUAL'!B$4</f>
        <v>43689</v>
      </c>
    </row>
    <row r="129" spans="1:17" s="256" customFormat="1">
      <c r="A129" s="249" t="s">
        <v>81</v>
      </c>
      <c r="B129" s="250" t="s">
        <v>62</v>
      </c>
      <c r="C129" s="251" t="s">
        <v>63</v>
      </c>
      <c r="D129" s="251" t="s">
        <v>64</v>
      </c>
      <c r="E129" s="251" t="s">
        <v>77</v>
      </c>
      <c r="F129" s="251" t="s">
        <v>52</v>
      </c>
      <c r="G129" s="251" t="s">
        <v>59</v>
      </c>
      <c r="H129" s="252">
        <f>H122+H123+H124+H125+H126+H127+H128</f>
        <v>1641</v>
      </c>
      <c r="I129" s="252"/>
      <c r="J129" s="252">
        <f t="shared" ref="J129:K129" si="0">J122+J123+J124+J125+J126+J127+J128</f>
        <v>3913.478000000001</v>
      </c>
      <c r="K129" s="252">
        <f t="shared" si="0"/>
        <v>923.45399999999995</v>
      </c>
      <c r="L129" s="252">
        <f>J129-K129</f>
        <v>2990.0240000000013</v>
      </c>
      <c r="M129" s="253">
        <f>K129/J129</f>
        <v>0.23596759710927204</v>
      </c>
      <c r="N129" s="257" t="str">
        <f>'CONTROL ALGAS IV Región'!M41</f>
        <v>-</v>
      </c>
      <c r="O129" s="255">
        <f>+'RESUMEN ANUAL'!B$4</f>
        <v>43689</v>
      </c>
    </row>
    <row r="130" spans="1:17" s="256" customFormat="1">
      <c r="A130" s="249" t="s">
        <v>81</v>
      </c>
      <c r="B130" s="250" t="s">
        <v>62</v>
      </c>
      <c r="C130" s="251" t="s">
        <v>63</v>
      </c>
      <c r="D130" s="251" t="s">
        <v>64</v>
      </c>
      <c r="E130" s="251" t="s">
        <v>76</v>
      </c>
      <c r="F130" s="251" t="s">
        <v>53</v>
      </c>
      <c r="G130" s="251" t="s">
        <v>53</v>
      </c>
      <c r="H130" s="252">
        <f>'CONTROL ALGAS IV Región'!F38</f>
        <v>272</v>
      </c>
      <c r="I130" s="252"/>
      <c r="J130" s="252">
        <f>'CONTROL ALGAS IV Región'!G38</f>
        <v>272</v>
      </c>
      <c r="K130" s="252">
        <f>'CONTROL ALGAS IV Región'!J38</f>
        <v>323.16199999999998</v>
      </c>
      <c r="L130" s="252">
        <f>'CONTROL ALGAS IV Región'!K38</f>
        <v>-51.161999999999978</v>
      </c>
      <c r="M130" s="253">
        <f>'CONTROL ALGAS IV Región'!L38</f>
        <v>1.1880955882352939</v>
      </c>
      <c r="N130" s="254" t="str">
        <f>'CONTROL ALGAS IV Región'!M38</f>
        <v>-</v>
      </c>
      <c r="O130" s="255">
        <f>+'RESUMEN ANUAL'!B$4</f>
        <v>43689</v>
      </c>
    </row>
    <row r="131" spans="1:17" s="256" customFormat="1">
      <c r="A131" s="249" t="s">
        <v>81</v>
      </c>
      <c r="B131" s="250" t="s">
        <v>62</v>
      </c>
      <c r="C131" s="251" t="s">
        <v>63</v>
      </c>
      <c r="D131" s="251" t="s">
        <v>64</v>
      </c>
      <c r="E131" s="251" t="s">
        <v>76</v>
      </c>
      <c r="F131" s="251" t="s">
        <v>57</v>
      </c>
      <c r="G131" s="251" t="s">
        <v>57</v>
      </c>
      <c r="H131" s="252">
        <f>'CONTROL ALGAS IV Región'!F42</f>
        <v>176</v>
      </c>
      <c r="I131" s="252"/>
      <c r="J131" s="252">
        <f>'CONTROL ALGAS IV Región'!G42</f>
        <v>670.54600000000005</v>
      </c>
      <c r="K131" s="252">
        <f>'CONTROL ALGAS IV Región'!J42</f>
        <v>0</v>
      </c>
      <c r="L131" s="252">
        <f>'CONTROL ALGAS IV Región'!K42</f>
        <v>670.54600000000005</v>
      </c>
      <c r="M131" s="253">
        <f>'CONTROL ALGAS IV Región'!L42</f>
        <v>0</v>
      </c>
      <c r="N131" s="254" t="str">
        <f>'CONTROL ALGAS IV Región'!M42</f>
        <v>-</v>
      </c>
      <c r="O131" s="255">
        <f>+'RESUMEN ANUAL'!B$4</f>
        <v>43689</v>
      </c>
    </row>
    <row r="132" spans="1:17" s="256" customFormat="1">
      <c r="A132" s="249" t="s">
        <v>81</v>
      </c>
      <c r="B132" s="250" t="s">
        <v>62</v>
      </c>
      <c r="C132" s="251" t="s">
        <v>63</v>
      </c>
      <c r="D132" s="251" t="s">
        <v>64</v>
      </c>
      <c r="E132" s="251" t="s">
        <v>76</v>
      </c>
      <c r="F132" s="251" t="s">
        <v>59</v>
      </c>
      <c r="G132" s="251" t="s">
        <v>59</v>
      </c>
      <c r="H132" s="252">
        <f>'CONTROL ALGAS IV Región'!F45</f>
        <v>102</v>
      </c>
      <c r="I132" s="252"/>
      <c r="J132" s="252">
        <f>'CONTROL ALGAS IV Región'!G45</f>
        <v>772.54600000000005</v>
      </c>
      <c r="K132" s="252">
        <f>'CONTROL ALGAS IV Región'!J45</f>
        <v>0</v>
      </c>
      <c r="L132" s="252">
        <f>'CONTROL ALGAS IV Región'!K45</f>
        <v>772.54600000000005</v>
      </c>
      <c r="M132" s="253">
        <f>'CONTROL ALGAS IV Región'!L45</f>
        <v>0</v>
      </c>
      <c r="N132" s="254" t="str">
        <f>'CONTROL ALGAS IV Región'!M45</f>
        <v>-</v>
      </c>
      <c r="O132" s="255">
        <f>+'RESUMEN ANUAL'!B$4</f>
        <v>43689</v>
      </c>
    </row>
    <row r="133" spans="1:17" s="256" customFormat="1">
      <c r="A133" s="249" t="s">
        <v>81</v>
      </c>
      <c r="B133" s="250" t="s">
        <v>62</v>
      </c>
      <c r="C133" s="251" t="s">
        <v>63</v>
      </c>
      <c r="D133" s="251" t="s">
        <v>64</v>
      </c>
      <c r="E133" s="251" t="s">
        <v>76</v>
      </c>
      <c r="F133" s="251" t="s">
        <v>52</v>
      </c>
      <c r="G133" s="251" t="s">
        <v>59</v>
      </c>
      <c r="H133" s="252">
        <f>H130+H131+H132</f>
        <v>550</v>
      </c>
      <c r="I133" s="252"/>
      <c r="J133" s="252">
        <f>J130+J131+J132</f>
        <v>1715.0920000000001</v>
      </c>
      <c r="K133" s="252">
        <f>K130+K131+K132</f>
        <v>323.16199999999998</v>
      </c>
      <c r="L133" s="252">
        <f>J133-K133</f>
        <v>1391.93</v>
      </c>
      <c r="M133" s="253">
        <f>K133/J133</f>
        <v>0.18842254526287799</v>
      </c>
      <c r="N133" s="257" t="s">
        <v>86</v>
      </c>
      <c r="O133" s="255">
        <f>+'RESUMEN ANUAL'!B$4</f>
        <v>43689</v>
      </c>
    </row>
    <row r="134" spans="1:17" s="256" customFormat="1">
      <c r="A134" s="249" t="s">
        <v>81</v>
      </c>
      <c r="B134" s="250" t="s">
        <v>62</v>
      </c>
      <c r="C134" s="251" t="s">
        <v>63</v>
      </c>
      <c r="D134" s="251" t="s">
        <v>64</v>
      </c>
      <c r="E134" s="251" t="s">
        <v>78</v>
      </c>
      <c r="F134" s="251" t="s">
        <v>52</v>
      </c>
      <c r="G134" s="251" t="s">
        <v>67</v>
      </c>
      <c r="H134" s="252">
        <f>'CONTROL ALGAS IV Región'!F47</f>
        <v>558</v>
      </c>
      <c r="I134" s="252"/>
      <c r="J134" s="252">
        <f>'CONTROL ALGAS IV Región'!G47</f>
        <v>558</v>
      </c>
      <c r="K134" s="252">
        <f>'CONTROL ALGAS IV Región'!J47</f>
        <v>725.17</v>
      </c>
      <c r="L134" s="252">
        <f>'CONTROL ALGAS IV Región'!K47</f>
        <v>-167.16999999999996</v>
      </c>
      <c r="M134" s="253">
        <f>'CONTROL ALGAS IV Región'!L47</f>
        <v>1.2995878136200716</v>
      </c>
      <c r="N134" s="254">
        <f>'CONTROL ALGAS IV Región'!M47</f>
        <v>43509</v>
      </c>
      <c r="O134" s="254">
        <f>+'RESUMEN ANUAL'!B$4</f>
        <v>43689</v>
      </c>
    </row>
    <row r="135" spans="1:17" s="256" customFormat="1">
      <c r="A135" s="249" t="s">
        <v>81</v>
      </c>
      <c r="B135" s="250" t="s">
        <v>62</v>
      </c>
      <c r="C135" s="251" t="s">
        <v>63</v>
      </c>
      <c r="D135" s="251" t="s">
        <v>64</v>
      </c>
      <c r="E135" s="251" t="s">
        <v>78</v>
      </c>
      <c r="F135" s="251" t="s">
        <v>53</v>
      </c>
      <c r="G135" s="251" t="s">
        <v>53</v>
      </c>
      <c r="H135" s="252">
        <f>'CONTROL ALGAS IV Región'!F49</f>
        <v>88</v>
      </c>
      <c r="I135" s="252"/>
      <c r="J135" s="252">
        <f>'CONTROL ALGAS IV Región'!G49</f>
        <v>-79.169999999999959</v>
      </c>
      <c r="K135" s="252">
        <f>'CONTROL ALGAS IV Región'!J49</f>
        <v>0</v>
      </c>
      <c r="L135" s="252">
        <f>'CONTROL ALGAS IV Región'!K49</f>
        <v>-79.169999999999959</v>
      </c>
      <c r="M135" s="253">
        <f>(K135/J135)*-1</f>
        <v>0</v>
      </c>
      <c r="N135" s="254" t="str">
        <f>'CONTROL ALGAS IV Región'!M49</f>
        <v>-</v>
      </c>
      <c r="O135" s="254">
        <f>+'RESUMEN ANUAL'!B$4</f>
        <v>43689</v>
      </c>
    </row>
    <row r="136" spans="1:17" s="256" customFormat="1">
      <c r="A136" s="249" t="s">
        <v>81</v>
      </c>
      <c r="B136" s="250" t="s">
        <v>62</v>
      </c>
      <c r="C136" s="251" t="s">
        <v>63</v>
      </c>
      <c r="D136" s="251" t="s">
        <v>64</v>
      </c>
      <c r="E136" s="251" t="s">
        <v>78</v>
      </c>
      <c r="F136" s="251" t="s">
        <v>54</v>
      </c>
      <c r="G136" s="251" t="s">
        <v>55</v>
      </c>
      <c r="H136" s="252">
        <f>'CONTROL ALGAS IV Región'!F50</f>
        <v>1553</v>
      </c>
      <c r="I136" s="252"/>
      <c r="J136" s="252">
        <f>'CONTROL ALGAS IV Región'!G50</f>
        <v>1473.83</v>
      </c>
      <c r="K136" s="252">
        <f>'CONTROL ALGAS IV Región'!J50</f>
        <v>1508.338</v>
      </c>
      <c r="L136" s="252">
        <f>'CONTROL ALGAS IV Región'!K50</f>
        <v>-34.508000000000038</v>
      </c>
      <c r="M136" s="253">
        <f>'CONTROL ALGAS IV Región'!L50</f>
        <v>0</v>
      </c>
      <c r="N136" s="257">
        <f>'CONTROL ALGAS IV Región'!M50</f>
        <v>42545</v>
      </c>
      <c r="O136" s="254">
        <f>+'RESUMEN ANUAL'!B$4</f>
        <v>43689</v>
      </c>
    </row>
    <row r="137" spans="1:17" s="256" customFormat="1">
      <c r="A137" s="249" t="s">
        <v>81</v>
      </c>
      <c r="B137" s="250" t="s">
        <v>62</v>
      </c>
      <c r="C137" s="251" t="s">
        <v>63</v>
      </c>
      <c r="D137" s="251" t="s">
        <v>64</v>
      </c>
      <c r="E137" s="251" t="s">
        <v>78</v>
      </c>
      <c r="F137" s="251" t="s">
        <v>56</v>
      </c>
      <c r="G137" s="251" t="s">
        <v>68</v>
      </c>
      <c r="H137" s="252">
        <f>'CONTROL ALGAS IV Región'!F51</f>
        <v>670</v>
      </c>
      <c r="I137" s="252"/>
      <c r="J137" s="252">
        <f>'CONTROL ALGAS IV Región'!G51</f>
        <v>635.49199999999996</v>
      </c>
      <c r="K137" s="252">
        <f>'CONTROL ALGAS IV Región'!J51</f>
        <v>318.24400000000003</v>
      </c>
      <c r="L137" s="252">
        <f>'CONTROL ALGAS IV Región'!K51</f>
        <v>317.24799999999993</v>
      </c>
      <c r="M137" s="253">
        <f>'CONTROL ALGAS IV Región'!L51</f>
        <v>0.50078364479804627</v>
      </c>
      <c r="N137" s="257" t="str">
        <f>'CONTROL ALGAS IV Región'!M51</f>
        <v>-</v>
      </c>
      <c r="O137" s="254">
        <f>+'RESUMEN ANUAL'!B$4</f>
        <v>43689</v>
      </c>
    </row>
    <row r="138" spans="1:17" s="256" customFormat="1">
      <c r="A138" s="249" t="s">
        <v>81</v>
      </c>
      <c r="B138" s="250" t="s">
        <v>62</v>
      </c>
      <c r="C138" s="251" t="s">
        <v>63</v>
      </c>
      <c r="D138" s="251" t="s">
        <v>64</v>
      </c>
      <c r="E138" s="251" t="s">
        <v>78</v>
      </c>
      <c r="F138" s="251" t="s">
        <v>57</v>
      </c>
      <c r="G138" s="251" t="s">
        <v>57</v>
      </c>
      <c r="H138" s="252">
        <f>'CONTROL ALGAS IV Región'!F53</f>
        <v>127</v>
      </c>
      <c r="I138" s="252"/>
      <c r="J138" s="252">
        <f>'CONTROL ALGAS IV Región'!G53</f>
        <v>444.24799999999993</v>
      </c>
      <c r="K138" s="252">
        <f>'CONTROL ALGAS IV Región'!J53</f>
        <v>0</v>
      </c>
      <c r="L138" s="252">
        <f>'CONTROL ALGAS IV Región'!K53</f>
        <v>444.24799999999993</v>
      </c>
      <c r="M138" s="253">
        <f>'CONTROL ALGAS IV Región'!L53</f>
        <v>0</v>
      </c>
      <c r="N138" s="257" t="str">
        <f>'CONTROL ALGAS IV Región'!M53</f>
        <v>-</v>
      </c>
      <c r="O138" s="254">
        <f>+'RESUMEN ANUAL'!B$4</f>
        <v>43689</v>
      </c>
    </row>
    <row r="139" spans="1:17" s="256" customFormat="1">
      <c r="A139" s="249" t="s">
        <v>81</v>
      </c>
      <c r="B139" s="250" t="s">
        <v>62</v>
      </c>
      <c r="C139" s="251" t="s">
        <v>63</v>
      </c>
      <c r="D139" s="251" t="s">
        <v>64</v>
      </c>
      <c r="E139" s="251" t="s">
        <v>78</v>
      </c>
      <c r="F139" s="251" t="s">
        <v>69</v>
      </c>
      <c r="G139" s="251" t="s">
        <v>70</v>
      </c>
      <c r="H139" s="252">
        <f>'CONTROL ALGAS IV Región'!F54</f>
        <v>169</v>
      </c>
      <c r="I139" s="252"/>
      <c r="J139" s="252">
        <f>'CONTROL ALGAS IV Región'!G54</f>
        <v>613.24799999999993</v>
      </c>
      <c r="K139" s="252">
        <f>'CONTROL ALGAS IV Región'!J54</f>
        <v>0</v>
      </c>
      <c r="L139" s="252">
        <f>'CONTROL ALGAS IV Región'!K54</f>
        <v>613.24799999999993</v>
      </c>
      <c r="M139" s="253">
        <f>'CONTROL ALGAS IV Región'!L54</f>
        <v>0</v>
      </c>
      <c r="N139" s="257" t="str">
        <f>'CONTROL ALGAS IV Región'!M54</f>
        <v>-</v>
      </c>
      <c r="O139" s="254">
        <f>+'RESUMEN ANUAL'!B$4</f>
        <v>43689</v>
      </c>
    </row>
    <row r="140" spans="1:17" s="256" customFormat="1">
      <c r="A140" s="249" t="s">
        <v>81</v>
      </c>
      <c r="B140" s="250" t="s">
        <v>62</v>
      </c>
      <c r="C140" s="251" t="s">
        <v>63</v>
      </c>
      <c r="D140" s="251" t="s">
        <v>64</v>
      </c>
      <c r="E140" s="251" t="s">
        <v>78</v>
      </c>
      <c r="F140" s="251" t="s">
        <v>59</v>
      </c>
      <c r="G140" s="251" t="s">
        <v>71</v>
      </c>
      <c r="H140" s="252">
        <f>'CONTROL ALGAS IV Región'!F56</f>
        <v>157</v>
      </c>
      <c r="I140" s="252"/>
      <c r="J140" s="252">
        <f>'CONTROL ALGAS IV Región'!G56</f>
        <v>770.24799999999993</v>
      </c>
      <c r="K140" s="252">
        <f>'CONTROL ALGAS IV Región'!J56</f>
        <v>0</v>
      </c>
      <c r="L140" s="252">
        <f>'CONTROL ALGAS IV Región'!K56</f>
        <v>770.24799999999993</v>
      </c>
      <c r="M140" s="253">
        <f>'CONTROL ALGAS IV Región'!L56</f>
        <v>0</v>
      </c>
      <c r="N140" s="257" t="str">
        <f>'CONTROL ALGAS IV Región'!M56</f>
        <v>-</v>
      </c>
      <c r="O140" s="254">
        <f>+'RESUMEN ANUAL'!B$4</f>
        <v>43689</v>
      </c>
    </row>
    <row r="141" spans="1:17" s="256" customFormat="1">
      <c r="A141" s="249" t="s">
        <v>81</v>
      </c>
      <c r="B141" s="250" t="s">
        <v>62</v>
      </c>
      <c r="C141" s="251" t="s">
        <v>63</v>
      </c>
      <c r="D141" s="251" t="s">
        <v>64</v>
      </c>
      <c r="E141" s="251" t="s">
        <v>78</v>
      </c>
      <c r="F141" s="251" t="s">
        <v>52</v>
      </c>
      <c r="G141" s="251" t="s">
        <v>59</v>
      </c>
      <c r="H141" s="252">
        <f>'CONTROL ALGAS IV Región'!F47+'CONTROL ALGAS IV Región'!F49+'CONTROL ALGAS IV Región'!F50+'CONTROL ALGAS IV Región'!F51+'CONTROL ALGAS IV Región'!F53+'CONTROL ALGAS IV Región'!F54+'CONTROL ALGAS IV Región'!F56</f>
        <v>3322</v>
      </c>
      <c r="I141" s="252"/>
      <c r="J141" s="252">
        <f>'CONTROL ALGAS IV Región'!G47+'CONTROL ALGAS IV Región'!G49+'CONTROL ALGAS IV Región'!G50+'CONTROL ALGAS IV Región'!G51+'CONTROL ALGAS IV Región'!G53+'CONTROL ALGAS IV Región'!G54+'CONTROL ALGAS IV Región'!G56</f>
        <v>4415.8959999999997</v>
      </c>
      <c r="K141" s="252">
        <f>'CONTROL ALGAS IV Región'!J47+'CONTROL ALGAS IV Región'!J49+'CONTROL ALGAS IV Región'!J50+'CONTROL ALGAS IV Región'!J51+'CONTROL ALGAS IV Región'!J53+'CONTROL ALGAS IV Región'!J54+'CONTROL ALGAS IV Región'!J56</f>
        <v>2551.752</v>
      </c>
      <c r="L141" s="252">
        <f>'CONTROL ALGAS IV Región'!K47+'CONTROL ALGAS IV Región'!K49+'CONTROL ALGAS IV Región'!K50+'CONTROL ALGAS IV Región'!K51+'CONTROL ALGAS IV Región'!K53+'CONTROL ALGAS IV Región'!K54+'CONTROL ALGAS IV Región'!K56</f>
        <v>1864.1439999999998</v>
      </c>
      <c r="M141" s="253">
        <f>K141/J141</f>
        <v>0.57785600023188954</v>
      </c>
      <c r="N141" s="257" t="s">
        <v>86</v>
      </c>
      <c r="O141" s="254">
        <f>+'RESUMEN ANUAL'!B$4</f>
        <v>43689</v>
      </c>
      <c r="Q141" s="258"/>
    </row>
    <row r="142" spans="1:17" s="256" customFormat="1">
      <c r="A142" s="249" t="s">
        <v>81</v>
      </c>
      <c r="B142" s="250" t="s">
        <v>62</v>
      </c>
      <c r="C142" s="251" t="s">
        <v>63</v>
      </c>
      <c r="D142" s="251" t="s">
        <v>64</v>
      </c>
      <c r="E142" s="251" t="s">
        <v>79</v>
      </c>
      <c r="F142" s="251" t="s">
        <v>53</v>
      </c>
      <c r="G142" s="251" t="s">
        <v>53</v>
      </c>
      <c r="H142" s="252">
        <f>'CONTROL ALGAS IV Región'!F48</f>
        <v>552</v>
      </c>
      <c r="I142" s="252"/>
      <c r="J142" s="252">
        <f>'CONTROL ALGAS IV Región'!G48</f>
        <v>552</v>
      </c>
      <c r="K142" s="252">
        <f>'CONTROL ALGAS IV Región'!J48</f>
        <v>421.40700000000004</v>
      </c>
      <c r="L142" s="252">
        <f>'CONTROL ALGAS IV Región'!K48</f>
        <v>130.59299999999996</v>
      </c>
      <c r="M142" s="253">
        <f>'CONTROL ALGAS IV Región'!L48</f>
        <v>0.76341847826086962</v>
      </c>
      <c r="N142" s="254" t="str">
        <f>'CONTROL ALGAS IV Región'!M48</f>
        <v>-</v>
      </c>
      <c r="O142" s="254">
        <f>+'RESUMEN ANUAL'!B$4</f>
        <v>43689</v>
      </c>
    </row>
    <row r="143" spans="1:17" s="256" customFormat="1">
      <c r="A143" s="249" t="s">
        <v>81</v>
      </c>
      <c r="B143" s="250" t="s">
        <v>62</v>
      </c>
      <c r="C143" s="251" t="s">
        <v>63</v>
      </c>
      <c r="D143" s="251" t="s">
        <v>64</v>
      </c>
      <c r="E143" s="251" t="s">
        <v>79</v>
      </c>
      <c r="F143" s="251" t="s">
        <v>57</v>
      </c>
      <c r="G143" s="251" t="s">
        <v>57</v>
      </c>
      <c r="H143" s="252">
        <f>'CONTROL ALGAS IV Región'!F52</f>
        <v>356</v>
      </c>
      <c r="I143" s="252"/>
      <c r="J143" s="252">
        <f>'CONTROL ALGAS IV Región'!G52</f>
        <v>673.24799999999993</v>
      </c>
      <c r="K143" s="252">
        <f>'CONTROL ALGAS IV Región'!J52</f>
        <v>0</v>
      </c>
      <c r="L143" s="252">
        <f>'CONTROL ALGAS IV Región'!K52</f>
        <v>673.24799999999993</v>
      </c>
      <c r="M143" s="253">
        <f>'CONTROL ALGAS IV Región'!L52</f>
        <v>0</v>
      </c>
      <c r="N143" s="254" t="str">
        <f>'CONTROL ALGAS IV Región'!M52</f>
        <v>-</v>
      </c>
      <c r="O143" s="254">
        <f>+'RESUMEN ANUAL'!B$4</f>
        <v>43689</v>
      </c>
    </row>
    <row r="144" spans="1:17" s="256" customFormat="1">
      <c r="A144" s="249" t="s">
        <v>81</v>
      </c>
      <c r="B144" s="250" t="s">
        <v>62</v>
      </c>
      <c r="C144" s="251" t="s">
        <v>63</v>
      </c>
      <c r="D144" s="251" t="s">
        <v>64</v>
      </c>
      <c r="E144" s="251" t="s">
        <v>79</v>
      </c>
      <c r="F144" s="251" t="s">
        <v>59</v>
      </c>
      <c r="G144" s="251" t="s">
        <v>59</v>
      </c>
      <c r="H144" s="252">
        <f>'CONTROL ALGAS IV Región'!F55</f>
        <v>207</v>
      </c>
      <c r="I144" s="252"/>
      <c r="J144" s="252">
        <f>'CONTROL ALGAS IV Región'!G55</f>
        <v>880.24799999999993</v>
      </c>
      <c r="K144" s="252">
        <f>'CONTROL ALGAS IV Región'!J55</f>
        <v>0</v>
      </c>
      <c r="L144" s="252">
        <f>'CONTROL ALGAS IV Región'!K55</f>
        <v>880.24799999999993</v>
      </c>
      <c r="M144" s="253">
        <f>'CONTROL ALGAS IV Región'!L55</f>
        <v>0</v>
      </c>
      <c r="N144" s="254" t="str">
        <f>'CONTROL ALGAS IV Región'!M55</f>
        <v>-</v>
      </c>
      <c r="O144" s="254">
        <f>+'RESUMEN ANUAL'!B$4</f>
        <v>43689</v>
      </c>
    </row>
    <row r="145" spans="1:15" s="256" customFormat="1">
      <c r="A145" s="249" t="s">
        <v>81</v>
      </c>
      <c r="B145" s="250" t="s">
        <v>62</v>
      </c>
      <c r="C145" s="251" t="s">
        <v>63</v>
      </c>
      <c r="D145" s="251" t="s">
        <v>64</v>
      </c>
      <c r="E145" s="251" t="s">
        <v>79</v>
      </c>
      <c r="F145" s="251" t="s">
        <v>52</v>
      </c>
      <c r="G145" s="251" t="s">
        <v>59</v>
      </c>
      <c r="H145" s="252">
        <f>H142+H143+H144</f>
        <v>1115</v>
      </c>
      <c r="I145" s="252"/>
      <c r="J145" s="252">
        <f>J142+J143+J144</f>
        <v>2105.4960000000001</v>
      </c>
      <c r="K145" s="252">
        <f>K142+K143+K144</f>
        <v>421.40700000000004</v>
      </c>
      <c r="L145" s="252">
        <f>L142+L143+L144</f>
        <v>1684.0889999999999</v>
      </c>
      <c r="M145" s="253">
        <f>K145/J145</f>
        <v>0.20014618883151525</v>
      </c>
      <c r="N145" s="257" t="str">
        <f>'CONTROL ALGAS IV Región'!M55</f>
        <v>-</v>
      </c>
      <c r="O145" s="254">
        <f>+'RESUMEN ANUAL'!B$4</f>
        <v>43689</v>
      </c>
    </row>
    <row r="146" spans="1:15" s="256" customFormat="1">
      <c r="A146" s="249" t="s">
        <v>80</v>
      </c>
      <c r="B146" s="250" t="s">
        <v>85</v>
      </c>
      <c r="C146" s="251" t="s">
        <v>63</v>
      </c>
      <c r="D146" s="251" t="s">
        <v>64</v>
      </c>
      <c r="E146" s="251" t="s">
        <v>66</v>
      </c>
      <c r="F146" s="251" t="s">
        <v>52</v>
      </c>
      <c r="G146" s="251" t="s">
        <v>53</v>
      </c>
      <c r="H146" s="252">
        <f>'CONTROL ALGAS IV Región'!F61</f>
        <v>2</v>
      </c>
      <c r="I146" s="252"/>
      <c r="J146" s="252">
        <f>'CONTROL ALGAS IV Región'!G61</f>
        <v>2</v>
      </c>
      <c r="K146" s="252">
        <f>'CONTROL ALGAS IV Región'!J61</f>
        <v>12.131</v>
      </c>
      <c r="L146" s="252">
        <f>'CONTROL ALGAS IV Región'!K61</f>
        <v>-10.131</v>
      </c>
      <c r="M146" s="253">
        <f>'CONTROL ALGAS IV Región'!L61</f>
        <v>6.0655000000000001</v>
      </c>
      <c r="N146" s="254">
        <f>'CONTROL ALGAS IV Región'!M61</f>
        <v>43525</v>
      </c>
      <c r="O146" s="254">
        <f>+'RESUMEN ANUAL'!B$4</f>
        <v>43689</v>
      </c>
    </row>
    <row r="147" spans="1:15" s="256" customFormat="1">
      <c r="A147" s="249" t="s">
        <v>80</v>
      </c>
      <c r="B147" s="250" t="s">
        <v>85</v>
      </c>
      <c r="C147" s="251" t="s">
        <v>63</v>
      </c>
      <c r="D147" s="251" t="s">
        <v>64</v>
      </c>
      <c r="E147" s="251" t="s">
        <v>66</v>
      </c>
      <c r="F147" s="251" t="s">
        <v>54</v>
      </c>
      <c r="G147" s="251" t="s">
        <v>55</v>
      </c>
      <c r="H147" s="252">
        <f>'CONTROL ALGAS IV Región'!F63</f>
        <v>2</v>
      </c>
      <c r="I147" s="252"/>
      <c r="J147" s="252">
        <f>'CONTROL ALGAS IV Región'!G63</f>
        <v>-8.1310000000000002</v>
      </c>
      <c r="K147" s="252">
        <f>'CONTROL ALGAS IV Región'!J63</f>
        <v>0</v>
      </c>
      <c r="L147" s="252">
        <f>'CONTROL ALGAS IV Región'!K63</f>
        <v>-8.1310000000000002</v>
      </c>
      <c r="M147" s="253">
        <f>'CONTROL ALGAS IV Región'!L63</f>
        <v>0</v>
      </c>
      <c r="N147" s="254">
        <f>'CONTROL ALGAS IV Región'!M63</f>
        <v>43553</v>
      </c>
      <c r="O147" s="254">
        <f>+'RESUMEN ANUAL'!B$4</f>
        <v>43689</v>
      </c>
    </row>
    <row r="148" spans="1:15" s="256" customFormat="1">
      <c r="A148" s="249" t="s">
        <v>80</v>
      </c>
      <c r="B148" s="250" t="s">
        <v>85</v>
      </c>
      <c r="C148" s="251" t="s">
        <v>63</v>
      </c>
      <c r="D148" s="251" t="s">
        <v>64</v>
      </c>
      <c r="E148" s="251" t="s">
        <v>66</v>
      </c>
      <c r="F148" s="251" t="s">
        <v>56</v>
      </c>
      <c r="G148" s="251" t="s">
        <v>57</v>
      </c>
      <c r="H148" s="252">
        <f>'CONTROL ALGAS IV Región'!F65</f>
        <v>6</v>
      </c>
      <c r="I148" s="252"/>
      <c r="J148" s="252">
        <f>'CONTROL ALGAS IV Región'!G65</f>
        <v>-2.1310000000000002</v>
      </c>
      <c r="K148" s="252">
        <f>'CONTROL ALGAS IV Región'!J65</f>
        <v>0</v>
      </c>
      <c r="L148" s="252">
        <f>'CONTROL ALGAS IV Región'!K65</f>
        <v>-2.1310000000000002</v>
      </c>
      <c r="M148" s="253">
        <f>'CONTROL ALGAS IV Región'!L65</f>
        <v>0</v>
      </c>
      <c r="N148" s="254">
        <f>'CONTROL ALGAS IV Región'!M65</f>
        <v>43668</v>
      </c>
      <c r="O148" s="254">
        <f>+'RESUMEN ANUAL'!B$4</f>
        <v>43689</v>
      </c>
    </row>
    <row r="149" spans="1:15" s="256" customFormat="1">
      <c r="A149" s="249" t="s">
        <v>80</v>
      </c>
      <c r="B149" s="250" t="s">
        <v>85</v>
      </c>
      <c r="C149" s="251" t="s">
        <v>63</v>
      </c>
      <c r="D149" s="251" t="s">
        <v>64</v>
      </c>
      <c r="E149" s="251" t="s">
        <v>66</v>
      </c>
      <c r="F149" s="251" t="s">
        <v>69</v>
      </c>
      <c r="G149" s="251" t="s">
        <v>59</v>
      </c>
      <c r="H149" s="252">
        <f>'CONTROL ALGAS IV Región'!F67</f>
        <v>2</v>
      </c>
      <c r="I149" s="252"/>
      <c r="J149" s="252">
        <f>'CONTROL ALGAS IV Región'!G66</f>
        <v>-17.132000000000005</v>
      </c>
      <c r="K149" s="252">
        <f>'CONTROL ALGAS IV Región'!J66</f>
        <v>0</v>
      </c>
      <c r="L149" s="252">
        <f>'CONTROL ALGAS IV Región'!K66</f>
        <v>-17.132000000000005</v>
      </c>
      <c r="M149" s="253">
        <f>'CONTROL ALGAS IV Región'!L66</f>
        <v>0</v>
      </c>
      <c r="N149" s="254" t="s">
        <v>86</v>
      </c>
      <c r="O149" s="254">
        <f>+'RESUMEN ANUAL'!B$4</f>
        <v>43689</v>
      </c>
    </row>
    <row r="150" spans="1:15" s="256" customFormat="1">
      <c r="A150" s="249" t="s">
        <v>80</v>
      </c>
      <c r="B150" s="250" t="s">
        <v>85</v>
      </c>
      <c r="C150" s="251" t="s">
        <v>63</v>
      </c>
      <c r="D150" s="251" t="s">
        <v>64</v>
      </c>
      <c r="E150" s="251" t="s">
        <v>66</v>
      </c>
      <c r="F150" s="251" t="s">
        <v>52</v>
      </c>
      <c r="G150" s="251" t="s">
        <v>59</v>
      </c>
      <c r="H150" s="252">
        <f>H146+H147+H148+H149</f>
        <v>12</v>
      </c>
      <c r="I150" s="252"/>
      <c r="J150" s="252">
        <f>J146+J147+J148+J149</f>
        <v>-25.394000000000005</v>
      </c>
      <c r="K150" s="252">
        <f>K146+K147+K148+K149</f>
        <v>12.131</v>
      </c>
      <c r="L150" s="252">
        <f>L146+L147+L148+L149</f>
        <v>-37.525000000000006</v>
      </c>
      <c r="M150" s="253">
        <f>K150/J150</f>
        <v>-0.47771127037882954</v>
      </c>
      <c r="N150" s="254" t="s">
        <v>86</v>
      </c>
      <c r="O150" s="254">
        <f>+'RESUMEN ANUAL'!B$4</f>
        <v>43689</v>
      </c>
    </row>
    <row r="151" spans="1:15" s="256" customFormat="1">
      <c r="A151" s="249" t="s">
        <v>80</v>
      </c>
      <c r="B151" s="250" t="s">
        <v>85</v>
      </c>
      <c r="C151" s="251" t="s">
        <v>63</v>
      </c>
      <c r="D151" s="251" t="s">
        <v>64</v>
      </c>
      <c r="E151" s="251" t="s">
        <v>65</v>
      </c>
      <c r="F151" s="251" t="s">
        <v>52</v>
      </c>
      <c r="G151" s="251" t="s">
        <v>53</v>
      </c>
      <c r="H151" s="252">
        <f>'CONTROL ALGAS IV Región'!F60</f>
        <v>15</v>
      </c>
      <c r="I151" s="252"/>
      <c r="J151" s="252">
        <f>'CONTROL ALGAS IV Región'!G60</f>
        <v>15</v>
      </c>
      <c r="K151" s="252">
        <f>'CONTROL ALGAS IV Región'!J60</f>
        <v>76.998000000000005</v>
      </c>
      <c r="L151" s="252">
        <f>'CONTROL ALGAS IV Región'!K60</f>
        <v>-61.998000000000005</v>
      </c>
      <c r="M151" s="253">
        <f>'CONTROL ALGAS IV Región'!L60</f>
        <v>5.1332000000000004</v>
      </c>
      <c r="N151" s="254">
        <f>'CONTROL ALGAS IV Región'!M60</f>
        <v>43509</v>
      </c>
      <c r="O151" s="254">
        <f>+'RESUMEN ANUAL'!B$4</f>
        <v>43689</v>
      </c>
    </row>
    <row r="152" spans="1:15" s="256" customFormat="1">
      <c r="A152" s="249" t="s">
        <v>80</v>
      </c>
      <c r="B152" s="250" t="s">
        <v>85</v>
      </c>
      <c r="C152" s="251" t="s">
        <v>63</v>
      </c>
      <c r="D152" s="251" t="s">
        <v>64</v>
      </c>
      <c r="E152" s="251" t="s">
        <v>65</v>
      </c>
      <c r="F152" s="251" t="s">
        <v>54</v>
      </c>
      <c r="G152" s="251" t="s">
        <v>55</v>
      </c>
      <c r="H152" s="252">
        <f>'CONTROL ALGAS IV Región'!F62</f>
        <v>65</v>
      </c>
      <c r="I152" s="252"/>
      <c r="J152" s="252">
        <f>'CONTROL ALGAS IV Región'!G62</f>
        <v>3.0019999999999953</v>
      </c>
      <c r="K152" s="252">
        <f>'CONTROL ALGAS IV Región'!J62</f>
        <v>0</v>
      </c>
      <c r="L152" s="252">
        <f>'CONTROL ALGAS IV Región'!K62</f>
        <v>3.0019999999999953</v>
      </c>
      <c r="M152" s="253">
        <f>'CONTROL ALGAS IV Región'!L62</f>
        <v>0</v>
      </c>
      <c r="N152" s="252">
        <f>'CONTROL ALGAS IV Región'!M62</f>
        <v>43553</v>
      </c>
      <c r="O152" s="254">
        <f>+'RESUMEN ANUAL'!B$4</f>
        <v>43689</v>
      </c>
    </row>
    <row r="153" spans="1:15" s="256" customFormat="1">
      <c r="A153" s="249" t="s">
        <v>80</v>
      </c>
      <c r="B153" s="250" t="s">
        <v>85</v>
      </c>
      <c r="C153" s="251" t="s">
        <v>63</v>
      </c>
      <c r="D153" s="251" t="s">
        <v>64</v>
      </c>
      <c r="E153" s="251" t="s">
        <v>65</v>
      </c>
      <c r="F153" s="251" t="s">
        <v>56</v>
      </c>
      <c r="G153" s="251" t="s">
        <v>57</v>
      </c>
      <c r="H153" s="252">
        <f>'CONTROL ALGAS IV Región'!F64</f>
        <v>55</v>
      </c>
      <c r="I153" s="252"/>
      <c r="J153" s="252">
        <f>'CONTROL ALGAS IV Región'!G64</f>
        <v>58.001999999999995</v>
      </c>
      <c r="K153" s="252">
        <f>'CONTROL ALGAS IV Región'!J64</f>
        <v>103.134</v>
      </c>
      <c r="L153" s="252">
        <f>'CONTROL ALGAS IV Región'!K64</f>
        <v>-45.132000000000005</v>
      </c>
      <c r="M153" s="253">
        <f>'CONTROL ALGAS IV Región'!L64</f>
        <v>1.7781110996172547</v>
      </c>
      <c r="N153" s="252">
        <f>'CONTROL ALGAS IV Región'!M64</f>
        <v>43668</v>
      </c>
      <c r="O153" s="254">
        <f>+'RESUMEN ANUAL'!B$4</f>
        <v>43689</v>
      </c>
    </row>
    <row r="154" spans="1:15" s="256" customFormat="1">
      <c r="A154" s="249" t="s">
        <v>80</v>
      </c>
      <c r="B154" s="250" t="s">
        <v>85</v>
      </c>
      <c r="C154" s="251" t="s">
        <v>63</v>
      </c>
      <c r="D154" s="251" t="s">
        <v>64</v>
      </c>
      <c r="E154" s="251" t="s">
        <v>65</v>
      </c>
      <c r="F154" s="251" t="s">
        <v>69</v>
      </c>
      <c r="G154" s="251" t="s">
        <v>59</v>
      </c>
      <c r="H154" s="252">
        <f>'CONTROL ALGAS IV Región'!F66</f>
        <v>28</v>
      </c>
      <c r="I154" s="252"/>
      <c r="J154" s="252">
        <f>'CONTROL ALGAS IV Región'!G66</f>
        <v>-17.132000000000005</v>
      </c>
      <c r="K154" s="252">
        <f>'CONTROL ALGAS IV Región'!J66</f>
        <v>0</v>
      </c>
      <c r="L154" s="252">
        <f>'CONTROL ALGAS IV Región'!K66</f>
        <v>-17.132000000000005</v>
      </c>
      <c r="M154" s="253">
        <f>'CONTROL ALGAS IV Región'!L66</f>
        <v>0</v>
      </c>
      <c r="N154" s="252" t="str">
        <f>'CONTROL ALGAS IV Región'!M66</f>
        <v>-</v>
      </c>
      <c r="O154" s="254">
        <f>+'RESUMEN ANUAL'!B$4</f>
        <v>43689</v>
      </c>
    </row>
    <row r="155" spans="1:15" s="256" customFormat="1">
      <c r="A155" s="249" t="s">
        <v>80</v>
      </c>
      <c r="B155" s="250" t="s">
        <v>85</v>
      </c>
      <c r="C155" s="251" t="s">
        <v>63</v>
      </c>
      <c r="D155" s="251" t="s">
        <v>64</v>
      </c>
      <c r="E155" s="251" t="s">
        <v>65</v>
      </c>
      <c r="F155" s="251" t="s">
        <v>52</v>
      </c>
      <c r="G155" s="251" t="s">
        <v>59</v>
      </c>
      <c r="H155" s="252">
        <f>H151+H152+H153+H154</f>
        <v>163</v>
      </c>
      <c r="I155" s="252"/>
      <c r="J155" s="252">
        <f>J151+J152+J153+J154</f>
        <v>58.871999999999986</v>
      </c>
      <c r="K155" s="252">
        <f>K151+K152+K153+K154</f>
        <v>180.13200000000001</v>
      </c>
      <c r="L155" s="252">
        <f>L151+L152+L153+L154</f>
        <v>-121.26000000000002</v>
      </c>
      <c r="M155" s="253">
        <f>K155/J155</f>
        <v>3.059722788422341</v>
      </c>
      <c r="N155" s="254" t="s">
        <v>86</v>
      </c>
      <c r="O155" s="254">
        <f>+'RESUMEN ANUAL'!B$4</f>
        <v>43689</v>
      </c>
    </row>
    <row r="156" spans="1:15" s="256" customFormat="1">
      <c r="A156" s="249" t="s">
        <v>80</v>
      </c>
      <c r="B156" s="250" t="s">
        <v>85</v>
      </c>
      <c r="C156" s="251" t="s">
        <v>63</v>
      </c>
      <c r="D156" s="251" t="s">
        <v>64</v>
      </c>
      <c r="E156" s="251" t="s">
        <v>73</v>
      </c>
      <c r="F156" s="251" t="s">
        <v>52</v>
      </c>
      <c r="G156" s="251" t="s">
        <v>53</v>
      </c>
      <c r="H156" s="252">
        <f>'CONTROL ALGAS IV Región'!F69</f>
        <v>20</v>
      </c>
      <c r="I156" s="252"/>
      <c r="J156" s="252">
        <f>'CONTROL ALGAS IV Región'!G69</f>
        <v>20</v>
      </c>
      <c r="K156" s="252">
        <f>'CONTROL ALGAS IV Región'!J69</f>
        <v>0</v>
      </c>
      <c r="L156" s="252">
        <f>'CONTROL ALGAS IV Región'!K69</f>
        <v>20</v>
      </c>
      <c r="M156" s="253">
        <f>'CONTROL ALGAS IV Región'!L69</f>
        <v>0</v>
      </c>
      <c r="N156" s="252" t="str">
        <f>'CONTROL ALGAS IV Región'!M69</f>
        <v>-</v>
      </c>
      <c r="O156" s="254">
        <f>+'RESUMEN ANUAL'!B$4</f>
        <v>43689</v>
      </c>
    </row>
    <row r="157" spans="1:15" s="256" customFormat="1">
      <c r="A157" s="249" t="s">
        <v>80</v>
      </c>
      <c r="B157" s="250" t="s">
        <v>85</v>
      </c>
      <c r="C157" s="251" t="s">
        <v>63</v>
      </c>
      <c r="D157" s="251" t="s">
        <v>64</v>
      </c>
      <c r="E157" s="251" t="s">
        <v>73</v>
      </c>
      <c r="F157" s="251" t="s">
        <v>54</v>
      </c>
      <c r="G157" s="251" t="s">
        <v>55</v>
      </c>
      <c r="H157" s="252">
        <f>'CONTROL ALGAS IV Región'!F71</f>
        <v>10</v>
      </c>
      <c r="I157" s="252"/>
      <c r="J157" s="252">
        <f>'CONTROL ALGAS IV Región'!G71</f>
        <v>30</v>
      </c>
      <c r="K157" s="252">
        <f>'CONTROL ALGAS IV Región'!J71</f>
        <v>88.305999999999997</v>
      </c>
      <c r="L157" s="252">
        <f>'CONTROL ALGAS IV Región'!K71</f>
        <v>-58.305999999999997</v>
      </c>
      <c r="M157" s="253">
        <f>'CONTROL ALGAS IV Región'!L71</f>
        <v>2.9435333333333333</v>
      </c>
      <c r="N157" s="252">
        <f>'CONTROL ALGAS IV Región'!M71</f>
        <v>43599</v>
      </c>
      <c r="O157" s="254">
        <f>+'RESUMEN ANUAL'!B$4</f>
        <v>43689</v>
      </c>
    </row>
    <row r="158" spans="1:15" s="256" customFormat="1">
      <c r="A158" s="249" t="s">
        <v>80</v>
      </c>
      <c r="B158" s="250" t="s">
        <v>85</v>
      </c>
      <c r="C158" s="251" t="s">
        <v>63</v>
      </c>
      <c r="D158" s="251" t="s">
        <v>64</v>
      </c>
      <c r="E158" s="251" t="s">
        <v>73</v>
      </c>
      <c r="F158" s="251" t="s">
        <v>56</v>
      </c>
      <c r="G158" s="251" t="s">
        <v>57</v>
      </c>
      <c r="H158" s="252">
        <f>'CONTROL ALGAS IV Región'!F73</f>
        <v>14</v>
      </c>
      <c r="I158" s="252"/>
      <c r="J158" s="252">
        <f>'CONTROL ALGAS IV Región'!G73</f>
        <v>-44.305999999999997</v>
      </c>
      <c r="K158" s="252">
        <f>'CONTROL ALGAS IV Región'!J73</f>
        <v>0</v>
      </c>
      <c r="L158" s="252">
        <f>'CONTROL ALGAS IV Región'!K73</f>
        <v>-44.305999999999997</v>
      </c>
      <c r="M158" s="253">
        <f>'CONTROL ALGAS IV Región'!L73</f>
        <v>0</v>
      </c>
      <c r="N158" s="252">
        <f>'CONTROL ALGAS IV Región'!M73</f>
        <v>43671</v>
      </c>
      <c r="O158" s="254">
        <f>+'RESUMEN ANUAL'!B$4</f>
        <v>43689</v>
      </c>
    </row>
    <row r="159" spans="1:15" s="256" customFormat="1">
      <c r="A159" s="249" t="s">
        <v>80</v>
      </c>
      <c r="B159" s="250" t="s">
        <v>85</v>
      </c>
      <c r="C159" s="251" t="s">
        <v>63</v>
      </c>
      <c r="D159" s="251" t="s">
        <v>64</v>
      </c>
      <c r="E159" s="251" t="s">
        <v>73</v>
      </c>
      <c r="F159" s="251" t="s">
        <v>69</v>
      </c>
      <c r="G159" s="251" t="s">
        <v>59</v>
      </c>
      <c r="H159" s="252">
        <f>'CONTROL ALGAS IV Región'!F75</f>
        <v>7</v>
      </c>
      <c r="I159" s="252"/>
      <c r="J159" s="252">
        <f>'CONTROL ALGAS IV Región'!G75</f>
        <v>-37.305999999999997</v>
      </c>
      <c r="K159" s="252">
        <f>'CONTROL ALGAS IV Región'!J75</f>
        <v>0</v>
      </c>
      <c r="L159" s="252">
        <f>'CONTROL ALGAS IV Región'!K75</f>
        <v>-37.305999999999997</v>
      </c>
      <c r="M159" s="253">
        <f>'CONTROL ALGAS IV Región'!L75</f>
        <v>0</v>
      </c>
      <c r="N159" s="252" t="str">
        <f>'CONTROL ALGAS IV Región'!M75</f>
        <v>-</v>
      </c>
      <c r="O159" s="254">
        <f>+'RESUMEN ANUAL'!B$4</f>
        <v>43689</v>
      </c>
    </row>
    <row r="160" spans="1:15" s="256" customFormat="1">
      <c r="A160" s="249" t="s">
        <v>80</v>
      </c>
      <c r="B160" s="250" t="s">
        <v>85</v>
      </c>
      <c r="C160" s="251" t="s">
        <v>63</v>
      </c>
      <c r="D160" s="251" t="s">
        <v>64</v>
      </c>
      <c r="E160" s="251" t="s">
        <v>73</v>
      </c>
      <c r="F160" s="251" t="s">
        <v>52</v>
      </c>
      <c r="G160" s="251" t="s">
        <v>59</v>
      </c>
      <c r="H160" s="252">
        <f>H156+H157+H158+H159</f>
        <v>51</v>
      </c>
      <c r="I160" s="252"/>
      <c r="J160" s="252">
        <f>J156+J157+J158+J159</f>
        <v>-31.611999999999995</v>
      </c>
      <c r="K160" s="252">
        <f>K156+K157+K158+K159</f>
        <v>88.305999999999997</v>
      </c>
      <c r="L160" s="252">
        <f>L156+L157+L158+L159</f>
        <v>-119.91799999999999</v>
      </c>
      <c r="M160" s="253">
        <f>K160/J160</f>
        <v>-2.7934328735923071</v>
      </c>
      <c r="N160" s="254" t="s">
        <v>86</v>
      </c>
      <c r="O160" s="254">
        <f>+'RESUMEN ANUAL'!B$4</f>
        <v>43689</v>
      </c>
    </row>
    <row r="161" spans="1:15" s="256" customFormat="1">
      <c r="A161" s="249" t="s">
        <v>80</v>
      </c>
      <c r="B161" s="250" t="s">
        <v>85</v>
      </c>
      <c r="C161" s="251" t="s">
        <v>63</v>
      </c>
      <c r="D161" s="251" t="s">
        <v>64</v>
      </c>
      <c r="E161" s="251" t="s">
        <v>72</v>
      </c>
      <c r="F161" s="251" t="s">
        <v>52</v>
      </c>
      <c r="G161" s="251" t="s">
        <v>53</v>
      </c>
      <c r="H161" s="252">
        <f>'CONTROL ALGAS IV Región'!F68</f>
        <v>364</v>
      </c>
      <c r="I161" s="252"/>
      <c r="J161" s="252">
        <f>'CONTROL ALGAS IV Región'!G68</f>
        <v>364</v>
      </c>
      <c r="K161" s="252">
        <f>'CONTROL ALGAS IV Región'!J68</f>
        <v>134.58799999999999</v>
      </c>
      <c r="L161" s="252">
        <f>'CONTROL ALGAS IV Región'!K68</f>
        <v>229.41200000000001</v>
      </c>
      <c r="M161" s="253">
        <f>'CONTROL ALGAS IV Región'!L68</f>
        <v>0.36974725274725273</v>
      </c>
      <c r="N161" s="252" t="str">
        <f>'CONTROL ALGAS IV Región'!M68</f>
        <v>-</v>
      </c>
      <c r="O161" s="254">
        <f>+'RESUMEN ANUAL'!B$4</f>
        <v>43689</v>
      </c>
    </row>
    <row r="162" spans="1:15" s="256" customFormat="1">
      <c r="A162" s="249" t="s">
        <v>80</v>
      </c>
      <c r="B162" s="250" t="s">
        <v>85</v>
      </c>
      <c r="C162" s="251" t="s">
        <v>63</v>
      </c>
      <c r="D162" s="251" t="s">
        <v>64</v>
      </c>
      <c r="E162" s="251" t="s">
        <v>72</v>
      </c>
      <c r="F162" s="251" t="s">
        <v>54</v>
      </c>
      <c r="G162" s="251" t="s">
        <v>55</v>
      </c>
      <c r="H162" s="252">
        <f>'CONTROL ALGAS IV Región'!F70</f>
        <v>172</v>
      </c>
      <c r="I162" s="252"/>
      <c r="J162" s="252">
        <f>'CONTROL ALGAS IV Región'!G70</f>
        <v>401.41200000000003</v>
      </c>
      <c r="K162" s="252">
        <f>'CONTROL ALGAS IV Región'!J70</f>
        <v>393.53899999999999</v>
      </c>
      <c r="L162" s="252">
        <f>'CONTROL ALGAS IV Región'!K70</f>
        <v>7.8730000000000473</v>
      </c>
      <c r="M162" s="253">
        <f>'CONTROL ALGAS IV Región'!L70</f>
        <v>0.98038673482606387</v>
      </c>
      <c r="N162" s="252">
        <f>'CONTROL ALGAS IV Región'!M70</f>
        <v>43582</v>
      </c>
      <c r="O162" s="254">
        <f>+'RESUMEN ANUAL'!B$4</f>
        <v>43689</v>
      </c>
    </row>
    <row r="163" spans="1:15" s="256" customFormat="1">
      <c r="A163" s="249" t="s">
        <v>80</v>
      </c>
      <c r="B163" s="250" t="s">
        <v>85</v>
      </c>
      <c r="C163" s="251" t="s">
        <v>63</v>
      </c>
      <c r="D163" s="251" t="s">
        <v>64</v>
      </c>
      <c r="E163" s="251" t="s">
        <v>72</v>
      </c>
      <c r="F163" s="251" t="s">
        <v>56</v>
      </c>
      <c r="G163" s="251" t="s">
        <v>57</v>
      </c>
      <c r="H163" s="252">
        <f>'CONTROL ALGAS IV Región'!F72</f>
        <v>172</v>
      </c>
      <c r="I163" s="252"/>
      <c r="J163" s="252">
        <f>'CONTROL ALGAS IV Región'!G72</f>
        <v>179.87300000000005</v>
      </c>
      <c r="K163" s="252">
        <f>'CONTROL ALGAS IV Región'!J72</f>
        <v>154.554</v>
      </c>
      <c r="L163" s="252">
        <f>'CONTROL ALGAS IV Región'!K72</f>
        <v>25.319000000000045</v>
      </c>
      <c r="M163" s="253">
        <f>'CONTROL ALGAS IV Región'!L72</f>
        <v>0.85923957458873734</v>
      </c>
      <c r="N163" s="252">
        <f>'CONTROL ALGAS IV Región'!M72</f>
        <v>43671</v>
      </c>
      <c r="O163" s="254">
        <f>+'RESUMEN ANUAL'!B$4</f>
        <v>43689</v>
      </c>
    </row>
    <row r="164" spans="1:15" s="256" customFormat="1">
      <c r="A164" s="249" t="s">
        <v>80</v>
      </c>
      <c r="B164" s="250" t="s">
        <v>85</v>
      </c>
      <c r="C164" s="251" t="s">
        <v>63</v>
      </c>
      <c r="D164" s="251" t="s">
        <v>64</v>
      </c>
      <c r="E164" s="251" t="s">
        <v>72</v>
      </c>
      <c r="F164" s="251" t="s">
        <v>69</v>
      </c>
      <c r="G164" s="251" t="s">
        <v>59</v>
      </c>
      <c r="H164" s="252">
        <f>'CONTROL ALGAS IV Región'!F74</f>
        <v>156</v>
      </c>
      <c r="I164" s="252"/>
      <c r="J164" s="252">
        <f>'CONTROL ALGAS IV Región'!G74</f>
        <v>181.31900000000005</v>
      </c>
      <c r="K164" s="252">
        <f>'CONTROL ALGAS IV Región'!J74</f>
        <v>0</v>
      </c>
      <c r="L164" s="252">
        <f>'CONTROL ALGAS IV Región'!K74</f>
        <v>181.31900000000005</v>
      </c>
      <c r="M164" s="253">
        <f>'CONTROL ALGAS IV Región'!L74</f>
        <v>0</v>
      </c>
      <c r="N164" s="252" t="str">
        <f>'CONTROL ALGAS IV Región'!M74</f>
        <v>-</v>
      </c>
      <c r="O164" s="254">
        <f>+'RESUMEN ANUAL'!B$4</f>
        <v>43689</v>
      </c>
    </row>
    <row r="165" spans="1:15" s="256" customFormat="1">
      <c r="A165" s="249" t="s">
        <v>80</v>
      </c>
      <c r="B165" s="250" t="s">
        <v>85</v>
      </c>
      <c r="C165" s="251" t="s">
        <v>63</v>
      </c>
      <c r="D165" s="251" t="s">
        <v>64</v>
      </c>
      <c r="E165" s="251" t="s">
        <v>72</v>
      </c>
      <c r="F165" s="251" t="s">
        <v>52</v>
      </c>
      <c r="G165" s="251" t="s">
        <v>59</v>
      </c>
      <c r="H165" s="252">
        <f>H161+H162+H163+H164</f>
        <v>864</v>
      </c>
      <c r="I165" s="252"/>
      <c r="J165" s="252">
        <f>J161+J162+J163+J164</f>
        <v>1126.604</v>
      </c>
      <c r="K165" s="252">
        <f>K161+K162+K163+K164</f>
        <v>682.68099999999993</v>
      </c>
      <c r="L165" s="252">
        <f>L161+L162+L163+L164</f>
        <v>443.92300000000012</v>
      </c>
      <c r="M165" s="253">
        <f>K165/J165</f>
        <v>0.60596358614029411</v>
      </c>
      <c r="N165" s="254" t="s">
        <v>86</v>
      </c>
      <c r="O165" s="254">
        <f>+'RESUMEN ANUAL'!B$4</f>
        <v>43689</v>
      </c>
    </row>
    <row r="166" spans="1:15" s="256" customFormat="1">
      <c r="A166" s="249" t="s">
        <v>80</v>
      </c>
      <c r="B166" s="250" t="s">
        <v>85</v>
      </c>
      <c r="C166" s="251" t="s">
        <v>63</v>
      </c>
      <c r="D166" s="251" t="s">
        <v>64</v>
      </c>
      <c r="E166" s="251" t="s">
        <v>74</v>
      </c>
      <c r="F166" s="251" t="s">
        <v>52</v>
      </c>
      <c r="G166" s="251" t="s">
        <v>53</v>
      </c>
      <c r="H166" s="252">
        <f>'CONTROL ALGAS IV Región'!F77</f>
        <v>72</v>
      </c>
      <c r="I166" s="252"/>
      <c r="J166" s="252">
        <f>'CONTROL ALGAS IV Región'!G77</f>
        <v>72</v>
      </c>
      <c r="K166" s="252">
        <f>'CONTROL ALGAS IV Región'!J77</f>
        <v>81.204999999999998</v>
      </c>
      <c r="L166" s="252">
        <f>'CONTROL ALGAS IV Región'!K77</f>
        <v>-9.2049999999999983</v>
      </c>
      <c r="M166" s="253">
        <f>'CONTROL ALGAS IV Región'!L77</f>
        <v>1.1278472222222222</v>
      </c>
      <c r="N166" s="252">
        <f>'CONTROL ALGAS IV Región'!M77</f>
        <v>43543</v>
      </c>
      <c r="O166" s="254">
        <f>+'RESUMEN ANUAL'!B$4</f>
        <v>43689</v>
      </c>
    </row>
    <row r="167" spans="1:15" s="256" customFormat="1">
      <c r="A167" s="249" t="s">
        <v>80</v>
      </c>
      <c r="B167" s="250" t="s">
        <v>85</v>
      </c>
      <c r="C167" s="251" t="s">
        <v>63</v>
      </c>
      <c r="D167" s="251" t="s">
        <v>64</v>
      </c>
      <c r="E167" s="251" t="s">
        <v>74</v>
      </c>
      <c r="F167" s="251" t="s">
        <v>54</v>
      </c>
      <c r="G167" s="251" t="s">
        <v>55</v>
      </c>
      <c r="H167" s="252">
        <f>'CONTROL ALGAS IV Región'!F79</f>
        <v>76</v>
      </c>
      <c r="I167" s="252"/>
      <c r="J167" s="252">
        <f>'CONTROL ALGAS IV Región'!G79</f>
        <v>66.795000000000002</v>
      </c>
      <c r="K167" s="252">
        <f>'CONTROL ALGAS IV Región'!J79</f>
        <v>110.43</v>
      </c>
      <c r="L167" s="252">
        <f>'CONTROL ALGAS IV Región'!K79</f>
        <v>-43.635000000000005</v>
      </c>
      <c r="M167" s="253">
        <f>'CONTROL ALGAS IV Región'!L79</f>
        <v>1.6532674601392321</v>
      </c>
      <c r="N167" s="252">
        <f>'CONTROL ALGAS IV Región'!M79</f>
        <v>43571</v>
      </c>
      <c r="O167" s="254">
        <f>+'RESUMEN ANUAL'!B$4</f>
        <v>43689</v>
      </c>
    </row>
    <row r="168" spans="1:15" s="256" customFormat="1">
      <c r="A168" s="249" t="s">
        <v>80</v>
      </c>
      <c r="B168" s="250" t="s">
        <v>85</v>
      </c>
      <c r="C168" s="251" t="s">
        <v>63</v>
      </c>
      <c r="D168" s="251" t="s">
        <v>64</v>
      </c>
      <c r="E168" s="251" t="s">
        <v>74</v>
      </c>
      <c r="F168" s="251" t="s">
        <v>56</v>
      </c>
      <c r="G168" s="251" t="s">
        <v>57</v>
      </c>
      <c r="H168" s="252">
        <f>'CONTROL ALGAS IV Región'!F81</f>
        <v>95</v>
      </c>
      <c r="I168" s="252"/>
      <c r="J168" s="252">
        <f>'CONTROL ALGAS IV Región'!G81</f>
        <v>51.364999999999995</v>
      </c>
      <c r="K168" s="252">
        <f>'CONTROL ALGAS IV Región'!J81</f>
        <v>90.191999999999993</v>
      </c>
      <c r="L168" s="252">
        <f>'CONTROL ALGAS IV Región'!K81</f>
        <v>-38.826999999999998</v>
      </c>
      <c r="M168" s="253">
        <f>'CONTROL ALGAS IV Región'!L81</f>
        <v>-1.7559038255621533</v>
      </c>
      <c r="N168" s="252">
        <f>'CONTROL ALGAS IV Región'!M81</f>
        <v>43661</v>
      </c>
      <c r="O168" s="254">
        <f>+'RESUMEN ANUAL'!B$4</f>
        <v>43689</v>
      </c>
    </row>
    <row r="169" spans="1:15" s="256" customFormat="1">
      <c r="A169" s="249" t="s">
        <v>80</v>
      </c>
      <c r="B169" s="250" t="s">
        <v>85</v>
      </c>
      <c r="C169" s="251" t="s">
        <v>63</v>
      </c>
      <c r="D169" s="251" t="s">
        <v>64</v>
      </c>
      <c r="E169" s="251" t="s">
        <v>74</v>
      </c>
      <c r="F169" s="251" t="s">
        <v>69</v>
      </c>
      <c r="G169" s="251" t="s">
        <v>59</v>
      </c>
      <c r="H169" s="252">
        <f>'CONTROL ALGAS IV Región'!F83</f>
        <v>42</v>
      </c>
      <c r="I169" s="252"/>
      <c r="J169" s="252">
        <f>'CONTROL ALGAS IV Región'!G83</f>
        <v>3.1730000000000018</v>
      </c>
      <c r="K169" s="252">
        <f>'CONTROL ALGAS IV Región'!J83</f>
        <v>0</v>
      </c>
      <c r="L169" s="252">
        <f>'CONTROL ALGAS IV Región'!K83</f>
        <v>3.1730000000000018</v>
      </c>
      <c r="M169" s="253">
        <f>'CONTROL ALGAS IV Región'!L83</f>
        <v>0</v>
      </c>
      <c r="N169" s="252" t="str">
        <f>'CONTROL ALGAS IV Región'!M83</f>
        <v>-</v>
      </c>
      <c r="O169" s="254">
        <f>+'RESUMEN ANUAL'!B$4</f>
        <v>43689</v>
      </c>
    </row>
    <row r="170" spans="1:15" s="256" customFormat="1">
      <c r="A170" s="249" t="s">
        <v>80</v>
      </c>
      <c r="B170" s="250" t="s">
        <v>85</v>
      </c>
      <c r="C170" s="251" t="s">
        <v>63</v>
      </c>
      <c r="D170" s="251" t="s">
        <v>64</v>
      </c>
      <c r="E170" s="251" t="s">
        <v>74</v>
      </c>
      <c r="F170" s="251" t="s">
        <v>52</v>
      </c>
      <c r="G170" s="251" t="s">
        <v>59</v>
      </c>
      <c r="H170" s="252">
        <f>H166+H167+H168+H169</f>
        <v>285</v>
      </c>
      <c r="I170" s="252"/>
      <c r="J170" s="252">
        <f>J166+J167+J168+J169</f>
        <v>193.33300000000003</v>
      </c>
      <c r="K170" s="252">
        <f t="shared" ref="K170:L170" si="1">K166+K167+K168+K169</f>
        <v>281.827</v>
      </c>
      <c r="L170" s="252">
        <f t="shared" si="1"/>
        <v>-88.494</v>
      </c>
      <c r="M170" s="253">
        <f>K170/J170</f>
        <v>1.4577283753937504</v>
      </c>
      <c r="N170" s="254" t="s">
        <v>86</v>
      </c>
      <c r="O170" s="254">
        <f>+'RESUMEN ANUAL'!B$4</f>
        <v>43689</v>
      </c>
    </row>
    <row r="171" spans="1:15" s="256" customFormat="1">
      <c r="A171" s="249" t="s">
        <v>80</v>
      </c>
      <c r="B171" s="250" t="s">
        <v>85</v>
      </c>
      <c r="C171" s="251" t="s">
        <v>63</v>
      </c>
      <c r="D171" s="251" t="s">
        <v>64</v>
      </c>
      <c r="E171" s="251" t="s">
        <v>75</v>
      </c>
      <c r="F171" s="251" t="s">
        <v>52</v>
      </c>
      <c r="G171" s="251" t="s">
        <v>53</v>
      </c>
      <c r="H171" s="252">
        <f>'CONTROL ALGAS IV Región'!F76</f>
        <v>1431</v>
      </c>
      <c r="I171" s="252"/>
      <c r="J171" s="252">
        <f>'CONTROL ALGAS IV Región'!G76</f>
        <v>1431</v>
      </c>
      <c r="K171" s="252">
        <f>'CONTROL ALGAS IV Región'!J76</f>
        <v>1952.4</v>
      </c>
      <c r="L171" s="252">
        <f>'CONTROL ALGAS IV Región'!K76</f>
        <v>-521.40000000000009</v>
      </c>
      <c r="M171" s="253">
        <f>'CONTROL ALGAS IV Región'!L76</f>
        <v>1.3643605870020965</v>
      </c>
      <c r="N171" s="254">
        <f>'CONTROL ALGAS IV Región'!M76</f>
        <v>43509</v>
      </c>
      <c r="O171" s="254">
        <f>+'RESUMEN ANUAL'!B$4</f>
        <v>43689</v>
      </c>
    </row>
    <row r="172" spans="1:15" s="256" customFormat="1">
      <c r="A172" s="249" t="s">
        <v>80</v>
      </c>
      <c r="B172" s="250" t="s">
        <v>85</v>
      </c>
      <c r="C172" s="251" t="s">
        <v>63</v>
      </c>
      <c r="D172" s="251" t="s">
        <v>64</v>
      </c>
      <c r="E172" s="251" t="s">
        <v>75</v>
      </c>
      <c r="F172" s="251" t="s">
        <v>54</v>
      </c>
      <c r="G172" s="251" t="s">
        <v>55</v>
      </c>
      <c r="H172" s="252">
        <f>'CONTROL ALGAS IV Región'!F78</f>
        <v>938</v>
      </c>
      <c r="I172" s="252"/>
      <c r="J172" s="252">
        <f>'CONTROL ALGAS IV Región'!G78</f>
        <v>416.59999999999991</v>
      </c>
      <c r="K172" s="252">
        <f>'CONTROL ALGAS IV Región'!J78</f>
        <v>591.08600000000001</v>
      </c>
      <c r="L172" s="252">
        <f>'CONTROL ALGAS IV Región'!K78</f>
        <v>-174.4860000000001</v>
      </c>
      <c r="M172" s="253">
        <f>'CONTROL ALGAS IV Región'!L78</f>
        <v>-1.4188334133461358</v>
      </c>
      <c r="N172" s="252">
        <f>'CONTROL ALGAS IV Región'!M78</f>
        <v>43563</v>
      </c>
      <c r="O172" s="254">
        <f>+'RESUMEN ANUAL'!B$4</f>
        <v>43689</v>
      </c>
    </row>
    <row r="173" spans="1:15" s="256" customFormat="1">
      <c r="A173" s="249" t="s">
        <v>80</v>
      </c>
      <c r="B173" s="250" t="s">
        <v>85</v>
      </c>
      <c r="C173" s="251" t="s">
        <v>63</v>
      </c>
      <c r="D173" s="251" t="s">
        <v>64</v>
      </c>
      <c r="E173" s="251" t="s">
        <v>75</v>
      </c>
      <c r="F173" s="251" t="s">
        <v>56</v>
      </c>
      <c r="G173" s="251" t="s">
        <v>57</v>
      </c>
      <c r="H173" s="252">
        <f>'CONTROL ALGAS IV Región'!F80</f>
        <v>1420</v>
      </c>
      <c r="I173" s="252"/>
      <c r="J173" s="252">
        <f>'CONTROL ALGAS IV Región'!G80</f>
        <v>1245.5139999999999</v>
      </c>
      <c r="K173" s="252">
        <f>'CONTROL ALGAS IV Región'!J80</f>
        <v>1197.2260000000001</v>
      </c>
      <c r="L173" s="252">
        <f>'CONTROL ALGAS IV Región'!K80</f>
        <v>48.287999999999784</v>
      </c>
      <c r="M173" s="253">
        <f>'CONTROL ALGAS IV Región'!L80</f>
        <v>0.96123046388880429</v>
      </c>
      <c r="N173" s="252">
        <f>'CONTROL ALGAS IV Región'!M80</f>
        <v>43657</v>
      </c>
      <c r="O173" s="254">
        <f>+'RESUMEN ANUAL'!B$4</f>
        <v>43689</v>
      </c>
    </row>
    <row r="174" spans="1:15" s="256" customFormat="1">
      <c r="A174" s="249" t="s">
        <v>80</v>
      </c>
      <c r="B174" s="250" t="s">
        <v>85</v>
      </c>
      <c r="C174" s="251" t="s">
        <v>63</v>
      </c>
      <c r="D174" s="251" t="s">
        <v>64</v>
      </c>
      <c r="E174" s="251" t="s">
        <v>75</v>
      </c>
      <c r="F174" s="251" t="s">
        <v>69</v>
      </c>
      <c r="G174" s="251" t="s">
        <v>59</v>
      </c>
      <c r="H174" s="252">
        <f>'CONTROL ALGAS IV Región'!F82</f>
        <v>948</v>
      </c>
      <c r="I174" s="252"/>
      <c r="J174" s="252">
        <f>'CONTROL ALGAS IV Región'!G82</f>
        <v>996.28799999999978</v>
      </c>
      <c r="K174" s="252">
        <f>'CONTROL ALGAS IV Región'!J82</f>
        <v>0</v>
      </c>
      <c r="L174" s="252">
        <f>'CONTROL ALGAS IV Región'!K82</f>
        <v>996.28799999999978</v>
      </c>
      <c r="M174" s="253">
        <f>'CONTROL ALGAS IV Región'!L82</f>
        <v>0</v>
      </c>
      <c r="N174" s="252" t="str">
        <f>'CONTROL ALGAS IV Región'!M82</f>
        <v>-</v>
      </c>
      <c r="O174" s="254">
        <f>+'RESUMEN ANUAL'!B$4</f>
        <v>43689</v>
      </c>
    </row>
    <row r="175" spans="1:15" s="256" customFormat="1">
      <c r="A175" s="249" t="s">
        <v>80</v>
      </c>
      <c r="B175" s="250" t="s">
        <v>85</v>
      </c>
      <c r="C175" s="251" t="s">
        <v>63</v>
      </c>
      <c r="D175" s="251" t="s">
        <v>64</v>
      </c>
      <c r="E175" s="251" t="s">
        <v>75</v>
      </c>
      <c r="F175" s="251" t="s">
        <v>52</v>
      </c>
      <c r="G175" s="251" t="s">
        <v>59</v>
      </c>
      <c r="H175" s="252">
        <f>H171+H172+H173+H174</f>
        <v>4737</v>
      </c>
      <c r="I175" s="252"/>
      <c r="J175" s="252">
        <f>J171+J172+J173+J174</f>
        <v>4089.4019999999991</v>
      </c>
      <c r="K175" s="252">
        <f t="shared" ref="K175" si="2">K171+K172+K173+K174</f>
        <v>3740.712</v>
      </c>
      <c r="L175" s="252">
        <f>L171+L172+L173+L174</f>
        <v>348.68999999999937</v>
      </c>
      <c r="M175" s="253">
        <f>(K175/J175)</f>
        <v>0.9147332543975869</v>
      </c>
      <c r="N175" s="254" t="s">
        <v>86</v>
      </c>
      <c r="O175" s="254">
        <f>+'RESUMEN ANUAL'!B$4</f>
        <v>43689</v>
      </c>
    </row>
    <row r="176" spans="1:15" s="256" customFormat="1">
      <c r="A176" s="249" t="s">
        <v>80</v>
      </c>
      <c r="B176" s="250" t="s">
        <v>85</v>
      </c>
      <c r="C176" s="251" t="s">
        <v>63</v>
      </c>
      <c r="D176" s="251" t="s">
        <v>64</v>
      </c>
      <c r="E176" s="251" t="s">
        <v>77</v>
      </c>
      <c r="F176" s="251" t="s">
        <v>52</v>
      </c>
      <c r="G176" s="251" t="s">
        <v>53</v>
      </c>
      <c r="H176" s="252">
        <f>'CONTROL ALGAS IV Región'!F85</f>
        <v>45</v>
      </c>
      <c r="I176" s="252"/>
      <c r="J176" s="252">
        <f>'CONTROL ALGAS IV Región'!G85</f>
        <v>45</v>
      </c>
      <c r="K176" s="252">
        <f>'CONTROL ALGAS IV Región'!J85</f>
        <v>42.332000000000001</v>
      </c>
      <c r="L176" s="252">
        <f>'CONTROL ALGAS IV Región'!K85</f>
        <v>2.6679999999999993</v>
      </c>
      <c r="M176" s="253">
        <f>'CONTROL ALGAS IV Región'!L85</f>
        <v>0.94071111111111116</v>
      </c>
      <c r="N176" s="252">
        <f>'CONTROL ALGAS IV Región'!M85</f>
        <v>43598</v>
      </c>
      <c r="O176" s="254">
        <f>+'RESUMEN ANUAL'!B$4</f>
        <v>43689</v>
      </c>
    </row>
    <row r="177" spans="1:15" s="256" customFormat="1">
      <c r="A177" s="249" t="s">
        <v>80</v>
      </c>
      <c r="B177" s="250" t="s">
        <v>85</v>
      </c>
      <c r="C177" s="251" t="s">
        <v>63</v>
      </c>
      <c r="D177" s="251" t="s">
        <v>64</v>
      </c>
      <c r="E177" s="251" t="s">
        <v>77</v>
      </c>
      <c r="F177" s="251" t="s">
        <v>54</v>
      </c>
      <c r="G177" s="251" t="s">
        <v>55</v>
      </c>
      <c r="H177" s="252">
        <f>'CONTROL ALGAS IV Región'!F87</f>
        <v>45</v>
      </c>
      <c r="I177" s="252"/>
      <c r="J177" s="252">
        <f>'CONTROL ALGAS IV Región'!G87</f>
        <v>47.667999999999999</v>
      </c>
      <c r="K177" s="252">
        <f>'CONTROL ALGAS IV Región'!J87</f>
        <v>161.81899999999999</v>
      </c>
      <c r="L177" s="252">
        <f>'CONTROL ALGAS IV Región'!K87</f>
        <v>-114.15099999999998</v>
      </c>
      <c r="M177" s="253">
        <f>'CONTROL ALGAS IV Región'!L87</f>
        <v>3.3947092389024083</v>
      </c>
      <c r="N177" s="252">
        <f>'CONTROL ALGAS IV Región'!M87</f>
        <v>43598</v>
      </c>
      <c r="O177" s="254">
        <f>+'RESUMEN ANUAL'!B$4</f>
        <v>43689</v>
      </c>
    </row>
    <row r="178" spans="1:15" s="256" customFormat="1">
      <c r="A178" s="249" t="s">
        <v>80</v>
      </c>
      <c r="B178" s="250" t="s">
        <v>85</v>
      </c>
      <c r="C178" s="251" t="s">
        <v>63</v>
      </c>
      <c r="D178" s="251" t="s">
        <v>64</v>
      </c>
      <c r="E178" s="251" t="s">
        <v>77</v>
      </c>
      <c r="F178" s="251" t="s">
        <v>56</v>
      </c>
      <c r="G178" s="251" t="s">
        <v>57</v>
      </c>
      <c r="H178" s="252">
        <f>'CONTROL ALGAS IV Región'!F89</f>
        <v>32</v>
      </c>
      <c r="I178" s="252"/>
      <c r="J178" s="252">
        <f>'CONTROL ALGAS IV Región'!G89</f>
        <v>-82.150999999999982</v>
      </c>
      <c r="K178" s="252">
        <f>'CONTROL ALGAS IV Región'!J89</f>
        <v>0</v>
      </c>
      <c r="L178" s="252">
        <f>'CONTROL ALGAS IV Región'!K89</f>
        <v>-82.150999999999982</v>
      </c>
      <c r="M178" s="253">
        <f>'CONTROL ALGAS IV Región'!L89</f>
        <v>0</v>
      </c>
      <c r="N178" s="252">
        <f>'CONTROL ALGAS IV Región'!M89</f>
        <v>43671</v>
      </c>
      <c r="O178" s="254">
        <f>+'RESUMEN ANUAL'!B$4</f>
        <v>43689</v>
      </c>
    </row>
    <row r="179" spans="1:15" s="256" customFormat="1">
      <c r="A179" s="249" t="s">
        <v>80</v>
      </c>
      <c r="B179" s="250" t="s">
        <v>85</v>
      </c>
      <c r="C179" s="251" t="s">
        <v>63</v>
      </c>
      <c r="D179" s="251" t="s">
        <v>64</v>
      </c>
      <c r="E179" s="251" t="s">
        <v>77</v>
      </c>
      <c r="F179" s="251" t="s">
        <v>69</v>
      </c>
      <c r="G179" s="251" t="s">
        <v>59</v>
      </c>
      <c r="H179" s="252">
        <f>'CONTROL ALGAS IV Región'!F91</f>
        <v>30</v>
      </c>
      <c r="I179" s="252"/>
      <c r="J179" s="252">
        <f>'CONTROL ALGAS IV Región'!G91</f>
        <v>-52.150999999999982</v>
      </c>
      <c r="K179" s="252">
        <f>'CONTROL ALGAS IV Región'!J91</f>
        <v>0</v>
      </c>
      <c r="L179" s="252">
        <f>'CONTROL ALGAS IV Región'!K91</f>
        <v>-52.150999999999982</v>
      </c>
      <c r="M179" s="253">
        <f>'CONTROL ALGAS IV Región'!L91</f>
        <v>0</v>
      </c>
      <c r="N179" s="252" t="str">
        <f>'CONTROL ALGAS IV Región'!M91</f>
        <v>-</v>
      </c>
      <c r="O179" s="254">
        <f>+'RESUMEN ANUAL'!B$4</f>
        <v>43689</v>
      </c>
    </row>
    <row r="180" spans="1:15" s="256" customFormat="1">
      <c r="A180" s="249" t="s">
        <v>80</v>
      </c>
      <c r="B180" s="250" t="s">
        <v>85</v>
      </c>
      <c r="C180" s="251" t="s">
        <v>63</v>
      </c>
      <c r="D180" s="251" t="s">
        <v>64</v>
      </c>
      <c r="E180" s="251" t="s">
        <v>77</v>
      </c>
      <c r="F180" s="251" t="s">
        <v>52</v>
      </c>
      <c r="G180" s="251" t="s">
        <v>59</v>
      </c>
      <c r="H180" s="252">
        <f>H176+H177+H178+H179</f>
        <v>152</v>
      </c>
      <c r="I180" s="252"/>
      <c r="J180" s="252">
        <f>J176+J177+J178+J179</f>
        <v>-41.633999999999958</v>
      </c>
      <c r="K180" s="252">
        <f t="shared" ref="K180:L180" si="3">K176+K177+K178+K179</f>
        <v>204.15099999999998</v>
      </c>
      <c r="L180" s="252">
        <f t="shared" si="3"/>
        <v>-245.78499999999994</v>
      </c>
      <c r="M180" s="253">
        <f>K180/J180</f>
        <v>-4.9034683191622275</v>
      </c>
      <c r="N180" s="254" t="s">
        <v>86</v>
      </c>
      <c r="O180" s="254">
        <f>+'RESUMEN ANUAL'!B$4</f>
        <v>43689</v>
      </c>
    </row>
    <row r="181" spans="1:15" s="256" customFormat="1">
      <c r="A181" s="249" t="s">
        <v>80</v>
      </c>
      <c r="B181" s="250" t="s">
        <v>85</v>
      </c>
      <c r="C181" s="251" t="s">
        <v>63</v>
      </c>
      <c r="D181" s="251" t="s">
        <v>64</v>
      </c>
      <c r="E181" s="251" t="s">
        <v>76</v>
      </c>
      <c r="F181" s="251" t="s">
        <v>52</v>
      </c>
      <c r="G181" s="251" t="s">
        <v>53</v>
      </c>
      <c r="H181" s="252">
        <f>'CONTROL ALGAS IV Región'!F84</f>
        <v>784</v>
      </c>
      <c r="I181" s="252"/>
      <c r="J181" s="252">
        <f>'CONTROL ALGAS IV Región'!G84</f>
        <v>784</v>
      </c>
      <c r="K181" s="252">
        <f>'CONTROL ALGAS IV Región'!J84</f>
        <v>856.31399999999996</v>
      </c>
      <c r="L181" s="252">
        <f>'CONTROL ALGAS IV Región'!K84</f>
        <v>-72.313999999999965</v>
      </c>
      <c r="M181" s="253">
        <f>'CONTROL ALGAS IV Región'!L84</f>
        <v>1.0922372448979591</v>
      </c>
      <c r="N181" s="254">
        <f>'CONTROL ALGAS IV Región'!M84</f>
        <v>43516</v>
      </c>
      <c r="O181" s="254">
        <f>+'RESUMEN ANUAL'!B$4</f>
        <v>43689</v>
      </c>
    </row>
    <row r="182" spans="1:15" s="256" customFormat="1">
      <c r="A182" s="249" t="s">
        <v>80</v>
      </c>
      <c r="B182" s="250" t="s">
        <v>85</v>
      </c>
      <c r="C182" s="251" t="s">
        <v>63</v>
      </c>
      <c r="D182" s="251" t="s">
        <v>64</v>
      </c>
      <c r="E182" s="251" t="s">
        <v>76</v>
      </c>
      <c r="F182" s="251" t="s">
        <v>54</v>
      </c>
      <c r="G182" s="251" t="s">
        <v>55</v>
      </c>
      <c r="H182" s="252">
        <f>'CONTROL ALGAS IV Región'!F86</f>
        <v>764</v>
      </c>
      <c r="I182" s="252"/>
      <c r="J182" s="252">
        <f>'CONTROL ALGAS IV Región'!G86</f>
        <v>691.68600000000004</v>
      </c>
      <c r="K182" s="252">
        <f>'CONTROL ALGAS IV Región'!J86</f>
        <v>843.30600000000004</v>
      </c>
      <c r="L182" s="252">
        <f>'CONTROL ALGAS IV Región'!K86</f>
        <v>-151.62</v>
      </c>
      <c r="M182" s="253">
        <f>'CONTROL ALGAS IV Región'!L86</f>
        <v>1.2192035114199218</v>
      </c>
      <c r="N182" s="252">
        <f>'CONTROL ALGAS IV Región'!M86</f>
        <v>43582</v>
      </c>
      <c r="O182" s="254">
        <f>+'RESUMEN ANUAL'!B$4</f>
        <v>43689</v>
      </c>
    </row>
    <row r="183" spans="1:15" s="256" customFormat="1">
      <c r="A183" s="249" t="s">
        <v>80</v>
      </c>
      <c r="B183" s="250" t="s">
        <v>85</v>
      </c>
      <c r="C183" s="251" t="s">
        <v>63</v>
      </c>
      <c r="D183" s="251" t="s">
        <v>64</v>
      </c>
      <c r="E183" s="251" t="s">
        <v>76</v>
      </c>
      <c r="F183" s="251" t="s">
        <v>56</v>
      </c>
      <c r="G183" s="251" t="s">
        <v>57</v>
      </c>
      <c r="H183" s="252">
        <f>'CONTROL ALGAS IV Región'!F88</f>
        <v>507</v>
      </c>
      <c r="I183" s="252"/>
      <c r="J183" s="252">
        <f>'CONTROL ALGAS IV Región'!G88</f>
        <v>355.38</v>
      </c>
      <c r="K183" s="252">
        <f>'CONTROL ALGAS IV Región'!J88</f>
        <v>377.68299999999999</v>
      </c>
      <c r="L183" s="252">
        <f>'CONTROL ALGAS IV Región'!K88</f>
        <v>-22.302999999999997</v>
      </c>
      <c r="M183" s="253">
        <f>'CONTROL ALGAS IV Región'!L88</f>
        <v>1.0627581743485846</v>
      </c>
      <c r="N183" s="252">
        <f>'CONTROL ALGAS IV Región'!M88</f>
        <v>43671</v>
      </c>
      <c r="O183" s="254">
        <f>+'RESUMEN ANUAL'!B$4</f>
        <v>43689</v>
      </c>
    </row>
    <row r="184" spans="1:15" s="256" customFormat="1">
      <c r="A184" s="249" t="s">
        <v>80</v>
      </c>
      <c r="B184" s="250" t="s">
        <v>85</v>
      </c>
      <c r="C184" s="251" t="s">
        <v>63</v>
      </c>
      <c r="D184" s="251" t="s">
        <v>64</v>
      </c>
      <c r="E184" s="251" t="s">
        <v>76</v>
      </c>
      <c r="F184" s="251" t="s">
        <v>69</v>
      </c>
      <c r="G184" s="251" t="s">
        <v>59</v>
      </c>
      <c r="H184" s="252">
        <f>'CONTROL ALGAS IV Región'!F90</f>
        <v>482</v>
      </c>
      <c r="I184" s="252"/>
      <c r="J184" s="252">
        <f>'CONTROL ALGAS IV Región'!G90</f>
        <v>459.697</v>
      </c>
      <c r="K184" s="252">
        <f>'CONTROL ALGAS IV Región'!J90</f>
        <v>0</v>
      </c>
      <c r="L184" s="252">
        <f>'CONTROL ALGAS IV Región'!K90</f>
        <v>459.697</v>
      </c>
      <c r="M184" s="253">
        <f>'CONTROL ALGAS IV Región'!L90</f>
        <v>0</v>
      </c>
      <c r="N184" s="252" t="str">
        <f>'CONTROL ALGAS IV Región'!M90</f>
        <v>-</v>
      </c>
      <c r="O184" s="254">
        <f>+'RESUMEN ANUAL'!B$4</f>
        <v>43689</v>
      </c>
    </row>
    <row r="185" spans="1:15" s="256" customFormat="1">
      <c r="A185" s="249" t="s">
        <v>80</v>
      </c>
      <c r="B185" s="250" t="s">
        <v>85</v>
      </c>
      <c r="C185" s="251" t="s">
        <v>63</v>
      </c>
      <c r="D185" s="251" t="s">
        <v>64</v>
      </c>
      <c r="E185" s="251" t="s">
        <v>76</v>
      </c>
      <c r="F185" s="251" t="s">
        <v>52</v>
      </c>
      <c r="G185" s="251" t="s">
        <v>59</v>
      </c>
      <c r="H185" s="252">
        <f>H181+H182+H183+H184</f>
        <v>2537</v>
      </c>
      <c r="I185" s="252"/>
      <c r="J185" s="252">
        <f>J181+J182+J183+J184</f>
        <v>2290.7630000000004</v>
      </c>
      <c r="K185" s="252">
        <f t="shared" ref="K185:L185" si="4">K181+K182+K183+K184</f>
        <v>2077.3029999999999</v>
      </c>
      <c r="L185" s="252">
        <f t="shared" si="4"/>
        <v>213.46000000000004</v>
      </c>
      <c r="M185" s="253">
        <f>K185/J185</f>
        <v>0.9068170736125909</v>
      </c>
      <c r="N185" s="254" t="s">
        <v>86</v>
      </c>
      <c r="O185" s="254">
        <f>+'RESUMEN ANUAL'!B$4</f>
        <v>43689</v>
      </c>
    </row>
    <row r="186" spans="1:15" s="256" customFormat="1">
      <c r="A186" s="249" t="s">
        <v>80</v>
      </c>
      <c r="B186" s="250" t="s">
        <v>85</v>
      </c>
      <c r="C186" s="251" t="s">
        <v>63</v>
      </c>
      <c r="D186" s="251" t="s">
        <v>64</v>
      </c>
      <c r="E186" s="251" t="s">
        <v>78</v>
      </c>
      <c r="F186" s="251" t="s">
        <v>52</v>
      </c>
      <c r="G186" s="251" t="s">
        <v>53</v>
      </c>
      <c r="H186" s="252">
        <f>'CONTROL ALGAS IV Región'!F93</f>
        <v>34</v>
      </c>
      <c r="I186" s="252"/>
      <c r="J186" s="252">
        <f>'CONTROL ALGAS IV Región'!G93</f>
        <v>34</v>
      </c>
      <c r="K186" s="252">
        <f>'CONTROL ALGAS IV Región'!J93</f>
        <v>0</v>
      </c>
      <c r="L186" s="252">
        <f>'CONTROL ALGAS IV Región'!K93</f>
        <v>34</v>
      </c>
      <c r="M186" s="253">
        <f>'CONTROL ALGAS IV Región'!L93</f>
        <v>0</v>
      </c>
      <c r="N186" s="252" t="str">
        <f>'CONTROL ALGAS IV Región'!M93</f>
        <v>-</v>
      </c>
      <c r="O186" s="254">
        <f>+'RESUMEN ANUAL'!B$4</f>
        <v>43689</v>
      </c>
    </row>
    <row r="187" spans="1:15" s="256" customFormat="1">
      <c r="A187" s="249" t="s">
        <v>80</v>
      </c>
      <c r="B187" s="250" t="s">
        <v>85</v>
      </c>
      <c r="C187" s="251" t="s">
        <v>63</v>
      </c>
      <c r="D187" s="251" t="s">
        <v>64</v>
      </c>
      <c r="E187" s="251" t="s">
        <v>78</v>
      </c>
      <c r="F187" s="251" t="s">
        <v>54</v>
      </c>
      <c r="G187" s="251" t="s">
        <v>55</v>
      </c>
      <c r="H187" s="252">
        <f>'CONTROL ALGAS IV Región'!F95</f>
        <v>55</v>
      </c>
      <c r="I187" s="252"/>
      <c r="J187" s="252">
        <f>'CONTROL ALGAS IV Región'!G95</f>
        <v>89</v>
      </c>
      <c r="K187" s="252">
        <f>'CONTROL ALGAS IV Región'!J95</f>
        <v>143.06200000000001</v>
      </c>
      <c r="L187" s="252">
        <f>'CONTROL ALGAS IV Región'!K95</f>
        <v>-54.062000000000012</v>
      </c>
      <c r="M187" s="253">
        <f>'CONTROL ALGAS IV Región'!L95</f>
        <v>1.6074382022471911</v>
      </c>
      <c r="N187" s="252">
        <f>'CONTROL ALGAS IV Región'!M95</f>
        <v>43626</v>
      </c>
      <c r="O187" s="254">
        <f>+'RESUMEN ANUAL'!B$4</f>
        <v>43689</v>
      </c>
    </row>
    <row r="188" spans="1:15" s="256" customFormat="1">
      <c r="A188" s="249" t="s">
        <v>80</v>
      </c>
      <c r="B188" s="250" t="s">
        <v>85</v>
      </c>
      <c r="C188" s="251" t="s">
        <v>63</v>
      </c>
      <c r="D188" s="251" t="s">
        <v>64</v>
      </c>
      <c r="E188" s="251" t="s">
        <v>78</v>
      </c>
      <c r="F188" s="251" t="s">
        <v>56</v>
      </c>
      <c r="G188" s="251" t="s">
        <v>57</v>
      </c>
      <c r="H188" s="252">
        <f>'CONTROL ALGAS IV Región'!F97</f>
        <v>37</v>
      </c>
      <c r="I188" s="252"/>
      <c r="J188" s="252">
        <f>'CONTROL ALGAS IV Región'!G97</f>
        <v>-17.062000000000012</v>
      </c>
      <c r="K188" s="252">
        <f>'CONTROL ALGAS IV Región'!J97</f>
        <v>0</v>
      </c>
      <c r="L188" s="252">
        <f>'CONTROL ALGAS IV Región'!K97</f>
        <v>-17.062000000000012</v>
      </c>
      <c r="M188" s="253">
        <f>'CONTROL ALGAS IV Región'!L97</f>
        <v>0</v>
      </c>
      <c r="N188" s="252" t="str">
        <f>'CONTROL ALGAS IV Región'!M97</f>
        <v>-</v>
      </c>
      <c r="O188" s="254">
        <f>+'RESUMEN ANUAL'!B$4</f>
        <v>43689</v>
      </c>
    </row>
    <row r="189" spans="1:15" s="256" customFormat="1">
      <c r="A189" s="249" t="s">
        <v>80</v>
      </c>
      <c r="B189" s="250" t="s">
        <v>85</v>
      </c>
      <c r="C189" s="251" t="s">
        <v>63</v>
      </c>
      <c r="D189" s="251" t="s">
        <v>64</v>
      </c>
      <c r="E189" s="251" t="s">
        <v>78</v>
      </c>
      <c r="F189" s="251" t="s">
        <v>69</v>
      </c>
      <c r="G189" s="251" t="s">
        <v>59</v>
      </c>
      <c r="H189" s="252">
        <f>'CONTROL ALGAS IV Región'!F99</f>
        <v>35</v>
      </c>
      <c r="I189" s="252"/>
      <c r="J189" s="252">
        <f>'CONTROL ALGAS IV Región'!G99</f>
        <v>17.937999999999988</v>
      </c>
      <c r="K189" s="252">
        <f>'CONTROL ALGAS IV Región'!J99</f>
        <v>0</v>
      </c>
      <c r="L189" s="252">
        <f>'CONTROL ALGAS IV Región'!K99</f>
        <v>17.937999999999988</v>
      </c>
      <c r="M189" s="253">
        <f>'CONTROL ALGAS IV Región'!L99</f>
        <v>0</v>
      </c>
      <c r="N189" s="252" t="str">
        <f>'CONTROL ALGAS IV Región'!M99</f>
        <v>-</v>
      </c>
      <c r="O189" s="254">
        <f>+'RESUMEN ANUAL'!B$4</f>
        <v>43689</v>
      </c>
    </row>
    <row r="190" spans="1:15" s="256" customFormat="1">
      <c r="A190" s="249" t="s">
        <v>80</v>
      </c>
      <c r="B190" s="250" t="s">
        <v>85</v>
      </c>
      <c r="C190" s="251" t="s">
        <v>63</v>
      </c>
      <c r="D190" s="251" t="s">
        <v>64</v>
      </c>
      <c r="E190" s="251" t="s">
        <v>78</v>
      </c>
      <c r="F190" s="251" t="s">
        <v>52</v>
      </c>
      <c r="G190" s="251" t="s">
        <v>59</v>
      </c>
      <c r="H190" s="252">
        <f>H186+H187+H188+H189</f>
        <v>161</v>
      </c>
      <c r="I190" s="252"/>
      <c r="J190" s="252">
        <f>J186+J187+J188+J189</f>
        <v>123.87599999999998</v>
      </c>
      <c r="K190" s="252">
        <f t="shared" ref="K190" si="5">K186+K187+K188+K189</f>
        <v>143.06200000000001</v>
      </c>
      <c r="L190" s="252">
        <f>L186+L187+L188+L189</f>
        <v>-19.186000000000035</v>
      </c>
      <c r="M190" s="253">
        <f>K190/J190</f>
        <v>1.154880687138752</v>
      </c>
      <c r="N190" s="254" t="s">
        <v>86</v>
      </c>
      <c r="O190" s="254">
        <f>+'RESUMEN ANUAL'!B$4</f>
        <v>43689</v>
      </c>
    </row>
    <row r="191" spans="1:15" s="256" customFormat="1">
      <c r="A191" s="249" t="s">
        <v>80</v>
      </c>
      <c r="B191" s="250" t="s">
        <v>85</v>
      </c>
      <c r="C191" s="251" t="s">
        <v>63</v>
      </c>
      <c r="D191" s="251" t="s">
        <v>64</v>
      </c>
      <c r="E191" s="251" t="s">
        <v>79</v>
      </c>
      <c r="F191" s="251" t="s">
        <v>52</v>
      </c>
      <c r="G191" s="251" t="s">
        <v>53</v>
      </c>
      <c r="H191" s="252">
        <f>'CONTROL ALGAS IV Región'!F92</f>
        <v>608</v>
      </c>
      <c r="I191" s="252"/>
      <c r="J191" s="252">
        <f>'CONTROL ALGAS IV Región'!G92</f>
        <v>608</v>
      </c>
      <c r="K191" s="252">
        <f>'CONTROL ALGAS IV Región'!J92</f>
        <v>579.28499999999997</v>
      </c>
      <c r="L191" s="252">
        <f>'CONTROL ALGAS IV Región'!K92</f>
        <v>28.715000000000032</v>
      </c>
      <c r="M191" s="253">
        <f>'CONTROL ALGAS IV Región'!L92</f>
        <v>0.95277138157894736</v>
      </c>
      <c r="N191" s="252" t="str">
        <f>'CONTROL ALGAS IV Región'!M92</f>
        <v>-</v>
      </c>
      <c r="O191" s="254">
        <f>+'RESUMEN ANUAL'!B$4</f>
        <v>43689</v>
      </c>
    </row>
    <row r="192" spans="1:15" s="256" customFormat="1">
      <c r="A192" s="249" t="s">
        <v>80</v>
      </c>
      <c r="B192" s="250" t="s">
        <v>85</v>
      </c>
      <c r="C192" s="251" t="s">
        <v>63</v>
      </c>
      <c r="D192" s="251" t="s">
        <v>64</v>
      </c>
      <c r="E192" s="251" t="s">
        <v>79</v>
      </c>
      <c r="F192" s="251" t="s">
        <v>54</v>
      </c>
      <c r="G192" s="251" t="s">
        <v>55</v>
      </c>
      <c r="H192" s="252">
        <f>'CONTROL ALGAS IV Región'!F94</f>
        <v>845</v>
      </c>
      <c r="I192" s="252"/>
      <c r="J192" s="252">
        <f>'CONTROL ALGAS IV Región'!G94</f>
        <v>873.71500000000003</v>
      </c>
      <c r="K192" s="252">
        <f>'CONTROL ALGAS IV Región'!J94</f>
        <v>962.08100000000002</v>
      </c>
      <c r="L192" s="252">
        <f>'CONTROL ALGAS IV Región'!K94</f>
        <v>-88.365999999999985</v>
      </c>
      <c r="M192" s="253">
        <f>'CONTROL ALGAS IV Región'!L94</f>
        <v>1.1011382430197489</v>
      </c>
      <c r="N192" s="252">
        <f>'CONTROL ALGAS IV Región'!M94</f>
        <v>43608</v>
      </c>
      <c r="O192" s="254">
        <f>+'RESUMEN ANUAL'!B$4</f>
        <v>43689</v>
      </c>
    </row>
    <row r="193" spans="1:15" s="256" customFormat="1">
      <c r="A193" s="249" t="s">
        <v>80</v>
      </c>
      <c r="B193" s="250" t="s">
        <v>85</v>
      </c>
      <c r="C193" s="251" t="s">
        <v>63</v>
      </c>
      <c r="D193" s="251" t="s">
        <v>64</v>
      </c>
      <c r="E193" s="251" t="s">
        <v>79</v>
      </c>
      <c r="F193" s="251" t="s">
        <v>56</v>
      </c>
      <c r="G193" s="251" t="s">
        <v>57</v>
      </c>
      <c r="H193" s="252">
        <f>'CONTROL ALGAS IV Región'!F96</f>
        <v>808</v>
      </c>
      <c r="I193" s="252"/>
      <c r="J193" s="252">
        <f>'CONTROL ALGAS IV Región'!G96</f>
        <v>719.63400000000001</v>
      </c>
      <c r="K193" s="252">
        <f>'CONTROL ALGAS IV Región'!J96</f>
        <v>494.63</v>
      </c>
      <c r="L193" s="252">
        <f>'CONTROL ALGAS IV Región'!K96</f>
        <v>225.00400000000002</v>
      </c>
      <c r="M193" s="253">
        <f>'CONTROL ALGAS IV Región'!L96</f>
        <v>0.68733550666033005</v>
      </c>
      <c r="N193" s="252" t="str">
        <f>'CONTROL ALGAS IV Región'!M96</f>
        <v>-</v>
      </c>
      <c r="O193" s="254">
        <f>+'RESUMEN ANUAL'!B$4</f>
        <v>43689</v>
      </c>
    </row>
    <row r="194" spans="1:15" s="256" customFormat="1">
      <c r="A194" s="249" t="s">
        <v>80</v>
      </c>
      <c r="B194" s="250" t="s">
        <v>85</v>
      </c>
      <c r="C194" s="251" t="s">
        <v>63</v>
      </c>
      <c r="D194" s="251" t="s">
        <v>64</v>
      </c>
      <c r="E194" s="251" t="s">
        <v>79</v>
      </c>
      <c r="F194" s="251" t="s">
        <v>69</v>
      </c>
      <c r="G194" s="251" t="s">
        <v>59</v>
      </c>
      <c r="H194" s="252">
        <f>'CONTROL ALGAS IV Región'!F98</f>
        <v>431</v>
      </c>
      <c r="I194" s="252"/>
      <c r="J194" s="252">
        <f>'CONTROL ALGAS IV Región'!G98</f>
        <v>656.00400000000002</v>
      </c>
      <c r="K194" s="252">
        <f>'CONTROL ALGAS IV Región'!J98</f>
        <v>0</v>
      </c>
      <c r="L194" s="252">
        <f>'CONTROL ALGAS IV Región'!K98</f>
        <v>656.00400000000002</v>
      </c>
      <c r="M194" s="253">
        <f>'CONTROL ALGAS IV Región'!L98</f>
        <v>0</v>
      </c>
      <c r="N194" s="252" t="str">
        <f>'CONTROL ALGAS IV Región'!M98</f>
        <v>-</v>
      </c>
      <c r="O194" s="254">
        <f>+'RESUMEN ANUAL'!B$4</f>
        <v>43689</v>
      </c>
    </row>
    <row r="195" spans="1:15" s="256" customFormat="1">
      <c r="A195" s="249" t="s">
        <v>80</v>
      </c>
      <c r="B195" s="250" t="s">
        <v>85</v>
      </c>
      <c r="C195" s="251" t="s">
        <v>63</v>
      </c>
      <c r="D195" s="251" t="s">
        <v>64</v>
      </c>
      <c r="E195" s="251" t="s">
        <v>79</v>
      </c>
      <c r="F195" s="251" t="s">
        <v>52</v>
      </c>
      <c r="G195" s="251" t="s">
        <v>59</v>
      </c>
      <c r="H195" s="252">
        <f>H191+H192+H193+H194</f>
        <v>2692</v>
      </c>
      <c r="I195" s="252"/>
      <c r="J195" s="252">
        <f>J191+J192+J193+J194</f>
        <v>2857.3530000000001</v>
      </c>
      <c r="K195" s="252">
        <f t="shared" ref="K195:L195" si="6">K191+K192+K193+K194</f>
        <v>2035.9960000000001</v>
      </c>
      <c r="L195" s="252">
        <f t="shared" si="6"/>
        <v>821.35700000000008</v>
      </c>
      <c r="M195" s="253">
        <f>K195/J195</f>
        <v>0.71254619222756166</v>
      </c>
      <c r="N195" s="254" t="s">
        <v>86</v>
      </c>
      <c r="O195" s="254">
        <f>+'RESUMEN ANUAL'!B$4</f>
        <v>43689</v>
      </c>
    </row>
    <row r="196" spans="1:15" s="256" customFormat="1">
      <c r="A196" s="249" t="s">
        <v>83</v>
      </c>
      <c r="B196" s="250" t="s">
        <v>61</v>
      </c>
      <c r="C196" s="251" t="s">
        <v>63</v>
      </c>
      <c r="D196" s="251" t="s">
        <v>64</v>
      </c>
      <c r="E196" s="251" t="s">
        <v>66</v>
      </c>
      <c r="F196" s="251" t="s">
        <v>52</v>
      </c>
      <c r="G196" s="251" t="s">
        <v>52</v>
      </c>
      <c r="H196" s="252">
        <f>'CONTROL ALGAS IV Región'!F103</f>
        <v>1.5</v>
      </c>
      <c r="I196" s="252"/>
      <c r="J196" s="252">
        <f>'CONTROL ALGAS IV Región'!G103</f>
        <v>1.5</v>
      </c>
      <c r="K196" s="252">
        <f>'CONTROL ALGAS IV Región'!J103</f>
        <v>0</v>
      </c>
      <c r="L196" s="252">
        <f>'CONTROL ALGAS IV Región'!K103</f>
        <v>1.5</v>
      </c>
      <c r="M196" s="253">
        <f>'CONTROL ALGAS IV Región'!L103</f>
        <v>0</v>
      </c>
      <c r="N196" s="252" t="str">
        <f>'CONTROL ALGAS IV Región'!M103</f>
        <v>-</v>
      </c>
      <c r="O196" s="254">
        <f>+'RESUMEN ANUAL'!B$4</f>
        <v>43689</v>
      </c>
    </row>
    <row r="197" spans="1:15" s="256" customFormat="1">
      <c r="A197" s="249" t="s">
        <v>83</v>
      </c>
      <c r="B197" s="250" t="s">
        <v>61</v>
      </c>
      <c r="C197" s="251" t="s">
        <v>63</v>
      </c>
      <c r="D197" s="251" t="s">
        <v>64</v>
      </c>
      <c r="E197" s="251" t="s">
        <v>66</v>
      </c>
      <c r="F197" s="251" t="s">
        <v>67</v>
      </c>
      <c r="G197" s="251" t="s">
        <v>67</v>
      </c>
      <c r="H197" s="252">
        <f>'CONTROL ALGAS IV Región'!F104</f>
        <v>2.1</v>
      </c>
      <c r="I197" s="252"/>
      <c r="J197" s="252">
        <f>'CONTROL ALGAS IV Región'!G104</f>
        <v>3.6</v>
      </c>
      <c r="K197" s="252">
        <f>'CONTROL ALGAS IV Región'!J104</f>
        <v>0</v>
      </c>
      <c r="L197" s="252">
        <f>'CONTROL ALGAS IV Región'!K104</f>
        <v>3.6</v>
      </c>
      <c r="M197" s="253">
        <f>'CONTROL ALGAS IV Región'!L104</f>
        <v>0</v>
      </c>
      <c r="N197" s="252" t="str">
        <f>'CONTROL ALGAS IV Región'!M104</f>
        <v>-</v>
      </c>
      <c r="O197" s="254">
        <f>+'RESUMEN ANUAL'!B$4</f>
        <v>43689</v>
      </c>
    </row>
    <row r="198" spans="1:15" s="256" customFormat="1">
      <c r="A198" s="249" t="s">
        <v>83</v>
      </c>
      <c r="B198" s="250" t="s">
        <v>61</v>
      </c>
      <c r="C198" s="251" t="s">
        <v>63</v>
      </c>
      <c r="D198" s="251" t="s">
        <v>64</v>
      </c>
      <c r="E198" s="251" t="s">
        <v>66</v>
      </c>
      <c r="F198" s="251" t="s">
        <v>53</v>
      </c>
      <c r="G198" s="251" t="s">
        <v>53</v>
      </c>
      <c r="H198" s="252">
        <f>'CONTROL ALGAS IV Región'!F105</f>
        <v>1.5</v>
      </c>
      <c r="I198" s="252"/>
      <c r="J198" s="252">
        <f>'CONTROL ALGAS IV Región'!G105</f>
        <v>5.0999999999999996</v>
      </c>
      <c r="K198" s="252">
        <f>'CONTROL ALGAS IV Región'!J105</f>
        <v>0</v>
      </c>
      <c r="L198" s="252">
        <f>'CONTROL ALGAS IV Región'!K105</f>
        <v>5.0999999999999996</v>
      </c>
      <c r="M198" s="253">
        <f>'CONTROL ALGAS IV Región'!L105</f>
        <v>0</v>
      </c>
      <c r="N198" s="252" t="str">
        <f>'CONTROL ALGAS IV Región'!M105</f>
        <v>-</v>
      </c>
      <c r="O198" s="254">
        <f>+'RESUMEN ANUAL'!B$4</f>
        <v>43689</v>
      </c>
    </row>
    <row r="199" spans="1:15" s="256" customFormat="1">
      <c r="A199" s="249" t="s">
        <v>83</v>
      </c>
      <c r="B199" s="250" t="s">
        <v>61</v>
      </c>
      <c r="C199" s="251" t="s">
        <v>63</v>
      </c>
      <c r="D199" s="251" t="s">
        <v>64</v>
      </c>
      <c r="E199" s="251" t="s">
        <v>66</v>
      </c>
      <c r="F199" s="251" t="s">
        <v>54</v>
      </c>
      <c r="G199" s="251" t="s">
        <v>54</v>
      </c>
      <c r="H199" s="252">
        <f>'CONTROL ALGAS IV Región'!F106</f>
        <v>1</v>
      </c>
      <c r="I199" s="252"/>
      <c r="J199" s="252">
        <f>'CONTROL ALGAS IV Región'!G106</f>
        <v>6.1</v>
      </c>
      <c r="K199" s="252">
        <f>'CONTROL ALGAS IV Región'!J106</f>
        <v>0</v>
      </c>
      <c r="L199" s="252">
        <f>'CONTROL ALGAS IV Región'!K106</f>
        <v>6.1</v>
      </c>
      <c r="M199" s="253">
        <f>'CONTROL ALGAS IV Región'!L106</f>
        <v>0</v>
      </c>
      <c r="N199" s="252" t="str">
        <f>'CONTROL ALGAS IV Región'!M106</f>
        <v>-</v>
      </c>
      <c r="O199" s="254">
        <f>+'RESUMEN ANUAL'!B$4</f>
        <v>43689</v>
      </c>
    </row>
    <row r="200" spans="1:15" s="256" customFormat="1">
      <c r="A200" s="249" t="s">
        <v>83</v>
      </c>
      <c r="B200" s="250" t="s">
        <v>61</v>
      </c>
      <c r="C200" s="251" t="s">
        <v>63</v>
      </c>
      <c r="D200" s="251" t="s">
        <v>64</v>
      </c>
      <c r="E200" s="251" t="s">
        <v>66</v>
      </c>
      <c r="F200" s="251" t="s">
        <v>150</v>
      </c>
      <c r="G200" s="251" t="s">
        <v>150</v>
      </c>
      <c r="H200" s="252">
        <f>'CONTROL ALGAS IV Región'!F107</f>
        <v>0.7</v>
      </c>
      <c r="I200" s="252"/>
      <c r="J200" s="252">
        <f>'CONTROL ALGAS IV Región'!G107</f>
        <v>6.8</v>
      </c>
      <c r="K200" s="252">
        <f>'CONTROL ALGAS IV Región'!J107</f>
        <v>0</v>
      </c>
      <c r="L200" s="252">
        <f>'CONTROL ALGAS IV Región'!K107</f>
        <v>6.8</v>
      </c>
      <c r="M200" s="253">
        <f>'CONTROL ALGAS IV Región'!L107</f>
        <v>0</v>
      </c>
      <c r="N200" s="252" t="str">
        <f>'CONTROL ALGAS IV Región'!M107</f>
        <v>-</v>
      </c>
      <c r="O200" s="254">
        <f>+'RESUMEN ANUAL'!B$4</f>
        <v>43689</v>
      </c>
    </row>
    <row r="201" spans="1:15" s="256" customFormat="1">
      <c r="A201" s="249" t="s">
        <v>83</v>
      </c>
      <c r="B201" s="250" t="s">
        <v>61</v>
      </c>
      <c r="C201" s="251" t="s">
        <v>63</v>
      </c>
      <c r="D201" s="251" t="s">
        <v>64</v>
      </c>
      <c r="E201" s="251" t="s">
        <v>66</v>
      </c>
      <c r="F201" s="251" t="s">
        <v>55</v>
      </c>
      <c r="G201" s="251" t="s">
        <v>55</v>
      </c>
      <c r="H201" s="252">
        <f>'CONTROL ALGAS IV Región'!F108</f>
        <v>0.5</v>
      </c>
      <c r="I201" s="252"/>
      <c r="J201" s="252">
        <f>'CONTROL ALGAS IV Región'!G108</f>
        <v>7.3</v>
      </c>
      <c r="K201" s="252">
        <f>'CONTROL ALGAS IV Región'!J108</f>
        <v>0</v>
      </c>
      <c r="L201" s="252">
        <f>'CONTROL ALGAS IV Región'!K108</f>
        <v>7.3</v>
      </c>
      <c r="M201" s="253">
        <f>'CONTROL ALGAS IV Región'!L108</f>
        <v>0</v>
      </c>
      <c r="N201" s="252" t="str">
        <f>'CONTROL ALGAS IV Región'!M108</f>
        <v>-</v>
      </c>
      <c r="O201" s="254">
        <f>+'RESUMEN ANUAL'!B$4</f>
        <v>43689</v>
      </c>
    </row>
    <row r="202" spans="1:15" s="256" customFormat="1">
      <c r="A202" s="249" t="s">
        <v>83</v>
      </c>
      <c r="B202" s="250" t="s">
        <v>61</v>
      </c>
      <c r="C202" s="251" t="s">
        <v>63</v>
      </c>
      <c r="D202" s="251" t="s">
        <v>64</v>
      </c>
      <c r="E202" s="251" t="s">
        <v>66</v>
      </c>
      <c r="F202" s="251" t="s">
        <v>56</v>
      </c>
      <c r="G202" s="251" t="s">
        <v>56</v>
      </c>
      <c r="H202" s="252">
        <f>'CONTROL ALGAS IV Región'!F109</f>
        <v>0.4</v>
      </c>
      <c r="I202" s="252"/>
      <c r="J202" s="252">
        <f>'CONTROL ALGAS IV Región'!G109</f>
        <v>7.7</v>
      </c>
      <c r="K202" s="252">
        <f>'CONTROL ALGAS IV Región'!J109</f>
        <v>0</v>
      </c>
      <c r="L202" s="252">
        <f>'CONTROL ALGAS IV Región'!K109</f>
        <v>7.7</v>
      </c>
      <c r="M202" s="253">
        <f>'CONTROL ALGAS IV Región'!L109</f>
        <v>0</v>
      </c>
      <c r="N202" s="252" t="str">
        <f>'CONTROL ALGAS IV Región'!M109</f>
        <v>-</v>
      </c>
      <c r="O202" s="254">
        <f>+'RESUMEN ANUAL'!B$4</f>
        <v>43689</v>
      </c>
    </row>
    <row r="203" spans="1:15" s="256" customFormat="1">
      <c r="A203" s="249" t="s">
        <v>83</v>
      </c>
      <c r="B203" s="250" t="s">
        <v>61</v>
      </c>
      <c r="C203" s="251" t="s">
        <v>63</v>
      </c>
      <c r="D203" s="251" t="s">
        <v>64</v>
      </c>
      <c r="E203" s="251" t="s">
        <v>66</v>
      </c>
      <c r="F203" s="251" t="s">
        <v>68</v>
      </c>
      <c r="G203" s="251" t="s">
        <v>68</v>
      </c>
      <c r="H203" s="252">
        <f>'CONTROL ALGAS IV Región'!F110</f>
        <v>0.2</v>
      </c>
      <c r="I203" s="252"/>
      <c r="J203" s="252">
        <f>'CONTROL ALGAS IV Región'!G110</f>
        <v>7.9</v>
      </c>
      <c r="K203" s="252">
        <f>'CONTROL ALGAS IV Región'!J110</f>
        <v>0</v>
      </c>
      <c r="L203" s="252">
        <f>'CONTROL ALGAS IV Región'!K110</f>
        <v>7.9</v>
      </c>
      <c r="M203" s="253">
        <f>'CONTROL ALGAS IV Región'!L110</f>
        <v>0</v>
      </c>
      <c r="N203" s="252" t="str">
        <f>'CONTROL ALGAS IV Región'!M110</f>
        <v>-</v>
      </c>
      <c r="O203" s="254">
        <f>+'RESUMEN ANUAL'!B$4</f>
        <v>43689</v>
      </c>
    </row>
    <row r="204" spans="1:15" s="256" customFormat="1">
      <c r="A204" s="249" t="s">
        <v>83</v>
      </c>
      <c r="B204" s="250" t="s">
        <v>61</v>
      </c>
      <c r="C204" s="251" t="s">
        <v>63</v>
      </c>
      <c r="D204" s="251" t="s">
        <v>64</v>
      </c>
      <c r="E204" s="251" t="s">
        <v>66</v>
      </c>
      <c r="F204" s="251" t="s">
        <v>57</v>
      </c>
      <c r="G204" s="251" t="s">
        <v>57</v>
      </c>
      <c r="H204" s="252">
        <f>'CONTROL ALGAS IV Región'!F111</f>
        <v>0.2</v>
      </c>
      <c r="I204" s="252"/>
      <c r="J204" s="252">
        <f>'CONTROL ALGAS IV Región'!G111</f>
        <v>8.1</v>
      </c>
      <c r="K204" s="252">
        <f>'CONTROL ALGAS IV Región'!J111</f>
        <v>0</v>
      </c>
      <c r="L204" s="252">
        <f>'CONTROL ALGAS IV Región'!K111</f>
        <v>8.1</v>
      </c>
      <c r="M204" s="253">
        <f>'CONTROL ALGAS IV Región'!L111</f>
        <v>0</v>
      </c>
      <c r="N204" s="252" t="str">
        <f>'CONTROL ALGAS IV Región'!M111</f>
        <v>-</v>
      </c>
      <c r="O204" s="254">
        <f>+'RESUMEN ANUAL'!B$4</f>
        <v>43689</v>
      </c>
    </row>
    <row r="205" spans="1:15" s="256" customFormat="1">
      <c r="A205" s="249" t="s">
        <v>83</v>
      </c>
      <c r="B205" s="250" t="s">
        <v>61</v>
      </c>
      <c r="C205" s="251" t="s">
        <v>63</v>
      </c>
      <c r="D205" s="251" t="s">
        <v>64</v>
      </c>
      <c r="E205" s="251" t="s">
        <v>66</v>
      </c>
      <c r="F205" s="251" t="s">
        <v>69</v>
      </c>
      <c r="G205" s="251" t="s">
        <v>58</v>
      </c>
      <c r="H205" s="252">
        <f>'CONTROL ALGAS IV Región'!F112</f>
        <v>0.3</v>
      </c>
      <c r="I205" s="252"/>
      <c r="J205" s="252">
        <f>'CONTROL ALGAS IV Región'!G112</f>
        <v>8.4</v>
      </c>
      <c r="K205" s="252">
        <f>'CONTROL ALGAS IV Región'!J112</f>
        <v>0</v>
      </c>
      <c r="L205" s="252">
        <f>'CONTROL ALGAS IV Región'!K112</f>
        <v>8.4</v>
      </c>
      <c r="M205" s="253">
        <f>'CONTROL ALGAS IV Región'!L112</f>
        <v>0</v>
      </c>
      <c r="N205" s="252" t="str">
        <f>'CONTROL ALGAS IV Región'!M112</f>
        <v>-</v>
      </c>
      <c r="O205" s="254">
        <f>+'RESUMEN ANUAL'!B$4</f>
        <v>43689</v>
      </c>
    </row>
    <row r="206" spans="1:15" s="256" customFormat="1">
      <c r="A206" s="249" t="s">
        <v>83</v>
      </c>
      <c r="B206" s="250" t="s">
        <v>61</v>
      </c>
      <c r="C206" s="251" t="s">
        <v>63</v>
      </c>
      <c r="D206" s="251" t="s">
        <v>64</v>
      </c>
      <c r="E206" s="251" t="s">
        <v>66</v>
      </c>
      <c r="F206" s="251" t="s">
        <v>70</v>
      </c>
      <c r="G206" s="251" t="s">
        <v>70</v>
      </c>
      <c r="H206" s="252">
        <f>'CONTROL ALGAS IV Región'!F113</f>
        <v>0.5</v>
      </c>
      <c r="I206" s="252"/>
      <c r="J206" s="252">
        <f>'CONTROL ALGAS IV Región'!G113</f>
        <v>8.9</v>
      </c>
      <c r="K206" s="252">
        <f>'CONTROL ALGAS IV Región'!J113</f>
        <v>0</v>
      </c>
      <c r="L206" s="252">
        <f>'CONTROL ALGAS IV Región'!K113</f>
        <v>8.9</v>
      </c>
      <c r="M206" s="253">
        <f>'CONTROL ALGAS IV Región'!L113</f>
        <v>0</v>
      </c>
      <c r="N206" s="252" t="str">
        <f>'CONTROL ALGAS IV Región'!M113</f>
        <v>-</v>
      </c>
      <c r="O206" s="254">
        <f>+'RESUMEN ANUAL'!B$4</f>
        <v>43689</v>
      </c>
    </row>
    <row r="207" spans="1:15" s="256" customFormat="1">
      <c r="A207" s="249" t="s">
        <v>83</v>
      </c>
      <c r="B207" s="250" t="s">
        <v>61</v>
      </c>
      <c r="C207" s="251" t="s">
        <v>63</v>
      </c>
      <c r="D207" s="251" t="s">
        <v>64</v>
      </c>
      <c r="E207" s="251" t="s">
        <v>66</v>
      </c>
      <c r="F207" s="251" t="s">
        <v>59</v>
      </c>
      <c r="G207" s="251" t="s">
        <v>59</v>
      </c>
      <c r="H207" s="252">
        <f>'CONTROL ALGAS IV Región'!G114</f>
        <v>10</v>
      </c>
      <c r="I207" s="252"/>
      <c r="J207" s="252">
        <f>'CONTROL ALGAS IV Región'!G114</f>
        <v>10</v>
      </c>
      <c r="K207" s="252">
        <f>'CONTROL ALGAS IV Región'!J114</f>
        <v>0</v>
      </c>
      <c r="L207" s="252">
        <f>'CONTROL ALGAS IV Región'!K114</f>
        <v>10</v>
      </c>
      <c r="M207" s="253">
        <f>'CONTROL ALGAS IV Región'!L114</f>
        <v>0</v>
      </c>
      <c r="N207" s="252" t="str">
        <f>'CONTROL ALGAS IV Región'!M114</f>
        <v>-</v>
      </c>
      <c r="O207" s="254">
        <f>+'RESUMEN ANUAL'!B$4</f>
        <v>43689</v>
      </c>
    </row>
    <row r="208" spans="1:15" s="256" customFormat="1">
      <c r="A208" s="249" t="s">
        <v>83</v>
      </c>
      <c r="B208" s="250" t="s">
        <v>61</v>
      </c>
      <c r="C208" s="251" t="s">
        <v>63</v>
      </c>
      <c r="D208" s="251" t="s">
        <v>64</v>
      </c>
      <c r="E208" s="251" t="s">
        <v>66</v>
      </c>
      <c r="F208" s="251" t="s">
        <v>52</v>
      </c>
      <c r="G208" s="251" t="s">
        <v>59</v>
      </c>
      <c r="H208" s="252">
        <f>H196+H197+H198+H199+H200+H201+H202+H203+H204+H205+H206+H207</f>
        <v>18.899999999999999</v>
      </c>
      <c r="I208" s="252"/>
      <c r="J208" s="252">
        <f>J196+J197+J198+J199+J200+J201+J202+J203+J204+J205+J206+J207</f>
        <v>81.400000000000006</v>
      </c>
      <c r="K208" s="252">
        <f t="shared" ref="K208:L208" si="7">K196+K197+K198+K199+K200+K201+K202+K203+K204+K205+K206+K207</f>
        <v>0</v>
      </c>
      <c r="L208" s="252">
        <f t="shared" si="7"/>
        <v>81.400000000000006</v>
      </c>
      <c r="M208" s="253">
        <f>K208/J208</f>
        <v>0</v>
      </c>
      <c r="N208" s="254" t="s">
        <v>86</v>
      </c>
      <c r="O208" s="254">
        <f>+'RESUMEN ANUAL'!B$4</f>
        <v>43689</v>
      </c>
    </row>
    <row r="209" spans="1:15" s="256" customFormat="1">
      <c r="A209" s="249" t="s">
        <v>83</v>
      </c>
      <c r="B209" s="250" t="s">
        <v>61</v>
      </c>
      <c r="C209" s="251" t="s">
        <v>63</v>
      </c>
      <c r="D209" s="251" t="s">
        <v>64</v>
      </c>
      <c r="E209" s="251" t="s">
        <v>73</v>
      </c>
      <c r="F209" s="251" t="s">
        <v>52</v>
      </c>
      <c r="G209" s="251" t="s">
        <v>52</v>
      </c>
      <c r="H209" s="252">
        <f>'CONTROL ALGAS IV Región'!F115</f>
        <v>115</v>
      </c>
      <c r="I209" s="252"/>
      <c r="J209" s="252">
        <f>'CONTROL ALGAS IV Región'!G115</f>
        <v>115</v>
      </c>
      <c r="K209" s="252">
        <f>'CONTROL ALGAS IV Región'!J115</f>
        <v>0</v>
      </c>
      <c r="L209" s="252">
        <f>'CONTROL ALGAS IV Región'!K115</f>
        <v>115</v>
      </c>
      <c r="M209" s="253">
        <f>'CONTROL ALGAS IV Región'!L115</f>
        <v>0</v>
      </c>
      <c r="N209" s="252" t="str">
        <f>'CONTROL ALGAS IV Región'!M115</f>
        <v>-</v>
      </c>
      <c r="O209" s="254">
        <f>+'RESUMEN ANUAL'!B$4</f>
        <v>43689</v>
      </c>
    </row>
    <row r="210" spans="1:15" s="256" customFormat="1">
      <c r="A210" s="249" t="s">
        <v>83</v>
      </c>
      <c r="B210" s="250" t="s">
        <v>61</v>
      </c>
      <c r="C210" s="251" t="s">
        <v>63</v>
      </c>
      <c r="D210" s="251" t="s">
        <v>64</v>
      </c>
      <c r="E210" s="251" t="s">
        <v>73</v>
      </c>
      <c r="F210" s="251" t="s">
        <v>67</v>
      </c>
      <c r="G210" s="251" t="s">
        <v>67</v>
      </c>
      <c r="H210" s="252">
        <f>'CONTROL ALGAS IV Región'!F116</f>
        <v>157.4</v>
      </c>
      <c r="I210" s="252"/>
      <c r="J210" s="252">
        <f>'CONTROL ALGAS IV Región'!G116</f>
        <v>272.39999999999998</v>
      </c>
      <c r="K210" s="252">
        <f>'CONTROL ALGAS IV Región'!J116</f>
        <v>0</v>
      </c>
      <c r="L210" s="252">
        <f>'CONTROL ALGAS IV Región'!K116</f>
        <v>272.39999999999998</v>
      </c>
      <c r="M210" s="253">
        <f>'CONTROL ALGAS IV Región'!L116</f>
        <v>0</v>
      </c>
      <c r="N210" s="252" t="str">
        <f>'CONTROL ALGAS IV Región'!M116</f>
        <v>-</v>
      </c>
      <c r="O210" s="254">
        <f>+'RESUMEN ANUAL'!B$4</f>
        <v>43689</v>
      </c>
    </row>
    <row r="211" spans="1:15" s="256" customFormat="1">
      <c r="A211" s="249" t="s">
        <v>83</v>
      </c>
      <c r="B211" s="250" t="s">
        <v>61</v>
      </c>
      <c r="C211" s="251" t="s">
        <v>63</v>
      </c>
      <c r="D211" s="251" t="s">
        <v>64</v>
      </c>
      <c r="E211" s="251" t="s">
        <v>73</v>
      </c>
      <c r="F211" s="251" t="s">
        <v>53</v>
      </c>
      <c r="G211" s="251" t="s">
        <v>53</v>
      </c>
      <c r="H211" s="252">
        <f>'CONTROL ALGAS IV Región'!F117</f>
        <v>115.2</v>
      </c>
      <c r="I211" s="252"/>
      <c r="J211" s="252">
        <f>'CONTROL ALGAS IV Región'!G117</f>
        <v>387.59999999999997</v>
      </c>
      <c r="K211" s="252">
        <f>'CONTROL ALGAS IV Región'!J117</f>
        <v>0</v>
      </c>
      <c r="L211" s="252">
        <f>'CONTROL ALGAS IV Región'!K117</f>
        <v>387.59999999999997</v>
      </c>
      <c r="M211" s="253">
        <f>'CONTROL ALGAS IV Región'!L117</f>
        <v>0</v>
      </c>
      <c r="N211" s="252" t="str">
        <f>'CONTROL ALGAS IV Región'!M117</f>
        <v>-</v>
      </c>
      <c r="O211" s="254">
        <f>+'RESUMEN ANUAL'!B$4</f>
        <v>43689</v>
      </c>
    </row>
    <row r="212" spans="1:15" s="256" customFormat="1">
      <c r="A212" s="249" t="s">
        <v>83</v>
      </c>
      <c r="B212" s="250" t="s">
        <v>61</v>
      </c>
      <c r="C212" s="251" t="s">
        <v>63</v>
      </c>
      <c r="D212" s="251" t="s">
        <v>64</v>
      </c>
      <c r="E212" s="251" t="s">
        <v>73</v>
      </c>
      <c r="F212" s="251" t="s">
        <v>54</v>
      </c>
      <c r="G212" s="251" t="s">
        <v>54</v>
      </c>
      <c r="H212" s="252">
        <f>'CONTROL ALGAS IV Región'!F118</f>
        <v>77.3</v>
      </c>
      <c r="I212" s="252"/>
      <c r="J212" s="252">
        <f>'CONTROL ALGAS IV Región'!G118</f>
        <v>464.9</v>
      </c>
      <c r="K212" s="252">
        <f>'CONTROL ALGAS IV Región'!J118</f>
        <v>0</v>
      </c>
      <c r="L212" s="252">
        <f>'CONTROL ALGAS IV Región'!K118</f>
        <v>464.9</v>
      </c>
      <c r="M212" s="253">
        <f>'CONTROL ALGAS IV Región'!L118</f>
        <v>0</v>
      </c>
      <c r="N212" s="252" t="str">
        <f>'CONTROL ALGAS IV Región'!M118</f>
        <v>-</v>
      </c>
      <c r="O212" s="254">
        <f>+'RESUMEN ANUAL'!B$4</f>
        <v>43689</v>
      </c>
    </row>
    <row r="213" spans="1:15" s="256" customFormat="1">
      <c r="A213" s="249" t="s">
        <v>83</v>
      </c>
      <c r="B213" s="250" t="s">
        <v>61</v>
      </c>
      <c r="C213" s="251" t="s">
        <v>63</v>
      </c>
      <c r="D213" s="251" t="s">
        <v>64</v>
      </c>
      <c r="E213" s="251" t="s">
        <v>73</v>
      </c>
      <c r="F213" s="251" t="s">
        <v>150</v>
      </c>
      <c r="G213" s="251" t="s">
        <v>150</v>
      </c>
      <c r="H213" s="252">
        <f>'CONTROL ALGAS IV Región'!F119</f>
        <v>55.1</v>
      </c>
      <c r="I213" s="252"/>
      <c r="J213" s="252">
        <f>'CONTROL ALGAS IV Región'!G119</f>
        <v>520</v>
      </c>
      <c r="K213" s="252">
        <f>'CONTROL ALGAS IV Región'!J119</f>
        <v>0</v>
      </c>
      <c r="L213" s="252">
        <f>'CONTROL ALGAS IV Región'!K119</f>
        <v>520</v>
      </c>
      <c r="M213" s="253">
        <f>'CONTROL ALGAS IV Región'!L119</f>
        <v>0</v>
      </c>
      <c r="N213" s="252" t="str">
        <f>'CONTROL ALGAS IV Región'!M119</f>
        <v>-</v>
      </c>
      <c r="O213" s="254">
        <f>+'RESUMEN ANUAL'!B$4</f>
        <v>43689</v>
      </c>
    </row>
    <row r="214" spans="1:15" s="256" customFormat="1">
      <c r="A214" s="249" t="s">
        <v>83</v>
      </c>
      <c r="B214" s="250" t="s">
        <v>61</v>
      </c>
      <c r="C214" s="251" t="s">
        <v>63</v>
      </c>
      <c r="D214" s="251" t="s">
        <v>64</v>
      </c>
      <c r="E214" s="251" t="s">
        <v>73</v>
      </c>
      <c r="F214" s="251" t="s">
        <v>55</v>
      </c>
      <c r="G214" s="251" t="s">
        <v>55</v>
      </c>
      <c r="H214" s="252">
        <f>'CONTROL ALGAS IV Región'!F120</f>
        <v>34.9</v>
      </c>
      <c r="I214" s="252"/>
      <c r="J214" s="252">
        <f>'CONTROL ALGAS IV Región'!G120</f>
        <v>554.9</v>
      </c>
      <c r="K214" s="252">
        <f>'CONTROL ALGAS IV Región'!J120</f>
        <v>38.070999999999998</v>
      </c>
      <c r="L214" s="252">
        <f>'CONTROL ALGAS IV Región'!K120</f>
        <v>516.82899999999995</v>
      </c>
      <c r="M214" s="253">
        <f>'CONTROL ALGAS IV Región'!L120</f>
        <v>6.860875833483511E-2</v>
      </c>
      <c r="N214" s="252" t="str">
        <f>'CONTROL ALGAS IV Región'!M120</f>
        <v>-</v>
      </c>
      <c r="O214" s="254">
        <f>+'RESUMEN ANUAL'!B$4</f>
        <v>43689</v>
      </c>
    </row>
    <row r="215" spans="1:15" s="256" customFormat="1">
      <c r="A215" s="249" t="s">
        <v>83</v>
      </c>
      <c r="B215" s="250" t="s">
        <v>61</v>
      </c>
      <c r="C215" s="251" t="s">
        <v>63</v>
      </c>
      <c r="D215" s="251" t="s">
        <v>64</v>
      </c>
      <c r="E215" s="251" t="s">
        <v>73</v>
      </c>
      <c r="F215" s="251" t="s">
        <v>56</v>
      </c>
      <c r="G215" s="251" t="s">
        <v>56</v>
      </c>
      <c r="H215" s="252">
        <f>'CONTROL ALGAS IV Región'!F121</f>
        <v>27.1</v>
      </c>
      <c r="I215" s="252"/>
      <c r="J215" s="252">
        <f>'CONTROL ALGAS IV Región'!G121</f>
        <v>543.92899999999997</v>
      </c>
      <c r="K215" s="252">
        <f>'CONTROL ALGAS IV Región'!J121</f>
        <v>0.42</v>
      </c>
      <c r="L215" s="252">
        <f>'CONTROL ALGAS IV Región'!K121</f>
        <v>543.50900000000001</v>
      </c>
      <c r="M215" s="253">
        <f>'CONTROL ALGAS IV Región'!L121</f>
        <v>7.721596017127235E-4</v>
      </c>
      <c r="N215" s="252" t="str">
        <f>'CONTROL ALGAS IV Región'!M121</f>
        <v>-</v>
      </c>
      <c r="O215" s="254">
        <f>+'RESUMEN ANUAL'!B$4</f>
        <v>43689</v>
      </c>
    </row>
    <row r="216" spans="1:15" s="256" customFormat="1">
      <c r="A216" s="249" t="s">
        <v>83</v>
      </c>
      <c r="B216" s="250" t="s">
        <v>61</v>
      </c>
      <c r="C216" s="251" t="s">
        <v>63</v>
      </c>
      <c r="D216" s="251" t="s">
        <v>64</v>
      </c>
      <c r="E216" s="251" t="s">
        <v>73</v>
      </c>
      <c r="F216" s="251" t="s">
        <v>68</v>
      </c>
      <c r="G216" s="251" t="s">
        <v>68</v>
      </c>
      <c r="H216" s="252">
        <f>'CONTROL ALGAS IV Región'!F122</f>
        <v>15.1</v>
      </c>
      <c r="I216" s="252"/>
      <c r="J216" s="252">
        <f>'CONTROL ALGAS IV Región'!G122</f>
        <v>558.60900000000004</v>
      </c>
      <c r="K216" s="252">
        <f>'CONTROL ALGAS IV Región'!J122</f>
        <v>0</v>
      </c>
      <c r="L216" s="252">
        <f>'CONTROL ALGAS IV Región'!K122</f>
        <v>558.60900000000004</v>
      </c>
      <c r="M216" s="253">
        <f>'CONTROL ALGAS IV Región'!L122</f>
        <v>0</v>
      </c>
      <c r="N216" s="252" t="str">
        <f>'CONTROL ALGAS IV Región'!M122</f>
        <v>-</v>
      </c>
      <c r="O216" s="254">
        <f>+'RESUMEN ANUAL'!B$4</f>
        <v>43689</v>
      </c>
    </row>
    <row r="217" spans="1:15" s="256" customFormat="1">
      <c r="A217" s="249" t="s">
        <v>83</v>
      </c>
      <c r="B217" s="250" t="s">
        <v>61</v>
      </c>
      <c r="C217" s="251" t="s">
        <v>63</v>
      </c>
      <c r="D217" s="251" t="s">
        <v>64</v>
      </c>
      <c r="E217" s="251" t="s">
        <v>73</v>
      </c>
      <c r="F217" s="251" t="s">
        <v>57</v>
      </c>
      <c r="G217" s="251" t="s">
        <v>57</v>
      </c>
      <c r="H217" s="252">
        <f>'CONTROL ALGAS IV Región'!F123</f>
        <v>13.1</v>
      </c>
      <c r="I217" s="252"/>
      <c r="J217" s="252">
        <f>'CONTROL ALGAS IV Región'!G123</f>
        <v>571.70900000000006</v>
      </c>
      <c r="K217" s="252">
        <f>'CONTROL ALGAS IV Región'!J123</f>
        <v>0</v>
      </c>
      <c r="L217" s="252">
        <f>'CONTROL ALGAS IV Región'!K123</f>
        <v>571.70900000000006</v>
      </c>
      <c r="M217" s="253">
        <f>'CONTROL ALGAS IV Región'!L123</f>
        <v>0</v>
      </c>
      <c r="N217" s="252" t="str">
        <f>'CONTROL ALGAS IV Región'!M123</f>
        <v>-</v>
      </c>
      <c r="O217" s="254">
        <f>+'RESUMEN ANUAL'!B$4</f>
        <v>43689</v>
      </c>
    </row>
    <row r="218" spans="1:15" s="256" customFormat="1">
      <c r="A218" s="249" t="s">
        <v>83</v>
      </c>
      <c r="B218" s="250" t="s">
        <v>61</v>
      </c>
      <c r="C218" s="251" t="s">
        <v>63</v>
      </c>
      <c r="D218" s="251" t="s">
        <v>64</v>
      </c>
      <c r="E218" s="251" t="s">
        <v>73</v>
      </c>
      <c r="F218" s="251" t="s">
        <v>69</v>
      </c>
      <c r="G218" s="251" t="s">
        <v>58</v>
      </c>
      <c r="H218" s="252">
        <f>'CONTROL ALGAS IV Región'!F124</f>
        <v>21.3</v>
      </c>
      <c r="I218" s="252"/>
      <c r="J218" s="252">
        <f>'CONTROL ALGAS IV Región'!G124</f>
        <v>593.00900000000001</v>
      </c>
      <c r="K218" s="252">
        <f>'CONTROL ALGAS IV Región'!J124</f>
        <v>0</v>
      </c>
      <c r="L218" s="252">
        <f>'CONTROL ALGAS IV Región'!K124</f>
        <v>593.00900000000001</v>
      </c>
      <c r="M218" s="253">
        <f>'CONTROL ALGAS IV Región'!L124</f>
        <v>0</v>
      </c>
      <c r="N218" s="252" t="str">
        <f>'CONTROL ALGAS IV Región'!M124</f>
        <v>-</v>
      </c>
      <c r="O218" s="254">
        <f>+'RESUMEN ANUAL'!B$4</f>
        <v>43689</v>
      </c>
    </row>
    <row r="219" spans="1:15" s="256" customFormat="1">
      <c r="A219" s="249" t="s">
        <v>83</v>
      </c>
      <c r="B219" s="250" t="s">
        <v>61</v>
      </c>
      <c r="C219" s="251" t="s">
        <v>63</v>
      </c>
      <c r="D219" s="251" t="s">
        <v>64</v>
      </c>
      <c r="E219" s="251" t="s">
        <v>73</v>
      </c>
      <c r="F219" s="251" t="s">
        <v>70</v>
      </c>
      <c r="G219" s="251" t="s">
        <v>70</v>
      </c>
      <c r="H219" s="252">
        <f>'CONTROL ALGAS IV Región'!F125</f>
        <v>36.299999999999997</v>
      </c>
      <c r="I219" s="252"/>
      <c r="J219" s="252">
        <f>'CONTROL ALGAS IV Región'!G125</f>
        <v>629.30899999999997</v>
      </c>
      <c r="K219" s="252">
        <f>'CONTROL ALGAS IV Región'!J125</f>
        <v>0</v>
      </c>
      <c r="L219" s="252">
        <f>'CONTROL ALGAS IV Región'!K125</f>
        <v>629.30899999999997</v>
      </c>
      <c r="M219" s="253">
        <f>'CONTROL ALGAS IV Región'!L125</f>
        <v>0</v>
      </c>
      <c r="N219" s="252" t="str">
        <f>'CONTROL ALGAS IV Región'!M125</f>
        <v>-</v>
      </c>
      <c r="O219" s="254">
        <f>+'RESUMEN ANUAL'!B$4</f>
        <v>43689</v>
      </c>
    </row>
    <row r="220" spans="1:15" s="256" customFormat="1">
      <c r="A220" s="249" t="s">
        <v>83</v>
      </c>
      <c r="B220" s="250" t="s">
        <v>61</v>
      </c>
      <c r="C220" s="251" t="s">
        <v>63</v>
      </c>
      <c r="D220" s="251" t="s">
        <v>64</v>
      </c>
      <c r="E220" s="251" t="s">
        <v>73</v>
      </c>
      <c r="F220" s="251" t="s">
        <v>59</v>
      </c>
      <c r="G220" s="251" t="s">
        <v>59</v>
      </c>
      <c r="H220" s="252">
        <f>'CONTROL ALGAS IV Región'!F126</f>
        <v>79.400000000000006</v>
      </c>
      <c r="I220" s="252"/>
      <c r="J220" s="252">
        <f>'CONTROL ALGAS IV Región'!G126</f>
        <v>708.70899999999995</v>
      </c>
      <c r="K220" s="252">
        <f>'CONTROL ALGAS IV Región'!J126</f>
        <v>0</v>
      </c>
      <c r="L220" s="252">
        <f>'CONTROL ALGAS IV Región'!K126</f>
        <v>708.70899999999995</v>
      </c>
      <c r="M220" s="253">
        <f>'CONTROL ALGAS IV Región'!L126</f>
        <v>0</v>
      </c>
      <c r="N220" s="252" t="str">
        <f>'CONTROL ALGAS IV Región'!M126</f>
        <v>-</v>
      </c>
      <c r="O220" s="254">
        <f>+'RESUMEN ANUAL'!B$4</f>
        <v>43689</v>
      </c>
    </row>
    <row r="221" spans="1:15" s="256" customFormat="1">
      <c r="A221" s="249" t="s">
        <v>83</v>
      </c>
      <c r="B221" s="250" t="s">
        <v>61</v>
      </c>
      <c r="C221" s="251" t="s">
        <v>63</v>
      </c>
      <c r="D221" s="251" t="s">
        <v>64</v>
      </c>
      <c r="E221" s="251" t="s">
        <v>73</v>
      </c>
      <c r="F221" s="251" t="s">
        <v>52</v>
      </c>
      <c r="G221" s="251" t="s">
        <v>59</v>
      </c>
      <c r="H221" s="252">
        <f>H209+H210+H211+H212+H213+H214+H215+H216+H217+H218+H219+H220</f>
        <v>747.19999999999993</v>
      </c>
      <c r="I221" s="252"/>
      <c r="J221" s="252">
        <f t="shared" ref="J221:L221" si="8">J209+J210+J211+J212+J213+J214+J215+J216+J217+J218+J219+J220</f>
        <v>5920.0740000000005</v>
      </c>
      <c r="K221" s="252">
        <f t="shared" si="8"/>
        <v>38.491</v>
      </c>
      <c r="L221" s="252">
        <f t="shared" si="8"/>
        <v>5881.5830000000005</v>
      </c>
      <c r="M221" s="253">
        <f>K221/J221</f>
        <v>6.5017768358976592E-3</v>
      </c>
      <c r="N221" s="254" t="str">
        <f>'CONTROL ALGAS IV Región'!M128</f>
        <v>-</v>
      </c>
      <c r="O221" s="254">
        <f>+'RESUMEN ANUAL'!B$4</f>
        <v>43689</v>
      </c>
    </row>
    <row r="222" spans="1:15" s="256" customFormat="1">
      <c r="A222" s="249" t="s">
        <v>83</v>
      </c>
      <c r="B222" s="250" t="s">
        <v>61</v>
      </c>
      <c r="C222" s="251" t="s">
        <v>63</v>
      </c>
      <c r="D222" s="251" t="s">
        <v>64</v>
      </c>
      <c r="E222" s="251" t="s">
        <v>74</v>
      </c>
      <c r="F222" s="251" t="s">
        <v>52</v>
      </c>
      <c r="G222" s="251" t="s">
        <v>52</v>
      </c>
      <c r="H222" s="252">
        <f>'CONTROL ALGAS IV Región'!F127</f>
        <v>837.3</v>
      </c>
      <c r="I222" s="252"/>
      <c r="J222" s="252">
        <f>'CONTROL ALGAS IV Región'!G127</f>
        <v>837.3</v>
      </c>
      <c r="K222" s="252">
        <f>'CONTROL ALGAS IV Región'!J127</f>
        <v>270.255</v>
      </c>
      <c r="L222" s="252">
        <f>'CONTROL ALGAS IV Región'!K127</f>
        <v>567.04499999999996</v>
      </c>
      <c r="M222" s="253">
        <f>'CONTROL ALGAS IV Región'!L127</f>
        <v>0.32276961662486564</v>
      </c>
      <c r="N222" s="252" t="str">
        <f>'CONTROL ALGAS IV Región'!M127</f>
        <v>-</v>
      </c>
      <c r="O222" s="254">
        <f>+'RESUMEN ANUAL'!B$4</f>
        <v>43689</v>
      </c>
    </row>
    <row r="223" spans="1:15" s="256" customFormat="1">
      <c r="A223" s="249" t="s">
        <v>83</v>
      </c>
      <c r="B223" s="250" t="s">
        <v>61</v>
      </c>
      <c r="C223" s="251" t="s">
        <v>63</v>
      </c>
      <c r="D223" s="251" t="s">
        <v>64</v>
      </c>
      <c r="E223" s="251" t="s">
        <v>74</v>
      </c>
      <c r="F223" s="251" t="s">
        <v>67</v>
      </c>
      <c r="G223" s="251" t="s">
        <v>67</v>
      </c>
      <c r="H223" s="252">
        <f>'CONTROL ALGAS IV Región'!F128</f>
        <v>1146.2</v>
      </c>
      <c r="I223" s="252"/>
      <c r="J223" s="252">
        <f>'CONTROL ALGAS IV Región'!G128</f>
        <v>1713.2449999999999</v>
      </c>
      <c r="K223" s="252">
        <f>'CONTROL ALGAS IV Región'!J128</f>
        <v>316.96600000000001</v>
      </c>
      <c r="L223" s="252">
        <f>'CONTROL ALGAS IV Región'!K128</f>
        <v>1396.279</v>
      </c>
      <c r="M223" s="253">
        <f>'CONTROL ALGAS IV Región'!L128</f>
        <v>0.18500914930439022</v>
      </c>
      <c r="N223" s="252" t="str">
        <f>'CONTROL ALGAS IV Región'!M128</f>
        <v>-</v>
      </c>
      <c r="O223" s="254">
        <f>+'RESUMEN ANUAL'!B$4</f>
        <v>43689</v>
      </c>
    </row>
    <row r="224" spans="1:15" s="256" customFormat="1">
      <c r="A224" s="249" t="s">
        <v>83</v>
      </c>
      <c r="B224" s="250" t="s">
        <v>61</v>
      </c>
      <c r="C224" s="251" t="s">
        <v>63</v>
      </c>
      <c r="D224" s="251" t="s">
        <v>64</v>
      </c>
      <c r="E224" s="251" t="s">
        <v>74</v>
      </c>
      <c r="F224" s="251" t="s">
        <v>53</v>
      </c>
      <c r="G224" s="251" t="s">
        <v>53</v>
      </c>
      <c r="H224" s="252">
        <f>'CONTROL ALGAS IV Región'!F129</f>
        <v>839</v>
      </c>
      <c r="I224" s="252"/>
      <c r="J224" s="252">
        <f>'CONTROL ALGAS IV Región'!G129</f>
        <v>2235.279</v>
      </c>
      <c r="K224" s="252">
        <f>'CONTROL ALGAS IV Región'!J129</f>
        <v>30.379000000000001</v>
      </c>
      <c r="L224" s="252">
        <f>'CONTROL ALGAS IV Región'!K129</f>
        <v>2204.9</v>
      </c>
      <c r="M224" s="253">
        <f>'CONTROL ALGAS IV Región'!L129</f>
        <v>1.3590697179188817E-2</v>
      </c>
      <c r="N224" s="252" t="str">
        <f>'CONTROL ALGAS IV Región'!M129</f>
        <v>-</v>
      </c>
      <c r="O224" s="254">
        <f>+'RESUMEN ANUAL'!B$4</f>
        <v>43689</v>
      </c>
    </row>
    <row r="225" spans="1:15" s="256" customFormat="1">
      <c r="A225" s="249" t="s">
        <v>83</v>
      </c>
      <c r="B225" s="250" t="s">
        <v>61</v>
      </c>
      <c r="C225" s="251" t="s">
        <v>63</v>
      </c>
      <c r="D225" s="251" t="s">
        <v>64</v>
      </c>
      <c r="E225" s="251" t="s">
        <v>74</v>
      </c>
      <c r="F225" s="251" t="s">
        <v>54</v>
      </c>
      <c r="G225" s="251" t="s">
        <v>54</v>
      </c>
      <c r="H225" s="252">
        <f>'CONTROL ALGAS IV Región'!F130</f>
        <v>563.20000000000005</v>
      </c>
      <c r="I225" s="252"/>
      <c r="J225" s="252">
        <f>'CONTROL ALGAS IV Región'!G130</f>
        <v>2768.1000000000004</v>
      </c>
      <c r="K225" s="252">
        <f>'CONTROL ALGAS IV Región'!J130</f>
        <v>233.96600000000001</v>
      </c>
      <c r="L225" s="252">
        <f>'CONTROL ALGAS IV Región'!K130</f>
        <v>2534.1340000000005</v>
      </c>
      <c r="M225" s="253">
        <f>'CONTROL ALGAS IV Región'!L130</f>
        <v>8.4522235468371801E-2</v>
      </c>
      <c r="N225" s="252" t="str">
        <f>'CONTROL ALGAS IV Región'!M130</f>
        <v>-</v>
      </c>
      <c r="O225" s="254">
        <f>+'RESUMEN ANUAL'!B$4</f>
        <v>43689</v>
      </c>
    </row>
    <row r="226" spans="1:15" s="256" customFormat="1">
      <c r="A226" s="249" t="s">
        <v>83</v>
      </c>
      <c r="B226" s="250" t="s">
        <v>61</v>
      </c>
      <c r="C226" s="251" t="s">
        <v>63</v>
      </c>
      <c r="D226" s="251" t="s">
        <v>64</v>
      </c>
      <c r="E226" s="251" t="s">
        <v>74</v>
      </c>
      <c r="F226" s="251" t="s">
        <v>150</v>
      </c>
      <c r="G226" s="251" t="s">
        <v>150</v>
      </c>
      <c r="H226" s="252">
        <f>'CONTROL ALGAS IV Región'!F131</f>
        <v>401.2</v>
      </c>
      <c r="I226" s="252"/>
      <c r="J226" s="252">
        <f>'CONTROL ALGAS IV Región'!G131</f>
        <v>2935.3340000000003</v>
      </c>
      <c r="K226" s="252">
        <f>'CONTROL ALGAS IV Región'!J131</f>
        <v>27.975000000000001</v>
      </c>
      <c r="L226" s="252">
        <f>'CONTROL ALGAS IV Región'!K131</f>
        <v>2907.3590000000004</v>
      </c>
      <c r="M226" s="253">
        <f>'CONTROL ALGAS IV Región'!L131</f>
        <v>9.5304316306083058E-3</v>
      </c>
      <c r="N226" s="252" t="str">
        <f>'CONTROL ALGAS IV Región'!M131</f>
        <v>-</v>
      </c>
      <c r="O226" s="254">
        <f>+'RESUMEN ANUAL'!B$4</f>
        <v>43689</v>
      </c>
    </row>
    <row r="227" spans="1:15" s="256" customFormat="1">
      <c r="A227" s="249" t="s">
        <v>83</v>
      </c>
      <c r="B227" s="250" t="s">
        <v>61</v>
      </c>
      <c r="C227" s="251" t="s">
        <v>63</v>
      </c>
      <c r="D227" s="251" t="s">
        <v>64</v>
      </c>
      <c r="E227" s="251" t="s">
        <v>74</v>
      </c>
      <c r="F227" s="251" t="s">
        <v>55</v>
      </c>
      <c r="G227" s="251" t="s">
        <v>55</v>
      </c>
      <c r="H227" s="252">
        <f>'CONTROL ALGAS IV Región'!F132</f>
        <v>254.5</v>
      </c>
      <c r="I227" s="252"/>
      <c r="J227" s="252">
        <f>'CONTROL ALGAS IV Región'!G132</f>
        <v>3161.8590000000004</v>
      </c>
      <c r="K227" s="252">
        <f>'CONTROL ALGAS IV Región'!J132</f>
        <v>174.005</v>
      </c>
      <c r="L227" s="252">
        <f>'CONTROL ALGAS IV Región'!K132</f>
        <v>2987.8540000000003</v>
      </c>
      <c r="M227" s="253">
        <f>'CONTROL ALGAS IV Región'!L132</f>
        <v>5.5032498286609229E-2</v>
      </c>
      <c r="N227" s="252" t="str">
        <f>'CONTROL ALGAS IV Región'!M132</f>
        <v>-</v>
      </c>
      <c r="O227" s="254">
        <f>+'RESUMEN ANUAL'!B$4</f>
        <v>43689</v>
      </c>
    </row>
    <row r="228" spans="1:15" s="256" customFormat="1">
      <c r="A228" s="249" t="s">
        <v>83</v>
      </c>
      <c r="B228" s="250" t="s">
        <v>61</v>
      </c>
      <c r="C228" s="251" t="s">
        <v>63</v>
      </c>
      <c r="D228" s="251" t="s">
        <v>64</v>
      </c>
      <c r="E228" s="251" t="s">
        <v>74</v>
      </c>
      <c r="F228" s="251" t="s">
        <v>56</v>
      </c>
      <c r="G228" s="251" t="s">
        <v>56</v>
      </c>
      <c r="H228" s="252">
        <f>'CONTROL ALGAS IV Región'!F133</f>
        <v>197.5</v>
      </c>
      <c r="I228" s="252"/>
      <c r="J228" s="252">
        <f>'CONTROL ALGAS IV Región'!G133</f>
        <v>3185.3540000000003</v>
      </c>
      <c r="K228" s="252">
        <f>'CONTROL ALGAS IV Región'!J133</f>
        <v>669.63499999999999</v>
      </c>
      <c r="L228" s="252">
        <f>'CONTROL ALGAS IV Región'!K133</f>
        <v>2515.7190000000001</v>
      </c>
      <c r="M228" s="253">
        <f>'CONTROL ALGAS IV Región'!L133</f>
        <v>0.21022310236162131</v>
      </c>
      <c r="N228" s="252" t="str">
        <f>'CONTROL ALGAS IV Región'!M133</f>
        <v>-</v>
      </c>
      <c r="O228" s="254">
        <f>+'RESUMEN ANUAL'!B$4</f>
        <v>43689</v>
      </c>
    </row>
    <row r="229" spans="1:15" s="256" customFormat="1">
      <c r="A229" s="249" t="s">
        <v>83</v>
      </c>
      <c r="B229" s="250" t="s">
        <v>61</v>
      </c>
      <c r="C229" s="251" t="s">
        <v>63</v>
      </c>
      <c r="D229" s="251" t="s">
        <v>64</v>
      </c>
      <c r="E229" s="251" t="s">
        <v>74</v>
      </c>
      <c r="F229" s="251" t="s">
        <v>68</v>
      </c>
      <c r="G229" s="251" t="s">
        <v>68</v>
      </c>
      <c r="H229" s="252">
        <f>'CONTROL ALGAS IV Región'!F134</f>
        <v>109.7</v>
      </c>
      <c r="I229" s="252"/>
      <c r="J229" s="252">
        <f>'CONTROL ALGAS IV Región'!G134</f>
        <v>2625.4189999999999</v>
      </c>
      <c r="K229" s="252">
        <f>'CONTROL ALGAS IV Región'!J134</f>
        <v>106.506</v>
      </c>
      <c r="L229" s="252">
        <f>'CONTROL ALGAS IV Región'!K134</f>
        <v>2518.913</v>
      </c>
      <c r="M229" s="253">
        <f>'CONTROL ALGAS IV Región'!L134</f>
        <v>4.0567238981663499E-2</v>
      </c>
      <c r="N229" s="252" t="str">
        <f>'CONTROL ALGAS IV Región'!M134</f>
        <v>-</v>
      </c>
      <c r="O229" s="254">
        <f>+'RESUMEN ANUAL'!B$4</f>
        <v>43689</v>
      </c>
    </row>
    <row r="230" spans="1:15" s="256" customFormat="1">
      <c r="A230" s="249" t="s">
        <v>83</v>
      </c>
      <c r="B230" s="250" t="s">
        <v>61</v>
      </c>
      <c r="C230" s="251" t="s">
        <v>63</v>
      </c>
      <c r="D230" s="251" t="s">
        <v>64</v>
      </c>
      <c r="E230" s="251" t="s">
        <v>74</v>
      </c>
      <c r="F230" s="251" t="s">
        <v>57</v>
      </c>
      <c r="G230" s="251" t="s">
        <v>57</v>
      </c>
      <c r="H230" s="252">
        <f>'CONTROL ALGAS IV Región'!F135</f>
        <v>95.1</v>
      </c>
      <c r="I230" s="252"/>
      <c r="J230" s="252">
        <f>'CONTROL ALGAS IV Región'!G135</f>
        <v>2614.0129999999999</v>
      </c>
      <c r="K230" s="252">
        <f>'CONTROL ALGAS IV Región'!J135</f>
        <v>0</v>
      </c>
      <c r="L230" s="252">
        <f>'CONTROL ALGAS IV Región'!K135</f>
        <v>2614.0129999999999</v>
      </c>
      <c r="M230" s="253">
        <f>'CONTROL ALGAS IV Región'!L135</f>
        <v>0</v>
      </c>
      <c r="N230" s="252" t="str">
        <f>'CONTROL ALGAS IV Región'!M135</f>
        <v>-</v>
      </c>
      <c r="O230" s="254">
        <f>+'RESUMEN ANUAL'!B$4</f>
        <v>43689</v>
      </c>
    </row>
    <row r="231" spans="1:15" s="256" customFormat="1">
      <c r="A231" s="249" t="s">
        <v>83</v>
      </c>
      <c r="B231" s="250" t="s">
        <v>61</v>
      </c>
      <c r="C231" s="251" t="s">
        <v>63</v>
      </c>
      <c r="D231" s="251" t="s">
        <v>64</v>
      </c>
      <c r="E231" s="251" t="s">
        <v>74</v>
      </c>
      <c r="F231" s="251" t="s">
        <v>69</v>
      </c>
      <c r="G231" s="251" t="s">
        <v>58</v>
      </c>
      <c r="H231" s="252">
        <f>'CONTROL ALGAS IV Región'!F136</f>
        <v>155.4</v>
      </c>
      <c r="I231" s="252"/>
      <c r="J231" s="252">
        <f>'CONTROL ALGAS IV Región'!G136</f>
        <v>2769.413</v>
      </c>
      <c r="K231" s="252">
        <f>'CONTROL ALGAS IV Región'!J136</f>
        <v>0</v>
      </c>
      <c r="L231" s="252">
        <f>'CONTROL ALGAS IV Región'!K136</f>
        <v>2769.413</v>
      </c>
      <c r="M231" s="253">
        <f>'CONTROL ALGAS IV Región'!L136</f>
        <v>0</v>
      </c>
      <c r="N231" s="252" t="str">
        <f>'CONTROL ALGAS IV Región'!M136</f>
        <v>-</v>
      </c>
      <c r="O231" s="254">
        <f>+'RESUMEN ANUAL'!B$4</f>
        <v>43689</v>
      </c>
    </row>
    <row r="232" spans="1:15" s="256" customFormat="1">
      <c r="A232" s="249" t="s">
        <v>83</v>
      </c>
      <c r="B232" s="250" t="s">
        <v>61</v>
      </c>
      <c r="C232" s="251" t="s">
        <v>63</v>
      </c>
      <c r="D232" s="251" t="s">
        <v>64</v>
      </c>
      <c r="E232" s="251" t="s">
        <v>74</v>
      </c>
      <c r="F232" s="251" t="s">
        <v>70</v>
      </c>
      <c r="G232" s="251" t="s">
        <v>70</v>
      </c>
      <c r="H232" s="252">
        <f>'CONTROL ALGAS IV Región'!F137</f>
        <v>264.2</v>
      </c>
      <c r="I232" s="252"/>
      <c r="J232" s="252">
        <f>'CONTROL ALGAS IV Región'!G137</f>
        <v>3033.6129999999998</v>
      </c>
      <c r="K232" s="252">
        <f>'CONTROL ALGAS IV Región'!J137</f>
        <v>0</v>
      </c>
      <c r="L232" s="252">
        <f>'CONTROL ALGAS IV Región'!K137</f>
        <v>3033.6129999999998</v>
      </c>
      <c r="M232" s="253">
        <f>'CONTROL ALGAS IV Región'!L137</f>
        <v>0</v>
      </c>
      <c r="N232" s="252" t="str">
        <f>'CONTROL ALGAS IV Región'!M137</f>
        <v>-</v>
      </c>
      <c r="O232" s="254">
        <f>+'RESUMEN ANUAL'!B$4</f>
        <v>43689</v>
      </c>
    </row>
    <row r="233" spans="1:15" s="256" customFormat="1">
      <c r="A233" s="249" t="s">
        <v>83</v>
      </c>
      <c r="B233" s="250" t="s">
        <v>61</v>
      </c>
      <c r="C233" s="251" t="s">
        <v>63</v>
      </c>
      <c r="D233" s="251" t="s">
        <v>64</v>
      </c>
      <c r="E233" s="251" t="s">
        <v>74</v>
      </c>
      <c r="F233" s="251" t="s">
        <v>59</v>
      </c>
      <c r="G233" s="251" t="s">
        <v>59</v>
      </c>
      <c r="H233" s="252">
        <f>'CONTROL ALGAS IV Región'!F138</f>
        <v>578.4</v>
      </c>
      <c r="I233" s="252"/>
      <c r="J233" s="252">
        <f>'CONTROL ALGAS IV Región'!G138</f>
        <v>3612.0129999999999</v>
      </c>
      <c r="K233" s="252">
        <f>'CONTROL ALGAS IV Región'!J138</f>
        <v>0</v>
      </c>
      <c r="L233" s="252">
        <f>'CONTROL ALGAS IV Región'!K138</f>
        <v>3612.0129999999999</v>
      </c>
      <c r="M233" s="253">
        <f>'CONTROL ALGAS IV Región'!L138</f>
        <v>0</v>
      </c>
      <c r="N233" s="252" t="str">
        <f>'CONTROL ALGAS IV Región'!M138</f>
        <v>-</v>
      </c>
      <c r="O233" s="254">
        <f>+'RESUMEN ANUAL'!B$4</f>
        <v>43689</v>
      </c>
    </row>
    <row r="234" spans="1:15" s="256" customFormat="1">
      <c r="A234" s="249" t="s">
        <v>83</v>
      </c>
      <c r="B234" s="250" t="s">
        <v>61</v>
      </c>
      <c r="C234" s="251" t="s">
        <v>63</v>
      </c>
      <c r="D234" s="251" t="s">
        <v>64</v>
      </c>
      <c r="E234" s="251" t="s">
        <v>74</v>
      </c>
      <c r="F234" s="251" t="s">
        <v>52</v>
      </c>
      <c r="G234" s="251" t="s">
        <v>59</v>
      </c>
      <c r="H234" s="252">
        <f>H222+H223+H224+H225+H226+H227+H228+H229+H230+H231+H232+H233</f>
        <v>5441.6999999999989</v>
      </c>
      <c r="I234" s="252"/>
      <c r="J234" s="252">
        <f t="shared" ref="J234:L234" si="9">J222+J223+J224+J225+J226+J227+J228+J229+J230+J231+J232+J233</f>
        <v>31490.941999999999</v>
      </c>
      <c r="K234" s="252">
        <f t="shared" si="9"/>
        <v>1829.6870000000001</v>
      </c>
      <c r="L234" s="252">
        <f t="shared" si="9"/>
        <v>29661.255000000001</v>
      </c>
      <c r="M234" s="253">
        <f>K234/J234</f>
        <v>5.8102009142819551E-2</v>
      </c>
      <c r="N234" s="254" t="s">
        <v>86</v>
      </c>
      <c r="O234" s="254">
        <f>+'RESUMEN ANUAL'!B$4</f>
        <v>43689</v>
      </c>
    </row>
    <row r="235" spans="1:15" s="256" customFormat="1">
      <c r="A235" s="249" t="s">
        <v>83</v>
      </c>
      <c r="B235" s="250" t="s">
        <v>61</v>
      </c>
      <c r="C235" s="251" t="s">
        <v>63</v>
      </c>
      <c r="D235" s="251" t="s">
        <v>64</v>
      </c>
      <c r="E235" s="251" t="s">
        <v>77</v>
      </c>
      <c r="F235" s="251" t="s">
        <v>52</v>
      </c>
      <c r="G235" s="251" t="s">
        <v>52</v>
      </c>
      <c r="H235" s="252">
        <f>'CONTROL ALGAS IV Región'!F139</f>
        <v>100.3</v>
      </c>
      <c r="I235" s="252"/>
      <c r="J235" s="252">
        <f>'CONTROL ALGAS IV Región'!G139</f>
        <v>100.3</v>
      </c>
      <c r="K235" s="252">
        <f>'CONTROL ALGAS IV Región'!J139</f>
        <v>33.158999999999999</v>
      </c>
      <c r="L235" s="252">
        <f>'CONTROL ALGAS IV Región'!K139</f>
        <v>67.140999999999991</v>
      </c>
      <c r="M235" s="253">
        <f>'CONTROL ALGAS IV Región'!L139</f>
        <v>0.33059820538384843</v>
      </c>
      <c r="N235" s="252" t="str">
        <f>'CONTROL ALGAS IV Región'!M139</f>
        <v>-</v>
      </c>
      <c r="O235" s="254">
        <f>+'RESUMEN ANUAL'!B$4</f>
        <v>43689</v>
      </c>
    </row>
    <row r="236" spans="1:15" s="256" customFormat="1">
      <c r="A236" s="249" t="s">
        <v>83</v>
      </c>
      <c r="B236" s="250" t="s">
        <v>61</v>
      </c>
      <c r="C236" s="251" t="s">
        <v>63</v>
      </c>
      <c r="D236" s="251" t="s">
        <v>64</v>
      </c>
      <c r="E236" s="251" t="s">
        <v>77</v>
      </c>
      <c r="F236" s="251" t="s">
        <v>67</v>
      </c>
      <c r="G236" s="251" t="s">
        <v>67</v>
      </c>
      <c r="H236" s="252">
        <f>'CONTROL ALGAS IV Región'!F140</f>
        <v>137.4</v>
      </c>
      <c r="I236" s="252"/>
      <c r="J236" s="252">
        <f>'CONTROL ALGAS IV Región'!G140</f>
        <v>204.541</v>
      </c>
      <c r="K236" s="252">
        <f>'CONTROL ALGAS IV Región'!J140</f>
        <v>149.785</v>
      </c>
      <c r="L236" s="252">
        <f>'CONTROL ALGAS IV Región'!K140</f>
        <v>54.756</v>
      </c>
      <c r="M236" s="253">
        <f>'CONTROL ALGAS IV Región'!L140</f>
        <v>0.73229817004903663</v>
      </c>
      <c r="N236" s="252" t="str">
        <f>'CONTROL ALGAS IV Región'!M140</f>
        <v>-</v>
      </c>
      <c r="O236" s="254">
        <f>+'RESUMEN ANUAL'!B$4</f>
        <v>43689</v>
      </c>
    </row>
    <row r="237" spans="1:15" s="256" customFormat="1">
      <c r="A237" s="249" t="s">
        <v>83</v>
      </c>
      <c r="B237" s="250" t="s">
        <v>61</v>
      </c>
      <c r="C237" s="251" t="s">
        <v>63</v>
      </c>
      <c r="D237" s="251" t="s">
        <v>64</v>
      </c>
      <c r="E237" s="251" t="s">
        <v>77</v>
      </c>
      <c r="F237" s="251" t="s">
        <v>53</v>
      </c>
      <c r="G237" s="251" t="s">
        <v>53</v>
      </c>
      <c r="H237" s="252">
        <f>'CONTROL ALGAS IV Región'!F141</f>
        <v>100.5</v>
      </c>
      <c r="I237" s="252"/>
      <c r="J237" s="252">
        <f>'CONTROL ALGAS IV Región'!G141</f>
        <v>155.256</v>
      </c>
      <c r="K237" s="252">
        <f>'CONTROL ALGAS IV Región'!J141</f>
        <v>3.58</v>
      </c>
      <c r="L237" s="252">
        <f>'CONTROL ALGAS IV Región'!K141</f>
        <v>151.67599999999999</v>
      </c>
      <c r="M237" s="253">
        <f>'CONTROL ALGAS IV Región'!L141</f>
        <v>2.3058690163343123E-2</v>
      </c>
      <c r="N237" s="252" t="str">
        <f>'CONTROL ALGAS IV Región'!M141</f>
        <v>-</v>
      </c>
      <c r="O237" s="254">
        <f>+'RESUMEN ANUAL'!B$4</f>
        <v>43689</v>
      </c>
    </row>
    <row r="238" spans="1:15" s="256" customFormat="1">
      <c r="A238" s="249" t="s">
        <v>83</v>
      </c>
      <c r="B238" s="250" t="s">
        <v>61</v>
      </c>
      <c r="C238" s="251" t="s">
        <v>63</v>
      </c>
      <c r="D238" s="251" t="s">
        <v>64</v>
      </c>
      <c r="E238" s="251" t="s">
        <v>77</v>
      </c>
      <c r="F238" s="251" t="s">
        <v>54</v>
      </c>
      <c r="G238" s="251" t="s">
        <v>54</v>
      </c>
      <c r="H238" s="252">
        <f>'CONTROL ALGAS IV Región'!F142</f>
        <v>67.5</v>
      </c>
      <c r="I238" s="252"/>
      <c r="J238" s="252">
        <f>'CONTROL ALGAS IV Región'!G142</f>
        <v>219.17599999999999</v>
      </c>
      <c r="K238" s="252">
        <f>'CONTROL ALGAS IV Región'!J142</f>
        <v>43.045000000000002</v>
      </c>
      <c r="L238" s="252">
        <f>'CONTROL ALGAS IV Región'!K142</f>
        <v>176.13099999999997</v>
      </c>
      <c r="M238" s="253">
        <f>'CONTROL ALGAS IV Región'!L142</f>
        <v>0.1963946782494434</v>
      </c>
      <c r="N238" s="252" t="str">
        <f>'CONTROL ALGAS IV Región'!M142</f>
        <v>-</v>
      </c>
      <c r="O238" s="254">
        <f>+'RESUMEN ANUAL'!B$4</f>
        <v>43689</v>
      </c>
    </row>
    <row r="239" spans="1:15" s="256" customFormat="1">
      <c r="A239" s="249" t="s">
        <v>83</v>
      </c>
      <c r="B239" s="250" t="s">
        <v>61</v>
      </c>
      <c r="C239" s="251" t="s">
        <v>63</v>
      </c>
      <c r="D239" s="251" t="s">
        <v>64</v>
      </c>
      <c r="E239" s="251" t="s">
        <v>77</v>
      </c>
      <c r="F239" s="251" t="s">
        <v>150</v>
      </c>
      <c r="G239" s="251" t="s">
        <v>150</v>
      </c>
      <c r="H239" s="252">
        <f>'CONTROL ALGAS IV Región'!F143</f>
        <v>48.1</v>
      </c>
      <c r="I239" s="252"/>
      <c r="J239" s="252">
        <f>'CONTROL ALGAS IV Región'!G143</f>
        <v>224.23099999999997</v>
      </c>
      <c r="K239" s="252">
        <f>'CONTROL ALGAS IV Región'!J143</f>
        <v>0</v>
      </c>
      <c r="L239" s="252">
        <f>'CONTROL ALGAS IV Región'!K143</f>
        <v>224.23099999999997</v>
      </c>
      <c r="M239" s="253">
        <f>'CONTROL ALGAS IV Región'!L143</f>
        <v>0</v>
      </c>
      <c r="N239" s="252" t="str">
        <f>'CONTROL ALGAS IV Región'!M143</f>
        <v>-</v>
      </c>
      <c r="O239" s="254">
        <f>+'RESUMEN ANUAL'!B$4</f>
        <v>43689</v>
      </c>
    </row>
    <row r="240" spans="1:15" s="256" customFormat="1">
      <c r="A240" s="249" t="s">
        <v>83</v>
      </c>
      <c r="B240" s="250" t="s">
        <v>61</v>
      </c>
      <c r="C240" s="251" t="s">
        <v>63</v>
      </c>
      <c r="D240" s="251" t="s">
        <v>64</v>
      </c>
      <c r="E240" s="251" t="s">
        <v>77</v>
      </c>
      <c r="F240" s="251" t="s">
        <v>55</v>
      </c>
      <c r="G240" s="251" t="s">
        <v>55</v>
      </c>
      <c r="H240" s="252">
        <f>'CONTROL ALGAS IV Región'!F144</f>
        <v>30.5</v>
      </c>
      <c r="I240" s="252"/>
      <c r="J240" s="252">
        <f>'CONTROL ALGAS IV Región'!G144</f>
        <v>254.73099999999997</v>
      </c>
      <c r="K240" s="252">
        <f>'CONTROL ALGAS IV Región'!J144</f>
        <v>0</v>
      </c>
      <c r="L240" s="252">
        <f>'CONTROL ALGAS IV Región'!K144</f>
        <v>254.73099999999997</v>
      </c>
      <c r="M240" s="253">
        <f>'CONTROL ALGAS IV Región'!L144</f>
        <v>0</v>
      </c>
      <c r="N240" s="252" t="str">
        <f>'CONTROL ALGAS IV Región'!M144</f>
        <v>-</v>
      </c>
      <c r="O240" s="254">
        <f>+'RESUMEN ANUAL'!B$4</f>
        <v>43689</v>
      </c>
    </row>
    <row r="241" spans="1:15" s="256" customFormat="1">
      <c r="A241" s="249" t="s">
        <v>83</v>
      </c>
      <c r="B241" s="250" t="s">
        <v>61</v>
      </c>
      <c r="C241" s="251" t="s">
        <v>63</v>
      </c>
      <c r="D241" s="251" t="s">
        <v>64</v>
      </c>
      <c r="E241" s="251" t="s">
        <v>77</v>
      </c>
      <c r="F241" s="251" t="s">
        <v>56</v>
      </c>
      <c r="G241" s="251" t="s">
        <v>56</v>
      </c>
      <c r="H241" s="252">
        <f>'CONTROL ALGAS IV Región'!F145</f>
        <v>23.7</v>
      </c>
      <c r="I241" s="252"/>
      <c r="J241" s="252">
        <f>'CONTROL ALGAS IV Región'!G145</f>
        <v>278.43099999999998</v>
      </c>
      <c r="K241" s="252">
        <f>'CONTROL ALGAS IV Región'!J145</f>
        <v>47.713999999999999</v>
      </c>
      <c r="L241" s="252">
        <f>'CONTROL ALGAS IV Región'!K145</f>
        <v>230.71699999999998</v>
      </c>
      <c r="M241" s="253">
        <f>'CONTROL ALGAS IV Región'!L145</f>
        <v>0.17136741239301659</v>
      </c>
      <c r="N241" s="252" t="str">
        <f>'CONTROL ALGAS IV Región'!M145</f>
        <v>-</v>
      </c>
      <c r="O241" s="254">
        <f>+'RESUMEN ANUAL'!B$4</f>
        <v>43689</v>
      </c>
    </row>
    <row r="242" spans="1:15" s="256" customFormat="1">
      <c r="A242" s="249" t="s">
        <v>83</v>
      </c>
      <c r="B242" s="250" t="s">
        <v>61</v>
      </c>
      <c r="C242" s="251" t="s">
        <v>63</v>
      </c>
      <c r="D242" s="251" t="s">
        <v>64</v>
      </c>
      <c r="E242" s="251" t="s">
        <v>77</v>
      </c>
      <c r="F242" s="251" t="s">
        <v>68</v>
      </c>
      <c r="G242" s="251" t="s">
        <v>68</v>
      </c>
      <c r="H242" s="252">
        <f>'CONTROL ALGAS IV Región'!F146</f>
        <v>13.1</v>
      </c>
      <c r="I242" s="252"/>
      <c r="J242" s="252">
        <f>'CONTROL ALGAS IV Región'!G146</f>
        <v>243.81699999999998</v>
      </c>
      <c r="K242" s="252">
        <f>'CONTROL ALGAS IV Región'!J146</f>
        <v>0</v>
      </c>
      <c r="L242" s="252">
        <f>'CONTROL ALGAS IV Región'!K146</f>
        <v>243.81699999999998</v>
      </c>
      <c r="M242" s="253">
        <f>'CONTROL ALGAS IV Región'!L146</f>
        <v>0</v>
      </c>
      <c r="N242" s="252" t="str">
        <f>'CONTROL ALGAS IV Región'!M146</f>
        <v>-</v>
      </c>
      <c r="O242" s="254">
        <f>+'RESUMEN ANUAL'!B$4</f>
        <v>43689</v>
      </c>
    </row>
    <row r="243" spans="1:15" s="256" customFormat="1">
      <c r="A243" s="249" t="s">
        <v>83</v>
      </c>
      <c r="B243" s="250" t="s">
        <v>61</v>
      </c>
      <c r="C243" s="251" t="s">
        <v>63</v>
      </c>
      <c r="D243" s="251" t="s">
        <v>64</v>
      </c>
      <c r="E243" s="251" t="s">
        <v>77</v>
      </c>
      <c r="F243" s="251" t="s">
        <v>57</v>
      </c>
      <c r="G243" s="251" t="s">
        <v>57</v>
      </c>
      <c r="H243" s="252">
        <f>'CONTROL ALGAS IV Región'!F147</f>
        <v>11.4</v>
      </c>
      <c r="I243" s="252"/>
      <c r="J243" s="252">
        <f>'CONTROL ALGAS IV Región'!G147</f>
        <v>255.21699999999998</v>
      </c>
      <c r="K243" s="252">
        <f>'CONTROL ALGAS IV Región'!J147</f>
        <v>0</v>
      </c>
      <c r="L243" s="252">
        <f>'CONTROL ALGAS IV Región'!K147</f>
        <v>255.21699999999998</v>
      </c>
      <c r="M243" s="253">
        <f>'CONTROL ALGAS IV Región'!L147</f>
        <v>0</v>
      </c>
      <c r="N243" s="252" t="str">
        <f>'CONTROL ALGAS IV Región'!M147</f>
        <v>-</v>
      </c>
      <c r="O243" s="254">
        <f>+'RESUMEN ANUAL'!B$4</f>
        <v>43689</v>
      </c>
    </row>
    <row r="244" spans="1:15" s="256" customFormat="1">
      <c r="A244" s="249" t="s">
        <v>83</v>
      </c>
      <c r="B244" s="250" t="s">
        <v>61</v>
      </c>
      <c r="C244" s="251" t="s">
        <v>63</v>
      </c>
      <c r="D244" s="251" t="s">
        <v>64</v>
      </c>
      <c r="E244" s="251" t="s">
        <v>77</v>
      </c>
      <c r="F244" s="251" t="s">
        <v>69</v>
      </c>
      <c r="G244" s="251" t="s">
        <v>58</v>
      </c>
      <c r="H244" s="252">
        <f>'CONTROL ALGAS IV Región'!F148</f>
        <v>18.600000000000001</v>
      </c>
      <c r="I244" s="252"/>
      <c r="J244" s="252">
        <f>'CONTROL ALGAS IV Región'!G148</f>
        <v>273.81700000000001</v>
      </c>
      <c r="K244" s="252">
        <f>'CONTROL ALGAS IV Región'!J148</f>
        <v>0</v>
      </c>
      <c r="L244" s="252">
        <f>'CONTROL ALGAS IV Región'!K148</f>
        <v>273.81700000000001</v>
      </c>
      <c r="M244" s="253">
        <f>'CONTROL ALGAS IV Región'!L148</f>
        <v>0</v>
      </c>
      <c r="N244" s="252" t="str">
        <f>'CONTROL ALGAS IV Región'!M148</f>
        <v>-</v>
      </c>
      <c r="O244" s="254">
        <f>+'RESUMEN ANUAL'!B$4</f>
        <v>43689</v>
      </c>
    </row>
    <row r="245" spans="1:15" s="256" customFormat="1">
      <c r="A245" s="249" t="s">
        <v>83</v>
      </c>
      <c r="B245" s="250" t="s">
        <v>61</v>
      </c>
      <c r="C245" s="251" t="s">
        <v>63</v>
      </c>
      <c r="D245" s="251" t="s">
        <v>64</v>
      </c>
      <c r="E245" s="251" t="s">
        <v>77</v>
      </c>
      <c r="F245" s="251" t="s">
        <v>70</v>
      </c>
      <c r="G245" s="251" t="s">
        <v>70</v>
      </c>
      <c r="H245" s="252">
        <f>'CONTROL ALGAS IV Región'!F149</f>
        <v>31.7</v>
      </c>
      <c r="I245" s="252"/>
      <c r="J245" s="252">
        <f>'CONTROL ALGAS IV Región'!G149</f>
        <v>305.517</v>
      </c>
      <c r="K245" s="252">
        <f>'CONTROL ALGAS IV Región'!J149</f>
        <v>0</v>
      </c>
      <c r="L245" s="252">
        <f>'CONTROL ALGAS IV Región'!K149</f>
        <v>305.517</v>
      </c>
      <c r="M245" s="253">
        <f>'CONTROL ALGAS IV Región'!L149</f>
        <v>0</v>
      </c>
      <c r="N245" s="252" t="str">
        <f>'CONTROL ALGAS IV Región'!M149</f>
        <v>-</v>
      </c>
      <c r="O245" s="254">
        <f>+'RESUMEN ANUAL'!B$4</f>
        <v>43689</v>
      </c>
    </row>
    <row r="246" spans="1:15" s="256" customFormat="1">
      <c r="A246" s="249" t="s">
        <v>83</v>
      </c>
      <c r="B246" s="250" t="s">
        <v>84</v>
      </c>
      <c r="C246" s="251" t="s">
        <v>63</v>
      </c>
      <c r="D246" s="251" t="s">
        <v>64</v>
      </c>
      <c r="E246" s="251" t="s">
        <v>77</v>
      </c>
      <c r="F246" s="251" t="s">
        <v>59</v>
      </c>
      <c r="G246" s="251" t="s">
        <v>59</v>
      </c>
      <c r="H246" s="252">
        <f>'CONTROL ALGAS IV Región'!F150</f>
        <v>69.3</v>
      </c>
      <c r="I246" s="252"/>
      <c r="J246" s="252">
        <f>'CONTROL ALGAS IV Región'!G150</f>
        <v>374.81700000000001</v>
      </c>
      <c r="K246" s="252">
        <f>'CONTROL ALGAS IV Región'!J150</f>
        <v>0</v>
      </c>
      <c r="L246" s="252">
        <f>'CONTROL ALGAS IV Región'!K150</f>
        <v>374.81700000000001</v>
      </c>
      <c r="M246" s="253">
        <f>'CONTROL ALGAS IV Región'!L150</f>
        <v>0</v>
      </c>
      <c r="N246" s="252" t="str">
        <f>'CONTROL ALGAS IV Región'!M150</f>
        <v>-</v>
      </c>
      <c r="O246" s="254">
        <f>+'RESUMEN ANUAL'!B$4</f>
        <v>43689</v>
      </c>
    </row>
    <row r="247" spans="1:15" s="256" customFormat="1">
      <c r="A247" s="249" t="s">
        <v>83</v>
      </c>
      <c r="B247" s="250" t="s">
        <v>84</v>
      </c>
      <c r="C247" s="251" t="s">
        <v>63</v>
      </c>
      <c r="D247" s="251" t="s">
        <v>64</v>
      </c>
      <c r="E247" s="251" t="s">
        <v>77</v>
      </c>
      <c r="F247" s="251" t="s">
        <v>52</v>
      </c>
      <c r="G247" s="251" t="s">
        <v>59</v>
      </c>
      <c r="H247" s="252">
        <f>H235+H236+H237+H238+H239+H240+H241+H242+H243+H244+H245+H246</f>
        <v>652.1</v>
      </c>
      <c r="I247" s="252"/>
      <c r="J247" s="252">
        <f>J235+J236+J237+J238+J239+J240+J241+J242+J243+J244+J245+J246</f>
        <v>2889.8509999999997</v>
      </c>
      <c r="K247" s="252">
        <f>K235+K236+K237+K238+K239+K240+K241+K242+K243+K244+K245+K246</f>
        <v>277.28300000000002</v>
      </c>
      <c r="L247" s="252">
        <f>L235+L236+L237+L238+L239+L240+L241+L242+L243+L244+L245+L246</f>
        <v>2612.5679999999998</v>
      </c>
      <c r="M247" s="253">
        <f>K247/J247</f>
        <v>9.5950621675650424E-2</v>
      </c>
      <c r="N247" s="254" t="s">
        <v>86</v>
      </c>
      <c r="O247" s="254">
        <f>+'RESUMEN ANUAL'!B$4</f>
        <v>43689</v>
      </c>
    </row>
    <row r="248" spans="1:15" s="256" customFormat="1">
      <c r="A248" s="249" t="s">
        <v>83</v>
      </c>
      <c r="B248" s="250" t="s">
        <v>84</v>
      </c>
      <c r="C248" s="251" t="s">
        <v>63</v>
      </c>
      <c r="D248" s="251" t="s">
        <v>64</v>
      </c>
      <c r="E248" s="251" t="s">
        <v>78</v>
      </c>
      <c r="F248" s="251" t="s">
        <v>52</v>
      </c>
      <c r="G248" s="251" t="s">
        <v>52</v>
      </c>
      <c r="H248" s="252">
        <f>'CONTROL ALGAS IV Región'!F151</f>
        <v>142.69999999999999</v>
      </c>
      <c r="I248" s="252"/>
      <c r="J248" s="252">
        <f>'CONTROL ALGAS IV Región'!G151</f>
        <v>142.69999999999999</v>
      </c>
      <c r="K248" s="252">
        <f>'CONTROL ALGAS IV Región'!J151</f>
        <v>24.417999999999999</v>
      </c>
      <c r="L248" s="252">
        <f>'CONTROL ALGAS IV Región'!K151</f>
        <v>118.28199999999998</v>
      </c>
      <c r="M248" s="253">
        <f>'CONTROL ALGAS IV Región'!L151</f>
        <v>0.17111422564821305</v>
      </c>
      <c r="N248" s="252" t="str">
        <f>'CONTROL ALGAS IV Región'!M151</f>
        <v>-</v>
      </c>
      <c r="O248" s="254">
        <f>+'RESUMEN ANUAL'!B$4</f>
        <v>43689</v>
      </c>
    </row>
    <row r="249" spans="1:15" s="256" customFormat="1">
      <c r="A249" s="249" t="s">
        <v>83</v>
      </c>
      <c r="B249" s="250" t="s">
        <v>84</v>
      </c>
      <c r="C249" s="251" t="s">
        <v>63</v>
      </c>
      <c r="D249" s="251" t="s">
        <v>64</v>
      </c>
      <c r="E249" s="251" t="s">
        <v>78</v>
      </c>
      <c r="F249" s="251" t="s">
        <v>67</v>
      </c>
      <c r="G249" s="251" t="s">
        <v>67</v>
      </c>
      <c r="H249" s="252">
        <f>'CONTROL ALGAS IV Región'!F152</f>
        <v>195.3</v>
      </c>
      <c r="I249" s="252"/>
      <c r="J249" s="252">
        <f>'CONTROL ALGAS IV Región'!G152</f>
        <v>313.58199999999999</v>
      </c>
      <c r="K249" s="252">
        <f>'CONTROL ALGAS IV Región'!J152</f>
        <v>8.8309999999999995</v>
      </c>
      <c r="L249" s="252">
        <f>'CONTROL ALGAS IV Región'!K152</f>
        <v>304.75099999999998</v>
      </c>
      <c r="M249" s="253">
        <f>'CONTROL ALGAS IV Región'!L152</f>
        <v>2.816169295431498E-2</v>
      </c>
      <c r="N249" s="252" t="str">
        <f>'CONTROL ALGAS IV Región'!M152</f>
        <v>-</v>
      </c>
      <c r="O249" s="254">
        <f>+'RESUMEN ANUAL'!B$4</f>
        <v>43689</v>
      </c>
    </row>
    <row r="250" spans="1:15" s="256" customFormat="1">
      <c r="A250" s="249" t="s">
        <v>83</v>
      </c>
      <c r="B250" s="250" t="s">
        <v>84</v>
      </c>
      <c r="C250" s="251" t="s">
        <v>63</v>
      </c>
      <c r="D250" s="251" t="s">
        <v>64</v>
      </c>
      <c r="E250" s="251" t="s">
        <v>78</v>
      </c>
      <c r="F250" s="251" t="s">
        <v>53</v>
      </c>
      <c r="G250" s="251" t="s">
        <v>53</v>
      </c>
      <c r="H250" s="252">
        <f>'CONTROL ALGAS IV Región'!F153</f>
        <v>142.9</v>
      </c>
      <c r="I250" s="252"/>
      <c r="J250" s="252">
        <f>'CONTROL ALGAS IV Región'!G153</f>
        <v>447.65099999999995</v>
      </c>
      <c r="K250" s="252">
        <f>'CONTROL ALGAS IV Región'!J153</f>
        <v>5.8710000000000004</v>
      </c>
      <c r="L250" s="252">
        <f>'CONTROL ALGAS IV Región'!K153</f>
        <v>441.78</v>
      </c>
      <c r="M250" s="253">
        <f>'CONTROL ALGAS IV Región'!L153</f>
        <v>1.3115127632910461E-2</v>
      </c>
      <c r="N250" s="252" t="str">
        <f>'CONTROL ALGAS IV Región'!M153</f>
        <v>-</v>
      </c>
      <c r="O250" s="254">
        <f>+'RESUMEN ANUAL'!B$4</f>
        <v>43689</v>
      </c>
    </row>
    <row r="251" spans="1:15" s="256" customFormat="1">
      <c r="A251" s="249" t="s">
        <v>83</v>
      </c>
      <c r="B251" s="250" t="s">
        <v>84</v>
      </c>
      <c r="C251" s="251" t="s">
        <v>63</v>
      </c>
      <c r="D251" s="251" t="s">
        <v>64</v>
      </c>
      <c r="E251" s="251" t="s">
        <v>78</v>
      </c>
      <c r="F251" s="251" t="s">
        <v>54</v>
      </c>
      <c r="G251" s="251" t="s">
        <v>54</v>
      </c>
      <c r="H251" s="252">
        <f>'CONTROL ALGAS IV Región'!F154</f>
        <v>95.9</v>
      </c>
      <c r="I251" s="252"/>
      <c r="J251" s="252">
        <f>'CONTROL ALGAS IV Región'!G154</f>
        <v>537.67999999999995</v>
      </c>
      <c r="K251" s="252">
        <f>'CONTROL ALGAS IV Región'!J154</f>
        <v>8.8580000000000005</v>
      </c>
      <c r="L251" s="252">
        <f>'CONTROL ALGAS IV Región'!K154</f>
        <v>528.822</v>
      </c>
      <c r="M251" s="253">
        <f>'CONTROL ALGAS IV Región'!L154</f>
        <v>1.6474482963844669E-2</v>
      </c>
      <c r="N251" s="252" t="str">
        <f>'CONTROL ALGAS IV Región'!M154</f>
        <v>-</v>
      </c>
      <c r="O251" s="254">
        <f>+'RESUMEN ANUAL'!B$4</f>
        <v>43689</v>
      </c>
    </row>
    <row r="252" spans="1:15" s="256" customFormat="1">
      <c r="A252" s="249" t="s">
        <v>83</v>
      </c>
      <c r="B252" s="250" t="s">
        <v>84</v>
      </c>
      <c r="C252" s="251" t="s">
        <v>63</v>
      </c>
      <c r="D252" s="251" t="s">
        <v>64</v>
      </c>
      <c r="E252" s="251" t="s">
        <v>78</v>
      </c>
      <c r="F252" s="251" t="s">
        <v>150</v>
      </c>
      <c r="G252" s="251" t="s">
        <v>150</v>
      </c>
      <c r="H252" s="251">
        <f>'CONTROL ALGAS IV Región'!F155</f>
        <v>68.400000000000006</v>
      </c>
      <c r="I252" s="251"/>
      <c r="J252" s="251">
        <f>'CONTROL ALGAS IV Región'!G155</f>
        <v>597.22199999999998</v>
      </c>
      <c r="K252" s="252">
        <f>'CONTROL ALGAS IV Región'!J155</f>
        <v>2.5000000000000001E-2</v>
      </c>
      <c r="L252" s="251">
        <f>'CONTROL ALGAS IV Región'!K155</f>
        <v>597.197</v>
      </c>
      <c r="M252" s="253">
        <f>'CONTROL ALGAS IV Región'!L155</f>
        <v>4.1860480692271892E-5</v>
      </c>
      <c r="N252" s="251" t="str">
        <f>'CONTROL ALGAS IV Región'!M155</f>
        <v>-</v>
      </c>
      <c r="O252" s="254">
        <f>+'RESUMEN ANUAL'!B$4</f>
        <v>43689</v>
      </c>
    </row>
    <row r="253" spans="1:15" s="256" customFormat="1">
      <c r="A253" s="249" t="s">
        <v>83</v>
      </c>
      <c r="B253" s="250" t="s">
        <v>84</v>
      </c>
      <c r="C253" s="251" t="s">
        <v>63</v>
      </c>
      <c r="D253" s="251" t="s">
        <v>64</v>
      </c>
      <c r="E253" s="251" t="s">
        <v>78</v>
      </c>
      <c r="F253" s="251" t="s">
        <v>55</v>
      </c>
      <c r="G253" s="251" t="s">
        <v>55</v>
      </c>
      <c r="H253" s="251">
        <f>'CONTROL ALGAS IV Región'!F156</f>
        <v>43.4</v>
      </c>
      <c r="I253" s="251"/>
      <c r="J253" s="251">
        <f>'CONTROL ALGAS IV Región'!G156</f>
        <v>640.59699999999998</v>
      </c>
      <c r="K253" s="252">
        <f>'CONTROL ALGAS IV Región'!J156</f>
        <v>12.587</v>
      </c>
      <c r="L253" s="251">
        <f>'CONTROL ALGAS IV Región'!K156</f>
        <v>628.01</v>
      </c>
      <c r="M253" s="253">
        <f>'CONTROL ALGAS IV Región'!L156</f>
        <v>1.9648858798901651E-2</v>
      </c>
      <c r="N253" s="251" t="str">
        <f>'CONTROL ALGAS IV Región'!M156</f>
        <v>-</v>
      </c>
      <c r="O253" s="254">
        <f>+'RESUMEN ANUAL'!B$4</f>
        <v>43689</v>
      </c>
    </row>
    <row r="254" spans="1:15" s="256" customFormat="1">
      <c r="A254" s="249" t="s">
        <v>83</v>
      </c>
      <c r="B254" s="250" t="s">
        <v>84</v>
      </c>
      <c r="C254" s="251" t="s">
        <v>63</v>
      </c>
      <c r="D254" s="251" t="s">
        <v>64</v>
      </c>
      <c r="E254" s="251" t="s">
        <v>78</v>
      </c>
      <c r="F254" s="251" t="s">
        <v>56</v>
      </c>
      <c r="G254" s="251" t="s">
        <v>56</v>
      </c>
      <c r="H254" s="251">
        <f>'CONTROL ALGAS IV Región'!F157</f>
        <v>33.700000000000003</v>
      </c>
      <c r="I254" s="251"/>
      <c r="J254" s="251">
        <f>'CONTROL ALGAS IV Región'!G157</f>
        <v>661.71</v>
      </c>
      <c r="K254" s="252">
        <f>'CONTROL ALGAS IV Región'!J157</f>
        <v>65.382000000000005</v>
      </c>
      <c r="L254" s="251">
        <f>'CONTROL ALGAS IV Región'!K157</f>
        <v>596.32799999999997</v>
      </c>
      <c r="M254" s="253">
        <f>'CONTROL ALGAS IV Región'!L157</f>
        <v>9.8807634764473865E-2</v>
      </c>
      <c r="N254" s="251" t="str">
        <f>'CONTROL ALGAS IV Región'!M157</f>
        <v>-</v>
      </c>
      <c r="O254" s="254">
        <f>+'RESUMEN ANUAL'!B$4</f>
        <v>43689</v>
      </c>
    </row>
    <row r="255" spans="1:15" s="256" customFormat="1">
      <c r="A255" s="249" t="s">
        <v>83</v>
      </c>
      <c r="B255" s="250" t="s">
        <v>84</v>
      </c>
      <c r="C255" s="251" t="s">
        <v>63</v>
      </c>
      <c r="D255" s="251" t="s">
        <v>64</v>
      </c>
      <c r="E255" s="251" t="s">
        <v>78</v>
      </c>
      <c r="F255" s="251" t="s">
        <v>68</v>
      </c>
      <c r="G255" s="251" t="s">
        <v>68</v>
      </c>
      <c r="H255" s="251">
        <f>'CONTROL ALGAS IV Región'!F158</f>
        <v>18.7</v>
      </c>
      <c r="I255" s="251"/>
      <c r="J255" s="251">
        <f>'CONTROL ALGAS IV Región'!G158</f>
        <v>615.02800000000002</v>
      </c>
      <c r="K255" s="252">
        <f>'CONTROL ALGAS IV Región'!J158</f>
        <v>43.548999999999999</v>
      </c>
      <c r="L255" s="251">
        <f>'CONTROL ALGAS IV Región'!K158</f>
        <v>571.47900000000004</v>
      </c>
      <c r="M255" s="253">
        <f>'CONTROL ALGAS IV Región'!L158</f>
        <v>7.0808158327750934E-2</v>
      </c>
      <c r="N255" s="251" t="str">
        <f>'CONTROL ALGAS IV Región'!M158</f>
        <v>-</v>
      </c>
      <c r="O255" s="254">
        <f>+'RESUMEN ANUAL'!B$4</f>
        <v>43689</v>
      </c>
    </row>
    <row r="256" spans="1:15" s="256" customFormat="1">
      <c r="A256" s="249" t="s">
        <v>83</v>
      </c>
      <c r="B256" s="250" t="s">
        <v>84</v>
      </c>
      <c r="C256" s="251" t="s">
        <v>63</v>
      </c>
      <c r="D256" s="251" t="s">
        <v>64</v>
      </c>
      <c r="E256" s="251" t="s">
        <v>78</v>
      </c>
      <c r="F256" s="251" t="s">
        <v>57</v>
      </c>
      <c r="G256" s="251" t="s">
        <v>57</v>
      </c>
      <c r="H256" s="251">
        <f>'CONTROL ALGAS IV Región'!F159</f>
        <v>16.2</v>
      </c>
      <c r="I256" s="251"/>
      <c r="J256" s="251">
        <f>'CONTROL ALGAS IV Región'!G159</f>
        <v>587.67900000000009</v>
      </c>
      <c r="K256" s="252">
        <f>'CONTROL ALGAS IV Región'!J159</f>
        <v>0</v>
      </c>
      <c r="L256" s="251">
        <f>'CONTROL ALGAS IV Región'!K159</f>
        <v>587.67900000000009</v>
      </c>
      <c r="M256" s="253">
        <f>'CONTROL ALGAS IV Región'!L159</f>
        <v>0</v>
      </c>
      <c r="N256" s="251" t="str">
        <f>'CONTROL ALGAS IV Región'!M159</f>
        <v>-</v>
      </c>
      <c r="O256" s="254">
        <f>+'RESUMEN ANUAL'!B$4</f>
        <v>43689</v>
      </c>
    </row>
    <row r="257" spans="1:15" s="256" customFormat="1">
      <c r="A257" s="249" t="s">
        <v>83</v>
      </c>
      <c r="B257" s="250" t="s">
        <v>84</v>
      </c>
      <c r="C257" s="251" t="s">
        <v>63</v>
      </c>
      <c r="D257" s="251" t="s">
        <v>64</v>
      </c>
      <c r="E257" s="251" t="s">
        <v>78</v>
      </c>
      <c r="F257" s="251" t="s">
        <v>69</v>
      </c>
      <c r="G257" s="251" t="s">
        <v>58</v>
      </c>
      <c r="H257" s="251">
        <f>'CONTROL ALGAS IV Región'!F160</f>
        <v>26.5</v>
      </c>
      <c r="I257" s="251"/>
      <c r="J257" s="251">
        <f>'CONTROL ALGAS IV Región'!G160</f>
        <v>614.17900000000009</v>
      </c>
      <c r="K257" s="252">
        <f>'CONTROL ALGAS IV Región'!J160</f>
        <v>0</v>
      </c>
      <c r="L257" s="251">
        <f>'CONTROL ALGAS IV Región'!K160</f>
        <v>614.17900000000009</v>
      </c>
      <c r="M257" s="253">
        <f>'CONTROL ALGAS IV Región'!L160</f>
        <v>0</v>
      </c>
      <c r="N257" s="251" t="str">
        <f>'CONTROL ALGAS IV Región'!M160</f>
        <v>-</v>
      </c>
      <c r="O257" s="254">
        <f>+'RESUMEN ANUAL'!B$4</f>
        <v>43689</v>
      </c>
    </row>
    <row r="258" spans="1:15" s="256" customFormat="1">
      <c r="A258" s="249" t="s">
        <v>83</v>
      </c>
      <c r="B258" s="250" t="s">
        <v>84</v>
      </c>
      <c r="C258" s="251" t="s">
        <v>63</v>
      </c>
      <c r="D258" s="251" t="s">
        <v>64</v>
      </c>
      <c r="E258" s="251" t="s">
        <v>78</v>
      </c>
      <c r="F258" s="251" t="s">
        <v>70</v>
      </c>
      <c r="G258" s="251" t="s">
        <v>70</v>
      </c>
      <c r="H258" s="251">
        <f>'CONTROL ALGAS IV Región'!F161</f>
        <v>45</v>
      </c>
      <c r="I258" s="251"/>
      <c r="J258" s="251">
        <f>'CONTROL ALGAS IV Región'!G161</f>
        <v>659.17900000000009</v>
      </c>
      <c r="K258" s="252">
        <f>'CONTROL ALGAS IV Región'!J161</f>
        <v>0</v>
      </c>
      <c r="L258" s="251">
        <f>'CONTROL ALGAS IV Región'!K161</f>
        <v>659.17900000000009</v>
      </c>
      <c r="M258" s="253">
        <f>'CONTROL ALGAS IV Región'!L161</f>
        <v>0</v>
      </c>
      <c r="N258" s="251" t="str">
        <f>'CONTROL ALGAS IV Región'!M161</f>
        <v>-</v>
      </c>
      <c r="O258" s="254">
        <f>+'RESUMEN ANUAL'!B$4</f>
        <v>43689</v>
      </c>
    </row>
    <row r="259" spans="1:15" s="256" customFormat="1">
      <c r="A259" s="249" t="s">
        <v>83</v>
      </c>
      <c r="B259" s="250" t="s">
        <v>84</v>
      </c>
      <c r="C259" s="251" t="s">
        <v>63</v>
      </c>
      <c r="D259" s="251" t="s">
        <v>64</v>
      </c>
      <c r="E259" s="251" t="s">
        <v>78</v>
      </c>
      <c r="F259" s="251" t="s">
        <v>59</v>
      </c>
      <c r="G259" s="251" t="s">
        <v>59</v>
      </c>
      <c r="H259" s="251">
        <f>'CONTROL ALGAS IV Región'!F162</f>
        <v>98.5</v>
      </c>
      <c r="I259" s="251"/>
      <c r="J259" s="251">
        <f>'CONTROL ALGAS IV Región'!G162</f>
        <v>757.67900000000009</v>
      </c>
      <c r="K259" s="252">
        <f>'CONTROL ALGAS IV Región'!J162</f>
        <v>0</v>
      </c>
      <c r="L259" s="251">
        <f>'CONTROL ALGAS IV Región'!K162</f>
        <v>757.67900000000009</v>
      </c>
      <c r="M259" s="253">
        <f>'CONTROL ALGAS IV Región'!L162</f>
        <v>0</v>
      </c>
      <c r="N259" s="251" t="str">
        <f>'CONTROL ALGAS IV Región'!M162</f>
        <v>-</v>
      </c>
      <c r="O259" s="254">
        <f>+'RESUMEN ANUAL'!B$4</f>
        <v>43689</v>
      </c>
    </row>
    <row r="260" spans="1:15" s="256" customFormat="1">
      <c r="A260" s="249" t="s">
        <v>83</v>
      </c>
      <c r="B260" s="250" t="s">
        <v>84</v>
      </c>
      <c r="C260" s="251" t="s">
        <v>63</v>
      </c>
      <c r="D260" s="251" t="s">
        <v>64</v>
      </c>
      <c r="E260" s="251" t="s">
        <v>78</v>
      </c>
      <c r="F260" s="251" t="s">
        <v>52</v>
      </c>
      <c r="G260" s="251" t="s">
        <v>59</v>
      </c>
      <c r="H260" s="252">
        <f>H248+H249+H250+H251+H252+H253+H254+H255+H256+H257+H258+H259</f>
        <v>927.2</v>
      </c>
      <c r="I260" s="252"/>
      <c r="J260" s="252">
        <f t="shared" ref="J260:L260" si="10">J248+J249+J250+J251+J252+J253+J254+J255+J256+J257+J258+J259</f>
        <v>6574.8860000000004</v>
      </c>
      <c r="K260" s="252">
        <f t="shared" si="10"/>
        <v>169.52099999999999</v>
      </c>
      <c r="L260" s="252">
        <f t="shared" si="10"/>
        <v>6405.3649999999998</v>
      </c>
      <c r="M260" s="253">
        <f>K260/J260</f>
        <v>2.5783108634887354E-2</v>
      </c>
      <c r="N260" s="254" t="s">
        <v>86</v>
      </c>
      <c r="O260" s="254">
        <f>+'RESUMEN ANUAL'!B$4</f>
        <v>43689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CONTROL ALGAS I Región</vt:lpstr>
      <vt:lpstr>CONTROL ALGAS III REGIÓN</vt:lpstr>
      <vt:lpstr>CONTROL ALGAS VII Región</vt:lpstr>
      <vt:lpstr>CONTROL ALGAS IV Región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cp:lastPrinted>2017-02-14T21:28:02Z</cp:lastPrinted>
  <dcterms:created xsi:type="dcterms:W3CDTF">2016-11-16T12:41:37Z</dcterms:created>
  <dcterms:modified xsi:type="dcterms:W3CDTF">2019-08-13T16:17:29Z</dcterms:modified>
</cp:coreProperties>
</file>