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etus\Control_cuota\2022\5_Publicados\47_Semana_29_Diciembre_al_31_Diciembre_2022\"/>
    </mc:Choice>
  </mc:AlternateContent>
  <bookViews>
    <workbookView xWindow="-120" yWindow="-120" windowWidth="20730" windowHeight="11160" tabRatio="816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Hoja1" sheetId="32" state="hidden" r:id="rId5"/>
    <sheet name="Pag. Web" sheetId="28" r:id="rId6"/>
    <sheet name="Hoja2" sheetId="33" r:id="rId7"/>
  </sheets>
  <definedNames>
    <definedName name="_xlnm._FilterDatabase" localSheetId="2" hidden="1">'CONTROL ALGAS III REGIÓN'!$B$6:$M$6</definedName>
    <definedName name="_xlnm._FilterDatabase" localSheetId="5" hidden="1">'Pag. Web'!$A$1:$O$334</definedName>
  </definedNames>
  <calcPr calcId="162913"/>
</workbook>
</file>

<file path=xl/calcChain.xml><?xml version="1.0" encoding="utf-8"?>
<calcChain xmlns="http://schemas.openxmlformats.org/spreadsheetml/2006/main">
  <c r="J43" i="31" l="1"/>
  <c r="J44" i="31"/>
  <c r="J45" i="31"/>
  <c r="J46" i="31"/>
  <c r="J47" i="31"/>
  <c r="J48" i="31"/>
  <c r="J49" i="31"/>
  <c r="F40" i="31" l="1"/>
  <c r="J7" i="19" l="1"/>
  <c r="J8" i="19"/>
  <c r="J77" i="19" l="1"/>
  <c r="O334" i="28"/>
  <c r="N334" i="28"/>
  <c r="H334" i="28" l="1"/>
  <c r="O333" i="28"/>
  <c r="N333" i="28"/>
  <c r="H333" i="28" l="1"/>
  <c r="O332" i="28"/>
  <c r="N332" i="28"/>
  <c r="H332" i="28"/>
  <c r="O331" i="28"/>
  <c r="N331" i="28"/>
  <c r="H331" i="28" l="1"/>
  <c r="O330" i="28"/>
  <c r="N330" i="28"/>
  <c r="H330" i="28" l="1"/>
  <c r="O329" i="28"/>
  <c r="N329" i="28"/>
  <c r="H329" i="28"/>
  <c r="O328" i="28"/>
  <c r="N328" i="28"/>
  <c r="H328" i="28"/>
  <c r="O327" i="28"/>
  <c r="N327" i="28"/>
  <c r="H327" i="28"/>
  <c r="O326" i="28"/>
  <c r="N326" i="28"/>
  <c r="H326" i="28"/>
  <c r="O325" i="28"/>
  <c r="N325" i="28"/>
  <c r="H325" i="28"/>
  <c r="O324" i="28"/>
  <c r="N324" i="28"/>
  <c r="H324" i="28"/>
  <c r="O323" i="28"/>
  <c r="N323" i="28" l="1"/>
  <c r="H323" i="28"/>
  <c r="O322" i="28"/>
  <c r="N322" i="28" l="1"/>
  <c r="H322" i="28"/>
  <c r="O321" i="28"/>
  <c r="N321" i="28"/>
  <c r="H321" i="28"/>
  <c r="O320" i="28"/>
  <c r="N320" i="28"/>
  <c r="H320" i="28"/>
  <c r="O319" i="28"/>
  <c r="N319" i="28"/>
  <c r="H319" i="28"/>
  <c r="O318" i="28"/>
  <c r="N318" i="28"/>
  <c r="H318" i="28"/>
  <c r="O317" i="28"/>
  <c r="N317" i="28"/>
  <c r="H317" i="28"/>
  <c r="O316" i="28"/>
  <c r="N316" i="28"/>
  <c r="H316" i="28" l="1"/>
  <c r="O315" i="28"/>
  <c r="N315" i="28"/>
  <c r="H315" i="28"/>
  <c r="O314" i="28"/>
  <c r="N314" i="28"/>
  <c r="H314" i="28"/>
  <c r="O313" i="28"/>
  <c r="N313" i="28"/>
  <c r="H313" i="28" l="1"/>
  <c r="O312" i="28"/>
  <c r="N312" i="28"/>
  <c r="H312" i="28"/>
  <c r="O311" i="28"/>
  <c r="N311" i="28"/>
  <c r="H311" i="28"/>
  <c r="O310" i="28"/>
  <c r="N310" i="28"/>
  <c r="H310" i="28"/>
  <c r="O309" i="28"/>
  <c r="N309" i="28"/>
  <c r="H309" i="28"/>
  <c r="O308" i="28"/>
  <c r="N308" i="28"/>
  <c r="H308" i="28"/>
  <c r="O307" i="28"/>
  <c r="N307" i="28"/>
  <c r="H307" i="28"/>
  <c r="O306" i="28"/>
  <c r="N306" i="28"/>
  <c r="H306" i="28"/>
  <c r="O305" i="28"/>
  <c r="N305" i="28"/>
  <c r="H305" i="28"/>
  <c r="O304" i="28"/>
  <c r="N304" i="28"/>
  <c r="H304" i="28"/>
  <c r="O303" i="28"/>
  <c r="N303" i="28"/>
  <c r="H303" i="28"/>
  <c r="O302" i="28"/>
  <c r="N302" i="28"/>
  <c r="H302" i="28"/>
  <c r="O301" i="28"/>
  <c r="N301" i="28"/>
  <c r="H301" i="28"/>
  <c r="O300" i="28"/>
  <c r="N300" i="28"/>
  <c r="H300" i="28"/>
  <c r="O299" i="28"/>
  <c r="N299" i="28"/>
  <c r="H299" i="28" l="1"/>
  <c r="O298" i="28"/>
  <c r="N298" i="28"/>
  <c r="H298" i="28" l="1"/>
  <c r="O297" i="28"/>
  <c r="N297" i="28"/>
  <c r="H297" i="28"/>
  <c r="O296" i="28"/>
  <c r="N296" i="28"/>
  <c r="H296" i="28" l="1"/>
  <c r="O295" i="28"/>
  <c r="N295" i="28"/>
  <c r="H295" i="28"/>
  <c r="O294" i="28"/>
  <c r="N294" i="28"/>
  <c r="H294" i="28" l="1"/>
  <c r="O293" i="28"/>
  <c r="N293" i="28"/>
  <c r="H293" i="28"/>
  <c r="O292" i="28"/>
  <c r="N292" i="28"/>
  <c r="H292" i="28" l="1"/>
  <c r="O291" i="28"/>
  <c r="N291" i="28"/>
  <c r="H291" i="28"/>
  <c r="O290" i="28"/>
  <c r="N290" i="28"/>
  <c r="H290" i="28"/>
  <c r="O289" i="28"/>
  <c r="N289" i="28"/>
  <c r="H289" i="28"/>
  <c r="O288" i="28"/>
  <c r="N288" i="28"/>
  <c r="H288" i="28"/>
  <c r="O287" i="28"/>
  <c r="N287" i="28"/>
  <c r="H287" i="28"/>
  <c r="O286" i="28"/>
  <c r="N286" i="28" l="1"/>
  <c r="H286" i="28"/>
  <c r="O285" i="28"/>
  <c r="N285" i="28"/>
  <c r="H285" i="28"/>
  <c r="O284" i="28"/>
  <c r="N284" i="28"/>
  <c r="H284" i="28"/>
  <c r="O283" i="28"/>
  <c r="N283" i="28"/>
  <c r="H283" i="28"/>
  <c r="O282" i="28"/>
  <c r="N282" i="28"/>
  <c r="H282" i="28"/>
  <c r="O281" i="28"/>
  <c r="N281" i="28"/>
  <c r="H281" i="28"/>
  <c r="O280" i="28"/>
  <c r="N280" i="28"/>
  <c r="H280" i="28"/>
  <c r="O279" i="28"/>
  <c r="N279" i="28"/>
  <c r="H279" i="28"/>
  <c r="O278" i="28"/>
  <c r="N278" i="28"/>
  <c r="H278" i="28"/>
  <c r="O277" i="28"/>
  <c r="N277" i="28"/>
  <c r="H277" i="28"/>
  <c r="O276" i="28"/>
  <c r="N276" i="28"/>
  <c r="H276" i="28"/>
  <c r="O275" i="28"/>
  <c r="N275" i="28"/>
  <c r="H275" i="28"/>
  <c r="O274" i="28"/>
  <c r="N274" i="28"/>
  <c r="H274" i="28"/>
  <c r="O273" i="28"/>
  <c r="N273" i="28"/>
  <c r="H273" i="28"/>
  <c r="O272" i="28"/>
  <c r="N272" i="28"/>
  <c r="H272" i="28"/>
  <c r="O271" i="28"/>
  <c r="N271" i="28"/>
  <c r="H271" i="28"/>
  <c r="O270" i="28"/>
  <c r="N270" i="28"/>
  <c r="H270" i="28"/>
  <c r="O269" i="28"/>
  <c r="N269" i="28"/>
  <c r="H269" i="28"/>
  <c r="O268" i="28"/>
  <c r="N268" i="28"/>
  <c r="H268" i="28"/>
  <c r="O267" i="28"/>
  <c r="N267" i="28"/>
  <c r="H267" i="28"/>
  <c r="O266" i="28"/>
  <c r="N266" i="28"/>
  <c r="H266" i="28"/>
  <c r="O265" i="28"/>
  <c r="N265" i="28"/>
  <c r="H265" i="28"/>
  <c r="O264" i="28"/>
  <c r="N264" i="28"/>
  <c r="H264" i="28" l="1"/>
  <c r="O263" i="28"/>
  <c r="N263" i="28"/>
  <c r="H263" i="28"/>
  <c r="O262" i="28"/>
  <c r="N262" i="28"/>
  <c r="H262" i="28"/>
  <c r="O261" i="28"/>
  <c r="N261" i="28"/>
  <c r="H261" i="28"/>
  <c r="O260" i="28"/>
  <c r="N260" i="28"/>
  <c r="H260" i="28"/>
  <c r="O259" i="28"/>
  <c r="N259" i="28"/>
  <c r="H259" i="28"/>
  <c r="O258" i="28"/>
  <c r="N258" i="28"/>
  <c r="H258" i="28" l="1"/>
  <c r="O257" i="28"/>
  <c r="N257" i="28"/>
  <c r="H257" i="28"/>
  <c r="O256" i="28"/>
  <c r="N256" i="28"/>
  <c r="H256" i="28"/>
  <c r="O255" i="28"/>
  <c r="N255" i="28"/>
  <c r="H255" i="28"/>
  <c r="O254" i="28"/>
  <c r="N254" i="28"/>
  <c r="H254" i="28"/>
  <c r="O253" i="28"/>
  <c r="N253" i="28"/>
  <c r="H253" i="28"/>
  <c r="O252" i="28"/>
  <c r="N252" i="28"/>
  <c r="H252" i="28"/>
  <c r="O251" i="28"/>
  <c r="N251" i="28"/>
  <c r="H251" i="28"/>
  <c r="O250" i="28"/>
  <c r="N250" i="28"/>
  <c r="H250" i="28"/>
  <c r="O249" i="28"/>
  <c r="N249" i="28"/>
  <c r="H249" i="28"/>
  <c r="O248" i="28"/>
  <c r="N248" i="28"/>
  <c r="H248" i="28"/>
  <c r="O247" i="28"/>
  <c r="N247" i="28"/>
  <c r="H247" i="28"/>
  <c r="O246" i="28"/>
  <c r="N246" i="28"/>
  <c r="H246" i="28"/>
  <c r="O245" i="28"/>
  <c r="N245" i="28"/>
  <c r="H245" i="28"/>
  <c r="O244" i="28"/>
  <c r="N244" i="28"/>
  <c r="H244" i="28"/>
  <c r="O243" i="28"/>
  <c r="N243" i="28"/>
  <c r="H243" i="28"/>
  <c r="O242" i="28"/>
  <c r="N242" i="28"/>
  <c r="H242" i="28"/>
  <c r="O241" i="28"/>
  <c r="N241" i="28"/>
  <c r="H241" i="28"/>
  <c r="O240" i="28"/>
  <c r="N240" i="28"/>
  <c r="H240" i="28"/>
  <c r="O239" i="28"/>
  <c r="N239" i="28"/>
  <c r="H239" i="28"/>
  <c r="O238" i="28"/>
  <c r="N238" i="28"/>
  <c r="H238" i="28"/>
  <c r="O237" i="28"/>
  <c r="N237" i="28"/>
  <c r="H237" i="28"/>
  <c r="O236" i="28"/>
  <c r="N236" i="28"/>
  <c r="H236" i="28"/>
  <c r="O235" i="28"/>
  <c r="N235" i="28"/>
  <c r="H235" i="28" l="1"/>
  <c r="O234" i="28"/>
  <c r="N234" i="28"/>
  <c r="H234" i="28" l="1"/>
  <c r="O233" i="28"/>
  <c r="N233" i="28"/>
  <c r="H233" i="28"/>
  <c r="O232" i="28"/>
  <c r="N232" i="28"/>
  <c r="H232" i="28"/>
  <c r="O231" i="28"/>
  <c r="N231" i="28"/>
  <c r="H231" i="28"/>
  <c r="O230" i="28"/>
  <c r="N230" i="28"/>
  <c r="H230" i="28" l="1"/>
  <c r="O229" i="28"/>
  <c r="N229" i="28"/>
  <c r="H229" i="28" l="1"/>
  <c r="O228" i="28"/>
  <c r="N228" i="28"/>
  <c r="H228" i="28" l="1"/>
  <c r="O227" i="28"/>
  <c r="N227" i="28"/>
  <c r="H227" i="28" l="1"/>
  <c r="O226" i="28"/>
  <c r="N226" i="28"/>
  <c r="H226" i="28"/>
  <c r="O225" i="28"/>
  <c r="N225" i="28"/>
  <c r="H225" i="28"/>
  <c r="O224" i="28"/>
  <c r="N224" i="28"/>
  <c r="H224" i="28"/>
  <c r="O223" i="28"/>
  <c r="N223" i="28"/>
  <c r="H223" i="28"/>
  <c r="O222" i="28"/>
  <c r="N222" i="28"/>
  <c r="H222" i="28"/>
  <c r="O221" i="28"/>
  <c r="N221" i="28"/>
  <c r="H221" i="28"/>
  <c r="O220" i="28"/>
  <c r="N220" i="28"/>
  <c r="H220" i="28"/>
  <c r="O219" i="28"/>
  <c r="N219" i="28"/>
  <c r="H219" i="28"/>
  <c r="O218" i="28"/>
  <c r="N218" i="28"/>
  <c r="H218" i="28"/>
  <c r="O217" i="28"/>
  <c r="N217" i="28"/>
  <c r="H217" i="28"/>
  <c r="O216" i="28"/>
  <c r="N216" i="28"/>
  <c r="H216" i="28"/>
  <c r="O215" i="28"/>
  <c r="N215" i="28"/>
  <c r="H215" i="28"/>
  <c r="O214" i="28"/>
  <c r="N214" i="28"/>
  <c r="H214" i="28"/>
  <c r="O213" i="28"/>
  <c r="N213" i="28"/>
  <c r="H213" i="28" l="1"/>
  <c r="O212" i="28"/>
  <c r="N212" i="28"/>
  <c r="H212" i="28"/>
  <c r="O211" i="28"/>
  <c r="N211" i="28"/>
  <c r="H211" i="28"/>
  <c r="O210" i="28"/>
  <c r="N210" i="28"/>
  <c r="H210" i="28"/>
  <c r="O209" i="28"/>
  <c r="N209" i="28"/>
  <c r="H209" i="28"/>
  <c r="O208" i="28"/>
  <c r="N208" i="28"/>
  <c r="H208" i="28"/>
  <c r="O207" i="28"/>
  <c r="N207" i="28"/>
  <c r="H207" i="28"/>
  <c r="O206" i="28"/>
  <c r="N206" i="28"/>
  <c r="H206" i="28"/>
  <c r="O205" i="28"/>
  <c r="N205" i="28"/>
  <c r="H205" i="28"/>
  <c r="O204" i="28"/>
  <c r="N204" i="28"/>
  <c r="M204" i="28"/>
  <c r="H204" i="28"/>
  <c r="O203" i="28"/>
  <c r="N203" i="28" l="1"/>
  <c r="H203" i="28"/>
  <c r="O202" i="28"/>
  <c r="N202" i="28"/>
  <c r="H202" i="28"/>
  <c r="O201" i="28"/>
  <c r="N201" i="28"/>
  <c r="H201" i="28"/>
  <c r="O200" i="28"/>
  <c r="N200" i="28"/>
  <c r="H200" i="28"/>
  <c r="O199" i="28"/>
  <c r="N199" i="28"/>
  <c r="H199" i="28"/>
  <c r="O198" i="28"/>
  <c r="N198" i="28"/>
  <c r="H198" i="28"/>
  <c r="O197" i="28"/>
  <c r="N197" i="28"/>
  <c r="H197" i="28"/>
  <c r="O196" i="28"/>
  <c r="N196" i="28"/>
  <c r="H196" i="28"/>
  <c r="O195" i="28"/>
  <c r="N195" i="28"/>
  <c r="H195" i="28"/>
  <c r="O194" i="28"/>
  <c r="N194" i="28"/>
  <c r="H194" i="28"/>
  <c r="O193" i="28"/>
  <c r="N193" i="28"/>
  <c r="H193" i="28"/>
  <c r="O192" i="28"/>
  <c r="N192" i="28"/>
  <c r="H192" i="28"/>
  <c r="O191" i="28"/>
  <c r="N191" i="28"/>
  <c r="H191" i="28"/>
  <c r="O190" i="28"/>
  <c r="N190" i="28"/>
  <c r="H190" i="28"/>
  <c r="O189" i="28"/>
  <c r="N189" i="28"/>
  <c r="H189" i="28"/>
  <c r="O188" i="28"/>
  <c r="N188" i="28"/>
  <c r="H188" i="28"/>
  <c r="O187" i="28"/>
  <c r="N187" i="28"/>
  <c r="H187" i="28"/>
  <c r="O186" i="28"/>
  <c r="N186" i="28"/>
  <c r="H186" i="28"/>
  <c r="O185" i="28" l="1"/>
  <c r="N185" i="28"/>
  <c r="H185" i="28"/>
  <c r="O184" i="28"/>
  <c r="N184" i="28"/>
  <c r="H184" i="28"/>
  <c r="O183" i="28"/>
  <c r="N183" i="28"/>
  <c r="H183" i="28"/>
  <c r="O182" i="28"/>
  <c r="N182" i="28"/>
  <c r="H182" i="28"/>
  <c r="O181" i="28"/>
  <c r="N181" i="28"/>
  <c r="H181" i="28"/>
  <c r="O180" i="28"/>
  <c r="N180" i="28"/>
  <c r="H180" i="28"/>
  <c r="O179" i="28"/>
  <c r="N179" i="28"/>
  <c r="H179" i="28"/>
  <c r="O178" i="28"/>
  <c r="N178" i="28"/>
  <c r="H178" i="28" l="1"/>
  <c r="O177" i="28"/>
  <c r="N177" i="28"/>
  <c r="H177" i="28"/>
  <c r="O176" i="28"/>
  <c r="N176" i="28"/>
  <c r="H176" i="28"/>
  <c r="O175" i="28"/>
  <c r="N175" i="28"/>
  <c r="H175" i="28"/>
  <c r="O174" i="28"/>
  <c r="N174" i="28"/>
  <c r="H174" i="28"/>
  <c r="O173" i="28"/>
  <c r="N173" i="28"/>
  <c r="H173" i="28"/>
  <c r="O172" i="28"/>
  <c r="N172" i="28"/>
  <c r="H172" i="28"/>
  <c r="O171" i="28"/>
  <c r="N171" i="28"/>
  <c r="H171" i="28"/>
  <c r="O170" i="28"/>
  <c r="N170" i="28"/>
  <c r="H170" i="28"/>
  <c r="O169" i="28"/>
  <c r="N169" i="28"/>
  <c r="H169" i="28"/>
  <c r="O168" i="28"/>
  <c r="N168" i="28"/>
  <c r="H168" i="28"/>
  <c r="O167" i="28"/>
  <c r="N167" i="28"/>
  <c r="H167" i="28"/>
  <c r="O166" i="28"/>
  <c r="N166" i="28"/>
  <c r="M166" i="28"/>
  <c r="H166" i="28" l="1"/>
  <c r="O165" i="28"/>
  <c r="N165" i="28"/>
  <c r="H165" i="28"/>
  <c r="O164" i="28"/>
  <c r="N164" i="28"/>
  <c r="H164" i="28"/>
  <c r="O163" i="28"/>
  <c r="N163" i="28"/>
  <c r="H163" i="28"/>
  <c r="O162" i="28"/>
  <c r="N162" i="28"/>
  <c r="H162" i="28"/>
  <c r="O161" i="28"/>
  <c r="N161" i="28"/>
  <c r="H161" i="28"/>
  <c r="O160" i="28"/>
  <c r="N160" i="28"/>
  <c r="H160" i="28"/>
  <c r="O159" i="28"/>
  <c r="N159" i="28"/>
  <c r="H159" i="28"/>
  <c r="O158" i="28"/>
  <c r="N158" i="28"/>
  <c r="H158" i="28"/>
  <c r="O157" i="28"/>
  <c r="N157" i="28"/>
  <c r="H157" i="28"/>
  <c r="O156" i="28"/>
  <c r="N156" i="28"/>
  <c r="H156" i="28"/>
  <c r="O155" i="28"/>
  <c r="N155" i="28"/>
  <c r="H155" i="28" l="1"/>
  <c r="O154" i="28"/>
  <c r="N154" i="28"/>
  <c r="H154" i="28"/>
  <c r="O153" i="28"/>
  <c r="N153" i="28"/>
  <c r="H153" i="28"/>
  <c r="O152" i="28"/>
  <c r="N152" i="28"/>
  <c r="H152" i="28"/>
  <c r="O151" i="28"/>
  <c r="N151" i="28"/>
  <c r="H151" i="28"/>
  <c r="O150" i="28"/>
  <c r="N150" i="28"/>
  <c r="H150" i="28"/>
  <c r="O149" i="28"/>
  <c r="N149" i="28"/>
  <c r="H149" i="28"/>
  <c r="O148" i="28"/>
  <c r="N148" i="28"/>
  <c r="H148" i="28"/>
  <c r="O147" i="28"/>
  <c r="N147" i="28"/>
  <c r="H147" i="28"/>
  <c r="O146" i="28"/>
  <c r="N146" i="28" l="1"/>
  <c r="H146" i="28"/>
  <c r="O145" i="28"/>
  <c r="N145" i="28"/>
  <c r="H145" i="28"/>
  <c r="O144" i="28"/>
  <c r="N144" i="28"/>
  <c r="H144" i="28" l="1"/>
  <c r="O143" i="28"/>
  <c r="N143" i="28"/>
  <c r="H143" i="28"/>
  <c r="O142" i="28"/>
  <c r="N142" i="28"/>
  <c r="H142" i="28"/>
  <c r="O141" i="28"/>
  <c r="N141" i="28"/>
  <c r="H141" i="28"/>
  <c r="O140" i="28"/>
  <c r="N140" i="28"/>
  <c r="H140" i="28"/>
  <c r="O139" i="28"/>
  <c r="N139" i="28"/>
  <c r="H139" i="28"/>
  <c r="O138" i="28"/>
  <c r="N138" i="28"/>
  <c r="H138" i="28"/>
  <c r="O137" i="28"/>
  <c r="N137" i="28"/>
  <c r="H137" i="28"/>
  <c r="O136" i="28"/>
  <c r="N136" i="28"/>
  <c r="H136" i="28"/>
  <c r="O135" i="28"/>
  <c r="N135" i="28"/>
  <c r="H135" i="28" l="1"/>
  <c r="O134" i="28"/>
  <c r="N134" i="28"/>
  <c r="H134" i="28"/>
  <c r="O133" i="28"/>
  <c r="N133" i="28"/>
  <c r="H133" i="28"/>
  <c r="O132" i="28"/>
  <c r="N132" i="28"/>
  <c r="H132" i="28"/>
  <c r="O131" i="28"/>
  <c r="N131" i="28"/>
  <c r="H131" i="28"/>
  <c r="O130" i="28"/>
  <c r="N130" i="28"/>
  <c r="H130" i="28"/>
  <c r="O129" i="28"/>
  <c r="N129" i="28"/>
  <c r="H129" i="28"/>
  <c r="O128" i="28"/>
  <c r="N128" i="28"/>
  <c r="H128" i="28"/>
  <c r="O127" i="28"/>
  <c r="N127" i="28"/>
  <c r="H127" i="28"/>
  <c r="O126" i="28"/>
  <c r="N126" i="28"/>
  <c r="H126" i="28"/>
  <c r="O125" i="28"/>
  <c r="N125" i="28"/>
  <c r="H125" i="28"/>
  <c r="O124" i="28"/>
  <c r="N124" i="28"/>
  <c r="H124" i="28"/>
  <c r="O123" i="28"/>
  <c r="N123" i="28"/>
  <c r="H123" i="28"/>
  <c r="O122" i="28"/>
  <c r="N122" i="28"/>
  <c r="H122" i="28"/>
  <c r="O121" i="28"/>
  <c r="N121" i="28"/>
  <c r="H121" i="28"/>
  <c r="O120" i="28"/>
  <c r="N120" i="28"/>
  <c r="H120" i="28"/>
  <c r="O119" i="28"/>
  <c r="N119" i="28"/>
  <c r="H119" i="28"/>
  <c r="O118" i="28"/>
  <c r="N118" i="28"/>
  <c r="H118" i="28"/>
  <c r="O117" i="28"/>
  <c r="N117" i="28"/>
  <c r="H117" i="28" l="1"/>
  <c r="O116" i="28"/>
  <c r="N116" i="28"/>
  <c r="H116" i="28"/>
  <c r="O115" i="28"/>
  <c r="N115" i="28"/>
  <c r="H115" i="28"/>
  <c r="O114" i="28"/>
  <c r="N114" i="28"/>
  <c r="H114" i="28"/>
  <c r="O113" i="28"/>
  <c r="N113" i="28"/>
  <c r="H113" i="28"/>
  <c r="O112" i="28"/>
  <c r="N112" i="28"/>
  <c r="H112" i="28"/>
  <c r="O111" i="28"/>
  <c r="N111" i="28"/>
  <c r="H111" i="28"/>
  <c r="O110" i="28"/>
  <c r="N110" i="28"/>
  <c r="H110" i="28"/>
  <c r="O109" i="28"/>
  <c r="N109" i="28"/>
  <c r="H109" i="28"/>
  <c r="O108" i="28"/>
  <c r="N108" i="28"/>
  <c r="H108" i="28"/>
  <c r="O107" i="28"/>
  <c r="N107" i="28"/>
  <c r="H107" i="28"/>
  <c r="O106" i="28"/>
  <c r="N106" i="28"/>
  <c r="H106" i="28"/>
  <c r="O105" i="28"/>
  <c r="N105" i="28"/>
  <c r="H105" i="28"/>
  <c r="O104" i="28"/>
  <c r="N104" i="28"/>
  <c r="H104" i="28"/>
  <c r="O103" i="28"/>
  <c r="N103" i="28"/>
  <c r="H103" i="28"/>
  <c r="O102" i="28"/>
  <c r="N102" i="28"/>
  <c r="H102" i="28"/>
  <c r="O101" i="28"/>
  <c r="N101" i="28"/>
  <c r="H101" i="28"/>
  <c r="O100" i="28"/>
  <c r="N100" i="28"/>
  <c r="H100" i="28"/>
  <c r="O99" i="28"/>
  <c r="N99" i="28"/>
  <c r="H99" i="28"/>
  <c r="O98" i="28"/>
  <c r="N98" i="28"/>
  <c r="H98" i="28"/>
  <c r="O97" i="28"/>
  <c r="N97" i="28"/>
  <c r="H97" i="28"/>
  <c r="O96" i="28"/>
  <c r="N96" i="28"/>
  <c r="H96" i="28"/>
  <c r="O95" i="28"/>
  <c r="N95" i="28"/>
  <c r="H95" i="28"/>
  <c r="O94" i="28"/>
  <c r="N94" i="28"/>
  <c r="H94" i="28"/>
  <c r="O93" i="28"/>
  <c r="N93" i="28"/>
  <c r="H93" i="28"/>
  <c r="O92" i="28"/>
  <c r="N92" i="28"/>
  <c r="H92" i="28"/>
  <c r="O91" i="28"/>
  <c r="N91" i="28"/>
  <c r="H91" i="28"/>
  <c r="O90" i="28"/>
  <c r="N90" i="28"/>
  <c r="H90" i="28"/>
  <c r="O89" i="28"/>
  <c r="N89" i="28" l="1"/>
  <c r="H89" i="28"/>
  <c r="O88" i="28"/>
  <c r="N88" i="28" l="1"/>
  <c r="H88" i="28"/>
  <c r="O87" i="28"/>
  <c r="N87" i="28"/>
  <c r="H87" i="28"/>
  <c r="O86" i="28"/>
  <c r="N86" i="28"/>
  <c r="H86" i="28"/>
  <c r="O85" i="28"/>
  <c r="N85" i="28"/>
  <c r="H85" i="28"/>
  <c r="O84" i="28"/>
  <c r="N84" i="28"/>
  <c r="H84" i="28"/>
  <c r="O83" i="28"/>
  <c r="N83" i="28"/>
  <c r="H83" i="28"/>
  <c r="O82" i="28"/>
  <c r="N82" i="28"/>
  <c r="H82" i="28"/>
  <c r="O81" i="28"/>
  <c r="N81" i="28"/>
  <c r="H81" i="28"/>
  <c r="O80" i="28"/>
  <c r="N80" i="28"/>
  <c r="H80" i="28"/>
  <c r="O79" i="28"/>
  <c r="N79" i="28"/>
  <c r="H79" i="28"/>
  <c r="O78" i="28"/>
  <c r="N78" i="28"/>
  <c r="H78" i="28"/>
  <c r="O77" i="28"/>
  <c r="N77" i="28"/>
  <c r="H77" i="28"/>
  <c r="O76" i="28"/>
  <c r="N76" i="28"/>
  <c r="H76" i="28"/>
  <c r="O75" i="28"/>
  <c r="N75" i="28"/>
  <c r="H75" i="28"/>
  <c r="O74" i="28"/>
  <c r="N74" i="28"/>
  <c r="H74" i="28"/>
  <c r="O73" i="28"/>
  <c r="N73" i="28"/>
  <c r="H73" i="28" l="1"/>
  <c r="O72" i="28"/>
  <c r="N72" i="28"/>
  <c r="H72" i="28"/>
  <c r="O71" i="28"/>
  <c r="N71" i="28"/>
  <c r="H71" i="28"/>
  <c r="O70" i="28"/>
  <c r="N70" i="28"/>
  <c r="H70" i="28"/>
  <c r="O69" i="28"/>
  <c r="N69" i="28"/>
  <c r="H69" i="28"/>
  <c r="O68" i="28"/>
  <c r="N68" i="28"/>
  <c r="H68" i="28"/>
  <c r="O67" i="28"/>
  <c r="N67" i="28"/>
  <c r="H67" i="28"/>
  <c r="O66" i="28"/>
  <c r="N66" i="28"/>
  <c r="H66" i="28"/>
  <c r="O65" i="28"/>
  <c r="N65" i="28"/>
  <c r="H65" i="28"/>
  <c r="O64" i="28"/>
  <c r="N64" i="28"/>
  <c r="H64" i="28"/>
  <c r="O63" i="28"/>
  <c r="N63" i="28"/>
  <c r="H63" i="28"/>
  <c r="O62" i="28"/>
  <c r="N62" i="28"/>
  <c r="H62" i="28"/>
  <c r="O61" i="28"/>
  <c r="N61" i="28"/>
  <c r="H61" i="28"/>
  <c r="O60" i="28"/>
  <c r="N60" i="28"/>
  <c r="H60" i="28"/>
  <c r="O59" i="28"/>
  <c r="N59" i="28"/>
  <c r="H59" i="28"/>
  <c r="O58" i="28"/>
  <c r="N58" i="28"/>
  <c r="H58" i="28"/>
  <c r="O57" i="28"/>
  <c r="N57" i="28"/>
  <c r="H57" i="28"/>
  <c r="O56" i="28"/>
  <c r="N56" i="28"/>
  <c r="H56" i="28"/>
  <c r="O55" i="28"/>
  <c r="N55" i="28"/>
  <c r="H55" i="28"/>
  <c r="O54" i="28"/>
  <c r="N54" i="28"/>
  <c r="H54" i="28"/>
  <c r="O53" i="28"/>
  <c r="N53" i="28"/>
  <c r="H53" i="28"/>
  <c r="O52" i="28"/>
  <c r="N52" i="28"/>
  <c r="H52" i="28" l="1"/>
  <c r="O51" i="28"/>
  <c r="N51" i="28"/>
  <c r="H51" i="28" l="1"/>
  <c r="O50" i="28"/>
  <c r="N50" i="28"/>
  <c r="H50" i="28" l="1"/>
  <c r="O49" i="28"/>
  <c r="N49" i="28"/>
  <c r="H49" i="28"/>
  <c r="O48" i="28"/>
  <c r="N48" i="28"/>
  <c r="H48" i="28" l="1"/>
  <c r="O47" i="28"/>
  <c r="N47" i="28"/>
  <c r="H47" i="28" l="1"/>
  <c r="O46" i="28"/>
  <c r="N46" i="28"/>
  <c r="H46" i="28"/>
  <c r="O45" i="28"/>
  <c r="N45" i="28"/>
  <c r="H45" i="28"/>
  <c r="O44" i="28"/>
  <c r="N44" i="28"/>
  <c r="J44" i="28"/>
  <c r="H44" i="28"/>
  <c r="O43" i="28"/>
  <c r="N43" i="28"/>
  <c r="H43" i="28"/>
  <c r="O42" i="28"/>
  <c r="N42" i="28"/>
  <c r="H42" i="28"/>
  <c r="O41" i="28"/>
  <c r="N41" i="28"/>
  <c r="H41" i="28"/>
  <c r="O40" i="28"/>
  <c r="N40" i="28"/>
  <c r="H40" i="28"/>
  <c r="O39" i="28"/>
  <c r="N39" i="28"/>
  <c r="H39" i="28"/>
  <c r="O38" i="28"/>
  <c r="N38" i="28" l="1"/>
  <c r="M38" i="28"/>
  <c r="H38" i="28"/>
  <c r="O37" i="28"/>
  <c r="N37" i="28"/>
  <c r="M37" i="28"/>
  <c r="H37" i="28"/>
  <c r="O36" i="28"/>
  <c r="N36" i="28"/>
  <c r="M36" i="28"/>
  <c r="H36" i="28"/>
  <c r="O35" i="28"/>
  <c r="N35" i="28"/>
  <c r="M35" i="28"/>
  <c r="H35" i="28"/>
  <c r="O34" i="28"/>
  <c r="N34" i="28"/>
  <c r="H34" i="28"/>
  <c r="O33" i="28"/>
  <c r="N33" i="28" l="1"/>
  <c r="H33" i="28"/>
  <c r="O32" i="28"/>
  <c r="N32" i="28"/>
  <c r="H32" i="28"/>
  <c r="O31" i="28"/>
  <c r="N31" i="28"/>
  <c r="H31" i="28"/>
  <c r="O30" i="28"/>
  <c r="N30" i="28"/>
  <c r="H30" i="28"/>
  <c r="O29" i="28"/>
  <c r="N29" i="28"/>
  <c r="H29" i="28"/>
  <c r="O28" i="28"/>
  <c r="N28" i="28"/>
  <c r="H28" i="28"/>
  <c r="O27" i="28"/>
  <c r="N27" i="28"/>
  <c r="H27" i="28" l="1"/>
  <c r="O26" i="28"/>
  <c r="N26" i="28"/>
  <c r="H26" i="28" l="1"/>
  <c r="O25" i="28"/>
  <c r="N25" i="28"/>
  <c r="H25" i="28" l="1"/>
  <c r="O24" i="28"/>
  <c r="N24" i="28"/>
  <c r="H24" i="28"/>
  <c r="O23" i="28"/>
  <c r="N23" i="28"/>
  <c r="H23" i="28"/>
  <c r="O22" i="28"/>
  <c r="N22" i="28"/>
  <c r="H22" i="28"/>
  <c r="O21" i="28"/>
  <c r="N21" i="28" l="1"/>
  <c r="H21" i="28"/>
  <c r="O20" i="28"/>
  <c r="N20" i="28"/>
  <c r="H20" i="28"/>
  <c r="O19" i="28"/>
  <c r="N19" i="28"/>
  <c r="H19" i="28"/>
  <c r="O18" i="28"/>
  <c r="N18" i="28"/>
  <c r="H18" i="28"/>
  <c r="O17" i="28"/>
  <c r="N17" i="28"/>
  <c r="H17" i="28"/>
  <c r="O16" i="28"/>
  <c r="N16" i="28"/>
  <c r="H16" i="28"/>
  <c r="O15" i="28"/>
  <c r="N15" i="28"/>
  <c r="H15" i="28" l="1"/>
  <c r="O14" i="28"/>
  <c r="N14" i="28"/>
  <c r="H14" i="28"/>
  <c r="O13" i="28"/>
  <c r="N13" i="28"/>
  <c r="H13" i="28"/>
  <c r="O12" i="28"/>
  <c r="N12" i="28"/>
  <c r="H12" i="28"/>
  <c r="O11" i="28"/>
  <c r="N11" i="28"/>
  <c r="H11" i="28"/>
  <c r="O10" i="28"/>
  <c r="N10" i="28"/>
  <c r="H10" i="28"/>
  <c r="O9" i="28"/>
  <c r="N9" i="28"/>
  <c r="H9" i="28"/>
  <c r="O8" i="28"/>
  <c r="N8" i="28"/>
  <c r="H8" i="28"/>
  <c r="O7" i="28"/>
  <c r="N7" i="28"/>
  <c r="H7" i="28" l="1"/>
  <c r="O6" i="28"/>
  <c r="N6" i="28"/>
  <c r="H6" i="28"/>
  <c r="O5" i="28"/>
  <c r="N5" i="28"/>
  <c r="H5" i="28"/>
  <c r="O4" i="28"/>
  <c r="N4" i="28"/>
  <c r="H4" i="28"/>
  <c r="O3" i="28"/>
  <c r="N3" i="28"/>
  <c r="H3" i="28"/>
  <c r="O2" i="28"/>
  <c r="N2" i="28"/>
  <c r="H2" i="28" l="1"/>
  <c r="I258" i="19" l="1"/>
  <c r="H258" i="19" l="1"/>
  <c r="F258" i="19" l="1"/>
  <c r="J257" i="19"/>
  <c r="J256" i="19" l="1"/>
  <c r="J255" i="19" l="1"/>
  <c r="J254" i="19"/>
  <c r="J253" i="19" l="1"/>
  <c r="J252" i="19" l="1"/>
  <c r="J251" i="19" l="1"/>
  <c r="J250" i="19" l="1"/>
  <c r="J249" i="19"/>
  <c r="J248" i="19" l="1"/>
  <c r="J247" i="19"/>
  <c r="J246" i="19"/>
  <c r="K323" i="28" s="1"/>
  <c r="G246" i="19" l="1"/>
  <c r="J323" i="28" s="1"/>
  <c r="J245" i="19"/>
  <c r="K322" i="28" s="1"/>
  <c r="J244" i="19"/>
  <c r="K321" i="28" s="1"/>
  <c r="J243" i="19"/>
  <c r="K320" i="28" s="1"/>
  <c r="J242" i="19"/>
  <c r="K246" i="19" l="1"/>
  <c r="L246" i="19"/>
  <c r="M323" i="28" s="1"/>
  <c r="J241" i="19"/>
  <c r="L323" i="28" l="1"/>
  <c r="G247" i="19"/>
  <c r="J240" i="19"/>
  <c r="K247" i="19" l="1"/>
  <c r="L247" i="19"/>
  <c r="M324" i="28" s="1"/>
  <c r="J239" i="19"/>
  <c r="L324" i="28" l="1"/>
  <c r="K324" i="28" s="1"/>
  <c r="J324" i="28" s="1"/>
  <c r="G248" i="19"/>
  <c r="K248" i="19" l="1"/>
  <c r="G249" i="19" s="1"/>
  <c r="L248" i="19"/>
  <c r="M325" i="28" s="1"/>
  <c r="J238" i="19"/>
  <c r="L325" i="28" l="1"/>
  <c r="K325" i="28" s="1"/>
  <c r="J325" i="28" s="1"/>
  <c r="K249" i="19"/>
  <c r="L249" i="19"/>
  <c r="M326" i="28" s="1"/>
  <c r="J237" i="19"/>
  <c r="L326" i="28" l="1"/>
  <c r="K326" i="28" s="1"/>
  <c r="J326" i="28" s="1"/>
  <c r="G250" i="19"/>
  <c r="J236" i="19"/>
  <c r="K250" i="19" l="1"/>
  <c r="L250" i="19"/>
  <c r="M327" i="28" s="1"/>
  <c r="J235" i="19"/>
  <c r="J234" i="19"/>
  <c r="K311" i="28" s="1"/>
  <c r="G234" i="19"/>
  <c r="J311" i="28" s="1"/>
  <c r="J233" i="19"/>
  <c r="J232" i="19"/>
  <c r="J231" i="19"/>
  <c r="J230" i="19"/>
  <c r="J229" i="19"/>
  <c r="J228" i="19"/>
  <c r="L234" i="19" l="1"/>
  <c r="M311" i="28" s="1"/>
  <c r="L327" i="28"/>
  <c r="K327" i="28" s="1"/>
  <c r="J327" i="28" s="1"/>
  <c r="G251" i="19"/>
  <c r="K234" i="19"/>
  <c r="L311" i="28" s="1"/>
  <c r="J227" i="19"/>
  <c r="J226" i="19"/>
  <c r="J225" i="19"/>
  <c r="J224" i="19"/>
  <c r="J223" i="19"/>
  <c r="J222" i="19"/>
  <c r="K299" i="28" s="1"/>
  <c r="G222" i="19"/>
  <c r="J221" i="19"/>
  <c r="K298" i="28" s="1"/>
  <c r="K222" i="19" l="1"/>
  <c r="L299" i="28" s="1"/>
  <c r="G235" i="19"/>
  <c r="K235" i="19" s="1"/>
  <c r="L312" i="28" s="1"/>
  <c r="K312" i="28" s="1"/>
  <c r="J312" i="28" s="1"/>
  <c r="L222" i="19"/>
  <c r="M299" i="28" s="1"/>
  <c r="K251" i="19"/>
  <c r="G252" i="19" s="1"/>
  <c r="L251" i="19"/>
  <c r="M328" i="28" s="1"/>
  <c r="J299" i="28"/>
  <c r="J220" i="19"/>
  <c r="K297" i="28" s="1"/>
  <c r="J219" i="19"/>
  <c r="K296" i="28" s="1"/>
  <c r="J218" i="19"/>
  <c r="G223" i="19" l="1"/>
  <c r="K223" i="19" s="1"/>
  <c r="L300" i="28" s="1"/>
  <c r="K300" i="28" s="1"/>
  <c r="J300" i="28" s="1"/>
  <c r="L328" i="28"/>
  <c r="K328" i="28" s="1"/>
  <c r="J328" i="28" s="1"/>
  <c r="L235" i="19"/>
  <c r="M312" i="28" s="1"/>
  <c r="G236" i="19"/>
  <c r="K236" i="19" s="1"/>
  <c r="K252" i="19"/>
  <c r="G253" i="19" s="1"/>
  <c r="L252" i="19"/>
  <c r="M329" i="28" s="1"/>
  <c r="J217" i="19"/>
  <c r="L223" i="19" l="1"/>
  <c r="M300" i="28" s="1"/>
  <c r="G224" i="19"/>
  <c r="K224" i="19" s="1"/>
  <c r="L236" i="19"/>
  <c r="M313" i="28" s="1"/>
  <c r="L329" i="28"/>
  <c r="K329" i="28" s="1"/>
  <c r="J329" i="28" s="1"/>
  <c r="L313" i="28"/>
  <c r="K313" i="28" s="1"/>
  <c r="J313" i="28" s="1"/>
  <c r="G237" i="19"/>
  <c r="J330" i="28"/>
  <c r="K253" i="19"/>
  <c r="G254" i="19" s="1"/>
  <c r="J216" i="19"/>
  <c r="J215" i="19"/>
  <c r="J214" i="19"/>
  <c r="J213" i="19"/>
  <c r="J212" i="19"/>
  <c r="J211" i="19"/>
  <c r="J210" i="19"/>
  <c r="K287" i="28" s="1"/>
  <c r="G210" i="19"/>
  <c r="J287" i="28" s="1"/>
  <c r="J209" i="19"/>
  <c r="K286" i="28" s="1"/>
  <c r="J208" i="19"/>
  <c r="K285" i="28" s="1"/>
  <c r="L224" i="19" l="1"/>
  <c r="M301" i="28" s="1"/>
  <c r="L301" i="28"/>
  <c r="K301" i="28" s="1"/>
  <c r="J301" i="28" s="1"/>
  <c r="G225" i="19"/>
  <c r="L253" i="19"/>
  <c r="M330" i="28" s="1"/>
  <c r="L330" i="28" s="1"/>
  <c r="K330" i="28" s="1"/>
  <c r="J331" i="28"/>
  <c r="L254" i="19"/>
  <c r="K237" i="19"/>
  <c r="G238" i="19" s="1"/>
  <c r="L237" i="19"/>
  <c r="M314" i="28" s="1"/>
  <c r="K210" i="19"/>
  <c r="L287" i="28" s="1"/>
  <c r="L210" i="19"/>
  <c r="M287" i="28" s="1"/>
  <c r="J207" i="19"/>
  <c r="J206" i="19"/>
  <c r="J205" i="19"/>
  <c r="J204" i="19"/>
  <c r="J203" i="19"/>
  <c r="J202" i="19"/>
  <c r="J201" i="19"/>
  <c r="J200" i="19"/>
  <c r="J199" i="19"/>
  <c r="J198" i="19"/>
  <c r="K275" i="28" s="1"/>
  <c r="J275" i="28" s="1"/>
  <c r="K238" i="19" l="1"/>
  <c r="G239" i="19" s="1"/>
  <c r="L238" i="19"/>
  <c r="M315" i="28" s="1"/>
  <c r="K254" i="19"/>
  <c r="M331" i="28"/>
  <c r="K225" i="19"/>
  <c r="L225" i="19"/>
  <c r="M302" i="28" s="1"/>
  <c r="J258" i="19"/>
  <c r="L258" i="19" s="1"/>
  <c r="L198" i="19"/>
  <c r="M275" i="28" s="1"/>
  <c r="G211" i="19"/>
  <c r="K198" i="19"/>
  <c r="L314" i="28"/>
  <c r="K314" i="28" s="1"/>
  <c r="J314" i="28" s="1"/>
  <c r="K284" i="28"/>
  <c r="I195" i="19"/>
  <c r="H195" i="19"/>
  <c r="F195" i="19"/>
  <c r="L315" i="28" l="1"/>
  <c r="K315" i="28" s="1"/>
  <c r="J315" i="28" s="1"/>
  <c r="K258" i="19"/>
  <c r="L275" i="28"/>
  <c r="L331" i="28"/>
  <c r="K331" i="28" s="1"/>
  <c r="G255" i="19"/>
  <c r="K211" i="19"/>
  <c r="L211" i="19"/>
  <c r="M288" i="28" s="1"/>
  <c r="L302" i="28"/>
  <c r="K302" i="28" s="1"/>
  <c r="J302" i="28" s="1"/>
  <c r="G226" i="19"/>
  <c r="J316" i="28"/>
  <c r="K239" i="19"/>
  <c r="G240" i="19" s="1"/>
  <c r="J194" i="19"/>
  <c r="K264" i="28" s="1"/>
  <c r="J193" i="19"/>
  <c r="K274" i="28" s="1"/>
  <c r="J192" i="19"/>
  <c r="J191" i="19"/>
  <c r="J190" i="19"/>
  <c r="J189" i="19"/>
  <c r="L239" i="19" l="1"/>
  <c r="M316" i="28" s="1"/>
  <c r="L316" i="28" s="1"/>
  <c r="K316" i="28" s="1"/>
  <c r="K240" i="19"/>
  <c r="G241" i="19" s="1"/>
  <c r="L240" i="19"/>
  <c r="M317" i="28" s="1"/>
  <c r="L317" i="28" s="1"/>
  <c r="K317" i="28" s="1"/>
  <c r="J317" i="28" s="1"/>
  <c r="J284" i="28"/>
  <c r="L207" i="19"/>
  <c r="M284" i="28" s="1"/>
  <c r="K207" i="19"/>
  <c r="L288" i="28"/>
  <c r="K288" i="28" s="1"/>
  <c r="J288" i="28" s="1"/>
  <c r="G212" i="19"/>
  <c r="K199" i="19"/>
  <c r="L199" i="19"/>
  <c r="M276" i="28" s="1"/>
  <c r="J303" i="28"/>
  <c r="K226" i="19"/>
  <c r="L226" i="19"/>
  <c r="M303" i="28" s="1"/>
  <c r="J332" i="28"/>
  <c r="K255" i="19"/>
  <c r="L255" i="19"/>
  <c r="M332" i="28" s="1"/>
  <c r="J188" i="19"/>
  <c r="J187" i="19"/>
  <c r="J186" i="19"/>
  <c r="J185" i="19"/>
  <c r="J184" i="19"/>
  <c r="J183" i="19"/>
  <c r="J182" i="19"/>
  <c r="J181" i="19"/>
  <c r="K269" i="28" s="1"/>
  <c r="J180" i="19"/>
  <c r="J179" i="19"/>
  <c r="J178" i="19"/>
  <c r="J177" i="19"/>
  <c r="J176" i="19"/>
  <c r="J175" i="19"/>
  <c r="J174" i="19"/>
  <c r="K253" i="28" s="1"/>
  <c r="G174" i="19"/>
  <c r="J173" i="19"/>
  <c r="K265" i="28" s="1"/>
  <c r="G173" i="19"/>
  <c r="J265" i="28" s="1"/>
  <c r="J172" i="19"/>
  <c r="K242" i="28" s="1"/>
  <c r="J171" i="19"/>
  <c r="K252" i="28" s="1"/>
  <c r="J170" i="19"/>
  <c r="J169" i="19"/>
  <c r="J168" i="19"/>
  <c r="J167" i="19"/>
  <c r="J166" i="19"/>
  <c r="J165" i="19"/>
  <c r="J164" i="19"/>
  <c r="J163" i="19"/>
  <c r="J162" i="19"/>
  <c r="J161" i="19"/>
  <c r="J253" i="28" l="1"/>
  <c r="K173" i="19"/>
  <c r="L265" i="28" s="1"/>
  <c r="K174" i="19"/>
  <c r="L253" i="28" s="1"/>
  <c r="L284" i="28"/>
  <c r="K241" i="19"/>
  <c r="G242" i="19" s="1"/>
  <c r="L241" i="19"/>
  <c r="M318" i="28" s="1"/>
  <c r="L332" i="28"/>
  <c r="K332" i="28" s="1"/>
  <c r="G256" i="19"/>
  <c r="L173" i="19"/>
  <c r="M265" i="28" s="1"/>
  <c r="L174" i="19"/>
  <c r="M253" i="28" s="1"/>
  <c r="L276" i="28"/>
  <c r="K276" i="28" s="1"/>
  <c r="J276" i="28" s="1"/>
  <c r="L303" i="28"/>
  <c r="K303" i="28" s="1"/>
  <c r="G227" i="19"/>
  <c r="K212" i="19"/>
  <c r="L212" i="19"/>
  <c r="M289" i="28" s="1"/>
  <c r="J160" i="19"/>
  <c r="J159" i="19"/>
  <c r="G175" i="19" l="1"/>
  <c r="L175" i="19" s="1"/>
  <c r="M266" i="28" s="1"/>
  <c r="K235" i="28"/>
  <c r="J319" i="28"/>
  <c r="K242" i="19"/>
  <c r="G243" i="19" s="1"/>
  <c r="K175" i="19"/>
  <c r="J285" i="28"/>
  <c r="L208" i="19"/>
  <c r="M285" i="28" s="1"/>
  <c r="K208" i="19"/>
  <c r="J304" i="28"/>
  <c r="K227" i="19"/>
  <c r="L227" i="19"/>
  <c r="M304" i="28" s="1"/>
  <c r="J333" i="28"/>
  <c r="K256" i="19"/>
  <c r="L256" i="19"/>
  <c r="M333" i="28" s="1"/>
  <c r="K247" i="28"/>
  <c r="L289" i="28"/>
  <c r="K289" i="28" s="1"/>
  <c r="J289" i="28" s="1"/>
  <c r="G213" i="19"/>
  <c r="K200" i="19"/>
  <c r="L200" i="19"/>
  <c r="M277" i="28" s="1"/>
  <c r="G176" i="19"/>
  <c r="L318" i="28"/>
  <c r="K318" i="28" s="1"/>
  <c r="J318" i="28" s="1"/>
  <c r="J158" i="19"/>
  <c r="L242" i="19" l="1"/>
  <c r="M319" i="28" s="1"/>
  <c r="L319" i="28" s="1"/>
  <c r="K319" i="28" s="1"/>
  <c r="J320" i="28"/>
  <c r="K243" i="19"/>
  <c r="G244" i="19" s="1"/>
  <c r="L243" i="19"/>
  <c r="M320" i="28" s="1"/>
  <c r="K176" i="19"/>
  <c r="L176" i="19"/>
  <c r="M254" i="28" s="1"/>
  <c r="L304" i="28"/>
  <c r="K304" i="28" s="1"/>
  <c r="G228" i="19"/>
  <c r="L333" i="28"/>
  <c r="K333" i="28" s="1"/>
  <c r="G257" i="19"/>
  <c r="J290" i="28"/>
  <c r="L213" i="19"/>
  <c r="M290" i="28" s="1"/>
  <c r="K213" i="19"/>
  <c r="L277" i="28"/>
  <c r="K277" i="28" s="1"/>
  <c r="J277" i="28" s="1"/>
  <c r="L285" i="28"/>
  <c r="L266" i="28"/>
  <c r="K266" i="28" s="1"/>
  <c r="J266" i="28" s="1"/>
  <c r="G177" i="19"/>
  <c r="J157" i="19"/>
  <c r="J156" i="19"/>
  <c r="J155" i="19"/>
  <c r="J154" i="19"/>
  <c r="J153" i="19"/>
  <c r="J152" i="19"/>
  <c r="K231" i="28" s="1"/>
  <c r="G152" i="19"/>
  <c r="J151" i="19"/>
  <c r="K243" i="28" s="1"/>
  <c r="G151" i="19"/>
  <c r="J150" i="19"/>
  <c r="K220" i="28" s="1"/>
  <c r="J149" i="19"/>
  <c r="K230" i="28" s="1"/>
  <c r="J148" i="19"/>
  <c r="J147" i="19"/>
  <c r="K152" i="19" l="1"/>
  <c r="L231" i="28" s="1"/>
  <c r="L320" i="28"/>
  <c r="L151" i="19"/>
  <c r="M243" i="28" s="1"/>
  <c r="K151" i="19"/>
  <c r="L243" i="28" s="1"/>
  <c r="L152" i="19"/>
  <c r="M231" i="28" s="1"/>
  <c r="J278" i="28"/>
  <c r="K201" i="19"/>
  <c r="L201" i="19"/>
  <c r="M278" i="28" s="1"/>
  <c r="J305" i="28"/>
  <c r="K228" i="19"/>
  <c r="L228" i="19"/>
  <c r="M305" i="28" s="1"/>
  <c r="K244" i="19"/>
  <c r="G245" i="19" s="1"/>
  <c r="J321" i="28"/>
  <c r="L244" i="19"/>
  <c r="M321" i="28" s="1"/>
  <c r="K177" i="19"/>
  <c r="G179" i="19" s="1"/>
  <c r="L177" i="19"/>
  <c r="M267" i="28" s="1"/>
  <c r="J243" i="28"/>
  <c r="J231" i="28"/>
  <c r="L290" i="28"/>
  <c r="K290" i="28" s="1"/>
  <c r="G214" i="19"/>
  <c r="J334" i="28"/>
  <c r="K257" i="19"/>
  <c r="L257" i="19"/>
  <c r="M334" i="28" s="1"/>
  <c r="G154" i="19"/>
  <c r="K154" i="19" s="1"/>
  <c r="J286" i="28"/>
  <c r="L209" i="19"/>
  <c r="M286" i="28" s="1"/>
  <c r="K209" i="19"/>
  <c r="L286" i="28" s="1"/>
  <c r="L254" i="28"/>
  <c r="K254" i="28" s="1"/>
  <c r="J254" i="28" s="1"/>
  <c r="G178" i="19"/>
  <c r="J146" i="19"/>
  <c r="J145" i="19"/>
  <c r="J144" i="19"/>
  <c r="J143" i="19"/>
  <c r="J142" i="19"/>
  <c r="J141" i="19"/>
  <c r="J140" i="19"/>
  <c r="J139" i="19"/>
  <c r="J138" i="19"/>
  <c r="K213" i="28" s="1"/>
  <c r="J137" i="19"/>
  <c r="K225" i="28" s="1"/>
  <c r="J136" i="19"/>
  <c r="J135" i="19"/>
  <c r="J134" i="19"/>
  <c r="J133" i="19"/>
  <c r="J132" i="19"/>
  <c r="J131" i="19"/>
  <c r="J130" i="19"/>
  <c r="K209" i="28" s="1"/>
  <c r="G130" i="19"/>
  <c r="J209" i="28" s="1"/>
  <c r="J129" i="19"/>
  <c r="K221" i="28" s="1"/>
  <c r="G129" i="19"/>
  <c r="J221" i="28" s="1"/>
  <c r="J128" i="19"/>
  <c r="K198" i="28" s="1"/>
  <c r="J127" i="19"/>
  <c r="K208" i="28" s="1"/>
  <c r="J126" i="19"/>
  <c r="J125" i="19"/>
  <c r="J124" i="19"/>
  <c r="J123" i="19"/>
  <c r="J122" i="19"/>
  <c r="J121" i="19"/>
  <c r="J120" i="19"/>
  <c r="J119" i="19"/>
  <c r="J118" i="19"/>
  <c r="K193" i="28" s="1"/>
  <c r="J117" i="19"/>
  <c r="J116" i="19"/>
  <c r="K191" i="28" s="1"/>
  <c r="J115" i="19"/>
  <c r="K203" i="28" s="1"/>
  <c r="J114" i="19"/>
  <c r="J113" i="19"/>
  <c r="J112" i="19"/>
  <c r="J111" i="19"/>
  <c r="J110" i="19"/>
  <c r="L321" i="28" l="1"/>
  <c r="G153" i="19"/>
  <c r="K153" i="19" s="1"/>
  <c r="G155" i="19" s="1"/>
  <c r="L334" i="28"/>
  <c r="K334" i="28" s="1"/>
  <c r="L278" i="28"/>
  <c r="K278" i="28" s="1"/>
  <c r="K130" i="19"/>
  <c r="L209" i="28" s="1"/>
  <c r="L129" i="19"/>
  <c r="M221" i="28" s="1"/>
  <c r="K129" i="19"/>
  <c r="L221" i="28" s="1"/>
  <c r="L130" i="19"/>
  <c r="M209" i="28" s="1"/>
  <c r="K178" i="19"/>
  <c r="L178" i="19"/>
  <c r="M255" i="28" s="1"/>
  <c r="L154" i="19"/>
  <c r="M232" i="28" s="1"/>
  <c r="K179" i="19"/>
  <c r="G181" i="19" s="1"/>
  <c r="L179" i="19"/>
  <c r="M268" i="28" s="1"/>
  <c r="L153" i="19"/>
  <c r="M244" i="28" s="1"/>
  <c r="L305" i="28"/>
  <c r="K305" i="28" s="1"/>
  <c r="G229" i="19"/>
  <c r="K202" i="19"/>
  <c r="L202" i="19"/>
  <c r="M279" i="28" s="1"/>
  <c r="L244" i="28"/>
  <c r="K244" i="28" s="1"/>
  <c r="J244" i="28" s="1"/>
  <c r="L232" i="28"/>
  <c r="K232" i="28" s="1"/>
  <c r="J232" i="28" s="1"/>
  <c r="G156" i="19"/>
  <c r="J291" i="28"/>
  <c r="K214" i="19"/>
  <c r="G215" i="19" s="1"/>
  <c r="L214" i="19"/>
  <c r="M291" i="28" s="1"/>
  <c r="L267" i="28"/>
  <c r="K267" i="28" s="1"/>
  <c r="J267" i="28" s="1"/>
  <c r="J322" i="28"/>
  <c r="L245" i="19"/>
  <c r="M322" i="28" s="1"/>
  <c r="K245" i="19"/>
  <c r="L322" i="28" s="1"/>
  <c r="J109" i="19"/>
  <c r="J108" i="19"/>
  <c r="K187" i="28" s="1"/>
  <c r="G108" i="19"/>
  <c r="J107" i="19"/>
  <c r="K199" i="28" s="1"/>
  <c r="G107" i="19"/>
  <c r="J106" i="19"/>
  <c r="J105" i="19"/>
  <c r="J104" i="19"/>
  <c r="J103" i="19"/>
  <c r="J102" i="19"/>
  <c r="J101" i="19"/>
  <c r="J100" i="19"/>
  <c r="J99" i="19"/>
  <c r="J98" i="19"/>
  <c r="J97" i="19"/>
  <c r="G132" i="19" l="1"/>
  <c r="L291" i="28"/>
  <c r="K291" i="28" s="1"/>
  <c r="K108" i="19"/>
  <c r="L187" i="28" s="1"/>
  <c r="K107" i="19"/>
  <c r="G109" i="19" s="1"/>
  <c r="K109" i="19" s="1"/>
  <c r="L268" i="28"/>
  <c r="K268" i="28" s="1"/>
  <c r="J268" i="28" s="1"/>
  <c r="G131" i="19"/>
  <c r="L131" i="19" s="1"/>
  <c r="M222" i="28" s="1"/>
  <c r="J187" i="28"/>
  <c r="K215" i="19"/>
  <c r="L215" i="19"/>
  <c r="M292" i="28" s="1"/>
  <c r="L279" i="28"/>
  <c r="K279" i="28" s="1"/>
  <c r="J279" i="28" s="1"/>
  <c r="K156" i="19"/>
  <c r="G158" i="19" s="1"/>
  <c r="L156" i="19"/>
  <c r="M233" i="28" s="1"/>
  <c r="K132" i="19"/>
  <c r="L132" i="19"/>
  <c r="M210" i="28" s="1"/>
  <c r="J199" i="28"/>
  <c r="L107" i="19"/>
  <c r="M199" i="28" s="1"/>
  <c r="L108" i="19"/>
  <c r="M187" i="28" s="1"/>
  <c r="K155" i="19"/>
  <c r="G157" i="19" s="1"/>
  <c r="L155" i="19"/>
  <c r="M245" i="28" s="1"/>
  <c r="J306" i="28"/>
  <c r="K229" i="19"/>
  <c r="L229" i="19"/>
  <c r="M306" i="28" s="1"/>
  <c r="J269" i="28"/>
  <c r="K181" i="19"/>
  <c r="L181" i="19"/>
  <c r="M269" i="28" s="1"/>
  <c r="L255" i="28"/>
  <c r="K255" i="28" s="1"/>
  <c r="J255" i="28" s="1"/>
  <c r="G180" i="19"/>
  <c r="J96" i="19"/>
  <c r="J95" i="19"/>
  <c r="J94" i="19"/>
  <c r="K169" i="28" s="1"/>
  <c r="J93" i="19"/>
  <c r="J92" i="19"/>
  <c r="J91" i="19"/>
  <c r="J90" i="19"/>
  <c r="J89" i="19"/>
  <c r="J88" i="19"/>
  <c r="J87" i="19"/>
  <c r="K178" i="28" s="1"/>
  <c r="J86" i="19"/>
  <c r="K165" i="28" s="1"/>
  <c r="G110" i="19" l="1"/>
  <c r="L199" i="28"/>
  <c r="L233" i="28"/>
  <c r="K233" i="28" s="1"/>
  <c r="J233" i="28" s="1"/>
  <c r="K131" i="19"/>
  <c r="G133" i="19" s="1"/>
  <c r="K157" i="19"/>
  <c r="L157" i="19"/>
  <c r="M246" i="28" s="1"/>
  <c r="L306" i="28"/>
  <c r="K306" i="28" s="1"/>
  <c r="G230" i="19"/>
  <c r="L210" i="28"/>
  <c r="K210" i="28" s="1"/>
  <c r="J210" i="28" s="1"/>
  <c r="G134" i="19"/>
  <c r="K110" i="19"/>
  <c r="L110" i="19"/>
  <c r="M188" i="28" s="1"/>
  <c r="L269" i="28"/>
  <c r="G185" i="19"/>
  <c r="J280" i="28"/>
  <c r="L203" i="19"/>
  <c r="K180" i="19"/>
  <c r="G182" i="19" s="1"/>
  <c r="L180" i="19"/>
  <c r="M256" i="28" s="1"/>
  <c r="L245" i="28"/>
  <c r="K245" i="28" s="1"/>
  <c r="J245" i="28" s="1"/>
  <c r="L158" i="19"/>
  <c r="M234" i="28" s="1"/>
  <c r="K158" i="19"/>
  <c r="L292" i="28"/>
  <c r="K292" i="28" s="1"/>
  <c r="J292" i="28" s="1"/>
  <c r="G216" i="19"/>
  <c r="L200" i="28"/>
  <c r="K200" i="28" s="1"/>
  <c r="J200" i="28" s="1"/>
  <c r="G111" i="19"/>
  <c r="L109" i="19"/>
  <c r="M200" i="28" s="1"/>
  <c r="K179" i="28"/>
  <c r="K166" i="28"/>
  <c r="G86" i="19"/>
  <c r="K86" i="19" s="1"/>
  <c r="L165" i="28" s="1"/>
  <c r="J85" i="19"/>
  <c r="G85" i="19"/>
  <c r="L222" i="28" l="1"/>
  <c r="K222" i="28" s="1"/>
  <c r="J222" i="28" s="1"/>
  <c r="L256" i="28"/>
  <c r="K256" i="28" s="1"/>
  <c r="J256" i="28" s="1"/>
  <c r="G88" i="19"/>
  <c r="J166" i="28" s="1"/>
  <c r="J307" i="28"/>
  <c r="K230" i="19"/>
  <c r="L230" i="19"/>
  <c r="M307" i="28" s="1"/>
  <c r="K216" i="19"/>
  <c r="G217" i="19" s="1"/>
  <c r="L216" i="19"/>
  <c r="M293" i="28" s="1"/>
  <c r="K203" i="19"/>
  <c r="M280" i="28"/>
  <c r="J165" i="28"/>
  <c r="K134" i="19"/>
  <c r="G136" i="19" s="1"/>
  <c r="L134" i="19"/>
  <c r="M211" i="28" s="1"/>
  <c r="K133" i="19"/>
  <c r="G135" i="19" s="1"/>
  <c r="L133" i="19"/>
  <c r="M223" i="28" s="1"/>
  <c r="L86" i="19"/>
  <c r="M165" i="28" s="1"/>
  <c r="J201" i="28"/>
  <c r="K111" i="19"/>
  <c r="L111" i="19"/>
  <c r="M201" i="28" s="1"/>
  <c r="L234" i="28"/>
  <c r="K234" i="28" s="1"/>
  <c r="J234" i="28" s="1"/>
  <c r="G160" i="19"/>
  <c r="J257" i="28"/>
  <c r="L182" i="19"/>
  <c r="K185" i="19"/>
  <c r="L185" i="19"/>
  <c r="M270" i="28" s="1"/>
  <c r="L188" i="28"/>
  <c r="K188" i="28" s="1"/>
  <c r="J188" i="28" s="1"/>
  <c r="G112" i="19"/>
  <c r="L246" i="28"/>
  <c r="K246" i="28" s="1"/>
  <c r="J246" i="28" s="1"/>
  <c r="G159" i="19"/>
  <c r="K177" i="28"/>
  <c r="J177" i="28" s="1"/>
  <c r="J195" i="19"/>
  <c r="L85" i="19"/>
  <c r="M177" i="28" s="1"/>
  <c r="K85" i="19"/>
  <c r="F82" i="19"/>
  <c r="J81" i="19"/>
  <c r="K161" i="28" s="1"/>
  <c r="J80" i="19"/>
  <c r="K164" i="28" s="1"/>
  <c r="J79" i="19"/>
  <c r="J78" i="19"/>
  <c r="K158" i="28"/>
  <c r="J76" i="19"/>
  <c r="K163" i="28" s="1"/>
  <c r="J75" i="19"/>
  <c r="J74" i="19"/>
  <c r="J73" i="19"/>
  <c r="J72" i="19"/>
  <c r="J71" i="19"/>
  <c r="J70" i="19"/>
  <c r="K152" i="28" s="1"/>
  <c r="J69" i="19"/>
  <c r="K162" i="28" s="1"/>
  <c r="G69" i="19"/>
  <c r="J162" i="28" s="1"/>
  <c r="J68" i="19"/>
  <c r="J67" i="19"/>
  <c r="K150" i="28" s="1"/>
  <c r="G67" i="19"/>
  <c r="J150" i="28" s="1"/>
  <c r="J66" i="19"/>
  <c r="K146" i="28" s="1"/>
  <c r="J65" i="19"/>
  <c r="K149" i="28" s="1"/>
  <c r="J64" i="19"/>
  <c r="J63" i="19"/>
  <c r="J62" i="19"/>
  <c r="J61" i="19"/>
  <c r="K148" i="28" s="1"/>
  <c r="J60" i="19"/>
  <c r="J59" i="19"/>
  <c r="J58" i="19"/>
  <c r="J57" i="19"/>
  <c r="J56" i="19"/>
  <c r="J55" i="19"/>
  <c r="J54" i="19"/>
  <c r="K147" i="28" s="1"/>
  <c r="G54" i="19"/>
  <c r="J147" i="28" s="1"/>
  <c r="J53" i="19"/>
  <c r="J52" i="19"/>
  <c r="K135" i="28" s="1"/>
  <c r="G52" i="19"/>
  <c r="J135" i="28" s="1"/>
  <c r="J51" i="19"/>
  <c r="K131" i="28" s="1"/>
  <c r="J50" i="19"/>
  <c r="K134" i="28" s="1"/>
  <c r="J49" i="19"/>
  <c r="K130" i="28" s="1"/>
  <c r="J48" i="19"/>
  <c r="J47" i="19"/>
  <c r="K128" i="28" s="1"/>
  <c r="J46" i="19"/>
  <c r="K133" i="28" s="1"/>
  <c r="J45" i="19"/>
  <c r="K127" i="28" s="1"/>
  <c r="J44" i="19"/>
  <c r="J43" i="19"/>
  <c r="J42" i="19"/>
  <c r="J41" i="19"/>
  <c r="J40" i="19"/>
  <c r="K122" i="28" s="1"/>
  <c r="J39" i="19"/>
  <c r="K132" i="28" s="1"/>
  <c r="G39" i="19"/>
  <c r="J132" i="28" s="1"/>
  <c r="J38" i="19"/>
  <c r="J37" i="19"/>
  <c r="K120" i="28" s="1"/>
  <c r="G37" i="19"/>
  <c r="J120" i="28" s="1"/>
  <c r="J36" i="19"/>
  <c r="K116" i="28" s="1"/>
  <c r="J35" i="19"/>
  <c r="K119" i="28" s="1"/>
  <c r="J34" i="19"/>
  <c r="K115" i="28" s="1"/>
  <c r="J33" i="19"/>
  <c r="J32" i="19"/>
  <c r="K113" i="28" s="1"/>
  <c r="J31" i="19"/>
  <c r="J30" i="19"/>
  <c r="J29" i="19"/>
  <c r="K111" i="28" s="1"/>
  <c r="J28" i="19"/>
  <c r="K110" i="28" s="1"/>
  <c r="J27" i="19"/>
  <c r="J26" i="19"/>
  <c r="J25" i="19"/>
  <c r="K107" i="28" s="1"/>
  <c r="I82" i="19"/>
  <c r="J24" i="19"/>
  <c r="G24" i="19"/>
  <c r="J117" i="28" s="1"/>
  <c r="J23" i="19"/>
  <c r="J22" i="19"/>
  <c r="K105" i="28" s="1"/>
  <c r="G22" i="19"/>
  <c r="J105" i="28" s="1"/>
  <c r="J21" i="19"/>
  <c r="J20" i="19"/>
  <c r="J19" i="19"/>
  <c r="K100" i="28" s="1"/>
  <c r="J18" i="19"/>
  <c r="J17" i="19"/>
  <c r="J16" i="19"/>
  <c r="J15" i="19"/>
  <c r="J14" i="19"/>
  <c r="J13" i="19"/>
  <c r="J12" i="19"/>
  <c r="J11" i="19"/>
  <c r="J10" i="19"/>
  <c r="J9" i="19"/>
  <c r="K102" i="28" s="1"/>
  <c r="G9" i="19"/>
  <c r="J102" i="28" s="1"/>
  <c r="K90" i="28"/>
  <c r="L280" i="28" l="1"/>
  <c r="K280" i="28" s="1"/>
  <c r="K88" i="19"/>
  <c r="K37" i="19"/>
  <c r="L120" i="28" s="1"/>
  <c r="L211" i="28"/>
  <c r="K211" i="28" s="1"/>
  <c r="J211" i="28" s="1"/>
  <c r="K22" i="19"/>
  <c r="L105" i="28" s="1"/>
  <c r="L223" i="28"/>
  <c r="K223" i="28" s="1"/>
  <c r="J223" i="28" s="1"/>
  <c r="K69" i="19"/>
  <c r="L162" i="28" s="1"/>
  <c r="K39" i="19"/>
  <c r="L132" i="28" s="1"/>
  <c r="L39" i="19"/>
  <c r="M132" i="28" s="1"/>
  <c r="K117" i="28"/>
  <c r="L24" i="19"/>
  <c r="M117" i="28" s="1"/>
  <c r="K118" i="28"/>
  <c r="K112" i="19"/>
  <c r="L112" i="19"/>
  <c r="M189" i="28" s="1"/>
  <c r="K217" i="19"/>
  <c r="L217" i="19"/>
  <c r="M294" i="28" s="1"/>
  <c r="L22" i="19"/>
  <c r="M105" i="28" s="1"/>
  <c r="L37" i="19"/>
  <c r="M120" i="28" s="1"/>
  <c r="K54" i="19"/>
  <c r="K67" i="19"/>
  <c r="L150" i="28" s="1"/>
  <c r="L69" i="19"/>
  <c r="M162" i="28" s="1"/>
  <c r="L201" i="28"/>
  <c r="K201" i="28" s="1"/>
  <c r="G113" i="19"/>
  <c r="K135" i="19"/>
  <c r="L135" i="19"/>
  <c r="M224" i="28" s="1"/>
  <c r="K182" i="19"/>
  <c r="G183" i="19" s="1"/>
  <c r="M257" i="28"/>
  <c r="H82" i="19"/>
  <c r="K24" i="19"/>
  <c r="K52" i="19"/>
  <c r="L135" i="28" s="1"/>
  <c r="L54" i="19"/>
  <c r="M147" i="28" s="1"/>
  <c r="L67" i="19"/>
  <c r="M150" i="28" s="1"/>
  <c r="J247" i="28"/>
  <c r="K159" i="19"/>
  <c r="L159" i="19"/>
  <c r="M247" i="28" s="1"/>
  <c r="K160" i="19"/>
  <c r="G161" i="19" s="1"/>
  <c r="L160" i="19"/>
  <c r="M235" i="28" s="1"/>
  <c r="J235" i="28"/>
  <c r="K204" i="19"/>
  <c r="L204" i="19"/>
  <c r="M281" i="28" s="1"/>
  <c r="L307" i="28"/>
  <c r="K307" i="28" s="1"/>
  <c r="G231" i="19"/>
  <c r="K125" i="28"/>
  <c r="L52" i="19"/>
  <c r="M135" i="28" s="1"/>
  <c r="K155" i="28"/>
  <c r="L270" i="28"/>
  <c r="K270" i="28" s="1"/>
  <c r="J270" i="28" s="1"/>
  <c r="G187" i="19"/>
  <c r="K136" i="19"/>
  <c r="L136" i="19"/>
  <c r="M212" i="28" s="1"/>
  <c r="L293" i="28"/>
  <c r="K293" i="28" s="1"/>
  <c r="J293" i="28" s="1"/>
  <c r="L177" i="28"/>
  <c r="G87" i="19"/>
  <c r="L166" i="28"/>
  <c r="G90" i="19"/>
  <c r="K195" i="19"/>
  <c r="L195" i="19"/>
  <c r="K92" i="28"/>
  <c r="K93" i="28"/>
  <c r="K97" i="28"/>
  <c r="L9" i="19"/>
  <c r="M102" i="28" s="1"/>
  <c r="K94" i="28"/>
  <c r="K103" i="28"/>
  <c r="K104" i="28"/>
  <c r="K9" i="19"/>
  <c r="L102" i="28" s="1"/>
  <c r="K91" i="28"/>
  <c r="K98" i="28"/>
  <c r="L101" i="28"/>
  <c r="K101" i="28"/>
  <c r="J82" i="19"/>
  <c r="G7" i="19"/>
  <c r="J90" i="28" l="1"/>
  <c r="K7" i="19"/>
  <c r="L7" i="19"/>
  <c r="L257" i="28"/>
  <c r="K257" i="28" s="1"/>
  <c r="G38" i="19"/>
  <c r="L235" i="28"/>
  <c r="L281" i="28"/>
  <c r="K281" i="28" s="1"/>
  <c r="J281" i="28" s="1"/>
  <c r="G68" i="19"/>
  <c r="K68" i="19" s="1"/>
  <c r="G70" i="19" s="1"/>
  <c r="G46" i="19"/>
  <c r="J133" i="28" s="1"/>
  <c r="G76" i="19"/>
  <c r="L76" i="19" s="1"/>
  <c r="M163" i="28" s="1"/>
  <c r="G23" i="19"/>
  <c r="K23" i="19" s="1"/>
  <c r="L106" i="28" s="1"/>
  <c r="K106" i="28" s="1"/>
  <c r="J106" i="28" s="1"/>
  <c r="L212" i="28"/>
  <c r="K212" i="28" s="1"/>
  <c r="J212" i="28" s="1"/>
  <c r="G138" i="19"/>
  <c r="K187" i="19"/>
  <c r="G189" i="19" s="1"/>
  <c r="L187" i="19"/>
  <c r="M271" i="28" s="1"/>
  <c r="L161" i="19"/>
  <c r="M236" i="28" s="1"/>
  <c r="K161" i="19"/>
  <c r="G162" i="19" s="1"/>
  <c r="L224" i="28"/>
  <c r="K224" i="28" s="1"/>
  <c r="J224" i="28" s="1"/>
  <c r="G137" i="19"/>
  <c r="L294" i="28"/>
  <c r="K294" i="28" s="1"/>
  <c r="J294" i="28" s="1"/>
  <c r="G218" i="19"/>
  <c r="L90" i="28"/>
  <c r="J308" i="28"/>
  <c r="K231" i="19"/>
  <c r="L231" i="19"/>
  <c r="M308" i="28" s="1"/>
  <c r="J282" i="28"/>
  <c r="L205" i="19"/>
  <c r="L117" i="28"/>
  <c r="G31" i="19"/>
  <c r="K183" i="19"/>
  <c r="G184" i="19" s="1"/>
  <c r="L183" i="19"/>
  <c r="M258" i="28" s="1"/>
  <c r="J202" i="28"/>
  <c r="K113" i="19"/>
  <c r="L113" i="19"/>
  <c r="M202" i="28" s="1"/>
  <c r="L147" i="28"/>
  <c r="G61" i="19"/>
  <c r="M90" i="28"/>
  <c r="L247" i="28"/>
  <c r="G163" i="19"/>
  <c r="K38" i="19"/>
  <c r="L38" i="19"/>
  <c r="M121" i="28" s="1"/>
  <c r="G53" i="19"/>
  <c r="L189" i="28"/>
  <c r="K189" i="28" s="1"/>
  <c r="J189" i="28" s="1"/>
  <c r="G114" i="19"/>
  <c r="J178" i="28"/>
  <c r="K87" i="19"/>
  <c r="L87" i="19"/>
  <c r="M178" i="28" s="1"/>
  <c r="K90" i="19"/>
  <c r="L90" i="19"/>
  <c r="M167" i="28" s="1"/>
  <c r="G16" i="19"/>
  <c r="K82" i="19"/>
  <c r="L82" i="19"/>
  <c r="B4" i="19"/>
  <c r="I104" i="31"/>
  <c r="L46" i="19" l="1"/>
  <c r="M133" i="28" s="1"/>
  <c r="L68" i="19"/>
  <c r="M151" i="28" s="1"/>
  <c r="L151" i="28"/>
  <c r="K151" i="28" s="1"/>
  <c r="J151" i="28" s="1"/>
  <c r="G25" i="19"/>
  <c r="K25" i="19" s="1"/>
  <c r="K76" i="19"/>
  <c r="G80" i="19" s="1"/>
  <c r="K46" i="19"/>
  <c r="L133" i="28" s="1"/>
  <c r="L271" i="28"/>
  <c r="K271" i="28" s="1"/>
  <c r="J271" i="28" s="1"/>
  <c r="J163" i="28"/>
  <c r="L23" i="19"/>
  <c r="M106" i="28" s="1"/>
  <c r="K184" i="19"/>
  <c r="G186" i="19" s="1"/>
  <c r="L184" i="19"/>
  <c r="M259" i="28" s="1"/>
  <c r="J237" i="28"/>
  <c r="L162" i="19"/>
  <c r="L202" i="28"/>
  <c r="K202" i="28" s="1"/>
  <c r="G115" i="19"/>
  <c r="J118" i="28"/>
  <c r="K31" i="19"/>
  <c r="L31" i="19"/>
  <c r="M118" i="28" s="1"/>
  <c r="L236" i="28"/>
  <c r="K236" i="28" s="1"/>
  <c r="J236" i="28" s="1"/>
  <c r="J190" i="28"/>
  <c r="K114" i="19"/>
  <c r="L114" i="19"/>
  <c r="M190" i="28" s="1"/>
  <c r="J148" i="28"/>
  <c r="K61" i="19"/>
  <c r="L61" i="19"/>
  <c r="M148" i="28" s="1"/>
  <c r="L308" i="28"/>
  <c r="K308" i="28" s="1"/>
  <c r="G232" i="19"/>
  <c r="J295" i="28"/>
  <c r="L218" i="19"/>
  <c r="J213" i="28"/>
  <c r="K138" i="19"/>
  <c r="K163" i="19"/>
  <c r="L163" i="19"/>
  <c r="M248" i="28" s="1"/>
  <c r="J152" i="28"/>
  <c r="K70" i="19"/>
  <c r="J225" i="28"/>
  <c r="L137" i="19"/>
  <c r="G8" i="19"/>
  <c r="K53" i="19"/>
  <c r="L53" i="19"/>
  <c r="M136" i="28" s="1"/>
  <c r="L121" i="28"/>
  <c r="K121" i="28" s="1"/>
  <c r="J121" i="28" s="1"/>
  <c r="G40" i="19"/>
  <c r="L258" i="28"/>
  <c r="K258" i="28" s="1"/>
  <c r="J258" i="28" s="1"/>
  <c r="K205" i="19"/>
  <c r="M282" i="28"/>
  <c r="J272" i="28"/>
  <c r="K189" i="19"/>
  <c r="L189" i="19"/>
  <c r="M272" i="28" s="1"/>
  <c r="L167" i="28"/>
  <c r="K167" i="28" s="1"/>
  <c r="J167" i="28" s="1"/>
  <c r="G92" i="19"/>
  <c r="L178" i="28"/>
  <c r="G89" i="19"/>
  <c r="J103" i="28"/>
  <c r="K16" i="19"/>
  <c r="L16" i="19"/>
  <c r="M103" i="28" s="1"/>
  <c r="H104" i="31"/>
  <c r="F104" i="31"/>
  <c r="J103" i="31"/>
  <c r="J102" i="31"/>
  <c r="K89" i="28" s="1"/>
  <c r="J101" i="31"/>
  <c r="J100" i="31"/>
  <c r="K84" i="28" s="1"/>
  <c r="J99" i="31"/>
  <c r="K83" i="28" s="1"/>
  <c r="G99" i="31"/>
  <c r="J83" i="28" s="1"/>
  <c r="J98" i="31"/>
  <c r="K87" i="28" s="1"/>
  <c r="J97" i="31"/>
  <c r="K86" i="28" s="1"/>
  <c r="L163" i="28" l="1"/>
  <c r="J107" i="28"/>
  <c r="L25" i="19"/>
  <c r="M107" i="28" s="1"/>
  <c r="G50" i="19"/>
  <c r="J134" i="28" s="1"/>
  <c r="K99" i="31"/>
  <c r="L83" i="28" s="1"/>
  <c r="K8" i="19"/>
  <c r="G10" i="19" s="1"/>
  <c r="J92" i="28" s="1"/>
  <c r="L8" i="19"/>
  <c r="M91" i="28" s="1"/>
  <c r="J91" i="28"/>
  <c r="K137" i="19"/>
  <c r="M225" i="28"/>
  <c r="K232" i="19"/>
  <c r="J309" i="28"/>
  <c r="L232" i="19"/>
  <c r="M309" i="28" s="1"/>
  <c r="L190" i="28"/>
  <c r="K190" i="28" s="1"/>
  <c r="G116" i="19"/>
  <c r="L118" i="28"/>
  <c r="G35" i="19"/>
  <c r="K162" i="19"/>
  <c r="M237" i="28"/>
  <c r="J122" i="28"/>
  <c r="L40" i="19"/>
  <c r="L148" i="28"/>
  <c r="G65" i="19"/>
  <c r="L186" i="19"/>
  <c r="M260" i="28" s="1"/>
  <c r="K186" i="19"/>
  <c r="G188" i="19" s="1"/>
  <c r="L99" i="31"/>
  <c r="M83" i="28" s="1"/>
  <c r="L282" i="28"/>
  <c r="K282" i="28" s="1"/>
  <c r="L248" i="28"/>
  <c r="K248" i="28" s="1"/>
  <c r="J248" i="28" s="1"/>
  <c r="G165" i="19"/>
  <c r="J164" i="28"/>
  <c r="K80" i="19"/>
  <c r="L80" i="19"/>
  <c r="M164" i="28" s="1"/>
  <c r="L272" i="28"/>
  <c r="K272" i="28" s="1"/>
  <c r="G191" i="19"/>
  <c r="L136" i="28"/>
  <c r="K136" i="28" s="1"/>
  <c r="J136" i="28" s="1"/>
  <c r="G55" i="19"/>
  <c r="L152" i="28"/>
  <c r="G71" i="19"/>
  <c r="L213" i="28"/>
  <c r="G139" i="19"/>
  <c r="K218" i="19"/>
  <c r="G219" i="19" s="1"/>
  <c r="M295" i="28"/>
  <c r="J203" i="28"/>
  <c r="K115" i="19"/>
  <c r="L115" i="19"/>
  <c r="M203" i="28" s="1"/>
  <c r="L259" i="28"/>
  <c r="K259" i="28" s="1"/>
  <c r="J259" i="28" s="1"/>
  <c r="L107" i="28"/>
  <c r="G26" i="19"/>
  <c r="K92" i="19"/>
  <c r="G94" i="19" s="1"/>
  <c r="L92" i="19"/>
  <c r="M168" i="28" s="1"/>
  <c r="J179" i="28"/>
  <c r="K89" i="19"/>
  <c r="L89" i="19"/>
  <c r="M179" i="28" s="1"/>
  <c r="L91" i="28"/>
  <c r="L103" i="28"/>
  <c r="G20" i="19"/>
  <c r="G97" i="31"/>
  <c r="K97" i="31" s="1"/>
  <c r="J96" i="31"/>
  <c r="K79" i="28" s="1"/>
  <c r="J95" i="31"/>
  <c r="J94" i="31"/>
  <c r="J93" i="31"/>
  <c r="J92" i="31"/>
  <c r="J91" i="31"/>
  <c r="J90" i="31"/>
  <c r="J89" i="31"/>
  <c r="J88" i="31"/>
  <c r="K80" i="28" s="1"/>
  <c r="G88" i="31"/>
  <c r="J87" i="31"/>
  <c r="K73" i="28" s="1"/>
  <c r="G87" i="31"/>
  <c r="J73" i="28" s="1"/>
  <c r="J86" i="31"/>
  <c r="K69" i="28" s="1"/>
  <c r="J85" i="31"/>
  <c r="J84" i="31"/>
  <c r="K68" i="28" s="1"/>
  <c r="J83" i="31"/>
  <c r="J82" i="31"/>
  <c r="J81" i="31"/>
  <c r="K66" i="28" s="1"/>
  <c r="J80" i="31"/>
  <c r="J79" i="31"/>
  <c r="J78" i="31"/>
  <c r="K70" i="28" s="1"/>
  <c r="G78" i="31"/>
  <c r="J77" i="31"/>
  <c r="K63" i="28" s="1"/>
  <c r="J63" i="28" s="1"/>
  <c r="G77" i="31"/>
  <c r="J76" i="31"/>
  <c r="J75" i="31"/>
  <c r="J74" i="31"/>
  <c r="J73" i="31"/>
  <c r="J72" i="31"/>
  <c r="J71" i="31"/>
  <c r="J70" i="31"/>
  <c r="J69" i="31"/>
  <c r="L50" i="19" l="1"/>
  <c r="M134" i="28" s="1"/>
  <c r="K50" i="19"/>
  <c r="L134" i="28" s="1"/>
  <c r="L78" i="31"/>
  <c r="M70" i="28" s="1"/>
  <c r="L295" i="28"/>
  <c r="K295" i="28" s="1"/>
  <c r="G100" i="31"/>
  <c r="J84" i="28" s="1"/>
  <c r="L10" i="19"/>
  <c r="M92" i="28" s="1"/>
  <c r="L77" i="31"/>
  <c r="M63" i="28" s="1"/>
  <c r="K88" i="31"/>
  <c r="L80" i="28" s="1"/>
  <c r="K77" i="31"/>
  <c r="L63" i="28" s="1"/>
  <c r="K78" i="31"/>
  <c r="L70" i="28" s="1"/>
  <c r="L164" i="28"/>
  <c r="K10" i="19"/>
  <c r="L92" i="28" s="1"/>
  <c r="L86" i="28"/>
  <c r="G98" i="31"/>
  <c r="L237" i="28"/>
  <c r="K237" i="28" s="1"/>
  <c r="G164" i="19"/>
  <c r="K56" i="28"/>
  <c r="K82" i="28"/>
  <c r="L203" i="28"/>
  <c r="G119" i="19"/>
  <c r="J137" i="28"/>
  <c r="K55" i="19"/>
  <c r="G56" i="19" s="1"/>
  <c r="L55" i="19"/>
  <c r="M137" i="28" s="1"/>
  <c r="L97" i="31"/>
  <c r="M86" i="28" s="1"/>
  <c r="K65" i="28"/>
  <c r="K72" i="28"/>
  <c r="J80" i="28"/>
  <c r="K81" i="28"/>
  <c r="J86" i="28"/>
  <c r="K165" i="19"/>
  <c r="L165" i="19"/>
  <c r="M249" i="28" s="1"/>
  <c r="K188" i="19"/>
  <c r="L188" i="19"/>
  <c r="M261" i="28" s="1"/>
  <c r="K40" i="19"/>
  <c r="M122" i="28"/>
  <c r="J119" i="28"/>
  <c r="K35" i="19"/>
  <c r="L35" i="19"/>
  <c r="M119" i="28" s="1"/>
  <c r="K62" i="28"/>
  <c r="K74" i="28"/>
  <c r="K26" i="19"/>
  <c r="L26" i="19"/>
  <c r="M108" i="28" s="1"/>
  <c r="L138" i="19"/>
  <c r="M213" i="28" s="1"/>
  <c r="J214" i="28"/>
  <c r="K139" i="19"/>
  <c r="G140" i="19" s="1"/>
  <c r="L225" i="28"/>
  <c r="G141" i="19"/>
  <c r="K58" i="28"/>
  <c r="K54" i="28"/>
  <c r="K57" i="28"/>
  <c r="K64" i="28"/>
  <c r="K67" i="28"/>
  <c r="K87" i="31"/>
  <c r="L73" i="28" s="1"/>
  <c r="K76" i="28"/>
  <c r="L70" i="19"/>
  <c r="M152" i="28" s="1"/>
  <c r="K71" i="19"/>
  <c r="L71" i="19"/>
  <c r="M153" i="28" s="1"/>
  <c r="J273" i="28"/>
  <c r="K191" i="19"/>
  <c r="L191" i="19"/>
  <c r="M273" i="28" s="1"/>
  <c r="L260" i="28"/>
  <c r="K260" i="28" s="1"/>
  <c r="J260" i="28" s="1"/>
  <c r="K77" i="28"/>
  <c r="K55" i="28"/>
  <c r="K61" i="28"/>
  <c r="K59" i="28"/>
  <c r="J70" i="28"/>
  <c r="K71" i="28"/>
  <c r="L87" i="31"/>
  <c r="M73" i="28" s="1"/>
  <c r="L88" i="31"/>
  <c r="M80" i="28" s="1"/>
  <c r="K75" i="28"/>
  <c r="J296" i="28"/>
  <c r="K219" i="19"/>
  <c r="L219" i="19"/>
  <c r="M296" i="28" s="1"/>
  <c r="J283" i="28"/>
  <c r="L206" i="19"/>
  <c r="M283" i="28" s="1"/>
  <c r="K206" i="19"/>
  <c r="L283" i="28" s="1"/>
  <c r="K283" i="28" s="1"/>
  <c r="J149" i="28"/>
  <c r="K65" i="19"/>
  <c r="L65" i="19"/>
  <c r="M149" i="28" s="1"/>
  <c r="J191" i="28"/>
  <c r="K116" i="19"/>
  <c r="L116" i="19"/>
  <c r="M191" i="28" s="1"/>
  <c r="G233" i="19"/>
  <c r="L309" i="28"/>
  <c r="K309" i="28" s="1"/>
  <c r="K78" i="28"/>
  <c r="L168" i="28"/>
  <c r="K168" i="28" s="1"/>
  <c r="J168" i="28" s="1"/>
  <c r="K94" i="19"/>
  <c r="L94" i="19"/>
  <c r="M169" i="28" s="1"/>
  <c r="J169" i="28"/>
  <c r="L179" i="28"/>
  <c r="G91" i="19"/>
  <c r="J104" i="28"/>
  <c r="K20" i="19"/>
  <c r="L20" i="19"/>
  <c r="M104" i="28" s="1"/>
  <c r="J68" i="31"/>
  <c r="G68" i="31"/>
  <c r="J67" i="31"/>
  <c r="K53" i="28" s="1"/>
  <c r="G67" i="31"/>
  <c r="K100" i="31" l="1"/>
  <c r="L100" i="31"/>
  <c r="M84" i="28" s="1"/>
  <c r="G92" i="31"/>
  <c r="L92" i="31" s="1"/>
  <c r="M81" i="28" s="1"/>
  <c r="G11" i="19"/>
  <c r="K11" i="19" s="1"/>
  <c r="L119" i="28"/>
  <c r="G82" i="31"/>
  <c r="K82" i="31" s="1"/>
  <c r="G79" i="31"/>
  <c r="L79" i="31" s="1"/>
  <c r="M64" i="28" s="1"/>
  <c r="K67" i="31"/>
  <c r="L53" i="28" s="1"/>
  <c r="L140" i="19"/>
  <c r="M215" i="28" s="1"/>
  <c r="J226" i="28"/>
  <c r="K141" i="19"/>
  <c r="L141" i="19"/>
  <c r="M226" i="28" s="1"/>
  <c r="G89" i="31"/>
  <c r="J204" i="28"/>
  <c r="K119" i="19"/>
  <c r="K98" i="31"/>
  <c r="L98" i="31"/>
  <c r="M87" i="28" s="1"/>
  <c r="J87" i="28"/>
  <c r="L191" i="28"/>
  <c r="G117" i="19"/>
  <c r="L122" i="28"/>
  <c r="G41" i="19"/>
  <c r="J53" i="28"/>
  <c r="K233" i="19"/>
  <c r="L310" i="28" s="1"/>
  <c r="K310" i="28" s="1"/>
  <c r="J310" i="28"/>
  <c r="L233" i="19"/>
  <c r="M310" i="28" s="1"/>
  <c r="L149" i="28"/>
  <c r="L296" i="28"/>
  <c r="G220" i="19"/>
  <c r="L153" i="28"/>
  <c r="K153" i="28" s="1"/>
  <c r="J153" i="28" s="1"/>
  <c r="G72" i="19"/>
  <c r="G190" i="19"/>
  <c r="L261" i="28"/>
  <c r="K261" i="28" s="1"/>
  <c r="J261" i="28" s="1"/>
  <c r="L137" i="28"/>
  <c r="K137" i="28" s="1"/>
  <c r="J60" i="28"/>
  <c r="K68" i="31"/>
  <c r="L84" i="28"/>
  <c r="G103" i="31"/>
  <c r="L249" i="28"/>
  <c r="K249" i="28" s="1"/>
  <c r="J249" i="28" s="1"/>
  <c r="G167" i="19"/>
  <c r="K60" i="28"/>
  <c r="L68" i="31"/>
  <c r="M60" i="28" s="1"/>
  <c r="J104" i="31"/>
  <c r="K104" i="31" s="1"/>
  <c r="L273" i="28"/>
  <c r="K273" i="28" s="1"/>
  <c r="G193" i="19"/>
  <c r="L139" i="19"/>
  <c r="M214" i="28" s="1"/>
  <c r="L214" i="28" s="1"/>
  <c r="K214" i="28" s="1"/>
  <c r="J215" i="28"/>
  <c r="K140" i="19"/>
  <c r="L108" i="28"/>
  <c r="K108" i="28" s="1"/>
  <c r="J108" i="28" s="1"/>
  <c r="G27" i="19"/>
  <c r="J81" i="28"/>
  <c r="K92" i="31"/>
  <c r="K56" i="19"/>
  <c r="L56" i="19"/>
  <c r="M138" i="28" s="1"/>
  <c r="K164" i="19"/>
  <c r="L164" i="19"/>
  <c r="M238" i="28" s="1"/>
  <c r="J180" i="28"/>
  <c r="K91" i="19"/>
  <c r="G93" i="19" s="1"/>
  <c r="L91" i="19"/>
  <c r="M180" i="28" s="1"/>
  <c r="L169" i="28"/>
  <c r="G95" i="19"/>
  <c r="L104" i="28"/>
  <c r="L11" i="19" l="1"/>
  <c r="M93" i="28" s="1"/>
  <c r="J93" i="28"/>
  <c r="K79" i="31"/>
  <c r="L64" i="28" s="1"/>
  <c r="J64" i="28"/>
  <c r="L82" i="31"/>
  <c r="M71" i="28" s="1"/>
  <c r="J71" i="28"/>
  <c r="G69" i="31"/>
  <c r="J54" i="28" s="1"/>
  <c r="K72" i="19"/>
  <c r="L72" i="19"/>
  <c r="M154" i="28" s="1"/>
  <c r="K27" i="19"/>
  <c r="L27" i="19"/>
  <c r="M109" i="28" s="1"/>
  <c r="K103" i="31"/>
  <c r="L103" i="31"/>
  <c r="M85" i="28" s="1"/>
  <c r="K41" i="19"/>
  <c r="L41" i="19"/>
  <c r="M123" i="28" s="1"/>
  <c r="J74" i="28"/>
  <c r="K89" i="31"/>
  <c r="L89" i="31"/>
  <c r="M74" i="28" s="1"/>
  <c r="L104" i="31"/>
  <c r="L138" i="28"/>
  <c r="K138" i="28" s="1"/>
  <c r="J138" i="28" s="1"/>
  <c r="G57" i="19"/>
  <c r="J274" i="28"/>
  <c r="L193" i="19"/>
  <c r="M274" i="28" s="1"/>
  <c r="K193" i="19"/>
  <c r="L220" i="19"/>
  <c r="M297" i="28" s="1"/>
  <c r="K220" i="19"/>
  <c r="J297" i="28"/>
  <c r="J192" i="28"/>
  <c r="K117" i="19"/>
  <c r="L117" i="19"/>
  <c r="M192" i="28" s="1"/>
  <c r="L87" i="28"/>
  <c r="G101" i="31"/>
  <c r="L71" i="28"/>
  <c r="G85" i="31"/>
  <c r="L69" i="31"/>
  <c r="M54" i="28" s="1"/>
  <c r="L238" i="28"/>
  <c r="K238" i="28" s="1"/>
  <c r="J238" i="28" s="1"/>
  <c r="G166" i="19"/>
  <c r="L81" i="28"/>
  <c r="G95" i="31"/>
  <c r="L215" i="28"/>
  <c r="K215" i="28" s="1"/>
  <c r="G142" i="19"/>
  <c r="J250" i="28"/>
  <c r="L167" i="19"/>
  <c r="M250" i="28" s="1"/>
  <c r="K167" i="19"/>
  <c r="L60" i="28"/>
  <c r="G72" i="31"/>
  <c r="J262" i="28"/>
  <c r="K190" i="19"/>
  <c r="L190" i="19"/>
  <c r="M262" i="28" s="1"/>
  <c r="L204" i="28"/>
  <c r="K204" i="28" s="1"/>
  <c r="G121" i="19"/>
  <c r="L226" i="28"/>
  <c r="K226" i="28" s="1"/>
  <c r="G143" i="19"/>
  <c r="L180" i="28"/>
  <c r="K180" i="28" s="1"/>
  <c r="J170" i="28"/>
  <c r="L95" i="19"/>
  <c r="K93" i="19"/>
  <c r="G97" i="19" s="1"/>
  <c r="L93" i="19"/>
  <c r="M181" i="28" s="1"/>
  <c r="L93" i="28"/>
  <c r="G12" i="19"/>
  <c r="I64" i="31"/>
  <c r="H64" i="31"/>
  <c r="F64" i="31"/>
  <c r="J63" i="31"/>
  <c r="J62" i="31"/>
  <c r="G80" i="31" l="1"/>
  <c r="J64" i="31"/>
  <c r="L64" i="31" s="1"/>
  <c r="K69" i="31"/>
  <c r="L85" i="28"/>
  <c r="K85" i="28" s="1"/>
  <c r="J85" i="28" s="1"/>
  <c r="J61" i="28"/>
  <c r="K72" i="31"/>
  <c r="L72" i="31"/>
  <c r="M61" i="28" s="1"/>
  <c r="K101" i="31"/>
  <c r="G102" i="31" s="1"/>
  <c r="L101" i="31"/>
  <c r="M88" i="28" s="1"/>
  <c r="K57" i="19"/>
  <c r="G58" i="19" s="1"/>
  <c r="L57" i="19"/>
  <c r="M139" i="28" s="1"/>
  <c r="L74" i="28"/>
  <c r="G90" i="31"/>
  <c r="J65" i="28"/>
  <c r="K80" i="31"/>
  <c r="G81" i="31" s="1"/>
  <c r="L80" i="31"/>
  <c r="M65" i="28" s="1"/>
  <c r="K142" i="19"/>
  <c r="L142" i="19"/>
  <c r="M216" i="28" s="1"/>
  <c r="L262" i="28"/>
  <c r="K262" i="28" s="1"/>
  <c r="G192" i="19"/>
  <c r="L250" i="28"/>
  <c r="K250" i="28" s="1"/>
  <c r="G169" i="19"/>
  <c r="J72" i="28"/>
  <c r="K85" i="31"/>
  <c r="L85" i="31"/>
  <c r="M72" i="28" s="1"/>
  <c r="L274" i="28"/>
  <c r="L54" i="28"/>
  <c r="G70" i="31"/>
  <c r="J227" i="28"/>
  <c r="K143" i="19"/>
  <c r="L143" i="19"/>
  <c r="M227" i="28" s="1"/>
  <c r="K166" i="19"/>
  <c r="G168" i="19" s="1"/>
  <c r="L166" i="19"/>
  <c r="M239" i="28" s="1"/>
  <c r="K49" i="28"/>
  <c r="K48" i="28"/>
  <c r="J205" i="28"/>
  <c r="L121" i="19"/>
  <c r="M205" i="28" s="1"/>
  <c r="K121" i="19"/>
  <c r="K95" i="31"/>
  <c r="L95" i="31"/>
  <c r="M82" i="28" s="1"/>
  <c r="J82" i="28"/>
  <c r="L192" i="28"/>
  <c r="K192" i="28" s="1"/>
  <c r="G118" i="19"/>
  <c r="L297" i="28"/>
  <c r="G221" i="19"/>
  <c r="L123" i="28"/>
  <c r="K123" i="28" s="1"/>
  <c r="J123" i="28" s="1"/>
  <c r="G42" i="19"/>
  <c r="L109" i="28"/>
  <c r="K109" i="28" s="1"/>
  <c r="J109" i="28" s="1"/>
  <c r="G28" i="19"/>
  <c r="L154" i="28"/>
  <c r="K154" i="28" s="1"/>
  <c r="J154" i="28" s="1"/>
  <c r="G73" i="19"/>
  <c r="K97" i="19"/>
  <c r="L97" i="19"/>
  <c r="M182" i="28" s="1"/>
  <c r="K95" i="19"/>
  <c r="M170" i="28"/>
  <c r="L181" i="28"/>
  <c r="K181" i="28" s="1"/>
  <c r="J181" i="28" s="1"/>
  <c r="J94" i="28"/>
  <c r="K12" i="19"/>
  <c r="L12" i="19"/>
  <c r="J61" i="31"/>
  <c r="J60" i="31"/>
  <c r="J59" i="31"/>
  <c r="L239" i="28" l="1"/>
  <c r="K239" i="28" s="1"/>
  <c r="J239" i="28" s="1"/>
  <c r="K64" i="31"/>
  <c r="L72" i="28"/>
  <c r="L139" i="28"/>
  <c r="K139" i="28" s="1"/>
  <c r="J139" i="28" s="1"/>
  <c r="L82" i="28"/>
  <c r="L65" i="28"/>
  <c r="K51" i="28"/>
  <c r="L227" i="28"/>
  <c r="K227" i="28" s="1"/>
  <c r="G145" i="19"/>
  <c r="L169" i="19"/>
  <c r="M251" i="28" s="1"/>
  <c r="J251" i="28"/>
  <c r="K169" i="19"/>
  <c r="J66" i="28"/>
  <c r="K81" i="31"/>
  <c r="L81" i="31"/>
  <c r="M66" i="28" s="1"/>
  <c r="K47" i="28"/>
  <c r="J110" i="28"/>
  <c r="K28" i="19"/>
  <c r="L28" i="19"/>
  <c r="M110" i="28" s="1"/>
  <c r="J89" i="28"/>
  <c r="L102" i="31"/>
  <c r="M89" i="28" s="1"/>
  <c r="K102" i="31"/>
  <c r="J155" i="28"/>
  <c r="K73" i="19"/>
  <c r="L73" i="19"/>
  <c r="M155" i="28" s="1"/>
  <c r="K42" i="19"/>
  <c r="L42" i="19"/>
  <c r="M124" i="28" s="1"/>
  <c r="J193" i="28"/>
  <c r="K118" i="19"/>
  <c r="L118" i="19"/>
  <c r="M193" i="28" s="1"/>
  <c r="K58" i="19"/>
  <c r="L58" i="19"/>
  <c r="M140" i="28" s="1"/>
  <c r="L61" i="28"/>
  <c r="G75" i="31"/>
  <c r="L221" i="19"/>
  <c r="M298" i="28" s="1"/>
  <c r="K221" i="19"/>
  <c r="J298" i="28"/>
  <c r="G258" i="19"/>
  <c r="K52" i="28"/>
  <c r="L205" i="28"/>
  <c r="K205" i="28" s="1"/>
  <c r="G123" i="19"/>
  <c r="J240" i="28"/>
  <c r="K168" i="19"/>
  <c r="L168" i="19"/>
  <c r="M240" i="28" s="1"/>
  <c r="J55" i="28"/>
  <c r="K70" i="31"/>
  <c r="L70" i="31"/>
  <c r="M55" i="28" s="1"/>
  <c r="K192" i="19"/>
  <c r="L192" i="19"/>
  <c r="M263" i="28" s="1"/>
  <c r="J263" i="28"/>
  <c r="L216" i="28"/>
  <c r="K216" i="28" s="1"/>
  <c r="J216" i="28" s="1"/>
  <c r="G144" i="19"/>
  <c r="J75" i="28"/>
  <c r="L90" i="31"/>
  <c r="M75" i="28" s="1"/>
  <c r="K90" i="31"/>
  <c r="L88" i="28"/>
  <c r="K88" i="28" s="1"/>
  <c r="J88" i="28" s="1"/>
  <c r="L182" i="28"/>
  <c r="K182" i="28" s="1"/>
  <c r="J182" i="28" s="1"/>
  <c r="G99" i="19"/>
  <c r="L170" i="28"/>
  <c r="K170" i="28" s="1"/>
  <c r="G96" i="19"/>
  <c r="L94" i="28"/>
  <c r="G13" i="19"/>
  <c r="M196" i="28"/>
  <c r="M94" i="28"/>
  <c r="N58" i="31"/>
  <c r="J58" i="31"/>
  <c r="K46" i="28" s="1"/>
  <c r="G58" i="31"/>
  <c r="J46" i="28" s="1"/>
  <c r="J57" i="31"/>
  <c r="L57" i="31" s="1"/>
  <c r="M50" i="28" s="1"/>
  <c r="G57" i="31"/>
  <c r="J50" i="28" s="1"/>
  <c r="J56" i="31"/>
  <c r="J55" i="31"/>
  <c r="J54" i="31"/>
  <c r="K45" i="28" s="1"/>
  <c r="J53" i="31"/>
  <c r="J52" i="31"/>
  <c r="K44" i="28" s="1"/>
  <c r="J51" i="31"/>
  <c r="K39" i="28" s="1"/>
  <c r="G51" i="31"/>
  <c r="J39" i="28" s="1"/>
  <c r="J50" i="31"/>
  <c r="K43" i="28" s="1"/>
  <c r="G50" i="31"/>
  <c r="J43" i="28" s="1"/>
  <c r="L51" i="31" l="1"/>
  <c r="M39" i="28" s="1"/>
  <c r="K51" i="31"/>
  <c r="L39" i="28" s="1"/>
  <c r="L89" i="28"/>
  <c r="L52" i="31"/>
  <c r="M44" i="28" s="1"/>
  <c r="K50" i="31"/>
  <c r="K52" i="31"/>
  <c r="L44" i="28" s="1"/>
  <c r="L298" i="28"/>
  <c r="K42" i="28"/>
  <c r="G194" i="19"/>
  <c r="L263" i="28"/>
  <c r="K263" i="28" s="1"/>
  <c r="J206" i="28"/>
  <c r="K123" i="19"/>
  <c r="L123" i="19"/>
  <c r="M206" i="28" s="1"/>
  <c r="L140" i="28"/>
  <c r="K140" i="28" s="1"/>
  <c r="J140" i="28" s="1"/>
  <c r="G59" i="19"/>
  <c r="J228" i="28"/>
  <c r="K145" i="19"/>
  <c r="L145" i="19"/>
  <c r="M228" i="28" s="1"/>
  <c r="L50" i="31"/>
  <c r="M43" i="28" s="1"/>
  <c r="K41" i="28"/>
  <c r="K58" i="31"/>
  <c r="L75" i="28"/>
  <c r="G91" i="31"/>
  <c r="J62" i="28"/>
  <c r="K75" i="31"/>
  <c r="L75" i="31"/>
  <c r="M62" i="28" s="1"/>
  <c r="L124" i="28"/>
  <c r="K124" i="28" s="1"/>
  <c r="J124" i="28" s="1"/>
  <c r="G43" i="19"/>
  <c r="G171" i="19"/>
  <c r="L251" i="28"/>
  <c r="K251" i="28" s="1"/>
  <c r="K40" i="28"/>
  <c r="K57" i="31"/>
  <c r="L58" i="31"/>
  <c r="M46" i="28" s="1"/>
  <c r="L240" i="28"/>
  <c r="K240" i="28" s="1"/>
  <c r="G170" i="19"/>
  <c r="L193" i="28"/>
  <c r="G120" i="19"/>
  <c r="L110" i="28"/>
  <c r="G29" i="19"/>
  <c r="K50" i="28"/>
  <c r="O58" i="31"/>
  <c r="J217" i="28"/>
  <c r="L144" i="19"/>
  <c r="M217" i="28" s="1"/>
  <c r="K144" i="19"/>
  <c r="L55" i="28"/>
  <c r="G71" i="31"/>
  <c r="L155" i="28"/>
  <c r="G74" i="19"/>
  <c r="L66" i="28"/>
  <c r="G83" i="31"/>
  <c r="K99" i="19"/>
  <c r="G101" i="19" s="1"/>
  <c r="L99" i="19"/>
  <c r="M183" i="28" s="1"/>
  <c r="J171" i="28"/>
  <c r="K96" i="19"/>
  <c r="L96" i="19"/>
  <c r="M171" i="28" s="1"/>
  <c r="J95" i="28"/>
  <c r="K13" i="19"/>
  <c r="L13" i="19"/>
  <c r="M95" i="28" s="1"/>
  <c r="G53" i="31" l="1"/>
  <c r="L53" i="31" s="1"/>
  <c r="M40" i="28" s="1"/>
  <c r="G54" i="31"/>
  <c r="K54" i="31" s="1"/>
  <c r="L45" i="28" s="1"/>
  <c r="L43" i="28"/>
  <c r="J241" i="28"/>
  <c r="K170" i="19"/>
  <c r="L170" i="19"/>
  <c r="M241" i="28" s="1"/>
  <c r="K74" i="19"/>
  <c r="L74" i="19"/>
  <c r="M156" i="28" s="1"/>
  <c r="J125" i="28"/>
  <c r="K43" i="19"/>
  <c r="L43" i="19"/>
  <c r="M125" i="28" s="1"/>
  <c r="L228" i="28"/>
  <c r="K228" i="28" s="1"/>
  <c r="G147" i="19"/>
  <c r="J264" i="28"/>
  <c r="L194" i="19"/>
  <c r="M264" i="28" s="1"/>
  <c r="K194" i="19"/>
  <c r="L50" i="28"/>
  <c r="G59" i="31"/>
  <c r="L46" i="28"/>
  <c r="G60" i="31"/>
  <c r="J194" i="28"/>
  <c r="K120" i="19"/>
  <c r="L120" i="19"/>
  <c r="M194" i="28" s="1"/>
  <c r="J40" i="28"/>
  <c r="K53" i="31"/>
  <c r="J76" i="28"/>
  <c r="K91" i="31"/>
  <c r="L91" i="31"/>
  <c r="M76" i="28" s="1"/>
  <c r="G125" i="19"/>
  <c r="L206" i="28"/>
  <c r="K206" i="28" s="1"/>
  <c r="J111" i="28"/>
  <c r="K29" i="19"/>
  <c r="L29" i="19"/>
  <c r="M111" i="28" s="1"/>
  <c r="L171" i="19"/>
  <c r="M252" i="28" s="1"/>
  <c r="J252" i="28"/>
  <c r="K171" i="19"/>
  <c r="L252" i="28" s="1"/>
  <c r="J67" i="28"/>
  <c r="K83" i="31"/>
  <c r="L83" i="31"/>
  <c r="M67" i="28" s="1"/>
  <c r="J56" i="28"/>
  <c r="K71" i="31"/>
  <c r="L71" i="31"/>
  <c r="M56" i="28" s="1"/>
  <c r="G146" i="19"/>
  <c r="L217" i="28"/>
  <c r="K217" i="28" s="1"/>
  <c r="L62" i="28"/>
  <c r="J141" i="28"/>
  <c r="K59" i="19"/>
  <c r="L59" i="19"/>
  <c r="M141" i="28" s="1"/>
  <c r="L54" i="31"/>
  <c r="M45" i="28" s="1"/>
  <c r="J45" i="28"/>
  <c r="J184" i="28"/>
  <c r="K101" i="19"/>
  <c r="G103" i="19" s="1"/>
  <c r="L171" i="28"/>
  <c r="K171" i="28" s="1"/>
  <c r="G98" i="19"/>
  <c r="L183" i="28"/>
  <c r="K183" i="28" s="1"/>
  <c r="J183" i="28" s="1"/>
  <c r="L95" i="28"/>
  <c r="K95" i="28" s="1"/>
  <c r="G14" i="19"/>
  <c r="K38" i="28"/>
  <c r="K37" i="28"/>
  <c r="G45" i="31"/>
  <c r="J37" i="28" s="1"/>
  <c r="K32" i="28"/>
  <c r="G44" i="31"/>
  <c r="J32" i="28" s="1"/>
  <c r="K36" i="28"/>
  <c r="G43" i="31"/>
  <c r="J36" i="28" s="1"/>
  <c r="I40" i="31"/>
  <c r="H40" i="31"/>
  <c r="L264" i="28" l="1"/>
  <c r="L156" i="28"/>
  <c r="K156" i="28" s="1"/>
  <c r="J156" i="28" s="1"/>
  <c r="G75" i="19"/>
  <c r="L67" i="28"/>
  <c r="G84" i="31"/>
  <c r="L194" i="28"/>
  <c r="K194" i="28" s="1"/>
  <c r="G122" i="19"/>
  <c r="P58" i="31"/>
  <c r="J51" i="28"/>
  <c r="K59" i="31"/>
  <c r="L59" i="31"/>
  <c r="M51" i="28" s="1"/>
  <c r="L125" i="28"/>
  <c r="G44" i="19"/>
  <c r="K44" i="31"/>
  <c r="L32" i="28" s="1"/>
  <c r="K45" i="31"/>
  <c r="L56" i="28"/>
  <c r="G73" i="31"/>
  <c r="J207" i="28"/>
  <c r="K125" i="19"/>
  <c r="L125" i="19"/>
  <c r="M207" i="28" s="1"/>
  <c r="L40" i="28"/>
  <c r="G55" i="31"/>
  <c r="J229" i="28"/>
  <c r="K147" i="19"/>
  <c r="L147" i="19"/>
  <c r="M229" i="28" s="1"/>
  <c r="L241" i="28"/>
  <c r="K241" i="28" s="1"/>
  <c r="G172" i="19"/>
  <c r="K34" i="28"/>
  <c r="L76" i="28"/>
  <c r="G93" i="31"/>
  <c r="K43" i="31"/>
  <c r="L36" i="28" s="1"/>
  <c r="L44" i="31"/>
  <c r="M32" i="28" s="1"/>
  <c r="K33" i="28"/>
  <c r="L141" i="28"/>
  <c r="K141" i="28" s="1"/>
  <c r="G60" i="19"/>
  <c r="J218" i="28"/>
  <c r="K146" i="19"/>
  <c r="L146" i="19"/>
  <c r="M218" i="28" s="1"/>
  <c r="L111" i="28"/>
  <c r="G30" i="19"/>
  <c r="J47" i="28"/>
  <c r="L60" i="31"/>
  <c r="J185" i="28"/>
  <c r="K103" i="19"/>
  <c r="G105" i="19" s="1"/>
  <c r="K98" i="19"/>
  <c r="G100" i="19" s="1"/>
  <c r="L98" i="19"/>
  <c r="M172" i="28" s="1"/>
  <c r="J96" i="28"/>
  <c r="K14" i="19"/>
  <c r="L14" i="19"/>
  <c r="M96" i="28" s="1"/>
  <c r="J39" i="31"/>
  <c r="K28" i="28" s="1"/>
  <c r="J38" i="31"/>
  <c r="K31" i="28" s="1"/>
  <c r="J37" i="31"/>
  <c r="K27" i="28" s="1"/>
  <c r="G46" i="31" l="1"/>
  <c r="K46" i="31" s="1"/>
  <c r="L218" i="28"/>
  <c r="K218" i="28" s="1"/>
  <c r="G148" i="19"/>
  <c r="L229" i="28"/>
  <c r="K229" i="28" s="1"/>
  <c r="G149" i="19"/>
  <c r="J112" i="28"/>
  <c r="K30" i="19"/>
  <c r="L30" i="19"/>
  <c r="M112" i="28" s="1"/>
  <c r="J77" i="28"/>
  <c r="K93" i="31"/>
  <c r="L93" i="31"/>
  <c r="M77" i="28" s="1"/>
  <c r="K172" i="19"/>
  <c r="J242" i="28"/>
  <c r="L172" i="19"/>
  <c r="M242" i="28" s="1"/>
  <c r="G127" i="19"/>
  <c r="L207" i="28"/>
  <c r="K207" i="28" s="1"/>
  <c r="L37" i="28"/>
  <c r="G47" i="31"/>
  <c r="J195" i="28"/>
  <c r="K122" i="19"/>
  <c r="L122" i="19"/>
  <c r="M195" i="28" s="1"/>
  <c r="J157" i="28"/>
  <c r="K75" i="19"/>
  <c r="L75" i="19"/>
  <c r="M157" i="28" s="1"/>
  <c r="J142" i="28"/>
  <c r="K60" i="19"/>
  <c r="L60" i="19"/>
  <c r="M142" i="28" s="1"/>
  <c r="J33" i="28"/>
  <c r="L46" i="31"/>
  <c r="M33" i="28" s="1"/>
  <c r="J41" i="28"/>
  <c r="K55" i="31"/>
  <c r="L55" i="31"/>
  <c r="M41" i="28" s="1"/>
  <c r="L51" i="28"/>
  <c r="G61" i="31"/>
  <c r="K60" i="31"/>
  <c r="M47" i="28"/>
  <c r="J57" i="28"/>
  <c r="K73" i="31"/>
  <c r="L73" i="31"/>
  <c r="M57" i="28" s="1"/>
  <c r="J126" i="28"/>
  <c r="K44" i="19"/>
  <c r="L44" i="19"/>
  <c r="M126" i="28" s="1"/>
  <c r="J68" i="28"/>
  <c r="K84" i="31"/>
  <c r="L84" i="31"/>
  <c r="M68" i="28" s="1"/>
  <c r="K105" i="19"/>
  <c r="L105" i="19"/>
  <c r="M186" i="28" s="1"/>
  <c r="K100" i="19"/>
  <c r="L100" i="19"/>
  <c r="M173" i="28" s="1"/>
  <c r="L172" i="28"/>
  <c r="K172" i="28" s="1"/>
  <c r="J172" i="28" s="1"/>
  <c r="L96" i="28"/>
  <c r="K96" i="28" s="1"/>
  <c r="G15" i="19"/>
  <c r="J36" i="31"/>
  <c r="L41" i="28" l="1"/>
  <c r="G56" i="31"/>
  <c r="L57" i="28"/>
  <c r="G74" i="31"/>
  <c r="J52" i="28"/>
  <c r="K61" i="31"/>
  <c r="L61" i="31"/>
  <c r="M52" i="28" s="1"/>
  <c r="L195" i="28"/>
  <c r="K195" i="28" s="1"/>
  <c r="G124" i="19"/>
  <c r="L149" i="19"/>
  <c r="M230" i="28" s="1"/>
  <c r="J230" i="28"/>
  <c r="K149" i="19"/>
  <c r="L230" i="28" s="1"/>
  <c r="L126" i="28"/>
  <c r="K126" i="28" s="1"/>
  <c r="G45" i="19"/>
  <c r="L68" i="28"/>
  <c r="G86" i="31"/>
  <c r="L33" i="28"/>
  <c r="G48" i="31"/>
  <c r="L142" i="28"/>
  <c r="K142" i="28" s="1"/>
  <c r="G62" i="19"/>
  <c r="L157" i="28"/>
  <c r="K157" i="28" s="1"/>
  <c r="G77" i="19"/>
  <c r="K127" i="19"/>
  <c r="L208" i="28" s="1"/>
  <c r="L127" i="19"/>
  <c r="M208" i="28" s="1"/>
  <c r="J208" i="28"/>
  <c r="L112" i="28"/>
  <c r="K112" i="28" s="1"/>
  <c r="G32" i="19"/>
  <c r="L148" i="19"/>
  <c r="M219" i="28" s="1"/>
  <c r="K148" i="19"/>
  <c r="J219" i="28"/>
  <c r="L47" i="28"/>
  <c r="G62" i="31"/>
  <c r="J38" i="28"/>
  <c r="L242" i="28"/>
  <c r="L77" i="28"/>
  <c r="G94" i="31"/>
  <c r="L186" i="28"/>
  <c r="K186" i="28" s="1"/>
  <c r="J186" i="28" s="1"/>
  <c r="L173" i="28"/>
  <c r="K173" i="28" s="1"/>
  <c r="J173" i="28" s="1"/>
  <c r="G102" i="19"/>
  <c r="J97" i="28"/>
  <c r="L15" i="19"/>
  <c r="M97" i="28" s="1"/>
  <c r="K15" i="19"/>
  <c r="J35" i="31"/>
  <c r="J34" i="31"/>
  <c r="J33" i="31"/>
  <c r="J32" i="31"/>
  <c r="K24" i="28" s="1"/>
  <c r="J31" i="31"/>
  <c r="L52" i="28" l="1"/>
  <c r="K30" i="28"/>
  <c r="J158" i="28"/>
  <c r="L77" i="19"/>
  <c r="M158" i="28" s="1"/>
  <c r="K77" i="19"/>
  <c r="K47" i="31"/>
  <c r="L38" i="28" s="1"/>
  <c r="J34" i="28"/>
  <c r="K48" i="31"/>
  <c r="L48" i="31"/>
  <c r="M34" i="28" s="1"/>
  <c r="J127" i="28"/>
  <c r="K45" i="19"/>
  <c r="L45" i="19"/>
  <c r="M127" i="28" s="1"/>
  <c r="K23" i="28"/>
  <c r="K25" i="28"/>
  <c r="J78" i="28"/>
  <c r="K94" i="31"/>
  <c r="L94" i="31"/>
  <c r="M78" i="28" s="1"/>
  <c r="L219" i="28"/>
  <c r="K219" i="28" s="1"/>
  <c r="G150" i="19"/>
  <c r="J196" i="28"/>
  <c r="K124" i="19"/>
  <c r="L124" i="19"/>
  <c r="J42" i="28"/>
  <c r="K56" i="31"/>
  <c r="L56" i="31"/>
  <c r="M42" i="28" s="1"/>
  <c r="J113" i="28"/>
  <c r="K32" i="19"/>
  <c r="L32" i="19"/>
  <c r="M113" i="28" s="1"/>
  <c r="K26" i="28"/>
  <c r="J48" i="28"/>
  <c r="K62" i="31"/>
  <c r="L62" i="31"/>
  <c r="M48" i="28" s="1"/>
  <c r="J143" i="28"/>
  <c r="K62" i="19"/>
  <c r="L62" i="19"/>
  <c r="M143" i="28" s="1"/>
  <c r="J69" i="28"/>
  <c r="K86" i="31"/>
  <c r="L86" i="31"/>
  <c r="M69" i="28" s="1"/>
  <c r="J58" i="28"/>
  <c r="K74" i="31"/>
  <c r="L74" i="31"/>
  <c r="M58" i="28" s="1"/>
  <c r="L101" i="19"/>
  <c r="M184" i="28" s="1"/>
  <c r="L184" i="28" s="1"/>
  <c r="K184" i="28" s="1"/>
  <c r="K102" i="19"/>
  <c r="L102" i="19"/>
  <c r="M174" i="28" s="1"/>
  <c r="L97" i="28"/>
  <c r="G17" i="19"/>
  <c r="J30" i="31"/>
  <c r="K29" i="28" s="1"/>
  <c r="L42" i="28" l="1"/>
  <c r="L69" i="28"/>
  <c r="L143" i="28"/>
  <c r="K143" i="28" s="1"/>
  <c r="G63" i="19"/>
  <c r="K150" i="19"/>
  <c r="L150" i="19"/>
  <c r="M220" i="28" s="1"/>
  <c r="J220" i="28"/>
  <c r="L158" i="28"/>
  <c r="G78" i="19"/>
  <c r="L196" i="28"/>
  <c r="K196" i="28" s="1"/>
  <c r="G126" i="19"/>
  <c r="L34" i="28"/>
  <c r="G49" i="31"/>
  <c r="L113" i="28"/>
  <c r="G33" i="19"/>
  <c r="L58" i="28"/>
  <c r="G76" i="31"/>
  <c r="L30" i="31"/>
  <c r="M29" i="28" s="1"/>
  <c r="L48" i="28"/>
  <c r="G63" i="31"/>
  <c r="L78" i="28"/>
  <c r="G96" i="31"/>
  <c r="L127" i="28"/>
  <c r="G47" i="19"/>
  <c r="L174" i="28"/>
  <c r="K174" i="28" s="1"/>
  <c r="J174" i="28" s="1"/>
  <c r="G104" i="19"/>
  <c r="J98" i="28"/>
  <c r="K17" i="19"/>
  <c r="L17" i="19"/>
  <c r="M98" i="28" s="1"/>
  <c r="L220" i="28" l="1"/>
  <c r="K96" i="31"/>
  <c r="L79" i="28" s="1"/>
  <c r="L96" i="31"/>
  <c r="M79" i="28" s="1"/>
  <c r="J79" i="28"/>
  <c r="J59" i="28"/>
  <c r="K76" i="31"/>
  <c r="L76" i="31"/>
  <c r="M59" i="28" s="1"/>
  <c r="G104" i="31"/>
  <c r="J35" i="28"/>
  <c r="K49" i="31"/>
  <c r="L35" i="28" s="1"/>
  <c r="K35" i="28" s="1"/>
  <c r="G64" i="31"/>
  <c r="J159" i="28"/>
  <c r="K78" i="19"/>
  <c r="L78" i="19"/>
  <c r="M159" i="28" s="1"/>
  <c r="J29" i="28"/>
  <c r="K30" i="31"/>
  <c r="J128" i="28"/>
  <c r="L47" i="19"/>
  <c r="M128" i="28" s="1"/>
  <c r="K47" i="19"/>
  <c r="J49" i="28"/>
  <c r="K63" i="31"/>
  <c r="L49" i="28" s="1"/>
  <c r="L63" i="31"/>
  <c r="M49" i="28" s="1"/>
  <c r="J144" i="28"/>
  <c r="K63" i="19"/>
  <c r="L63" i="19"/>
  <c r="M144" i="28" s="1"/>
  <c r="J114" i="28"/>
  <c r="L33" i="19"/>
  <c r="M114" i="28" s="1"/>
  <c r="K33" i="19"/>
  <c r="J197" i="28"/>
  <c r="K126" i="19"/>
  <c r="L126" i="19"/>
  <c r="M197" i="28" s="1"/>
  <c r="L103" i="19"/>
  <c r="M185" i="28" s="1"/>
  <c r="L185" i="28" s="1"/>
  <c r="K185" i="28" s="1"/>
  <c r="J175" i="28"/>
  <c r="K104" i="19"/>
  <c r="L104" i="19"/>
  <c r="M175" i="28" s="1"/>
  <c r="L98" i="28"/>
  <c r="G18" i="19"/>
  <c r="J29" i="31"/>
  <c r="J22" i="28"/>
  <c r="J28" i="31"/>
  <c r="L59" i="28" l="1"/>
  <c r="L159" i="28"/>
  <c r="K159" i="28" s="1"/>
  <c r="G79" i="19"/>
  <c r="K29" i="31"/>
  <c r="G34" i="19"/>
  <c r="L114" i="28"/>
  <c r="K114" i="28" s="1"/>
  <c r="L144" i="28"/>
  <c r="K144" i="28" s="1"/>
  <c r="G64" i="19"/>
  <c r="L29" i="28"/>
  <c r="K22" i="28"/>
  <c r="L29" i="31"/>
  <c r="M22" i="28" s="1"/>
  <c r="G48" i="19"/>
  <c r="L128" i="28"/>
  <c r="K18" i="28"/>
  <c r="L197" i="28"/>
  <c r="K197" i="28" s="1"/>
  <c r="G128" i="19"/>
  <c r="L175" i="28"/>
  <c r="K175" i="28" s="1"/>
  <c r="G106" i="19"/>
  <c r="J99" i="28"/>
  <c r="L18" i="19"/>
  <c r="M99" i="28" s="1"/>
  <c r="K18" i="19"/>
  <c r="J27" i="31"/>
  <c r="K21" i="28" s="1"/>
  <c r="J26" i="31"/>
  <c r="K17" i="28" s="1"/>
  <c r="G195" i="19" l="1"/>
  <c r="L79" i="19"/>
  <c r="M160" i="28" s="1"/>
  <c r="J160" i="28"/>
  <c r="K79" i="19"/>
  <c r="J198" i="28"/>
  <c r="L128" i="19"/>
  <c r="M198" i="28" s="1"/>
  <c r="K128" i="19"/>
  <c r="J30" i="28"/>
  <c r="K34" i="31"/>
  <c r="L34" i="31"/>
  <c r="M30" i="28" s="1"/>
  <c r="J145" i="28"/>
  <c r="L64" i="19"/>
  <c r="M145" i="28" s="1"/>
  <c r="K64" i="19"/>
  <c r="L22" i="28"/>
  <c r="L48" i="19"/>
  <c r="M129" i="28" s="1"/>
  <c r="J129" i="28"/>
  <c r="K48" i="19"/>
  <c r="L34" i="19"/>
  <c r="M115" i="28" s="1"/>
  <c r="J115" i="28"/>
  <c r="K34" i="19"/>
  <c r="J176" i="28"/>
  <c r="L106" i="19"/>
  <c r="L99" i="28"/>
  <c r="K99" i="28" s="1"/>
  <c r="G19" i="19"/>
  <c r="J25" i="31"/>
  <c r="J24" i="31"/>
  <c r="J23" i="31"/>
  <c r="J22" i="31"/>
  <c r="J21" i="31"/>
  <c r="J20" i="31"/>
  <c r="J19" i="31"/>
  <c r="K19" i="28" s="1"/>
  <c r="J19" i="28"/>
  <c r="J18" i="31"/>
  <c r="K12" i="28" s="1"/>
  <c r="J12" i="28"/>
  <c r="J17" i="31"/>
  <c r="L19" i="31" l="1"/>
  <c r="M19" i="28" s="1"/>
  <c r="L18" i="31"/>
  <c r="M12" i="28" s="1"/>
  <c r="L198" i="28"/>
  <c r="K14" i="28"/>
  <c r="K13" i="28"/>
  <c r="K20" i="28"/>
  <c r="G81" i="19"/>
  <c r="L160" i="28"/>
  <c r="K160" i="28" s="1"/>
  <c r="G66" i="19"/>
  <c r="L145" i="28"/>
  <c r="K145" i="28" s="1"/>
  <c r="K15" i="28"/>
  <c r="J23" i="28"/>
  <c r="L31" i="31"/>
  <c r="K16" i="28"/>
  <c r="L115" i="28"/>
  <c r="G36" i="19"/>
  <c r="L30" i="28"/>
  <c r="K18" i="31"/>
  <c r="L12" i="28" s="1"/>
  <c r="K19" i="31"/>
  <c r="L19" i="28" s="1"/>
  <c r="G49" i="19"/>
  <c r="L129" i="28"/>
  <c r="K129" i="28" s="1"/>
  <c r="K106" i="19"/>
  <c r="M176" i="28"/>
  <c r="L19" i="19"/>
  <c r="M100" i="28" s="1"/>
  <c r="K19" i="19"/>
  <c r="J100" i="28"/>
  <c r="J16" i="31"/>
  <c r="K8" i="28" s="1"/>
  <c r="K20" i="31" l="1"/>
  <c r="L49" i="19"/>
  <c r="M130" i="28" s="1"/>
  <c r="J130" i="28"/>
  <c r="K49" i="19"/>
  <c r="K66" i="19"/>
  <c r="L146" i="28" s="1"/>
  <c r="L66" i="19"/>
  <c r="M146" i="28" s="1"/>
  <c r="J146" i="28"/>
  <c r="J116" i="28"/>
  <c r="K36" i="19"/>
  <c r="L116" i="28" s="1"/>
  <c r="L36" i="19"/>
  <c r="M116" i="28" s="1"/>
  <c r="J28" i="28"/>
  <c r="K39" i="31"/>
  <c r="L39" i="31"/>
  <c r="M28" i="28" s="1"/>
  <c r="K31" i="31"/>
  <c r="M23" i="28"/>
  <c r="J13" i="28"/>
  <c r="J161" i="28"/>
  <c r="L81" i="19"/>
  <c r="M161" i="28" s="1"/>
  <c r="K81" i="19"/>
  <c r="L161" i="28" s="1"/>
  <c r="L176" i="28"/>
  <c r="K176" i="28" s="1"/>
  <c r="G21" i="19"/>
  <c r="L100" i="28"/>
  <c r="J15" i="31"/>
  <c r="K11" i="28" s="1"/>
  <c r="J14" i="31"/>
  <c r="J13" i="31"/>
  <c r="J12" i="31"/>
  <c r="J11" i="31"/>
  <c r="K5" i="28" s="1"/>
  <c r="L20" i="31" l="1"/>
  <c r="M13" i="28" s="1"/>
  <c r="K10" i="28"/>
  <c r="L23" i="28"/>
  <c r="J20" i="28"/>
  <c r="K23" i="31"/>
  <c r="L23" i="31"/>
  <c r="M20" i="28" s="1"/>
  <c r="G51" i="19"/>
  <c r="G82" i="19" s="1"/>
  <c r="L130" i="28"/>
  <c r="L13" i="28"/>
  <c r="K6" i="28"/>
  <c r="L28" i="28"/>
  <c r="K7" i="28"/>
  <c r="J101" i="28"/>
  <c r="K21" i="19"/>
  <c r="L21" i="19"/>
  <c r="M101" i="28" s="1"/>
  <c r="J10" i="31"/>
  <c r="J9" i="31"/>
  <c r="J8" i="31"/>
  <c r="K9" i="28" s="1"/>
  <c r="J9" i="28"/>
  <c r="J7" i="31"/>
  <c r="K2" i="28" s="1"/>
  <c r="J2" i="28"/>
  <c r="B4" i="31"/>
  <c r="L8" i="31" l="1"/>
  <c r="M9" i="28" s="1"/>
  <c r="L7" i="31"/>
  <c r="M2" i="28" s="1"/>
  <c r="K4" i="28"/>
  <c r="J14" i="28"/>
  <c r="L21" i="31"/>
  <c r="K3" i="28"/>
  <c r="L20" i="28"/>
  <c r="J40" i="31"/>
  <c r="K7" i="31"/>
  <c r="L2" i="28" s="1"/>
  <c r="K8" i="31"/>
  <c r="J131" i="28"/>
  <c r="K51" i="19"/>
  <c r="L131" i="28" s="1"/>
  <c r="L51" i="19"/>
  <c r="M131" i="28" s="1"/>
  <c r="J24" i="28"/>
  <c r="K32" i="31"/>
  <c r="H87" i="17"/>
  <c r="G87" i="17"/>
  <c r="F85" i="17"/>
  <c r="E85" i="17"/>
  <c r="F84" i="17"/>
  <c r="E84" i="17"/>
  <c r="F83" i="17"/>
  <c r="E83" i="17"/>
  <c r="F82" i="17"/>
  <c r="E82" i="17"/>
  <c r="F81" i="17"/>
  <c r="E81" i="17"/>
  <c r="K40" i="31" l="1"/>
  <c r="L40" i="31"/>
  <c r="L9" i="28"/>
  <c r="K21" i="31"/>
  <c r="M14" i="28"/>
  <c r="H82" i="17"/>
  <c r="L24" i="28"/>
  <c r="J18" i="28"/>
  <c r="K28" i="31"/>
  <c r="L18" i="28" s="1"/>
  <c r="L28" i="31"/>
  <c r="M18" i="28" s="1"/>
  <c r="E86" i="17"/>
  <c r="G85" i="17"/>
  <c r="G84" i="17"/>
  <c r="G83" i="17"/>
  <c r="G82" i="17"/>
  <c r="H84" i="17"/>
  <c r="H83" i="17"/>
  <c r="G81" i="17"/>
  <c r="H81" i="17"/>
  <c r="H85" i="17"/>
  <c r="F86" i="17"/>
  <c r="G86" i="17" s="1"/>
  <c r="L32" i="31" l="1"/>
  <c r="M24" i="28" s="1"/>
  <c r="J25" i="28"/>
  <c r="L33" i="31"/>
  <c r="M25" i="28" s="1"/>
  <c r="K33" i="31"/>
  <c r="L14" i="28"/>
  <c r="J10" i="28"/>
  <c r="K12" i="31"/>
  <c r="L12" i="31"/>
  <c r="M10" i="28" s="1"/>
  <c r="J3" i="28"/>
  <c r="K9" i="31"/>
  <c r="L9" i="31"/>
  <c r="M3" i="28" s="1"/>
  <c r="F88" i="17"/>
  <c r="H86" i="17"/>
  <c r="H76" i="17"/>
  <c r="G76" i="17"/>
  <c r="L10" i="28" l="1"/>
  <c r="L3" i="28"/>
  <c r="L25" i="28"/>
  <c r="K22" i="31"/>
  <c r="L22" i="31"/>
  <c r="M15" i="28" s="1"/>
  <c r="J15" i="28"/>
  <c r="E88" i="17"/>
  <c r="G88" i="17" s="1"/>
  <c r="F73" i="17"/>
  <c r="E73" i="17"/>
  <c r="E72" i="17"/>
  <c r="L15" i="28" l="1"/>
  <c r="H73" i="17"/>
  <c r="J26" i="28"/>
  <c r="K35" i="31"/>
  <c r="L35" i="31"/>
  <c r="M26" i="28" s="1"/>
  <c r="K17" i="31"/>
  <c r="L17" i="31"/>
  <c r="J4" i="28"/>
  <c r="K10" i="31"/>
  <c r="L10" i="31"/>
  <c r="M4" i="28" s="1"/>
  <c r="G73" i="17"/>
  <c r="H88" i="17"/>
  <c r="F71" i="17"/>
  <c r="E71" i="17"/>
  <c r="F70" i="17"/>
  <c r="E70" i="17"/>
  <c r="H71" i="17" l="1"/>
  <c r="L4" i="28"/>
  <c r="J16" i="28"/>
  <c r="K24" i="31"/>
  <c r="L24" i="31"/>
  <c r="M16" i="28" s="1"/>
  <c r="L26" i="28"/>
  <c r="G70" i="17"/>
  <c r="G71" i="17"/>
  <c r="H70" i="17"/>
  <c r="F69" i="17"/>
  <c r="H69" i="17" s="1"/>
  <c r="E69" i="17"/>
  <c r="F68" i="17"/>
  <c r="E68" i="17"/>
  <c r="F67" i="17"/>
  <c r="H67" i="17" s="1"/>
  <c r="E67" i="17"/>
  <c r="F66" i="17"/>
  <c r="E66" i="17"/>
  <c r="F65" i="17"/>
  <c r="E65" i="17"/>
  <c r="E75" i="17" s="1"/>
  <c r="F64" i="17"/>
  <c r="E64" i="17"/>
  <c r="E74" i="17" s="1"/>
  <c r="J5" i="28" l="1"/>
  <c r="L11" i="31"/>
  <c r="L36" i="31"/>
  <c r="K36" i="31"/>
  <c r="L16" i="28"/>
  <c r="F75" i="17"/>
  <c r="H75" i="17" s="1"/>
  <c r="G66" i="17"/>
  <c r="G68" i="17"/>
  <c r="G67" i="17"/>
  <c r="H64" i="17"/>
  <c r="H66" i="17"/>
  <c r="H68" i="17"/>
  <c r="E77" i="17"/>
  <c r="G69" i="17"/>
  <c r="H65" i="17"/>
  <c r="G64" i="17"/>
  <c r="G65" i="17"/>
  <c r="H59" i="17"/>
  <c r="G59" i="17"/>
  <c r="K25" i="31" l="1"/>
  <c r="L25" i="31"/>
  <c r="G75" i="17"/>
  <c r="K11" i="31"/>
  <c r="M5" i="28"/>
  <c r="J27" i="28"/>
  <c r="L37" i="31"/>
  <c r="M27" i="28" s="1"/>
  <c r="K37" i="31"/>
  <c r="F56" i="17"/>
  <c r="E56" i="17"/>
  <c r="F55" i="17"/>
  <c r="E55" i="17"/>
  <c r="F54" i="17"/>
  <c r="E54" i="17"/>
  <c r="F53" i="17"/>
  <c r="E53" i="17"/>
  <c r="F52" i="17"/>
  <c r="H52" i="17" s="1"/>
  <c r="E52" i="17"/>
  <c r="F51" i="17"/>
  <c r="E51" i="17"/>
  <c r="L27" i="28" l="1"/>
  <c r="L5" i="28"/>
  <c r="L26" i="31"/>
  <c r="M17" i="28" s="1"/>
  <c r="J17" i="28"/>
  <c r="K26" i="31"/>
  <c r="H51" i="17"/>
  <c r="G56" i="17"/>
  <c r="G54" i="17"/>
  <c r="G52" i="17"/>
  <c r="G51" i="17"/>
  <c r="G53" i="17"/>
  <c r="G55" i="17"/>
  <c r="H53" i="17"/>
  <c r="H54" i="17"/>
  <c r="H55" i="17"/>
  <c r="H56" i="17"/>
  <c r="F50" i="17"/>
  <c r="E50" i="17"/>
  <c r="F49" i="17"/>
  <c r="H49" i="17" s="1"/>
  <c r="E49" i="17"/>
  <c r="E48" i="17"/>
  <c r="L17" i="28" l="1"/>
  <c r="J6" i="28"/>
  <c r="K13" i="31"/>
  <c r="L13" i="31"/>
  <c r="M6" i="28" s="1"/>
  <c r="L38" i="31"/>
  <c r="M31" i="28" s="1"/>
  <c r="J31" i="28"/>
  <c r="K38" i="31"/>
  <c r="L31" i="28" s="1"/>
  <c r="H50" i="17"/>
  <c r="G49" i="17"/>
  <c r="G50" i="17"/>
  <c r="E58" i="17"/>
  <c r="F47" i="17"/>
  <c r="E47" i="17"/>
  <c r="E57" i="17" s="1"/>
  <c r="J21" i="28" l="1"/>
  <c r="L27" i="31"/>
  <c r="M21" i="28" s="1"/>
  <c r="K27" i="31"/>
  <c r="L6" i="28"/>
  <c r="G47" i="17"/>
  <c r="F57" i="17"/>
  <c r="H57" i="17" s="1"/>
  <c r="H47" i="17"/>
  <c r="B44" i="17"/>
  <c r="H37" i="17"/>
  <c r="G37" i="17"/>
  <c r="F36" i="17"/>
  <c r="E36" i="17"/>
  <c r="L21" i="28" l="1"/>
  <c r="G36" i="17"/>
  <c r="J7" i="28"/>
  <c r="K14" i="31"/>
  <c r="L14" i="31"/>
  <c r="M7" i="28" s="1"/>
  <c r="G57" i="17"/>
  <c r="H36" i="17"/>
  <c r="F35" i="17"/>
  <c r="L7" i="28" l="1"/>
  <c r="E35" i="17"/>
  <c r="G35" i="17" s="1"/>
  <c r="L15" i="31" l="1"/>
  <c r="M11" i="28" s="1"/>
  <c r="K15" i="31"/>
  <c r="J11" i="28"/>
  <c r="H35" i="17"/>
  <c r="H34" i="17"/>
  <c r="G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H23" i="17"/>
  <c r="G23" i="17"/>
  <c r="F22" i="17"/>
  <c r="H32" i="17" l="1"/>
  <c r="L11" i="28"/>
  <c r="G29" i="17"/>
  <c r="G31" i="17"/>
  <c r="H33" i="17"/>
  <c r="G30" i="17"/>
  <c r="G33" i="17"/>
  <c r="E38" i="17"/>
  <c r="H29" i="17"/>
  <c r="H31" i="17"/>
  <c r="H28" i="17"/>
  <c r="H30" i="17"/>
  <c r="G28" i="17"/>
  <c r="F38" i="17"/>
  <c r="G32" i="17"/>
  <c r="E22" i="17"/>
  <c r="J8" i="28" l="1"/>
  <c r="K16" i="31"/>
  <c r="L8" i="28" s="1"/>
  <c r="L16" i="31"/>
  <c r="M8" i="28" s="1"/>
  <c r="G40" i="31"/>
  <c r="G38" i="17"/>
  <c r="H22" i="17"/>
  <c r="G22" i="17"/>
  <c r="H38" i="17"/>
  <c r="F21" i="17"/>
  <c r="E21" i="17"/>
  <c r="F20" i="17"/>
  <c r="E20" i="17"/>
  <c r="F19" i="17"/>
  <c r="E19" i="17"/>
  <c r="F18" i="17"/>
  <c r="E18" i="17"/>
  <c r="E17" i="17"/>
  <c r="G17" i="17" s="1"/>
  <c r="G20" i="17" l="1"/>
  <c r="G19" i="17"/>
  <c r="F24" i="17"/>
  <c r="H20" i="17"/>
  <c r="G21" i="17"/>
  <c r="G18" i="17"/>
  <c r="H19" i="17"/>
  <c r="H21" i="17"/>
  <c r="E24" i="17"/>
  <c r="H18" i="17"/>
  <c r="H13" i="17"/>
  <c r="G13" i="17"/>
  <c r="F12" i="17"/>
  <c r="E12" i="17"/>
  <c r="F11" i="17"/>
  <c r="E11" i="17"/>
  <c r="H11" i="17" l="1"/>
  <c r="G11" i="17"/>
  <c r="H12" i="17"/>
  <c r="G24" i="17"/>
  <c r="G12" i="17"/>
  <c r="H24" i="17"/>
  <c r="F10" i="17"/>
  <c r="E10" i="17" l="1"/>
  <c r="G10" i="17" s="1"/>
  <c r="E9" i="17"/>
  <c r="F8" i="17"/>
  <c r="E8" i="17"/>
  <c r="E7" i="17"/>
  <c r="F48" i="17"/>
  <c r="G48" i="17" s="1"/>
  <c r="E60" i="17"/>
  <c r="H8" i="17" l="1"/>
  <c r="H10" i="17"/>
  <c r="G8" i="17"/>
  <c r="E14" i="17"/>
  <c r="F58" i="17"/>
  <c r="F60" i="17" s="1"/>
  <c r="H60" i="17" s="1"/>
  <c r="H48" i="17"/>
  <c r="G60" i="17" l="1"/>
  <c r="G58" i="17"/>
  <c r="H58" i="17"/>
  <c r="F9" i="17"/>
  <c r="H9" i="17" s="1"/>
  <c r="F7" i="17"/>
  <c r="H7" i="17" s="1"/>
  <c r="F72" i="17"/>
  <c r="H72" i="17" s="1"/>
  <c r="F14" i="17" l="1"/>
  <c r="G14" i="17" s="1"/>
  <c r="G9" i="17"/>
  <c r="F74" i="17"/>
  <c r="G72" i="17"/>
  <c r="G7" i="17"/>
  <c r="H14" i="17" l="1"/>
  <c r="G74" i="17"/>
  <c r="H74" i="17"/>
  <c r="F77" i="17"/>
  <c r="H77" i="17" l="1"/>
  <c r="G77" i="17"/>
</calcChain>
</file>

<file path=xl/comments1.xml><?xml version="1.0" encoding="utf-8"?>
<comments xmlns="http://schemas.openxmlformats.org/spreadsheetml/2006/main">
  <authors>
    <author>marce</author>
    <author>nperez</author>
    <author>ARCE VERGARA,MARCELA MARGARITA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marce
Cierre 7-10-2022 Res - 00188/2022.
Apertura 26-10-2022 RES 
N°201/2022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 xml:space="preserve">marce:
Cierre Res N°213/2022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N°223/2022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APERTURA  202/2022 1000 TONELADAS</t>
        </r>
      </text>
    </comment>
    <comment ref="M25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Apertura 26-10-2022 Res N°202/2022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N°212/2022
Fraccion varado
</t>
        </r>
      </text>
    </comment>
    <comment ref="H33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2152-22 Exceptua de la imputación 1000 t.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Apertura 26-10-2022  Res N°203</t>
        </r>
      </text>
    </comment>
    <comment ref="M37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N°213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N°224/2022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 xml:space="preserve">marce
Cierre Res N°196
</t>
        </r>
      </text>
    </comment>
    <comment ref="M95" authorId="0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N°225/2022</t>
        </r>
      </text>
    </comment>
    <comment ref="M96" authorId="2" shapeId="0">
      <text>
        <r>
          <rPr>
            <b/>
            <sz val="9"/>
            <color indexed="81"/>
            <rFont val="Tahoma"/>
            <charset val="1"/>
          </rPr>
          <t xml:space="preserve">ARCE VERGARA,MARCELA MARGARITA
CIERRE  RES N°229/2022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marce</author>
    <author>ARCE VERGARA,MARCELA MARGARITA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61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82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100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123
Apertura Res. Ex. 145
Cierre Res. Ex. 153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ierre Res. Ex. 162</t>
        </r>
      </text>
    </comment>
    <comment ref="M20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N°431/2022
</t>
        </r>
      </text>
    </comment>
    <comment ref="M21" authorId="2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CIERRE RES N°441/2022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67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116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159</t>
        </r>
      </text>
    </comment>
    <comment ref="M35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RES N°428/2022
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76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75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103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150
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316</t>
        </r>
      </text>
    </comment>
    <comment ref="M50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N°430/2022
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87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81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110
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139</t>
        </r>
      </text>
    </comment>
    <comment ref="M65" authorId="2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CIERRE RES N°442/2022
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83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109</t>
        </r>
      </text>
    </comment>
    <comment ref="M7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152</t>
        </r>
      </text>
    </comment>
    <comment ref="M80" authorId="2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CIERRE RES N° 443/2022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</t>
        </r>
      </text>
    </comment>
    <comment ref="M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79</t>
        </r>
      </text>
    </comment>
    <comment ref="M9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52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101</t>
        </r>
      </text>
    </comment>
    <comment ref="M9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149
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121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
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228</t>
        </r>
      </text>
    </comment>
    <comment ref="M9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1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N°385/2022
</t>
        </r>
      </text>
    </comment>
    <comment ref="M10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409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</t>
        </r>
      </text>
    </comment>
    <comment ref="M10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34</t>
        </r>
      </text>
    </comment>
    <comment ref="M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73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95</t>
        </r>
      </text>
    </comment>
    <comment ref="M1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117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134
</t>
        </r>
      </text>
    </comment>
    <comment ref="M1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134</t>
        </r>
      </text>
    </comment>
    <comment ref="M1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261</t>
        </r>
      </text>
    </comment>
    <comment ref="M123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 Res. 378/2022
</t>
        </r>
      </text>
    </comment>
    <comment ref="M124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N° 00366/2022
</t>
        </r>
      </text>
    </comment>
    <comment ref="M125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 Res. 378/2022</t>
        </r>
      </text>
    </comment>
    <comment ref="M127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N°424/2022</t>
        </r>
      </text>
    </comment>
    <comment ref="M1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</t>
        </r>
      </text>
    </comment>
    <comment ref="M1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46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68</t>
        </r>
      </text>
    </comment>
    <comment ref="M1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96</t>
        </r>
      </text>
    </comment>
    <comment ref="M1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148</t>
        </r>
      </text>
    </comment>
    <comment ref="M1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122
Apertura Res. Ex. 146</t>
        </r>
      </text>
    </comment>
    <comment ref="M1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241</t>
        </r>
      </text>
    </comment>
    <comment ref="M1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252</t>
        </r>
      </text>
    </comment>
    <comment ref="M1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308</t>
        </r>
      </text>
    </comment>
    <comment ref="M1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252
Apertura  Res. Ex. 304</t>
        </r>
      </text>
    </comment>
    <comment ref="M145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 368/2022
</t>
        </r>
      </text>
    </comment>
    <comment ref="M146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00365/2022</t>
        </r>
      </text>
    </comment>
    <comment ref="M147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395/2022
</t>
        </r>
      </text>
    </comment>
    <comment ref="M148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Res. N°397/2022 varado</t>
        </r>
      </text>
    </comment>
    <comment ref="M15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</t>
        </r>
      </text>
    </comment>
    <comment ref="M15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36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72</t>
        </r>
      </text>
    </comment>
    <comment ref="M1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107</t>
        </r>
      </text>
    </comment>
    <comment ref="M1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135</t>
        </r>
      </text>
    </comment>
    <comment ref="M16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231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305
</t>
        </r>
      </text>
    </comment>
    <comment ref="M167" authorId="1" shapeId="0">
      <text>
        <r>
          <rPr>
            <b/>
            <sz val="9"/>
            <color indexed="81"/>
            <rFont val="Tahoma"/>
            <charset val="1"/>
          </rPr>
          <t>marce:
Cierre Res.N°369/2022</t>
        </r>
      </text>
    </comment>
    <comment ref="M169" authorId="1" shapeId="0">
      <text>
        <r>
          <rPr>
            <b/>
            <sz val="9"/>
            <color indexed="81"/>
            <rFont val="Tahoma"/>
            <charset val="1"/>
          </rPr>
          <t xml:space="preserve">marce:
Cierre Res N°403/2022
</t>
        </r>
      </text>
    </comment>
    <comment ref="M1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262</t>
        </r>
      </text>
    </comment>
    <comment ref="M1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288</t>
        </r>
      </text>
    </comment>
    <comment ref="M189" authorId="1" shapeId="0">
      <text>
        <r>
          <rPr>
            <b/>
            <sz val="9"/>
            <color indexed="81"/>
            <rFont val="Tahoma"/>
            <charset val="1"/>
          </rPr>
          <t>marce:
CIERRE RES. N°377/2022</t>
        </r>
      </text>
    </comment>
    <comment ref="M190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Res.Ex N°367/2022
</t>
        </r>
      </text>
    </comment>
    <comment ref="M191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N°396/2022
</t>
        </r>
      </text>
    </comment>
    <comment ref="M192" authorId="1" shapeId="0">
      <text>
        <r>
          <rPr>
            <b/>
            <sz val="9"/>
            <color indexed="81"/>
            <rFont val="Tahoma"/>
            <charset val="1"/>
          </rPr>
          <t xml:space="preserve">marce
CIERRE Res N°417/2022
</t>
        </r>
      </text>
    </comment>
  </commentList>
</comments>
</file>

<file path=xl/sharedStrings.xml><?xml version="1.0" encoding="utf-8"?>
<sst xmlns="http://schemas.openxmlformats.org/spreadsheetml/2006/main" count="3383" uniqueCount="168">
  <si>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</si>
  <si>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</si>
  <si>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</si>
  <si>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</si>
  <si>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</si>
  <si>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</si>
  <si>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</si>
  <si>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</si>
  <si>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</si>
  <si>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Varado + Barreteado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</si>
  <si>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</si>
  <si>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</si>
  <si>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</si>
  <si>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</si>
  <si>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</si>
  <si>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</si>
  <si>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</si>
  <si>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</si>
  <si>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</si>
  <si>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</si>
  <si>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</si>
  <si>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</si>
  <si>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</si>
  <si>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</si>
  <si>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</si>
  <si>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</si>
  <si>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</si>
  <si>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</si>
  <si>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</si>
  <si>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</si>
  <si>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</si>
  <si>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</si>
  <si>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</si>
  <si>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</si>
  <si>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</si>
  <si>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</si>
  <si>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</si>
  <si>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</si>
  <si>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</si>
  <si>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</si>
  <si>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</si>
  <si>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</si>
  <si>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</si>
  <si>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</si>
  <si>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</si>
  <si>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</si>
  <si>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</si>
  <si>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</si>
  <si>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</si>
  <si>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</si>
  <si>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</si>
  <si>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</si>
  <si>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</si>
  <si>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</si>
  <si>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</si>
  <si>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</si>
  <si>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</si>
  <si>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</si>
  <si>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</si>
  <si>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</si>
  <si>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</si>
  <si>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</si>
  <si>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</si>
  <si>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</si>
  <si>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</si>
  <si>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</si>
  <si>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</si>
  <si>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</si>
  <si>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</si>
  <si>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(VARADO)</t>
  </si>
  <si>
    <t>OVALLE (VARADO)</t>
  </si>
  <si>
    <t>CANELA (VARADO)</t>
  </si>
  <si>
    <t>LOS VILOS (VARADO)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</si>
  <si>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</si>
  <si>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</si>
  <si>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</si>
  <si>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</si>
  <si>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</si>
  <si>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</si>
  <si>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</si>
  <si>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</si>
  <si>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</si>
  <si>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</si>
  <si>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</si>
  <si>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</si>
  <si>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</si>
  <si>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</si>
  <si>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</si>
  <si>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</si>
  <si>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</si>
  <si>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</si>
  <si>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</si>
  <si>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</si>
  <si>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</si>
  <si>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Cuota Asignada (t)</t>
  </si>
  <si>
    <t>Captura Recolectores (RO)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</si>
  <si>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</si>
  <si>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</si>
  <si>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</si>
  <si>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</si>
  <si>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</si>
  <si>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</si>
  <si>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Huasco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</si>
  <si>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</si>
  <si>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</si>
  <si>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</si>
  <si>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</si>
  <si>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</si>
  <si>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</si>
  <si>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</si>
  <si>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</si>
  <si>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</si>
  <si>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</si>
  <si>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Sept</t>
  </si>
  <si>
    <t>Total Huiro Macro (t)</t>
  </si>
  <si>
    <t>MAYO</t>
  </si>
  <si>
    <t xml:space="preserve"> </t>
  </si>
  <si>
    <t xml:space="preserve">                                                                            </t>
  </si>
  <si>
    <t>año</t>
  </si>
  <si>
    <t>mensaje</t>
  </si>
  <si>
    <t xml:space="preserve"> Barreteado</t>
  </si>
  <si>
    <t>Barreteado</t>
  </si>
  <si>
    <t>Asignatario - Provincia</t>
  </si>
  <si>
    <t>Asignatario - Comuna</t>
  </si>
  <si>
    <t>La Higuera</t>
  </si>
  <si>
    <t>Asignatario-Comuna</t>
  </si>
  <si>
    <t>Información preliminar</t>
  </si>
  <si>
    <t>captura</t>
  </si>
  <si>
    <t>Jun</t>
  </si>
  <si>
    <t>Jul</t>
  </si>
  <si>
    <t>Ago-Sep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</si>
  <si>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</si>
  <si>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</si>
  <si>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</si>
  <si>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</si>
  <si>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</si>
  <si>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</si>
  <si>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</si>
  <si>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</si>
  <si>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</si>
  <si>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</si>
  <si>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</si>
  <si>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</si>
  <si>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</si>
  <si>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</si>
  <si>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</si>
  <si>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>JUBIO</t>
  </si>
  <si>
    <t>LA HIGUERA ( BARRETEADO)</t>
  </si>
  <si>
    <t>Tipo fraccionamiento Cuota</t>
  </si>
  <si>
    <t>Copiapó</t>
  </si>
  <si>
    <t>Jul-Ago.</t>
  </si>
  <si>
    <t>Sep.</t>
  </si>
  <si>
    <t>Enero</t>
  </si>
  <si>
    <t>Febrero</t>
  </si>
  <si>
    <t>Marzo</t>
  </si>
  <si>
    <t>Abril</t>
  </si>
  <si>
    <t>Mayo</t>
  </si>
  <si>
    <t>Junio</t>
  </si>
  <si>
    <t>Diciembre</t>
  </si>
  <si>
    <t xml:space="preserve">Diciembre </t>
  </si>
  <si>
    <t>Jul-Sep</t>
  </si>
  <si>
    <t xml:space="preserve">                     RESUMEN ANUAL CONSUMO DE CUOTA HUIRO NEGRO, HUIRO PALO Y HUIRO MACRO  III REGION DE ATACAMA, AÑO 2022                                                                   </t>
  </si>
  <si>
    <t>RESUMEN ANUAL CONSUMO DE CUOTA HUIRO NEGRO, HUIRO PALO Y HUIRO MACRO IV REGION COQUIMBO, AÑO 2022</t>
  </si>
  <si>
    <t>CONTROL DE CUOTAS ANUAL HUIRO NEGRO, HUIRO PALO Y HUIRO MACRO III REGION AÑO 2022</t>
  </si>
  <si>
    <t>CONTROL DE CUOTAS ANUAL HUIRO NEGRO, HUIRO PALO Y HUIRO MACRO IV REGION AÑO 2022</t>
  </si>
  <si>
    <t xml:space="preserve">Información  Preliminares,  la actualización es parcial debido a problemas de servidor informático 
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</si>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</sst>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  <numFmt numFmtId="173" formatCode="0.0000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43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2" applyNumberFormat="1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4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2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2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2" xfId="3" applyNumberFormat="1" applyFont="1" applyFill="1" applyBorder="1" applyAlignment="1">
      <alignment horizontal="center" vertical="center"/>
    </xf>
    <xf numFmtId="172" fontId="15" fillId="0" borderId="44" xfId="3" applyNumberFormat="1" applyFont="1" applyFill="1" applyBorder="1" applyAlignment="1">
      <alignment horizontal="center" vertical="center"/>
    </xf>
    <xf numFmtId="172" fontId="15" fillId="0" borderId="54" xfId="3" applyNumberFormat="1" applyFont="1" applyFill="1" applyBorder="1" applyAlignment="1">
      <alignment horizontal="center" vertical="center"/>
    </xf>
    <xf numFmtId="172" fontId="16" fillId="0" borderId="54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6" xfId="2" applyNumberFormat="1" applyFont="1" applyFill="1" applyBorder="1" applyAlignment="1">
      <alignment horizontal="center" vertical="center"/>
    </xf>
    <xf numFmtId="168" fontId="16" fillId="35" borderId="46" xfId="0" applyNumberFormat="1" applyFont="1" applyFill="1" applyBorder="1" applyAlignment="1">
      <alignment horizontal="center" vertical="center"/>
    </xf>
    <xf numFmtId="168" fontId="14" fillId="35" borderId="5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6" xfId="3" applyFont="1" applyFill="1" applyBorder="1" applyAlignment="1">
      <alignment horizontal="center" vertical="center"/>
    </xf>
    <xf numFmtId="0" fontId="12" fillId="35" borderId="47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6" xfId="2" applyNumberFormat="1" applyFont="1" applyFill="1" applyBorder="1" applyAlignment="1">
      <alignment horizontal="center" vertical="center"/>
    </xf>
    <xf numFmtId="168" fontId="1" fillId="35" borderId="46" xfId="2" applyNumberFormat="1" applyFont="1" applyFill="1" applyBorder="1" applyAlignment="1">
      <alignment horizontal="center" vertical="center"/>
    </xf>
    <xf numFmtId="9" fontId="8" fillId="35" borderId="46" xfId="3" applyFont="1" applyFill="1" applyBorder="1" applyAlignment="1">
      <alignment horizontal="center" vertical="center"/>
    </xf>
    <xf numFmtId="0" fontId="6" fillId="35" borderId="47" xfId="2" applyNumberFormat="1" applyFont="1" applyFill="1" applyBorder="1" applyAlignment="1">
      <alignment horizontal="center" vertical="center"/>
    </xf>
    <xf numFmtId="168" fontId="3" fillId="35" borderId="46" xfId="2" applyNumberFormat="1" applyFont="1" applyFill="1" applyBorder="1" applyAlignment="1">
      <alignment horizontal="center" vertical="center"/>
    </xf>
    <xf numFmtId="172" fontId="12" fillId="35" borderId="46" xfId="3" applyNumberFormat="1" applyFont="1" applyFill="1" applyBorder="1" applyAlignment="1">
      <alignment horizontal="center" vertical="center"/>
    </xf>
    <xf numFmtId="0" fontId="3" fillId="35" borderId="46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6" fillId="5" borderId="57" xfId="2" applyNumberFormat="1" applyFont="1" applyFill="1" applyBorder="1" applyAlignment="1">
      <alignment horizontal="center" vertical="center"/>
    </xf>
    <xf numFmtId="168" fontId="6" fillId="5" borderId="57" xfId="2" applyNumberFormat="1" applyFont="1" applyFill="1" applyBorder="1" applyAlignment="1">
      <alignment horizontal="center" vertical="center"/>
    </xf>
    <xf numFmtId="168" fontId="6" fillId="0" borderId="57" xfId="2" applyNumberFormat="1" applyFont="1" applyFill="1" applyBorder="1" applyAlignment="1">
      <alignment horizontal="center" vertical="center"/>
    </xf>
    <xf numFmtId="9" fontId="6" fillId="0" borderId="57" xfId="3" applyFont="1" applyFill="1" applyBorder="1" applyAlignment="1">
      <alignment horizontal="center" vertical="center"/>
    </xf>
    <xf numFmtId="9" fontId="6" fillId="0" borderId="57" xfId="3" applyNumberFormat="1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5" fillId="6" borderId="57" xfId="2" applyNumberFormat="1" applyFont="1" applyFill="1" applyBorder="1" applyAlignment="1">
      <alignment horizontal="center" vertical="center"/>
    </xf>
    <xf numFmtId="168" fontId="5" fillId="6" borderId="57" xfId="2" applyNumberFormat="1" applyFont="1" applyFill="1" applyBorder="1" applyAlignment="1">
      <alignment horizontal="center" vertical="center"/>
    </xf>
    <xf numFmtId="168" fontId="5" fillId="0" borderId="57" xfId="2" applyNumberFormat="1" applyFont="1" applyFill="1" applyBorder="1" applyAlignment="1">
      <alignment horizontal="center" vertical="center"/>
    </xf>
    <xf numFmtId="9" fontId="5" fillId="0" borderId="57" xfId="3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5" fillId="5" borderId="57" xfId="2" applyNumberFormat="1" applyFont="1" applyFill="1" applyBorder="1" applyAlignment="1">
      <alignment horizontal="center" vertical="center"/>
    </xf>
    <xf numFmtId="168" fontId="5" fillId="5" borderId="57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/>
    </xf>
    <xf numFmtId="14" fontId="44" fillId="0" borderId="59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2" fontId="6" fillId="0" borderId="59" xfId="2" applyNumberFormat="1" applyFont="1" applyFill="1" applyBorder="1" applyAlignment="1">
      <alignment horizontal="center" vertical="center"/>
    </xf>
    <xf numFmtId="9" fontId="0" fillId="0" borderId="59" xfId="3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5" borderId="59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2" xfId="0" applyNumberFormat="1" applyFont="1" applyFill="1" applyBorder="1" applyAlignment="1">
      <alignment horizontal="center" vertical="center"/>
    </xf>
    <xf numFmtId="166" fontId="9" fillId="6" borderId="62" xfId="0" applyNumberFormat="1" applyFont="1" applyFill="1" applyBorder="1" applyAlignment="1">
      <alignment horizontal="center" vertical="center"/>
    </xf>
    <xf numFmtId="166" fontId="0" fillId="6" borderId="62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0" fillId="5" borderId="62" xfId="2" applyNumberFormat="1" applyFont="1" applyFill="1" applyBorder="1" applyAlignment="1">
      <alignment horizontal="center" vertical="center"/>
    </xf>
    <xf numFmtId="166" fontId="9" fillId="5" borderId="62" xfId="0" applyNumberFormat="1" applyFont="1" applyFill="1" applyBorder="1" applyAlignment="1">
      <alignment horizontal="center" vertical="center"/>
    </xf>
    <xf numFmtId="166" fontId="0" fillId="6" borderId="54" xfId="2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9" fontId="6" fillId="0" borderId="59" xfId="3" applyFont="1" applyFill="1" applyBorder="1" applyAlignment="1">
      <alignment horizontal="center" vertical="center"/>
    </xf>
    <xf numFmtId="0" fontId="0" fillId="6" borderId="59" xfId="2" applyNumberFormat="1" applyFont="1" applyFill="1" applyBorder="1" applyAlignment="1">
      <alignment horizontal="center" vertical="center"/>
    </xf>
    <xf numFmtId="2" fontId="0" fillId="0" borderId="59" xfId="2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8" xfId="2" applyNumberFormat="1" applyFont="1" applyFill="1" applyBorder="1" applyAlignment="1">
      <alignment horizontal="center" vertical="center"/>
    </xf>
    <xf numFmtId="166" fontId="6" fillId="6" borderId="61" xfId="2" applyNumberFormat="1" applyFont="1" applyFill="1" applyBorder="1" applyAlignment="1">
      <alignment horizontal="center" vertical="center"/>
    </xf>
    <xf numFmtId="166" fontId="5" fillId="6" borderId="62" xfId="2" applyNumberFormat="1" applyFont="1" applyFill="1" applyBorder="1" applyAlignment="1">
      <alignment horizontal="center" vertical="center"/>
    </xf>
    <xf numFmtId="166" fontId="5" fillId="5" borderId="62" xfId="2" applyNumberFormat="1" applyFont="1" applyFill="1" applyBorder="1" applyAlignment="1">
      <alignment horizontal="center" vertical="center"/>
    </xf>
    <xf numFmtId="166" fontId="5" fillId="6" borderId="54" xfId="2" applyNumberFormat="1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0" borderId="59" xfId="2" applyNumberFormat="1" applyFont="1" applyFill="1" applyBorder="1" applyAlignment="1">
      <alignment horizontal="center" vertical="center"/>
    </xf>
    <xf numFmtId="168" fontId="0" fillId="5" borderId="59" xfId="2" applyNumberFormat="1" applyFont="1" applyFill="1" applyBorder="1" applyAlignment="1">
      <alignment horizontal="center" vertical="center"/>
    </xf>
    <xf numFmtId="0" fontId="0" fillId="6" borderId="40" xfId="2" applyNumberFormat="1" applyFont="1" applyFill="1" applyBorder="1" applyAlignment="1">
      <alignment horizontal="center" vertical="center"/>
    </xf>
    <xf numFmtId="2" fontId="0" fillId="0" borderId="40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/>
    </xf>
    <xf numFmtId="168" fontId="0" fillId="6" borderId="58" xfId="2" applyNumberFormat="1" applyFont="1" applyFill="1" applyBorder="1" applyAlignment="1">
      <alignment horizontal="center" vertical="center"/>
    </xf>
    <xf numFmtId="168" fontId="0" fillId="6" borderId="61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5" borderId="62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4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5" fillId="0" borderId="59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5" xfId="2" applyNumberFormat="1" applyFont="1" applyFill="1" applyBorder="1" applyAlignment="1">
      <alignment horizontal="center" vertical="center"/>
    </xf>
    <xf numFmtId="168" fontId="5" fillId="0" borderId="40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5" fillId="0" borderId="59" xfId="2" applyNumberFormat="1" applyFont="1" applyFill="1" applyBorder="1" applyAlignment="1">
      <alignment horizontal="center" vertical="center" wrapText="1"/>
    </xf>
    <xf numFmtId="168" fontId="0" fillId="0" borderId="59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5" fillId="0" borderId="63" xfId="2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68" fontId="6" fillId="0" borderId="63" xfId="2" applyNumberFormat="1" applyFont="1" applyFill="1" applyBorder="1" applyAlignment="1">
      <alignment horizontal="center" vertical="center"/>
    </xf>
    <xf numFmtId="14" fontId="12" fillId="35" borderId="47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0" fontId="2" fillId="35" borderId="27" xfId="3" applyNumberFormat="1" applyFont="1" applyFill="1" applyBorder="1" applyAlignment="1">
      <alignment horizontal="center" vertical="center"/>
    </xf>
    <xf numFmtId="9" fontId="49" fillId="7" borderId="0" xfId="3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168" fontId="2" fillId="35" borderId="0" xfId="2" applyNumberFormat="1" applyFont="1" applyFill="1" applyBorder="1" applyAlignment="1">
      <alignment horizontal="center" vertical="center"/>
    </xf>
    <xf numFmtId="168" fontId="14" fillId="35" borderId="0" xfId="0" applyNumberFormat="1" applyFont="1" applyFill="1" applyBorder="1" applyAlignment="1">
      <alignment horizontal="center" vertical="center"/>
    </xf>
    <xf numFmtId="10" fontId="2" fillId="35" borderId="0" xfId="3" applyNumberFormat="1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 wrapText="1"/>
    </xf>
    <xf numFmtId="0" fontId="0" fillId="5" borderId="67" xfId="0" applyFont="1" applyFill="1" applyBorder="1" applyAlignment="1">
      <alignment horizontal="center" vertical="center"/>
    </xf>
    <xf numFmtId="0" fontId="0" fillId="5" borderId="67" xfId="2" applyNumberFormat="1" applyFont="1" applyFill="1" applyBorder="1" applyAlignment="1">
      <alignment horizontal="center" vertical="center"/>
    </xf>
    <xf numFmtId="166" fontId="5" fillId="5" borderId="68" xfId="2" applyNumberFormat="1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 wrapText="1"/>
    </xf>
    <xf numFmtId="0" fontId="0" fillId="6" borderId="67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/>
    </xf>
    <xf numFmtId="168" fontId="44" fillId="0" borderId="67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168" fontId="5" fillId="6" borderId="67" xfId="2" applyNumberFormat="1" applyFont="1" applyFill="1" applyBorder="1" applyAlignment="1">
      <alignment horizontal="center" vertical="center"/>
    </xf>
    <xf numFmtId="168" fontId="9" fillId="6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/>
    </xf>
    <xf numFmtId="168" fontId="5" fillId="5" borderId="67" xfId="2" applyNumberFormat="1" applyFont="1" applyFill="1" applyBorder="1" applyAlignment="1">
      <alignment horizontal="center" vertical="center"/>
    </xf>
    <xf numFmtId="168" fontId="9" fillId="5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168" fontId="6" fillId="5" borderId="67" xfId="2" applyNumberFormat="1" applyFon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 wrapText="1"/>
    </xf>
    <xf numFmtId="168" fontId="0" fillId="5" borderId="67" xfId="0" applyNumberFormat="1" applyFont="1" applyFill="1" applyBorder="1" applyAlignment="1">
      <alignment horizontal="center" vertical="center"/>
    </xf>
    <xf numFmtId="168" fontId="0" fillId="5" borderId="67" xfId="2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0" fontId="6" fillId="5" borderId="67" xfId="2" applyNumberFormat="1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5" fillId="6" borderId="67" xfId="2" applyNumberFormat="1" applyFont="1" applyFill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5" fillId="5" borderId="67" xfId="2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72" fontId="44" fillId="0" borderId="67" xfId="3" applyNumberFormat="1" applyFont="1" applyFill="1" applyBorder="1" applyAlignment="1">
      <alignment horizontal="center"/>
    </xf>
    <xf numFmtId="14" fontId="44" fillId="0" borderId="67" xfId="0" applyNumberFormat="1" applyFont="1" applyFill="1" applyBorder="1" applyAlignment="1">
      <alignment horizontal="center"/>
    </xf>
    <xf numFmtId="0" fontId="44" fillId="36" borderId="41" xfId="0" applyFont="1" applyFill="1" applyBorder="1" applyAlignment="1">
      <alignment horizontal="center"/>
    </xf>
    <xf numFmtId="168" fontId="44" fillId="36" borderId="41" xfId="0" applyNumberFormat="1" applyFont="1" applyFill="1" applyBorder="1" applyAlignment="1">
      <alignment horizontal="center"/>
    </xf>
    <xf numFmtId="0" fontId="44" fillId="36" borderId="67" xfId="0" applyFont="1" applyFill="1" applyBorder="1" applyAlignment="1">
      <alignment horizontal="center"/>
    </xf>
    <xf numFmtId="0" fontId="44" fillId="36" borderId="57" xfId="0" applyFont="1" applyFill="1" applyBorder="1" applyAlignment="1">
      <alignment horizontal="center"/>
    </xf>
    <xf numFmtId="168" fontId="44" fillId="36" borderId="57" xfId="0" applyNumberFormat="1" applyFont="1" applyFill="1" applyBorder="1" applyAlignment="1">
      <alignment horizontal="center"/>
    </xf>
    <xf numFmtId="168" fontId="44" fillId="36" borderId="67" xfId="0" applyNumberFormat="1" applyFont="1" applyFill="1" applyBorder="1" applyAlignment="1">
      <alignment horizontal="center"/>
    </xf>
    <xf numFmtId="0" fontId="44" fillId="36" borderId="59" xfId="0" applyFont="1" applyFill="1" applyBorder="1" applyAlignment="1">
      <alignment horizontal="center"/>
    </xf>
    <xf numFmtId="168" fontId="44" fillId="36" borderId="59" xfId="0" applyNumberFormat="1" applyFont="1" applyFill="1" applyBorder="1" applyAlignment="1">
      <alignment horizontal="center"/>
    </xf>
    <xf numFmtId="168" fontId="0" fillId="0" borderId="39" xfId="2" applyNumberFormat="1" applyFont="1" applyFill="1" applyBorder="1" applyAlignment="1">
      <alignment horizontal="center" vertical="center"/>
    </xf>
    <xf numFmtId="14" fontId="8" fillId="2" borderId="52" xfId="2" applyNumberFormat="1" applyFont="1" applyFill="1" applyBorder="1" applyAlignment="1">
      <alignment horizontal="center" vertical="center" wrapText="1"/>
    </xf>
    <xf numFmtId="173" fontId="0" fillId="3" borderId="0" xfId="0" applyNumberFormat="1" applyFill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 wrapText="1"/>
    </xf>
    <xf numFmtId="173" fontId="0" fillId="3" borderId="0" xfId="3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8" fontId="0" fillId="0" borderId="57" xfId="0" applyNumberFormat="1" applyFill="1" applyBorder="1" applyAlignment="1">
      <alignment horizontal="center" vertical="center"/>
    </xf>
    <xf numFmtId="168" fontId="5" fillId="0" borderId="57" xfId="2" applyNumberFormat="1" applyFill="1" applyBorder="1" applyAlignment="1">
      <alignment horizontal="center" vertical="center"/>
    </xf>
    <xf numFmtId="168" fontId="5" fillId="0" borderId="67" xfId="2" applyNumberFormat="1" applyFill="1" applyBorder="1" applyAlignment="1">
      <alignment horizontal="center" vertical="center"/>
    </xf>
    <xf numFmtId="168" fontId="5" fillId="0" borderId="67" xfId="2" applyNumberFormat="1" applyFont="1" applyFill="1" applyBorder="1" applyAlignment="1">
      <alignment horizontal="center" vertical="center"/>
    </xf>
    <xf numFmtId="168" fontId="36" fillId="0" borderId="67" xfId="0" applyNumberFormat="1" applyFont="1" applyFill="1" applyBorder="1" applyAlignment="1">
      <alignment horizontal="center" vertical="center"/>
    </xf>
    <xf numFmtId="168" fontId="0" fillId="0" borderId="57" xfId="2" applyNumberFormat="1" applyFont="1" applyFill="1" applyBorder="1" applyAlignment="1">
      <alignment horizontal="center" vertical="center"/>
    </xf>
    <xf numFmtId="168" fontId="0" fillId="0" borderId="67" xfId="2" applyNumberFormat="1" applyFont="1" applyFill="1" applyBorder="1" applyAlignment="1">
      <alignment horizontal="center" vertical="center"/>
    </xf>
    <xf numFmtId="168" fontId="0" fillId="0" borderId="67" xfId="0" applyNumberForma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68" fontId="36" fillId="0" borderId="57" xfId="0" applyNumberFormat="1" applyFon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14" fontId="50" fillId="2" borderId="52" xfId="2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2" fontId="5" fillId="0" borderId="67" xfId="2" applyNumberFormat="1" applyFont="1" applyFill="1" applyBorder="1" applyAlignment="1">
      <alignment horizontal="center" vertical="center"/>
    </xf>
    <xf numFmtId="9" fontId="6" fillId="37" borderId="41" xfId="3" applyFont="1" applyFill="1" applyBorder="1" applyAlignment="1">
      <alignment horizontal="center" vertical="center"/>
    </xf>
    <xf numFmtId="9" fontId="6" fillId="37" borderId="2" xfId="3" applyFont="1" applyFill="1" applyBorder="1" applyAlignment="1">
      <alignment horizontal="center" vertical="center"/>
    </xf>
    <xf numFmtId="9" fontId="6" fillId="37" borderId="41" xfId="3" applyNumberFormat="1" applyFont="1" applyFill="1" applyBorder="1" applyAlignment="1">
      <alignment horizontal="center" vertical="center"/>
    </xf>
    <xf numFmtId="9" fontId="6" fillId="37" borderId="57" xfId="3" applyFont="1" applyFill="1" applyBorder="1" applyAlignment="1">
      <alignment horizontal="center" vertical="center"/>
    </xf>
    <xf numFmtId="9" fontId="5" fillId="37" borderId="41" xfId="3" applyFont="1" applyFill="1" applyBorder="1" applyAlignment="1">
      <alignment horizontal="center" vertical="center"/>
    </xf>
    <xf numFmtId="9" fontId="5" fillId="37" borderId="57" xfId="3" applyFont="1" applyFill="1" applyBorder="1" applyAlignment="1">
      <alignment horizontal="center" vertical="center"/>
    </xf>
    <xf numFmtId="172" fontId="5" fillId="37" borderId="41" xfId="3" applyNumberFormat="1" applyFont="1" applyFill="1" applyBorder="1" applyAlignment="1">
      <alignment horizontal="center" vertical="center"/>
    </xf>
    <xf numFmtId="166" fontId="5" fillId="6" borderId="69" xfId="2" applyNumberFormat="1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/>
    </xf>
    <xf numFmtId="168" fontId="6" fillId="0" borderId="70" xfId="2" applyNumberFormat="1" applyFont="1" applyFill="1" applyBorder="1" applyAlignment="1">
      <alignment horizontal="center" vertical="center"/>
    </xf>
    <xf numFmtId="9" fontId="0" fillId="37" borderId="59" xfId="3" applyFont="1" applyFill="1" applyBorder="1" applyAlignment="1">
      <alignment horizontal="center" vertical="center"/>
    </xf>
    <xf numFmtId="9" fontId="0" fillId="37" borderId="2" xfId="3" applyFont="1" applyFill="1" applyBorder="1" applyAlignment="1">
      <alignment horizontal="center" vertical="center"/>
    </xf>
    <xf numFmtId="14" fontId="1" fillId="2" borderId="52" xfId="2" applyNumberFormat="1" applyFont="1" applyFill="1" applyBorder="1" applyAlignment="1">
      <alignment horizontal="center" vertical="center" wrapText="1"/>
    </xf>
    <xf numFmtId="9" fontId="6" fillId="37" borderId="59" xfId="3" applyFont="1" applyFill="1" applyBorder="1" applyAlignment="1">
      <alignment horizontal="center" vertical="center"/>
    </xf>
    <xf numFmtId="9" fontId="8" fillId="37" borderId="13" xfId="3" applyFont="1" applyFill="1" applyBorder="1" applyAlignment="1">
      <alignment horizontal="center" vertical="center"/>
    </xf>
    <xf numFmtId="166" fontId="1" fillId="35" borderId="14" xfId="2" applyNumberFormat="1" applyFont="1" applyFill="1" applyBorder="1" applyAlignment="1">
      <alignment horizontal="center" vertical="center"/>
    </xf>
    <xf numFmtId="14" fontId="42" fillId="0" borderId="41" xfId="0" applyNumberFormat="1" applyFont="1" applyFill="1" applyBorder="1" applyAlignment="1">
      <alignment horizontal="center"/>
    </xf>
    <xf numFmtId="168" fontId="0" fillId="0" borderId="70" xfId="0" applyNumberFormat="1" applyFont="1" applyFill="1" applyBorder="1" applyAlignment="1">
      <alignment horizontal="center" vertical="center"/>
    </xf>
    <xf numFmtId="168" fontId="5" fillId="0" borderId="70" xfId="2" applyNumberFormat="1" applyFill="1" applyBorder="1" applyAlignment="1">
      <alignment horizontal="center" vertical="center"/>
    </xf>
    <xf numFmtId="14" fontId="8" fillId="2" borderId="70" xfId="0" applyNumberFormat="1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top" wrapText="1"/>
    </xf>
    <xf numFmtId="0" fontId="2" fillId="6" borderId="43" xfId="0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8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49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48</xdr:row>
      <xdr:rowOff>176034</xdr:rowOff>
    </xdr:from>
    <xdr:to>
      <xdr:col>1</xdr:col>
      <xdr:colOff>1945820</xdr:colOff>
      <xdr:row>56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65</xdr:row>
      <xdr:rowOff>176892</xdr:rowOff>
    </xdr:from>
    <xdr:to>
      <xdr:col>1</xdr:col>
      <xdr:colOff>1967593</xdr:colOff>
      <xdr:row>73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80</xdr:row>
      <xdr:rowOff>353786</xdr:rowOff>
    </xdr:from>
    <xdr:to>
      <xdr:col>1</xdr:col>
      <xdr:colOff>2013857</xdr:colOff>
      <xdr:row>86</xdr:row>
      <xdr:rowOff>236312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669019</xdr:colOff>
      <xdr:row>17</xdr:row>
      <xdr:rowOff>219021</xdr:rowOff>
    </xdr:from>
    <xdr:to>
      <xdr:col>1</xdr:col>
      <xdr:colOff>1813152</xdr:colOff>
      <xdr:row>23</xdr:row>
      <xdr:rowOff>27215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0412" y="4859057"/>
          <a:ext cx="1144133" cy="12777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29</xdr:row>
      <xdr:rowOff>108857</xdr:rowOff>
    </xdr:from>
    <xdr:to>
      <xdr:col>1</xdr:col>
      <xdr:colOff>1850571</xdr:colOff>
      <xdr:row>35</xdr:row>
      <xdr:rowOff>176892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90</xdr:row>
      <xdr:rowOff>0</xdr:rowOff>
    </xdr:from>
    <xdr:to>
      <xdr:col>1</xdr:col>
      <xdr:colOff>1306286</xdr:colOff>
      <xdr:row>91</xdr:row>
      <xdr:rowOff>53340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379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377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158"/>
  <sheetViews>
    <sheetView tabSelected="1" zoomScale="70" zoomScaleNormal="70" workbookViewId="0">
      <selection activeCell="A6" sqref="A6"/>
    </sheetView>
  </sheetViews>
  <sheetFormatPr baseColWidth="10" defaultColWidth="11.42578125" defaultRowHeight="15"/>
  <cols>
    <col min="1" max="1" width="28.42578125" style="6" customWidth="1"/>
    <col min="2" max="2" width="34.85546875" style="6" customWidth="1"/>
    <col min="3" max="3" width="19.28515625" style="6" customWidth="1"/>
    <col min="4" max="4" width="33.140625" style="6" customWidth="1"/>
    <col min="5" max="5" width="19.28515625" style="6" customWidth="1"/>
    <col min="6" max="6" width="16.28515625" style="6" customWidth="1"/>
    <col min="7" max="7" width="16.140625" style="6" customWidth="1"/>
    <col min="8" max="8" width="29.85546875" style="7" customWidth="1"/>
    <col min="9" max="9" width="9.42578125" style="6" hidden="1" customWidth="1"/>
    <col min="10" max="10" width="12.85546875" style="6" customWidth="1"/>
    <col min="11" max="16384" width="11.42578125" style="6"/>
  </cols>
  <sheetData>
    <row r="1" spans="2:11" ht="15.75" thickBot="1"/>
    <row r="2" spans="2:11" ht="27.75" customHeight="1">
      <c r="B2" s="428" t="s">
        <v>161</v>
      </c>
      <c r="C2" s="429"/>
      <c r="D2" s="429"/>
      <c r="E2" s="429"/>
      <c r="F2" s="429"/>
      <c r="G2" s="429"/>
      <c r="H2" s="430"/>
      <c r="I2" s="24"/>
    </row>
    <row r="3" spans="2:11" ht="17.45" customHeight="1">
      <c r="B3" s="431" t="s">
        <v>165</v>
      </c>
      <c r="C3" s="432"/>
      <c r="D3" s="432"/>
      <c r="E3" s="432"/>
      <c r="F3" s="432"/>
      <c r="G3" s="432"/>
      <c r="H3" s="433"/>
      <c r="I3" s="25"/>
    </row>
    <row r="4" spans="2:11" ht="26.45" customHeight="1" thickBot="1">
      <c r="B4" s="425">
        <v>44926</v>
      </c>
      <c r="C4" s="426"/>
      <c r="D4" s="426"/>
      <c r="E4" s="426"/>
      <c r="F4" s="426"/>
      <c r="G4" s="426"/>
      <c r="H4" s="427"/>
      <c r="I4" s="52"/>
    </row>
    <row r="5" spans="2:11" ht="24" customHeight="1" thickBot="1"/>
    <row r="6" spans="2:11" s="22" customFormat="1" ht="41.25" customHeight="1" thickBot="1">
      <c r="B6" s="152" t="s">
        <v>2</v>
      </c>
      <c r="C6" s="153" t="s">
        <v>13</v>
      </c>
      <c r="D6" s="154" t="s">
        <v>148</v>
      </c>
      <c r="E6" s="154" t="s">
        <v>25</v>
      </c>
      <c r="F6" s="154" t="s">
        <v>24</v>
      </c>
      <c r="G6" s="154" t="s">
        <v>21</v>
      </c>
      <c r="H6" s="155" t="s">
        <v>11</v>
      </c>
      <c r="I6" s="5">
        <v>1</v>
      </c>
      <c r="J6" s="420"/>
      <c r="K6" s="420"/>
    </row>
    <row r="7" spans="2:11" s="22" customFormat="1" ht="18.75">
      <c r="B7" s="417" t="s">
        <v>43</v>
      </c>
      <c r="C7" s="415" t="s">
        <v>101</v>
      </c>
      <c r="D7" s="87" t="s">
        <v>9</v>
      </c>
      <c r="E7" s="131">
        <f>SUM('CONTROL ALGAS III REGIÓN'!F8+'CONTROL ALGAS III REGIÓN'!F12+'CONTROL ALGAS III REGIÓN'!F17)</f>
        <v>1352</v>
      </c>
      <c r="F7" s="131">
        <f>SUM('CONTROL ALGAS III REGIÓN'!J8+'CONTROL ALGAS III REGIÓN'!J12+'CONTROL ALGAS III REGIÓN'!J17)</f>
        <v>1836.479</v>
      </c>
      <c r="G7" s="133">
        <f>+E7-F7</f>
        <v>-484.47900000000004</v>
      </c>
      <c r="H7" s="93">
        <f t="shared" ref="H7:H13" si="0">+F7/E7</f>
        <v>1.3583424556213017</v>
      </c>
      <c r="I7" s="5"/>
      <c r="J7" s="85"/>
      <c r="K7" s="85"/>
    </row>
    <row r="8" spans="2:11" s="22" customFormat="1" ht="18.75">
      <c r="B8" s="418"/>
      <c r="C8" s="416"/>
      <c r="D8" s="88" t="s">
        <v>8</v>
      </c>
      <c r="E8" s="132">
        <f>SUM('CONTROL ALGAS III REGIÓN'!F7+'CONTROL ALGAS III REGIÓN'!F9+'CONTROL ALGAS III REGIÓN'!F10+'CONTROL ALGAS III REGIÓN'!F11+'CONTROL ALGAS III REGIÓN'!F13+'CONTROL ALGAS III REGIÓN'!F14+'CONTROL ALGAS III REGIÓN'!F16+'CONTROL ALGAS III REGIÓN'!F15)</f>
        <v>10696</v>
      </c>
      <c r="F8" s="132">
        <f>SUM('CONTROL ALGAS III REGIÓN'!J7+'CONTROL ALGAS III REGIÓN'!J9+'CONTROL ALGAS III REGIÓN'!J10+'CONTROL ALGAS III REGIÓN'!J11+'CONTROL ALGAS III REGIÓN'!J13+'CONTROL ALGAS III REGIÓN'!J14+'CONTROL ALGAS III REGIÓN'!J16+'CONTROL ALGAS III REGIÓN'!J15)</f>
        <v>10733.333999999999</v>
      </c>
      <c r="G8" s="133">
        <f t="shared" ref="G8:G13" si="1">+E8-F8</f>
        <v>-37.333999999998923</v>
      </c>
      <c r="H8" s="93">
        <f t="shared" si="0"/>
        <v>1.0034904637247568</v>
      </c>
      <c r="I8" s="5"/>
      <c r="J8" s="85"/>
      <c r="K8" s="85"/>
    </row>
    <row r="9" spans="2:11" s="22" customFormat="1" ht="18.75">
      <c r="B9" s="418"/>
      <c r="C9" s="416" t="s">
        <v>149</v>
      </c>
      <c r="D9" s="88" t="s">
        <v>9</v>
      </c>
      <c r="E9" s="132">
        <f>SUM('CONTROL ALGAS III REGIÓN'!F19+'CONTROL ALGAS III REGIÓN'!F23+'CONTROL ALGAS III REGIÓN'!F28)</f>
        <v>450</v>
      </c>
      <c r="F9" s="132">
        <f>SUM('CONTROL ALGAS III REGIÓN'!J19+'CONTROL ALGAS III REGIÓN'!J23+'CONTROL ALGAS III REGIÓN'!J28)</f>
        <v>803.76699999999994</v>
      </c>
      <c r="G9" s="133">
        <f>+E9-F9</f>
        <v>-353.76699999999994</v>
      </c>
      <c r="H9" s="93">
        <f t="shared" si="0"/>
        <v>1.7861488888888888</v>
      </c>
      <c r="I9" s="5"/>
      <c r="J9" s="85"/>
      <c r="K9" s="85"/>
    </row>
    <row r="10" spans="2:11" s="22" customFormat="1" ht="18.75">
      <c r="B10" s="418"/>
      <c r="C10" s="416"/>
      <c r="D10" s="88" t="s">
        <v>8</v>
      </c>
      <c r="E10" s="132">
        <f>'CONTROL ALGAS III REGIÓN'!F18+'CONTROL ALGAS III REGIÓN'!F20+'CONTROL ALGAS III REGIÓN'!F21+'CONTROL ALGAS III REGIÓN'!F22+'CONTROL ALGAS III REGIÓN'!F24+'CONTROL ALGAS III REGIÓN'!F25+'CONTROL ALGAS III REGIÓN'!F26+'CONTROL ALGAS III REGIÓN'!F27</f>
        <v>23466</v>
      </c>
      <c r="F10" s="132">
        <f>'CONTROL ALGAS III REGIÓN'!J18+'CONTROL ALGAS III REGIÓN'!J20+'CONTROL ALGAS III REGIÓN'!J21+'CONTROL ALGAS III REGIÓN'!J22+'CONTROL ALGAS III REGIÓN'!J24+'CONTROL ALGAS III REGIÓN'!J26+'CONTROL ALGAS III REGIÓN'!J25+'CONTROL ALGAS III REGIÓN'!J27</f>
        <v>23790.485000000001</v>
      </c>
      <c r="G10" s="133">
        <f t="shared" si="1"/>
        <v>-324.48500000000058</v>
      </c>
      <c r="H10" s="93">
        <f t="shared" si="0"/>
        <v>1.0138278786329158</v>
      </c>
      <c r="I10" s="5"/>
      <c r="J10" s="85"/>
      <c r="K10" s="85"/>
    </row>
    <row r="11" spans="2:11" ht="15.75">
      <c r="B11" s="418"/>
      <c r="C11" s="445" t="s">
        <v>102</v>
      </c>
      <c r="D11" s="88" t="s">
        <v>9</v>
      </c>
      <c r="E11" s="133">
        <f>'CONTROL ALGAS III REGIÓN'!F30+'CONTROL ALGAS III REGIÓN'!F34+'CONTROL ALGAS III REGIÓN'!F39</f>
        <v>3592</v>
      </c>
      <c r="F11" s="133">
        <f>'CONTROL ALGAS III REGIÓN'!J30+'CONTROL ALGAS III REGIÓN'!J34+'CONTROL ALGAS III REGIÓN'!J39</f>
        <v>4918.3580000000002</v>
      </c>
      <c r="G11" s="133">
        <f t="shared" si="1"/>
        <v>-1326.3580000000002</v>
      </c>
      <c r="H11" s="93">
        <f t="shared" si="0"/>
        <v>1.3692533407572383</v>
      </c>
      <c r="I11" s="422"/>
    </row>
    <row r="12" spans="2:11" ht="15.75">
      <c r="B12" s="418"/>
      <c r="C12" s="445"/>
      <c r="D12" s="88" t="s">
        <v>8</v>
      </c>
      <c r="E12" s="133">
        <f>'CONTROL ALGAS III REGIÓN'!F29+'CONTROL ALGAS III REGIÓN'!F31+'CONTROL ALGAS III REGIÓN'!F32+'CONTROL ALGAS III REGIÓN'!F33+'CONTROL ALGAS III REGIÓN'!F35+'CONTROL ALGAS III REGIÓN'!F37+'CONTROL ALGAS III REGIÓN'!F38+'CONTROL ALGAS III REGIÓN'!F36</f>
        <v>25489</v>
      </c>
      <c r="F12" s="133">
        <f>'CONTROL ALGAS III REGIÓN'!J29+'CONTROL ALGAS III REGIÓN'!J31+'CONTROL ALGAS III REGIÓN'!J32+'CONTROL ALGAS III REGIÓN'!J33+'CONTROL ALGAS III REGIÓN'!J35+'CONTROL ALGAS III REGIÓN'!J37+'CONTROL ALGAS III REGIÓN'!J38+'CONTROL ALGAS III REGIÓN'!J36</f>
        <v>25877.801000000003</v>
      </c>
      <c r="G12" s="133">
        <f t="shared" si="1"/>
        <v>-388.80100000000311</v>
      </c>
      <c r="H12" s="93">
        <f t="shared" si="0"/>
        <v>1.0152536780572012</v>
      </c>
      <c r="I12" s="422"/>
    </row>
    <row r="13" spans="2:11" ht="16.5" thickBot="1">
      <c r="B13" s="418"/>
      <c r="C13" s="89" t="s">
        <v>18</v>
      </c>
      <c r="D13" s="88" t="s">
        <v>96</v>
      </c>
      <c r="E13" s="133">
        <v>6</v>
      </c>
      <c r="F13" s="133">
        <v>0</v>
      </c>
      <c r="G13" s="133">
        <f t="shared" si="1"/>
        <v>6</v>
      </c>
      <c r="H13" s="93">
        <f t="shared" si="0"/>
        <v>0</v>
      </c>
      <c r="I13" s="1"/>
    </row>
    <row r="14" spans="2:11" s="8" customFormat="1" ht="16.5" thickBot="1">
      <c r="B14" s="419"/>
      <c r="C14" s="421" t="s">
        <v>34</v>
      </c>
      <c r="D14" s="410"/>
      <c r="E14" s="157">
        <f>SUM(E7:E13)</f>
        <v>65051</v>
      </c>
      <c r="F14" s="157">
        <f>SUM(F7:F13)</f>
        <v>67960.224000000002</v>
      </c>
      <c r="G14" s="158">
        <f>+E14-F14</f>
        <v>-2909.224000000002</v>
      </c>
      <c r="H14" s="308">
        <f>F14/E14</f>
        <v>1.0447222025795146</v>
      </c>
      <c r="I14" s="2"/>
    </row>
    <row r="15" spans="2:11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1" s="8" customFormat="1" ht="32.25" thickBot="1">
      <c r="B16" s="156" t="s">
        <v>2</v>
      </c>
      <c r="C16" s="154" t="s">
        <v>13</v>
      </c>
      <c r="D16" s="154" t="s">
        <v>116</v>
      </c>
      <c r="E16" s="154" t="s">
        <v>25</v>
      </c>
      <c r="F16" s="154" t="s">
        <v>24</v>
      </c>
      <c r="G16" s="154" t="s">
        <v>21</v>
      </c>
      <c r="H16" s="155" t="s">
        <v>11</v>
      </c>
    </row>
    <row r="17" spans="2:8" s="8" customFormat="1" ht="20.100000000000001" customHeight="1">
      <c r="B17" s="405" t="s">
        <v>104</v>
      </c>
      <c r="C17" s="408" t="s">
        <v>101</v>
      </c>
      <c r="D17" s="87" t="s">
        <v>120</v>
      </c>
      <c r="E17" s="131">
        <f>'CONTROL ALGAS III REGIÓN'!F43+'CONTROL ALGAS III REGIÓN'!F45+'CONTROL ALGAS III REGIÓN'!F47</f>
        <v>0</v>
      </c>
      <c r="F17" s="131">
        <v>0</v>
      </c>
      <c r="G17" s="135">
        <f t="shared" ref="G17:G23" si="2">+E17-F17</f>
        <v>0</v>
      </c>
      <c r="H17" s="134">
        <v>0</v>
      </c>
    </row>
    <row r="18" spans="2:8" s="8" customFormat="1" ht="20.100000000000001" customHeight="1">
      <c r="B18" s="406"/>
      <c r="C18" s="409"/>
      <c r="D18" s="88" t="s">
        <v>8</v>
      </c>
      <c r="E18" s="132">
        <f>'CONTROL ALGAS III REGIÓN'!F44+'CONTROL ALGAS III REGIÓN'!F46+'CONTROL ALGAS III REGIÓN'!F48+'CONTROL ALGAS III REGIÓN'!F49</f>
        <v>923</v>
      </c>
      <c r="F18" s="132">
        <f>'CONTROL ALGAS III REGIÓN'!J44+'CONTROL ALGAS III REGIÓN'!J46+'CONTROL ALGAS III REGIÓN'!J48+'CONTROL ALGAS III REGIÓN'!J49</f>
        <v>956.66800000000001</v>
      </c>
      <c r="G18" s="133">
        <f t="shared" si="2"/>
        <v>-33.668000000000006</v>
      </c>
      <c r="H18" s="93">
        <f t="shared" ref="H18:H23" si="3">+F18/E18</f>
        <v>1.0364767063921994</v>
      </c>
    </row>
    <row r="19" spans="2:8" s="8" customFormat="1" ht="20.100000000000001" customHeight="1">
      <c r="B19" s="406"/>
      <c r="C19" s="409" t="s">
        <v>149</v>
      </c>
      <c r="D19" s="88" t="s">
        <v>120</v>
      </c>
      <c r="E19" s="132">
        <f>SUM('CONTROL ALGAS III REGIÓN'!F50+'CONTROL ALGAS III REGIÓN'!F52+'CONTROL ALGAS III REGIÓN'!F54)</f>
        <v>2249</v>
      </c>
      <c r="F19" s="132">
        <f>SUM('CONTROL ALGAS III REGIÓN'!J50+'CONTROL ALGAS III REGIÓN'!J52+'CONTROL ALGAS III REGIÓN'!J54)</f>
        <v>2314.3580000000002</v>
      </c>
      <c r="G19" s="133">
        <f t="shared" si="2"/>
        <v>-65.358000000000175</v>
      </c>
      <c r="H19" s="93">
        <f t="shared" si="3"/>
        <v>1.02906091596265</v>
      </c>
    </row>
    <row r="20" spans="2:8" s="8" customFormat="1" ht="20.100000000000001" customHeight="1">
      <c r="B20" s="406"/>
      <c r="C20" s="409"/>
      <c r="D20" s="88" t="s">
        <v>8</v>
      </c>
      <c r="E20" s="132">
        <f>SUM('CONTROL ALGAS III REGIÓN'!F51+'CONTROL ALGAS III REGIÓN'!F53+'CONTROL ALGAS III REGIÓN'!F55+'CONTROL ALGAS III REGIÓN'!F56)</f>
        <v>1528</v>
      </c>
      <c r="F20" s="132">
        <f>SUM('CONTROL ALGAS III REGIÓN'!J51+'CONTROL ALGAS III REGIÓN'!J53+'CONTROL ALGAS III REGIÓN'!J55+'CONTROL ALGAS III REGIÓN'!J56)</f>
        <v>2054.8239999999996</v>
      </c>
      <c r="G20" s="133">
        <f t="shared" si="2"/>
        <v>-526.82399999999961</v>
      </c>
      <c r="H20" s="93">
        <f t="shared" si="3"/>
        <v>1.3447801047120416</v>
      </c>
    </row>
    <row r="21" spans="2:8" s="8" customFormat="1" ht="20.100000000000001" customHeight="1">
      <c r="B21" s="406"/>
      <c r="C21" s="411" t="s">
        <v>102</v>
      </c>
      <c r="D21" s="88" t="s">
        <v>120</v>
      </c>
      <c r="E21" s="133">
        <f>'CONTROL ALGAS III REGIÓN'!F57+'CONTROL ALGAS III REGIÓN'!F59+'CONTROL ALGAS III REGIÓN'!F61</f>
        <v>5803</v>
      </c>
      <c r="F21" s="133">
        <f>'CONTROL ALGAS III REGIÓN'!J57+'CONTROL ALGAS III REGIÓN'!J59+'CONTROL ALGAS III REGIÓN'!J61</f>
        <v>5760.3439999999991</v>
      </c>
      <c r="G21" s="133">
        <f t="shared" si="2"/>
        <v>42.656000000000859</v>
      </c>
      <c r="H21" s="93">
        <f t="shared" si="3"/>
        <v>0.99264931931759415</v>
      </c>
    </row>
    <row r="22" spans="2:8" s="8" customFormat="1" ht="20.100000000000001" customHeight="1">
      <c r="B22" s="406"/>
      <c r="C22" s="411"/>
      <c r="D22" s="88" t="s">
        <v>8</v>
      </c>
      <c r="E22" s="133">
        <f>SUM('CONTROL ALGAS III REGIÓN'!F58+'CONTROL ALGAS III REGIÓN'!F62+'CONTROL ALGAS III REGIÓN'!F60+'CONTROL ALGAS III REGIÓN'!F63)</f>
        <v>3909</v>
      </c>
      <c r="F22" s="133">
        <f>SUM('CONTROL ALGAS III REGIÓN'!J58+'CONTROL ALGAS III REGIÓN'!J62+'CONTROL ALGAS III REGIÓN'!J60+'CONTROL ALGAS III REGIÓN'!J63)</f>
        <v>4506.8500000000004</v>
      </c>
      <c r="G22" s="133">
        <f t="shared" si="2"/>
        <v>-597.85000000000036</v>
      </c>
      <c r="H22" s="93">
        <f t="shared" si="3"/>
        <v>1.152941928882067</v>
      </c>
    </row>
    <row r="23" spans="2:8" s="8" customFormat="1" ht="20.100000000000001" customHeight="1" thickBot="1">
      <c r="B23" s="406"/>
      <c r="C23" s="92" t="s">
        <v>18</v>
      </c>
      <c r="D23" s="88" t="s">
        <v>96</v>
      </c>
      <c r="E23" s="133">
        <v>6</v>
      </c>
      <c r="F23" s="133">
        <v>0</v>
      </c>
      <c r="G23" s="133">
        <f t="shared" si="2"/>
        <v>6</v>
      </c>
      <c r="H23" s="93">
        <f t="shared" si="3"/>
        <v>0</v>
      </c>
    </row>
    <row r="24" spans="2:8" s="8" customFormat="1" ht="20.100000000000001" customHeight="1" thickBot="1">
      <c r="B24" s="407"/>
      <c r="C24" s="410" t="s">
        <v>37</v>
      </c>
      <c r="D24" s="410"/>
      <c r="E24" s="157">
        <f>SUM(E17:E23)</f>
        <v>14418</v>
      </c>
      <c r="F24" s="157">
        <f>SUM(F17:F23)</f>
        <v>15593.044</v>
      </c>
      <c r="G24" s="158">
        <f>+E24-F24</f>
        <v>-1175.0439999999999</v>
      </c>
      <c r="H24" s="308">
        <f>+F24/E24</f>
        <v>1.081498404771813</v>
      </c>
    </row>
    <row r="25" spans="2:8" s="8" customFormat="1" ht="20.100000000000001" customHeight="1" thickBot="1">
      <c r="B25" s="9"/>
      <c r="C25" s="9"/>
      <c r="D25" s="9"/>
      <c r="E25" s="9"/>
      <c r="F25" s="9"/>
      <c r="G25" s="9"/>
      <c r="H25" s="9"/>
    </row>
    <row r="26" spans="2:8" s="8" customFormat="1" ht="17.25" hidden="1" customHeight="1" thickBot="1">
      <c r="B26" s="9"/>
      <c r="C26" s="10"/>
      <c r="D26" s="10"/>
      <c r="E26" s="11"/>
      <c r="F26" s="12"/>
      <c r="G26" s="13"/>
      <c r="H26" s="309">
        <v>1</v>
      </c>
    </row>
    <row r="27" spans="2:8" s="8" customFormat="1" ht="32.25" thickBot="1">
      <c r="B27" s="156" t="s">
        <v>2</v>
      </c>
      <c r="C27" s="154" t="s">
        <v>13</v>
      </c>
      <c r="D27" s="154" t="s">
        <v>148</v>
      </c>
      <c r="E27" s="154" t="s">
        <v>25</v>
      </c>
      <c r="F27" s="154" t="s">
        <v>24</v>
      </c>
      <c r="G27" s="154" t="s">
        <v>21</v>
      </c>
      <c r="H27" s="155" t="s">
        <v>11</v>
      </c>
    </row>
    <row r="28" spans="2:8" s="8" customFormat="1" ht="20.100000000000001" customHeight="1">
      <c r="B28" s="405" t="s">
        <v>105</v>
      </c>
      <c r="C28" s="408" t="s">
        <v>101</v>
      </c>
      <c r="D28" s="87" t="s">
        <v>23</v>
      </c>
      <c r="E28" s="131">
        <f>SUM('CONTROL ALGAS III REGIÓN'!F68+'CONTROL ALGAS III REGIÓN'!F72+'CONTROL ALGAS III REGIÓN'!F75)</f>
        <v>7</v>
      </c>
      <c r="F28" s="131">
        <f>SUM('CONTROL ALGAS III REGIÓN'!J68+'CONTROL ALGAS III REGIÓN'!J72+'CONTROL ALGAS III REGIÓN'!J75)</f>
        <v>0</v>
      </c>
      <c r="G28" s="135">
        <f t="shared" ref="G28:G38" si="4">+E28-F28</f>
        <v>7</v>
      </c>
      <c r="H28" s="134">
        <f t="shared" ref="H28:H38" si="5">+F28/E28</f>
        <v>0</v>
      </c>
    </row>
    <row r="29" spans="2:8" s="8" customFormat="1" ht="20.100000000000001" customHeight="1">
      <c r="B29" s="406"/>
      <c r="C29" s="409"/>
      <c r="D29" s="88" t="s">
        <v>8</v>
      </c>
      <c r="E29" s="132">
        <f>SUM('CONTROL ALGAS III REGIÓN'!F67+'CONTROL ALGAS III REGIÓN'!F69+'CONTROL ALGAS III REGIÓN'!F70+'CONTROL ALGAS III REGIÓN'!F71+'CONTROL ALGAS III REGIÓN'!F73+'CONTROL ALGAS III REGIÓN'!F74+'CONTROL ALGAS III REGIÓN'!F76)</f>
        <v>2</v>
      </c>
      <c r="F29" s="132">
        <f>SUM('CONTROL ALGAS III REGIÓN'!J67+'CONTROL ALGAS III REGIÓN'!J69+'CONTROL ALGAS III REGIÓN'!J70+'CONTROL ALGAS III REGIÓN'!J71+'CONTROL ALGAS III REGIÓN'!J73+'CONTROL ALGAS III REGIÓN'!J74+'CONTROL ALGAS III REGIÓN'!J76)</f>
        <v>11</v>
      </c>
      <c r="G29" s="133">
        <f t="shared" si="4"/>
        <v>-9</v>
      </c>
      <c r="H29" s="93">
        <f t="shared" si="5"/>
        <v>5.5</v>
      </c>
    </row>
    <row r="30" spans="2:8" s="8" customFormat="1" ht="20.100000000000001" customHeight="1">
      <c r="B30" s="406"/>
      <c r="C30" s="409" t="s">
        <v>149</v>
      </c>
      <c r="D30" s="88" t="s">
        <v>23</v>
      </c>
      <c r="E30" s="132">
        <f>SUM('CONTROL ALGAS III REGIÓN'!F78+'CONTROL ALGAS III REGIÓN'!F82+'CONTROL ALGAS III REGIÓN'!F85)</f>
        <v>149</v>
      </c>
      <c r="F30" s="132">
        <f>SUM('CONTROL ALGAS III REGIÓN'!J78+'CONTROL ALGAS III REGIÓN'!J82+'CONTROL ALGAS III REGIÓN'!J85)</f>
        <v>70.819999999999993</v>
      </c>
      <c r="G30" s="133">
        <f t="shared" si="4"/>
        <v>78.180000000000007</v>
      </c>
      <c r="H30" s="93">
        <f t="shared" si="5"/>
        <v>0.47530201342281875</v>
      </c>
    </row>
    <row r="31" spans="2:8" s="8" customFormat="1" ht="20.100000000000001" customHeight="1">
      <c r="B31" s="406"/>
      <c r="C31" s="409"/>
      <c r="D31" s="88" t="s">
        <v>8</v>
      </c>
      <c r="E31" s="132">
        <f>SUM('CONTROL ALGAS III REGIÓN'!F77+'CONTROL ALGAS III REGIÓN'!F79+'CONTROL ALGAS III REGIÓN'!F80+'CONTROL ALGAS III REGIÓN'!F81+'CONTROL ALGAS III REGIÓN'!F83+'CONTROL ALGAS III REGIÓN'!F84+'CONTROL ALGAS III REGIÓN'!F86)</f>
        <v>879</v>
      </c>
      <c r="F31" s="132">
        <f>SUM('CONTROL ALGAS III REGIÓN'!J77+'CONTROL ALGAS III REGIÓN'!J79+'CONTROL ALGAS III REGIÓN'!J80+'CONTROL ALGAS III REGIÓN'!J81+'CONTROL ALGAS III REGIÓN'!J83+'CONTROL ALGAS III REGIÓN'!J84+'CONTROL ALGAS III REGIÓN'!J86)</f>
        <v>879.98500000000001</v>
      </c>
      <c r="G31" s="133">
        <f t="shared" si="4"/>
        <v>-0.98500000000001364</v>
      </c>
      <c r="H31" s="93">
        <f t="shared" si="5"/>
        <v>1.0011205915813424</v>
      </c>
    </row>
    <row r="32" spans="2:8" s="8" customFormat="1" ht="20.100000000000001" customHeight="1">
      <c r="B32" s="406"/>
      <c r="C32" s="411" t="s">
        <v>102</v>
      </c>
      <c r="D32" s="88" t="s">
        <v>23</v>
      </c>
      <c r="E32" s="132">
        <f>SUM('CONTROL ALGAS III REGIÓN'!F88+'CONTROL ALGAS III REGIÓN'!F92+'CONTROL ALGAS III REGIÓN'!F95)</f>
        <v>263</v>
      </c>
      <c r="F32" s="132">
        <f>SUM('CONTROL ALGAS III REGIÓN'!J88+'CONTROL ALGAS III REGIÓN'!J92+'CONTROL ALGAS III REGIÓN'!J95)</f>
        <v>404.315</v>
      </c>
      <c r="G32" s="133">
        <f t="shared" si="4"/>
        <v>-141.315</v>
      </c>
      <c r="H32" s="93">
        <f t="shared" si="5"/>
        <v>1.537319391634981</v>
      </c>
    </row>
    <row r="33" spans="2:9" s="8" customFormat="1" ht="20.100000000000001" customHeight="1">
      <c r="B33" s="406"/>
      <c r="C33" s="411"/>
      <c r="D33" s="88" t="s">
        <v>8</v>
      </c>
      <c r="E33" s="132">
        <f>SUM('CONTROL ALGAS III REGIÓN'!F87+'CONTROL ALGAS III REGIÓN'!F89+'CONTROL ALGAS III REGIÓN'!F90+'CONTROL ALGAS III REGIÓN'!F91+'CONTROL ALGAS III REGIÓN'!F93+'CONTROL ALGAS III REGIÓN'!F94+'CONTROL ALGAS III REGIÓN'!F96)</f>
        <v>981</v>
      </c>
      <c r="F33" s="132">
        <f>SUM('CONTROL ALGAS III REGIÓN'!J87+'CONTROL ALGAS III REGIÓN'!J89+'CONTROL ALGAS III REGIÓN'!J90+'CONTROL ALGAS III REGIÓN'!J91+'CONTROL ALGAS III REGIÓN'!J93+'CONTROL ALGAS III REGIÓN'!J94+'CONTROL ALGAS III REGIÓN'!J96)</f>
        <v>1308.9580000000001</v>
      </c>
      <c r="G33" s="133">
        <f t="shared" si="4"/>
        <v>-327.95800000000008</v>
      </c>
      <c r="H33" s="93">
        <f t="shared" si="5"/>
        <v>1.334309887869521</v>
      </c>
    </row>
    <row r="34" spans="2:9" s="8" customFormat="1" ht="20.100000000000001" customHeight="1">
      <c r="B34" s="406"/>
      <c r="C34" s="92" t="s">
        <v>18</v>
      </c>
      <c r="D34" s="88" t="s">
        <v>96</v>
      </c>
      <c r="E34" s="132">
        <v>3</v>
      </c>
      <c r="F34" s="132">
        <v>0</v>
      </c>
      <c r="G34" s="133">
        <f t="shared" si="4"/>
        <v>3</v>
      </c>
      <c r="H34" s="93">
        <f t="shared" si="5"/>
        <v>0</v>
      </c>
    </row>
    <row r="35" spans="2:9" s="8" customFormat="1" ht="20.100000000000001" customHeight="1">
      <c r="B35" s="406"/>
      <c r="C35" s="412" t="s">
        <v>17</v>
      </c>
      <c r="D35" s="88" t="s">
        <v>23</v>
      </c>
      <c r="E35" s="133">
        <f>SUM('CONTROL ALGAS III REGIÓN'!F97+'CONTROL ALGAS III REGIÓN'!F98+'CONTROL ALGAS III REGIÓN'!F101+'CONTROL ALGAS III REGIÓN'!F102)</f>
        <v>5990</v>
      </c>
      <c r="F35" s="133">
        <f>SUM('CONTROL ALGAS III REGIÓN'!J97+'CONTROL ALGAS III REGIÓN'!J98+'CONTROL ALGAS III REGIÓN'!J101+'CONTROL ALGAS III REGIÓN'!J102)</f>
        <v>4558.8189999999995</v>
      </c>
      <c r="G35" s="133">
        <f t="shared" si="4"/>
        <v>1431.1810000000005</v>
      </c>
      <c r="H35" s="93">
        <f t="shared" si="5"/>
        <v>0.7610716193656093</v>
      </c>
    </row>
    <row r="36" spans="2:9" s="8" customFormat="1" ht="20.100000000000001" customHeight="1">
      <c r="B36" s="406"/>
      <c r="C36" s="413"/>
      <c r="D36" s="88" t="s">
        <v>8</v>
      </c>
      <c r="E36" s="133">
        <f>'CONTROL ALGAS III REGIÓN'!F99+'CONTROL ALGAS III REGIÓN'!F100+'CONTROL ALGAS III REGIÓN'!F103</f>
        <v>307</v>
      </c>
      <c r="F36" s="133">
        <f>'CONTROL ALGAS III REGIÓN'!J99+'CONTROL ALGAS III REGIÓN'!J100+'CONTROL ALGAS III REGIÓN'!J103</f>
        <v>165</v>
      </c>
      <c r="G36" s="133">
        <f t="shared" si="4"/>
        <v>142</v>
      </c>
      <c r="H36" s="93">
        <f t="shared" si="5"/>
        <v>0.53745928338762217</v>
      </c>
    </row>
    <row r="37" spans="2:9" s="8" customFormat="1" ht="20.100000000000001" customHeight="1" thickBot="1">
      <c r="B37" s="406"/>
      <c r="C37" s="414"/>
      <c r="D37" s="88" t="s">
        <v>96</v>
      </c>
      <c r="E37" s="133">
        <v>3</v>
      </c>
      <c r="F37" s="133">
        <v>0</v>
      </c>
      <c r="G37" s="133">
        <f t="shared" si="4"/>
        <v>3</v>
      </c>
      <c r="H37" s="93">
        <f t="shared" si="5"/>
        <v>0</v>
      </c>
    </row>
    <row r="38" spans="2:9" s="8" customFormat="1" ht="20.100000000000001" customHeight="1" thickBot="1">
      <c r="B38" s="407"/>
      <c r="C38" s="410" t="s">
        <v>114</v>
      </c>
      <c r="D38" s="410"/>
      <c r="E38" s="157">
        <f>SUM(E28:E37)</f>
        <v>8584</v>
      </c>
      <c r="F38" s="157">
        <f>SUM(F28:F37)</f>
        <v>7398.8969999999999</v>
      </c>
      <c r="G38" s="158">
        <f t="shared" si="4"/>
        <v>1185.1030000000001</v>
      </c>
      <c r="H38" s="308">
        <f t="shared" si="5"/>
        <v>0.86194047064305679</v>
      </c>
    </row>
    <row r="39" spans="2:9" s="8" customFormat="1" ht="17.25" hidden="1" customHeight="1">
      <c r="B39" s="15"/>
      <c r="C39" s="16"/>
      <c r="D39" s="17"/>
      <c r="E39" s="18"/>
      <c r="F39" s="19"/>
      <c r="G39" s="18"/>
      <c r="H39" s="20">
        <v>1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 thickBot="1">
      <c r="B41" s="15"/>
      <c r="C41" s="16"/>
      <c r="D41" s="17"/>
      <c r="E41" s="18"/>
      <c r="F41" s="19"/>
      <c r="G41" s="18"/>
      <c r="H41" s="20"/>
    </row>
    <row r="42" spans="2:9" s="8" customFormat="1" ht="27" customHeight="1">
      <c r="B42" s="438" t="s">
        <v>162</v>
      </c>
      <c r="C42" s="439"/>
      <c r="D42" s="439"/>
      <c r="E42" s="439"/>
      <c r="F42" s="439"/>
      <c r="G42" s="439"/>
      <c r="H42" s="440"/>
      <c r="I42" s="2"/>
    </row>
    <row r="43" spans="2:9" s="8" customFormat="1" ht="25.5" customHeight="1">
      <c r="B43" s="442" t="s">
        <v>126</v>
      </c>
      <c r="C43" s="443"/>
      <c r="D43" s="443"/>
      <c r="E43" s="443"/>
      <c r="F43" s="443"/>
      <c r="G43" s="443"/>
      <c r="H43" s="444"/>
      <c r="I43" s="2"/>
    </row>
    <row r="44" spans="2:9" s="8" customFormat="1" ht="25.5" customHeight="1" thickBot="1">
      <c r="B44" s="434">
        <f>B4</f>
        <v>44926</v>
      </c>
      <c r="C44" s="435"/>
      <c r="D44" s="435"/>
      <c r="E44" s="435"/>
      <c r="F44" s="435"/>
      <c r="G44" s="435"/>
      <c r="H44" s="436"/>
      <c r="I44" s="2"/>
    </row>
    <row r="45" spans="2:9" s="8" customFormat="1" ht="20.100000000000001" customHeight="1" thickBot="1">
      <c r="B45" s="15"/>
      <c r="C45" s="16"/>
      <c r="D45" s="17"/>
      <c r="E45" s="18"/>
      <c r="F45" s="19"/>
      <c r="G45" s="18"/>
      <c r="H45" s="20"/>
    </row>
    <row r="46" spans="2:9" s="23" customFormat="1" ht="36" customHeight="1" thickBot="1">
      <c r="B46" s="156" t="s">
        <v>2</v>
      </c>
      <c r="C46" s="154" t="s">
        <v>13</v>
      </c>
      <c r="D46" s="154" t="s">
        <v>148</v>
      </c>
      <c r="E46" s="154" t="s">
        <v>26</v>
      </c>
      <c r="F46" s="154" t="s">
        <v>24</v>
      </c>
      <c r="G46" s="154" t="s">
        <v>21</v>
      </c>
      <c r="H46" s="155" t="s">
        <v>11</v>
      </c>
      <c r="I46" s="3"/>
    </row>
    <row r="47" spans="2:9" ht="20.100000000000001" customHeight="1">
      <c r="B47" s="405" t="s">
        <v>47</v>
      </c>
      <c r="C47" s="437" t="s">
        <v>3</v>
      </c>
      <c r="D47" s="130" t="s">
        <v>121</v>
      </c>
      <c r="E47" s="136">
        <f>'CONTROL ALGAS IV Región'!F9+'CONTROL ALGAS IV Región'!F16+'CONTROL ALGAS IV Región'!F20</f>
        <v>201</v>
      </c>
      <c r="F47" s="136">
        <f>+'CONTROL ALGAS IV Región'!J9+'CONTROL ALGAS IV Región'!J16+'CONTROL ALGAS IV Región'!J20</f>
        <v>245.22800000000001</v>
      </c>
      <c r="G47" s="135">
        <f>+E47-F47</f>
        <v>-44.228000000000009</v>
      </c>
      <c r="H47" s="138">
        <f>+F47/E47</f>
        <v>1.2200398009950248</v>
      </c>
      <c r="I47" s="1"/>
    </row>
    <row r="48" spans="2:9" ht="20.100000000000001" customHeight="1">
      <c r="B48" s="406"/>
      <c r="C48" s="424"/>
      <c r="D48" s="86" t="s">
        <v>8</v>
      </c>
      <c r="E48" s="137">
        <f>'CONTROL ALGAS IV Región'!F7+'CONTROL ALGAS IV Región'!F8+'CONTROL ALGAS IV Región'!F10+'CONTROL ALGAS IV Región'!F11+'CONTROL ALGAS IV Región'!F12+'CONTROL ALGAS IV Región'!F13+'CONTROL ALGAS IV Región'!F14+'CONTROL ALGAS IV Región'!F15+'CONTROL ALGAS IV Región'!F17+'CONTROL ALGAS IV Región'!F18+'CONTROL ALGAS IV Región'!F19+'CONTROL ALGAS IV Región'!F21</f>
        <v>3168</v>
      </c>
      <c r="F48" s="137">
        <f>'CONTROL ALGAS IV Región'!J7+'CONTROL ALGAS IV Región'!J8+'CONTROL ALGAS IV Región'!J10+'CONTROL ALGAS IV Región'!J11+'CONTROL ALGAS IV Región'!J12+'CONTROL ALGAS IV Región'!J13+'CONTROL ALGAS IV Región'!J14+'CONTROL ALGAS IV Región'!J15+'CONTROL ALGAS IV Región'!J17+'CONTROL ALGAS IV Región'!J18+'CONTROL ALGAS IV Región'!J19+'CONTROL ALGAS IV Región'!J21</f>
        <v>3264.0919999999996</v>
      </c>
      <c r="G48" s="133">
        <f t="shared" ref="G48:G56" si="6">+E48-F48</f>
        <v>-96.091999999999643</v>
      </c>
      <c r="H48" s="139">
        <f t="shared" ref="H48:H56" si="7">+F48/E48</f>
        <v>1.0303320707070707</v>
      </c>
      <c r="I48" s="1"/>
    </row>
    <row r="49" spans="2:9" ht="20.100000000000001" customHeight="1">
      <c r="B49" s="406"/>
      <c r="C49" s="424" t="s">
        <v>4</v>
      </c>
      <c r="D49" s="86" t="s">
        <v>120</v>
      </c>
      <c r="E49" s="137">
        <f>'CONTROL ALGAS IV Región'!F24+'CONTROL ALGAS IV Región'!F31+'CONTROL ALGAS IV Región'!F35</f>
        <v>295</v>
      </c>
      <c r="F49" s="137">
        <f>+'CONTROL ALGAS IV Región'!J24+'CONTROL ALGAS IV Región'!J31+'CONTROL ALGAS IV Región'!J35</f>
        <v>425.71600000000001</v>
      </c>
      <c r="G49" s="133">
        <f t="shared" si="6"/>
        <v>-130.71600000000001</v>
      </c>
      <c r="H49" s="139">
        <f t="shared" si="7"/>
        <v>1.4431050847457627</v>
      </c>
      <c r="I49" s="1"/>
    </row>
    <row r="50" spans="2:9" ht="20.100000000000001" customHeight="1">
      <c r="B50" s="406"/>
      <c r="C50" s="441"/>
      <c r="D50" s="86" t="s">
        <v>8</v>
      </c>
      <c r="E50" s="137">
        <f>'CONTROL ALGAS IV Región'!F22+'CONTROL ALGAS IV Región'!F23+'CONTROL ALGAS IV Región'!F25+'CONTROL ALGAS IV Región'!F26+'CONTROL ALGAS IV Región'!F27+'CONTROL ALGAS IV Región'!F28+'CONTROL ALGAS IV Región'!F30+'CONTROL ALGAS IV Región'!F29+'CONTROL ALGAS IV Región'!F32+'CONTROL ALGAS IV Región'!F33+'CONTROL ALGAS IV Región'!F34+'CONTROL ALGAS IV Región'!F36</f>
        <v>2427</v>
      </c>
      <c r="F50" s="137">
        <f>'CONTROL ALGAS IV Región'!J22+'CONTROL ALGAS IV Región'!J23+'CONTROL ALGAS IV Región'!J25+'CONTROL ALGAS IV Región'!J26+'CONTROL ALGAS IV Región'!J27+'CONTROL ALGAS IV Región'!J28+'CONTROL ALGAS IV Región'!J29+'CONTROL ALGAS IV Región'!J30+'CONTROL ALGAS IV Región'!J32+'CONTROL ALGAS IV Región'!J33+'CONTROL ALGAS IV Región'!J34+'CONTROL ALGAS IV Región'!J36</f>
        <v>1921.3099999999997</v>
      </c>
      <c r="G50" s="133">
        <f t="shared" si="6"/>
        <v>505.69000000000028</v>
      </c>
      <c r="H50" s="139">
        <f t="shared" si="7"/>
        <v>0.7916398846312318</v>
      </c>
      <c r="I50" s="1"/>
    </row>
    <row r="51" spans="2:9" ht="20.100000000000001" customHeight="1">
      <c r="B51" s="406"/>
      <c r="C51" s="424" t="s">
        <v>5</v>
      </c>
      <c r="D51" s="376" t="s">
        <v>120</v>
      </c>
      <c r="E51" s="137">
        <f>'CONTROL ALGAS IV Región'!F39+'CONTROL ALGAS IV Región'!F46+'CONTROL ALGAS IV Región'!F50</f>
        <v>932</v>
      </c>
      <c r="F51" s="137">
        <f>+'CONTROL ALGAS IV Región'!J39+'CONTROL ALGAS IV Región'!J46+'CONTROL ALGAS IV Región'!J50</f>
        <v>1066.174</v>
      </c>
      <c r="G51" s="133">
        <f t="shared" si="6"/>
        <v>-134.17399999999998</v>
      </c>
      <c r="H51" s="139">
        <f t="shared" si="7"/>
        <v>1.1439635193133046</v>
      </c>
      <c r="I51" s="1"/>
    </row>
    <row r="52" spans="2:9" ht="20.100000000000001" customHeight="1">
      <c r="B52" s="406"/>
      <c r="C52" s="424"/>
      <c r="D52" s="376" t="s">
        <v>8</v>
      </c>
      <c r="E52" s="137">
        <f>'CONTROL ALGAS IV Región'!F37+'CONTROL ALGAS IV Región'!F38+'CONTROL ALGAS IV Región'!F40+'CONTROL ALGAS IV Región'!F41+'CONTROL ALGAS IV Región'!F42+'CONTROL ALGAS IV Región'!F43+'CONTROL ALGAS IV Región'!F44+'CONTROL ALGAS IV Región'!F45+'CONTROL ALGAS IV Región'!F47+'CONTROL ALGAS IV Región'!F48+'CONTROL ALGAS IV Región'!F49+'CONTROL ALGAS IV Región'!F51</f>
        <v>9429</v>
      </c>
      <c r="F52" s="137">
        <f>'CONTROL ALGAS IV Región'!J37+'CONTROL ALGAS IV Región'!J38+'CONTROL ALGAS IV Región'!J40+'CONTROL ALGAS IV Región'!J41+'CONTROL ALGAS IV Región'!J42+'CONTROL ALGAS IV Región'!J43+'CONTROL ALGAS IV Región'!J44+'CONTROL ALGAS IV Región'!J45+'CONTROL ALGAS IV Región'!J47+'CONTROL ALGAS IV Región'!J48+'CONTROL ALGAS IV Región'!J49+'CONTROL ALGAS IV Región'!J51</f>
        <v>8706.7099999999991</v>
      </c>
      <c r="G52" s="133">
        <f t="shared" si="6"/>
        <v>722.29000000000087</v>
      </c>
      <c r="H52" s="139">
        <f t="shared" si="7"/>
        <v>0.92339696680453909</v>
      </c>
      <c r="I52" s="1"/>
    </row>
    <row r="53" spans="2:9" ht="20.100000000000001" customHeight="1">
      <c r="B53" s="406"/>
      <c r="C53" s="424" t="s">
        <v>6</v>
      </c>
      <c r="D53" s="376" t="s">
        <v>121</v>
      </c>
      <c r="E53" s="137">
        <f>'CONTROL ALGAS IV Región'!F54+'CONTROL ALGAS IV Región'!F61+'CONTROL ALGAS IV Región'!F65</f>
        <v>163</v>
      </c>
      <c r="F53" s="137">
        <f>+'CONTROL ALGAS IV Región'!J54+'CONTROL ALGAS IV Región'!J61+'CONTROL ALGAS IV Región'!J65</f>
        <v>227.35300000000001</v>
      </c>
      <c r="G53" s="133">
        <f t="shared" si="6"/>
        <v>-64.353000000000009</v>
      </c>
      <c r="H53" s="139">
        <f t="shared" si="7"/>
        <v>1.3948036809815951</v>
      </c>
      <c r="I53" s="1"/>
    </row>
    <row r="54" spans="2:9" ht="20.100000000000001" customHeight="1">
      <c r="B54" s="406"/>
      <c r="C54" s="424"/>
      <c r="D54" s="376" t="s">
        <v>8</v>
      </c>
      <c r="E54" s="137">
        <f>'CONTROL ALGAS IV Región'!F52+'CONTROL ALGAS IV Región'!F53+'CONTROL ALGAS IV Región'!F55+'CONTROL ALGAS IV Región'!F56+'CONTROL ALGAS IV Región'!F57+'CONTROL ALGAS IV Región'!F58+'CONTROL ALGAS IV Región'!F59+'CONTROL ALGAS IV Región'!F60+'CONTROL ALGAS IV Región'!F62+'CONTROL ALGAS IV Región'!F63+'CONTROL ALGAS IV Región'!F64+'CONTROL ALGAS IV Región'!F66</f>
        <v>2478</v>
      </c>
      <c r="F54" s="137">
        <f>'CONTROL ALGAS IV Región'!J52+'CONTROL ALGAS IV Región'!J53+'CONTROL ALGAS IV Región'!J55+'CONTROL ALGAS IV Región'!J56+'CONTROL ALGAS IV Región'!J57+'CONTROL ALGAS IV Región'!J58+'CONTROL ALGAS IV Región'!J59+'CONTROL ALGAS IV Región'!J60+'CONTROL ALGAS IV Región'!J62+'CONTROL ALGAS IV Región'!J63+'CONTROL ALGAS IV Región'!J64+'CONTROL ALGAS IV Región'!J66</f>
        <v>2263.683</v>
      </c>
      <c r="G54" s="133">
        <f t="shared" si="6"/>
        <v>214.31700000000001</v>
      </c>
      <c r="H54" s="139">
        <f t="shared" si="7"/>
        <v>0.91351210653753023</v>
      </c>
      <c r="I54" s="1"/>
    </row>
    <row r="55" spans="2:9" ht="20.100000000000001" customHeight="1">
      <c r="B55" s="406"/>
      <c r="C55" s="424" t="s">
        <v>7</v>
      </c>
      <c r="D55" s="376" t="s">
        <v>120</v>
      </c>
      <c r="E55" s="137">
        <f>'CONTROL ALGAS IV Región'!F69+'CONTROL ALGAS IV Región'!F76+'CONTROL ALGAS IV Región'!F80</f>
        <v>302</v>
      </c>
      <c r="F55" s="137">
        <f>+'CONTROL ALGAS IV Región'!J69+'CONTROL ALGAS IV Región'!J76+'CONTROL ALGAS IV Región'!J80</f>
        <v>312.91199999999998</v>
      </c>
      <c r="G55" s="133">
        <f t="shared" si="6"/>
        <v>-10.911999999999978</v>
      </c>
      <c r="H55" s="139">
        <f t="shared" si="7"/>
        <v>1.0361324503311258</v>
      </c>
      <c r="I55" s="1"/>
    </row>
    <row r="56" spans="2:9" ht="20.100000000000001" customHeight="1">
      <c r="B56" s="406"/>
      <c r="C56" s="424"/>
      <c r="D56" s="376" t="s">
        <v>8</v>
      </c>
      <c r="E56" s="137">
        <f>'CONTROL ALGAS IV Región'!F67+'CONTROL ALGAS IV Región'!F68+'CONTROL ALGAS IV Región'!F70+'CONTROL ALGAS IV Región'!F71+'CONTROL ALGAS IV Región'!F72+'CONTROL ALGAS IV Región'!F73+'CONTROL ALGAS IV Región'!F74+'CONTROL ALGAS IV Región'!F75+'CONTROL ALGAS IV Región'!F77+'CONTROL ALGAS IV Región'!F78+'CONTROL ALGAS IV Región'!F79+'CONTROL ALGAS IV Región'!F81</f>
        <v>4629</v>
      </c>
      <c r="F56" s="137">
        <f>'CONTROL ALGAS IV Región'!J67+'CONTROL ALGAS IV Región'!J68+'CONTROL ALGAS IV Región'!J70+'CONTROL ALGAS IV Región'!J71+'CONTROL ALGAS IV Región'!J72+'CONTROL ALGAS IV Región'!J73+'CONTROL ALGAS IV Región'!J74+'CONTROL ALGAS IV Región'!J75+'CONTROL ALGAS IV Región'!J77+'CONTROL ALGAS IV Región'!J78+'CONTROL ALGAS IV Región'!J79+'CONTROL ALGAS IV Región'!J81</f>
        <v>3768.1600000000003</v>
      </c>
      <c r="G56" s="133">
        <f t="shared" si="6"/>
        <v>860.83999999999969</v>
      </c>
      <c r="H56" s="139">
        <f t="shared" si="7"/>
        <v>0.8140332685245194</v>
      </c>
      <c r="I56" s="1"/>
    </row>
    <row r="57" spans="2:9" ht="20.100000000000001" customHeight="1">
      <c r="B57" s="406"/>
      <c r="C57" s="424" t="s">
        <v>44</v>
      </c>
      <c r="D57" s="86" t="s">
        <v>120</v>
      </c>
      <c r="E57" s="137">
        <f>+E47+E49+E51+E53+E55</f>
        <v>1893</v>
      </c>
      <c r="F57" s="137">
        <f>+F47+F49+F51+F53+F55</f>
        <v>2277.3829999999998</v>
      </c>
      <c r="G57" s="133">
        <f>+E57-F57</f>
        <v>-384.38299999999981</v>
      </c>
      <c r="H57" s="139">
        <f>+F57/E57</f>
        <v>1.2030549392498677</v>
      </c>
      <c r="I57" s="1"/>
    </row>
    <row r="58" spans="2:9" s="8" customFormat="1" ht="20.100000000000001" customHeight="1">
      <c r="B58" s="406"/>
      <c r="C58" s="424"/>
      <c r="D58" s="86" t="s">
        <v>8</v>
      </c>
      <c r="E58" s="137">
        <f>+E48+E50+E52+E54+E56</f>
        <v>22131</v>
      </c>
      <c r="F58" s="137">
        <f>+F48+F50+F52+F54+F56</f>
        <v>19923.954999999998</v>
      </c>
      <c r="G58" s="133">
        <f>+E58-F58</f>
        <v>2207.0450000000019</v>
      </c>
      <c r="H58" s="139">
        <f>+F58/E58</f>
        <v>0.90027359812028362</v>
      </c>
      <c r="I58" s="2"/>
    </row>
    <row r="59" spans="2:9" s="8" customFormat="1" ht="20.100000000000001" customHeight="1" thickBot="1">
      <c r="B59" s="406"/>
      <c r="C59" s="424"/>
      <c r="D59" s="86" t="s">
        <v>96</v>
      </c>
      <c r="E59" s="137">
        <v>6</v>
      </c>
      <c r="F59" s="137">
        <v>0</v>
      </c>
      <c r="G59" s="133">
        <f>+E59-F59</f>
        <v>6</v>
      </c>
      <c r="H59" s="140">
        <f>+F59/E59</f>
        <v>0</v>
      </c>
      <c r="I59" s="2"/>
    </row>
    <row r="60" spans="2:9" s="8" customFormat="1" ht="20.100000000000001" customHeight="1" thickBot="1">
      <c r="B60" s="407"/>
      <c r="C60" s="410" t="s">
        <v>34</v>
      </c>
      <c r="D60" s="410"/>
      <c r="E60" s="157">
        <f>+E57+E58+E59</f>
        <v>24030</v>
      </c>
      <c r="F60" s="157">
        <f>+F57+F58+F59</f>
        <v>22201.337999999996</v>
      </c>
      <c r="G60" s="159">
        <f>E60-F60</f>
        <v>1828.6620000000039</v>
      </c>
      <c r="H60" s="308">
        <f>+F60/E60</f>
        <v>0.92390087390761533</v>
      </c>
      <c r="I60" s="2"/>
    </row>
    <row r="61" spans="2:9" s="8" customFormat="1" ht="20.100000000000001" hidden="1" customHeight="1">
      <c r="B61" s="310"/>
      <c r="C61" s="311"/>
      <c r="D61" s="311"/>
      <c r="E61" s="312"/>
      <c r="F61" s="312"/>
      <c r="G61" s="313"/>
      <c r="H61" s="314">
        <v>1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56" t="s">
        <v>2</v>
      </c>
      <c r="C63" s="154" t="s">
        <v>13</v>
      </c>
      <c r="D63" s="154" t="s">
        <v>148</v>
      </c>
      <c r="E63" s="154" t="s">
        <v>26</v>
      </c>
      <c r="F63" s="154" t="s">
        <v>24</v>
      </c>
      <c r="G63" s="154" t="s">
        <v>21</v>
      </c>
      <c r="H63" s="155" t="s">
        <v>11</v>
      </c>
      <c r="I63" s="1"/>
    </row>
    <row r="64" spans="2:9" ht="20.100000000000001" customHeight="1">
      <c r="B64" s="405" t="s">
        <v>46</v>
      </c>
      <c r="C64" s="437" t="s">
        <v>3</v>
      </c>
      <c r="D64" s="90" t="s">
        <v>120</v>
      </c>
      <c r="E64" s="136">
        <f>'CONTROL ALGAS IV Región'!F85+'CONTROL ALGAS IV Región'!F87+'CONTROL ALGAS IV Región'!F89+'CONTROL ALGAS IV Región'!F91+'CONTROL ALGAS IV Región'!F93+'CONTROL ALGAS IV Región'!F97+'CONTROL ALGAS IV Región'!F99+'CONTROL ALGAS IV Región'!F101+'CONTROL ALGAS IV Región'!F103+'CONTROL ALGAS IV Región'!F105</f>
        <v>210</v>
      </c>
      <c r="F64" s="136">
        <f>'CONTROL ALGAS IV Región'!J85+'CONTROL ALGAS IV Región'!J87+'CONTROL ALGAS IV Región'!J89+'CONTROL ALGAS IV Región'!J91+'CONTROL ALGAS IV Región'!J93+'CONTROL ALGAS IV Región'!J97+'CONTROL ALGAS IV Región'!J99+'CONTROL ALGAS IV Región'!J101+'CONTROL ALGAS IV Región'!J103+'CONTROL ALGAS IV Región'!J105</f>
        <v>199.11200000000005</v>
      </c>
      <c r="G64" s="135">
        <f t="shared" ref="G64:G76" si="8">+E64-F64</f>
        <v>10.887999999999948</v>
      </c>
      <c r="H64" s="134">
        <f t="shared" ref="H64:H76" si="9">+F64/E64</f>
        <v>0.94815238095238119</v>
      </c>
      <c r="I64" s="1"/>
    </row>
    <row r="65" spans="2:9" ht="20.100000000000001" customHeight="1">
      <c r="B65" s="406"/>
      <c r="C65" s="424"/>
      <c r="D65" s="86" t="s">
        <v>8</v>
      </c>
      <c r="E65" s="137">
        <f>'CONTROL ALGAS IV Región'!F86+'CONTROL ALGAS IV Región'!F88+'CONTROL ALGAS IV Región'!F90+'CONTROL ALGAS IV Región'!F92+'CONTROL ALGAS IV Región'!F94+'CONTROL ALGAS IV Región'!F95+'CONTROL ALGAS IV Región'!F96+'CONTROL ALGAS IV Región'!F98+'CONTROL ALGAS IV Región'!F100+'CONTROL ALGAS IV Región'!F102+'CONTROL ALGAS IV Región'!F104+'CONTROL ALGAS IV Región'!F106</f>
        <v>145</v>
      </c>
      <c r="F65" s="137">
        <f>'CONTROL ALGAS IV Región'!J86+'CONTROL ALGAS IV Región'!J88+'CONTROL ALGAS IV Región'!J90+'CONTROL ALGAS IV Región'!J92+'CONTROL ALGAS IV Región'!J94+'CONTROL ALGAS IV Región'!J95+'CONTROL ALGAS IV Región'!J96+'CONTROL ALGAS IV Región'!J98+'CONTROL ALGAS IV Región'!J100+'CONTROL ALGAS IV Región'!J102+'CONTROL ALGAS IV Región'!J104+'CONTROL ALGAS IV Región'!J106</f>
        <v>206.96999999999997</v>
      </c>
      <c r="G65" s="133">
        <f t="shared" si="8"/>
        <v>-61.96999999999997</v>
      </c>
      <c r="H65" s="93">
        <f t="shared" si="9"/>
        <v>1.4273793103448273</v>
      </c>
      <c r="I65" s="1"/>
    </row>
    <row r="66" spans="2:9" ht="20.100000000000001" customHeight="1">
      <c r="B66" s="406"/>
      <c r="C66" s="423" t="s">
        <v>4</v>
      </c>
      <c r="D66" s="377" t="s">
        <v>121</v>
      </c>
      <c r="E66" s="137">
        <f>'CONTROL ALGAS IV Región'!F107+'CONTROL ALGAS IV Región'!F109+'CONTROL ALGAS IV Región'!F111+'CONTROL ALGAS IV Región'!F113+'CONTROL ALGAS IV Región'!F115+'CONTROL ALGAS IV Región'!F119+'CONTROL ALGAS IV Región'!F121+'CONTROL ALGAS IV Región'!F123+'CONTROL ALGAS IV Región'!F125+'CONTROL ALGAS IV Región'!F127</f>
        <v>497</v>
      </c>
      <c r="F66" s="137">
        <f>'CONTROL ALGAS IV Región'!J107+'CONTROL ALGAS IV Región'!J109+'CONTROL ALGAS IV Región'!J111+'CONTROL ALGAS IV Región'!J113+'CONTROL ALGAS IV Región'!J115+'CONTROL ALGAS IV Región'!J119+'CONTROL ALGAS IV Región'!J121+'CONTROL ALGAS IV Región'!J123+'CONTROL ALGAS IV Región'!J125+'CONTROL ALGAS IV Región'!J127</f>
        <v>530.94000000000005</v>
      </c>
      <c r="G66" s="133">
        <f t="shared" si="8"/>
        <v>-33.940000000000055</v>
      </c>
      <c r="H66" s="93">
        <f t="shared" si="9"/>
        <v>1.0682897384305836</v>
      </c>
      <c r="I66" s="1"/>
    </row>
    <row r="67" spans="2:9" ht="20.100000000000001" customHeight="1">
      <c r="B67" s="406"/>
      <c r="C67" s="423"/>
      <c r="D67" s="376" t="s">
        <v>8</v>
      </c>
      <c r="E67" s="137">
        <f>'CONTROL ALGAS IV Región'!F108+'CONTROL ALGAS IV Región'!F110+'CONTROL ALGAS IV Región'!F112+'CONTROL ALGAS IV Región'!F114+'CONTROL ALGAS IV Región'!F116+'CONTROL ALGAS IV Región'!F117+'CONTROL ALGAS IV Región'!F118+'CONTROL ALGAS IV Región'!F120+'CONTROL ALGAS IV Región'!F122+'CONTROL ALGAS IV Región'!F124+'CONTROL ALGAS IV Región'!F126+'CONTROL ALGAS IV Región'!F128</f>
        <v>324</v>
      </c>
      <c r="F67" s="137">
        <f>'CONTROL ALGAS IV Región'!J108+'CONTROL ALGAS IV Región'!J110+'CONTROL ALGAS IV Región'!J112+'CONTROL ALGAS IV Región'!J114+'CONTROL ALGAS IV Región'!J116+'CONTROL ALGAS IV Región'!J117+'CONTROL ALGAS IV Región'!J118+'CONTROL ALGAS IV Región'!J120+'CONTROL ALGAS IV Región'!J122+'CONTROL ALGAS IV Región'!J124+'CONTROL ALGAS IV Región'!J126+'CONTROL ALGAS IV Región'!J128</f>
        <v>296.61299999999994</v>
      </c>
      <c r="G67" s="133">
        <f t="shared" si="8"/>
        <v>27.387000000000057</v>
      </c>
      <c r="H67" s="93">
        <f t="shared" si="9"/>
        <v>0.91547222222222202</v>
      </c>
      <c r="I67" s="1"/>
    </row>
    <row r="68" spans="2:9" ht="20.100000000000001" customHeight="1">
      <c r="B68" s="406"/>
      <c r="C68" s="423" t="s">
        <v>5</v>
      </c>
      <c r="D68" s="377" t="s">
        <v>120</v>
      </c>
      <c r="E68" s="137">
        <f>'CONTROL ALGAS IV Región'!F129+'CONTROL ALGAS IV Región'!F131+'CONTROL ALGAS IV Región'!F133+'CONTROL ALGAS IV Región'!F135+'CONTROL ALGAS IV Región'!F137+'CONTROL ALGAS IV Región'!F141+'CONTROL ALGAS IV Región'!F143+'CONTROL ALGAS IV Región'!F145+'CONTROL ALGAS IV Región'!F147+'CONTROL ALGAS IV Región'!F149</f>
        <v>2685</v>
      </c>
      <c r="F68" s="137">
        <f>'CONTROL ALGAS IV Región'!J129+'CONTROL ALGAS IV Región'!J131+'CONTROL ALGAS IV Región'!J133+'CONTROL ALGAS IV Región'!J135+'CONTROL ALGAS IV Región'!J137+'CONTROL ALGAS IV Región'!J141+'CONTROL ALGAS IV Región'!J143+'CONTROL ALGAS IV Región'!J145+'CONTROL ALGAS IV Región'!J147+'CONTROL ALGAS IV Región'!J149</f>
        <v>2915.8779999999997</v>
      </c>
      <c r="G68" s="133">
        <f t="shared" si="8"/>
        <v>-230.8779999999997</v>
      </c>
      <c r="H68" s="93">
        <f t="shared" si="9"/>
        <v>1.0859880819366852</v>
      </c>
      <c r="I68" s="1"/>
    </row>
    <row r="69" spans="2:9" ht="20.100000000000001" customHeight="1">
      <c r="B69" s="406"/>
      <c r="C69" s="423"/>
      <c r="D69" s="376" t="s">
        <v>8</v>
      </c>
      <c r="E69" s="137">
        <f>'CONTROL ALGAS IV Región'!F130+'CONTROL ALGAS IV Región'!F132+'CONTROL ALGAS IV Región'!F134+'CONTROL ALGAS IV Región'!F136+'CONTROL ALGAS IV Región'!F138+'CONTROL ALGAS IV Región'!F139+'CONTROL ALGAS IV Región'!F140+'CONTROL ALGAS IV Región'!F142+'CONTROL ALGAS IV Región'!F144+'CONTROL ALGAS IV Región'!F146+'CONTROL ALGAS IV Región'!F148+'CONTROL ALGAS IV Región'!F150</f>
        <v>2744</v>
      </c>
      <c r="F69" s="137">
        <f>'CONTROL ALGAS IV Región'!J130+'CONTROL ALGAS IV Región'!J132+'CONTROL ALGAS IV Región'!J134+'CONTROL ALGAS IV Región'!J136+'CONTROL ALGAS IV Región'!J138+'CONTROL ALGAS IV Región'!J139+'CONTROL ALGAS IV Región'!J140+'CONTROL ALGAS IV Región'!J142+'CONTROL ALGAS IV Región'!J144+'CONTROL ALGAS IV Región'!J146+'CONTROL ALGAS IV Región'!J148+'CONTROL ALGAS IV Región'!J150</f>
        <v>2859.752</v>
      </c>
      <c r="G69" s="133">
        <f t="shared" si="8"/>
        <v>-115.75199999999995</v>
      </c>
      <c r="H69" s="93">
        <f t="shared" si="9"/>
        <v>1.0421836734693877</v>
      </c>
      <c r="I69" s="1"/>
    </row>
    <row r="70" spans="2:9" ht="20.100000000000001" customHeight="1">
      <c r="B70" s="406"/>
      <c r="C70" s="423" t="s">
        <v>6</v>
      </c>
      <c r="D70" s="377" t="s">
        <v>120</v>
      </c>
      <c r="E70" s="137">
        <f>'CONTROL ALGAS IV Región'!F151+'CONTROL ALGAS IV Región'!F153+'CONTROL ALGAS IV Región'!F155+'CONTROL ALGAS IV Región'!F157+'CONTROL ALGAS IV Región'!F159+'CONTROL ALGAS IV Región'!F163+'CONTROL ALGAS IV Región'!F165+'CONTROL ALGAS IV Región'!F167+'CONTROL ALGAS IV Región'!F169+'CONTROL ALGAS IV Región'!F171</f>
        <v>1541</v>
      </c>
      <c r="F70" s="137">
        <f>'CONTROL ALGAS IV Región'!J151+'CONTROL ALGAS IV Región'!J153+'CONTROL ALGAS IV Región'!J155+'CONTROL ALGAS IV Región'!J157+'CONTROL ALGAS IV Región'!J159+'CONTROL ALGAS IV Región'!J163+'CONTROL ALGAS IV Región'!J165+'CONTROL ALGAS IV Región'!J167+'CONTROL ALGAS IV Región'!J169+'CONTROL ALGAS IV Región'!J171</f>
        <v>1457.567</v>
      </c>
      <c r="G70" s="133">
        <f t="shared" si="8"/>
        <v>83.432999999999993</v>
      </c>
      <c r="H70" s="93">
        <f t="shared" si="9"/>
        <v>0.94585788449059049</v>
      </c>
      <c r="I70" s="1"/>
    </row>
    <row r="71" spans="2:9" ht="20.100000000000001" customHeight="1">
      <c r="B71" s="406"/>
      <c r="C71" s="423"/>
      <c r="D71" s="376" t="s">
        <v>8</v>
      </c>
      <c r="E71" s="137">
        <f>'CONTROL ALGAS IV Región'!F152+'CONTROL ALGAS IV Región'!F154+'CONTROL ALGAS IV Región'!F156+'CONTROL ALGAS IV Región'!F158+'CONTROL ALGAS IV Región'!F160+'CONTROL ALGAS IV Región'!F161+'CONTROL ALGAS IV Región'!F162+'CONTROL ALGAS IV Región'!F164+'CONTROL ALGAS IV Región'!F166+'CONTROL ALGAS IV Región'!F168+'CONTROL ALGAS IV Región'!F170+'CONTROL ALGAS IV Región'!F172</f>
        <v>1020</v>
      </c>
      <c r="F71" s="137">
        <f>'CONTROL ALGAS IV Región'!J152+'CONTROL ALGAS IV Región'!J154+'CONTROL ALGAS IV Región'!J156+'CONTROL ALGAS IV Región'!J158+'CONTROL ALGAS IV Región'!J160+'CONTROL ALGAS IV Región'!J161+'CONTROL ALGAS IV Región'!J162+'CONTROL ALGAS IV Región'!J164+'CONTROL ALGAS IV Región'!J166+'CONTROL ALGAS IV Región'!J168+'CONTROL ALGAS IV Región'!J170+'CONTROL ALGAS IV Región'!J172</f>
        <v>767.76900000000012</v>
      </c>
      <c r="G71" s="133">
        <f t="shared" si="8"/>
        <v>252.23099999999988</v>
      </c>
      <c r="H71" s="93">
        <f t="shared" si="9"/>
        <v>0.75271470588235301</v>
      </c>
      <c r="I71" s="1"/>
    </row>
    <row r="72" spans="2:9" ht="20.100000000000001" customHeight="1">
      <c r="B72" s="406"/>
      <c r="C72" s="423" t="s">
        <v>7</v>
      </c>
      <c r="D72" s="377" t="s">
        <v>120</v>
      </c>
      <c r="E72" s="137">
        <f>'CONTROL ALGAS IV Región'!F173+'CONTROL ALGAS IV Región'!F175+'CONTROL ALGAS IV Región'!F177+'CONTROL ALGAS IV Región'!F179+'CONTROL ALGAS IV Región'!F181+'CONTROL ALGAS IV Región'!F185+'CONTROL ALGAS IV Región'!F187+'CONTROL ALGAS IV Región'!F189+'CONTROL ALGAS IV Región'!F191+'CONTROL ALGAS IV Región'!F193</f>
        <v>1492</v>
      </c>
      <c r="F72" s="137">
        <f>'CONTROL ALGAS IV Región'!J173+'CONTROL ALGAS IV Región'!J175+'CONTROL ALGAS IV Región'!J177+'CONTROL ALGAS IV Región'!J179+'CONTROL ALGAS IV Región'!J181+'CONTROL ALGAS IV Región'!J185+'CONTROL ALGAS IV Región'!J187+'CONTROL ALGAS IV Región'!J189+'CONTROL ALGAS IV Región'!J191+'CONTROL ALGAS IV Región'!J193</f>
        <v>1463.6949999999999</v>
      </c>
      <c r="G72" s="133">
        <f t="shared" si="8"/>
        <v>28.305000000000064</v>
      </c>
      <c r="H72" s="93">
        <f t="shared" si="9"/>
        <v>0.98102882037533512</v>
      </c>
      <c r="I72" s="1"/>
    </row>
    <row r="73" spans="2:9" ht="20.100000000000001" customHeight="1">
      <c r="B73" s="406"/>
      <c r="C73" s="423"/>
      <c r="D73" s="376" t="s">
        <v>8</v>
      </c>
      <c r="E73" s="137">
        <f>'CONTROL ALGAS IV Región'!F174+'CONTROL ALGAS IV Región'!F176+'CONTROL ALGAS IV Región'!F178+'CONTROL ALGAS IV Región'!F180+'CONTROL ALGAS IV Región'!F182+'CONTROL ALGAS IV Región'!F183+'CONTROL ALGAS IV Región'!F184+'CONTROL ALGAS IV Región'!F186+'CONTROL ALGAS IV Región'!F188+'CONTROL ALGAS IV Región'!F190+'CONTROL ALGAS IV Región'!F192+'CONTROL ALGAS IV Región'!F194</f>
        <v>996</v>
      </c>
      <c r="F73" s="137">
        <f>'CONTROL ALGAS IV Región'!J174+'CONTROL ALGAS IV Región'!J176+'CONTROL ALGAS IV Región'!J178+'CONTROL ALGAS IV Región'!J180+'CONTROL ALGAS IV Región'!J182+'CONTROL ALGAS IV Región'!J183+'CONTROL ALGAS IV Región'!J184+'CONTROL ALGAS IV Región'!J186+'CONTROL ALGAS IV Región'!J188+'CONTROL ALGAS IV Región'!J190+'CONTROL ALGAS IV Región'!J192+'CONTROL ALGAS IV Región'!J194</f>
        <v>955.45800000000008</v>
      </c>
      <c r="G73" s="133">
        <f t="shared" si="8"/>
        <v>40.541999999999916</v>
      </c>
      <c r="H73" s="93">
        <f t="shared" si="9"/>
        <v>0.95929518072289166</v>
      </c>
      <c r="I73" s="1"/>
    </row>
    <row r="74" spans="2:9" ht="20.100000000000001" customHeight="1">
      <c r="B74" s="406"/>
      <c r="C74" s="424" t="s">
        <v>44</v>
      </c>
      <c r="D74" s="86" t="s">
        <v>121</v>
      </c>
      <c r="E74" s="137">
        <f>+E64+E66+E68+E70+E72</f>
        <v>6425</v>
      </c>
      <c r="F74" s="137">
        <f>+F64+F66+F68+F70+F72</f>
        <v>6567.1919999999991</v>
      </c>
      <c r="G74" s="133">
        <f t="shared" si="8"/>
        <v>-142.1919999999991</v>
      </c>
      <c r="H74" s="93">
        <f t="shared" si="9"/>
        <v>1.0221310505836574</v>
      </c>
      <c r="I74" s="1"/>
    </row>
    <row r="75" spans="2:9" ht="20.100000000000001" customHeight="1">
      <c r="B75" s="406"/>
      <c r="C75" s="424"/>
      <c r="D75" s="86" t="s">
        <v>8</v>
      </c>
      <c r="E75" s="137">
        <f>+E65+E67+E69+E71+E73</f>
        <v>5229</v>
      </c>
      <c r="F75" s="137">
        <f>+F65+F67+F69+F71+F73</f>
        <v>5086.5619999999999</v>
      </c>
      <c r="G75" s="133">
        <f t="shared" si="8"/>
        <v>142.4380000000001</v>
      </c>
      <c r="H75" s="93">
        <f t="shared" si="9"/>
        <v>0.97275999235035382</v>
      </c>
      <c r="I75" s="1"/>
    </row>
    <row r="76" spans="2:9" ht="20.100000000000001" customHeight="1" thickBot="1">
      <c r="B76" s="406"/>
      <c r="C76" s="424"/>
      <c r="D76" s="86" t="s">
        <v>96</v>
      </c>
      <c r="E76" s="137">
        <v>6</v>
      </c>
      <c r="F76" s="137">
        <v>0</v>
      </c>
      <c r="G76" s="133">
        <f t="shared" si="8"/>
        <v>6</v>
      </c>
      <c r="H76" s="141">
        <f t="shared" si="9"/>
        <v>0</v>
      </c>
      <c r="I76" s="1"/>
    </row>
    <row r="77" spans="2:9" ht="20.100000000000001" customHeight="1" thickBot="1">
      <c r="B77" s="407"/>
      <c r="C77" s="410" t="s">
        <v>37</v>
      </c>
      <c r="D77" s="410"/>
      <c r="E77" s="157">
        <f>SUM(E74:E76)</f>
        <v>11660</v>
      </c>
      <c r="F77" s="157">
        <f>SUM(F74:F76)</f>
        <v>11653.753999999999</v>
      </c>
      <c r="G77" s="159">
        <f>+E77-F77</f>
        <v>6.2460000000010041</v>
      </c>
      <c r="H77" s="308">
        <f>+F77/E77</f>
        <v>0.99946432246998274</v>
      </c>
      <c r="I77" s="1"/>
    </row>
    <row r="78" spans="2:9" ht="20.100000000000001" hidden="1" customHeight="1">
      <c r="B78" s="310"/>
      <c r="C78" s="311"/>
      <c r="D78" s="311"/>
      <c r="E78" s="312"/>
      <c r="F78" s="312"/>
      <c r="G78" s="313"/>
      <c r="H78" s="314">
        <v>1</v>
      </c>
      <c r="I78" s="1"/>
    </row>
    <row r="79" spans="2:9" s="8" customFormat="1" ht="20.100000000000001" customHeight="1" thickBot="1">
      <c r="B79" s="9"/>
      <c r="C79" s="21"/>
      <c r="D79" s="10"/>
      <c r="E79" s="12"/>
      <c r="F79" s="11"/>
      <c r="G79" s="13"/>
      <c r="H79" s="14"/>
    </row>
    <row r="80" spans="2:9" ht="35.450000000000003" customHeight="1" thickBot="1">
      <c r="B80" s="156" t="s">
        <v>2</v>
      </c>
      <c r="C80" s="154" t="s">
        <v>13</v>
      </c>
      <c r="D80" s="154" t="s">
        <v>148</v>
      </c>
      <c r="E80" s="154" t="s">
        <v>26</v>
      </c>
      <c r="F80" s="154" t="s">
        <v>24</v>
      </c>
      <c r="G80" s="154" t="s">
        <v>21</v>
      </c>
      <c r="H80" s="155" t="s">
        <v>11</v>
      </c>
      <c r="I80" s="1"/>
    </row>
    <row r="81" spans="2:9" s="22" customFormat="1" ht="30" customHeight="1">
      <c r="B81" s="405" t="s">
        <v>105</v>
      </c>
      <c r="C81" s="182" t="s">
        <v>124</v>
      </c>
      <c r="D81" s="130" t="s">
        <v>8</v>
      </c>
      <c r="E81" s="136">
        <f>'CONTROL ALGAS IV Región'!F198+'CONTROL ALGAS IV Región'!F199+'CONTROL ALGAS IV Región'!F200+'CONTROL ALGAS IV Región'!F201+'CONTROL ALGAS IV Región'!F202+'CONTROL ALGAS IV Región'!F203+'CONTROL ALGAS IV Región'!F204+'CONTROL ALGAS IV Región'!F205+'CONTROL ALGAS IV Región'!F206+'CONTROL ALGAS IV Región'!F207+'CONTROL ALGAS IV Región'!F208+'CONTROL ALGAS IV Región'!F209</f>
        <v>105.99999999999997</v>
      </c>
      <c r="F81" s="136">
        <f>'CONTROL ALGAS IV Región'!J198+'CONTROL ALGAS IV Región'!J199+'CONTROL ALGAS IV Región'!J200+'CONTROL ALGAS IV Región'!J201+'CONTROL ALGAS IV Región'!J202+'CONTROL ALGAS IV Región'!J203+'CONTROL ALGAS IV Región'!J204+'CONTROL ALGAS IV Región'!J205+'CONTROL ALGAS IV Región'!J206+'CONTROL ALGAS IV Región'!J207+'CONTROL ALGAS IV Región'!J208+'CONTROL ALGAS IV Región'!J209</f>
        <v>95.602000000000004</v>
      </c>
      <c r="G81" s="135">
        <f t="shared" ref="G81:G88" si="10">+E81-F81</f>
        <v>10.397999999999968</v>
      </c>
      <c r="H81" s="134">
        <f t="shared" ref="H81:H87" si="11">+F81/E81</f>
        <v>0.90190566037735875</v>
      </c>
      <c r="I81" s="4"/>
    </row>
    <row r="82" spans="2:9" s="22" customFormat="1" ht="20.100000000000001" customHeight="1">
      <c r="B82" s="406"/>
      <c r="C82" s="86" t="s">
        <v>4</v>
      </c>
      <c r="D82" s="86" t="s">
        <v>8</v>
      </c>
      <c r="E82" s="137">
        <f>'CONTROL ALGAS IV Región'!F210+'CONTROL ALGAS IV Región'!F211+'CONTROL ALGAS IV Región'!F212+'CONTROL ALGAS IV Región'!F213+'CONTROL ALGAS IV Región'!F214+'CONTROL ALGAS IV Región'!F215+'CONTROL ALGAS IV Región'!F216+'CONTROL ALGAS IV Región'!F217+'CONTROL ALGAS IV Región'!F218+'CONTROL ALGAS IV Región'!F219+'CONTROL ALGAS IV Región'!F220+'CONTROL ALGAS IV Región'!F221</f>
        <v>376.99999999999994</v>
      </c>
      <c r="F82" s="137">
        <f>'CONTROL ALGAS IV Región'!J210+'CONTROL ALGAS IV Región'!J211+'CONTROL ALGAS IV Región'!J212+'CONTROL ALGAS IV Región'!J213+'CONTROL ALGAS IV Región'!J214+'CONTROL ALGAS IV Región'!J215+'CONTROL ALGAS IV Región'!J216+'CONTROL ALGAS IV Región'!J217+'CONTROL ALGAS IV Región'!J218+'CONTROL ALGAS IV Región'!J219+'CONTROL ALGAS IV Región'!J220+'CONTROL ALGAS IV Región'!J221</f>
        <v>156.03</v>
      </c>
      <c r="G82" s="133">
        <f t="shared" si="10"/>
        <v>220.96999999999994</v>
      </c>
      <c r="H82" s="93">
        <f t="shared" si="11"/>
        <v>0.41387267904509289</v>
      </c>
      <c r="I82" s="4"/>
    </row>
    <row r="83" spans="2:9" s="22" customFormat="1" ht="20.100000000000001" customHeight="1">
      <c r="B83" s="406"/>
      <c r="C83" s="91" t="s">
        <v>5</v>
      </c>
      <c r="D83" s="86" t="s">
        <v>8</v>
      </c>
      <c r="E83" s="137">
        <f>'CONTROL ALGAS IV Región'!F222+'CONTROL ALGAS IV Región'!F223+'CONTROL ALGAS IV Región'!F224+'CONTROL ALGAS IV Región'!F225+'CONTROL ALGAS IV Región'!F226+'CONTROL ALGAS IV Región'!F227+'CONTROL ALGAS IV Región'!F228+'CONTROL ALGAS IV Región'!F229+'CONTROL ALGAS IV Región'!F230+'CONTROL ALGAS IV Región'!F231+'CONTROL ALGAS IV Región'!F232+'CONTROL ALGAS IV Región'!F233</f>
        <v>5400</v>
      </c>
      <c r="F83" s="137">
        <f>'CONTROL ALGAS IV Región'!J222+'CONTROL ALGAS IV Región'!J223+'CONTROL ALGAS IV Región'!J224+'CONTROL ALGAS IV Región'!J225+'CONTROL ALGAS IV Región'!J226+'CONTROL ALGAS IV Región'!J227+'CONTROL ALGAS IV Región'!J228+'CONTROL ALGAS IV Región'!J229+'CONTROL ALGAS IV Región'!J230+'CONTROL ALGAS IV Región'!J231+'CONTROL ALGAS IV Región'!J232+'CONTROL ALGAS IV Región'!J233</f>
        <v>3520.4840000000004</v>
      </c>
      <c r="G83" s="133">
        <f t="shared" si="10"/>
        <v>1879.5159999999996</v>
      </c>
      <c r="H83" s="93">
        <f t="shared" si="11"/>
        <v>0.65194148148148157</v>
      </c>
      <c r="I83" s="4"/>
    </row>
    <row r="84" spans="2:9" s="22" customFormat="1" ht="20.100000000000001" customHeight="1">
      <c r="B84" s="406"/>
      <c r="C84" s="91" t="s">
        <v>6</v>
      </c>
      <c r="D84" s="86" t="s">
        <v>8</v>
      </c>
      <c r="E84" s="137">
        <f>'CONTROL ALGAS IV Región'!F234+'CONTROL ALGAS IV Región'!F235+'CONTROL ALGAS IV Región'!F236+'CONTROL ALGAS IV Región'!F237+'CONTROL ALGAS IV Región'!F238+'CONTROL ALGAS IV Región'!F239+'CONTROL ALGAS IV Región'!F240+'CONTROL ALGAS IV Región'!F241+'CONTROL ALGAS IV Región'!F242+'CONTROL ALGAS IV Región'!F243+'CONTROL ALGAS IV Región'!F244+'CONTROL ALGAS IV Región'!F245</f>
        <v>875.99999999999966</v>
      </c>
      <c r="F84" s="137">
        <f>'CONTROL ALGAS IV Región'!J234+'CONTROL ALGAS IV Región'!J235+'CONTROL ALGAS IV Región'!J236+'CONTROL ALGAS IV Región'!J237+'CONTROL ALGAS IV Región'!J238+'CONTROL ALGAS IV Región'!J239+'CONTROL ALGAS IV Región'!J240+'CONTROL ALGAS IV Región'!J241+'CONTROL ALGAS IV Región'!J242+'CONTROL ALGAS IV Región'!J243+'CONTROL ALGAS IV Región'!J244+'CONTROL ALGAS IV Región'!J245</f>
        <v>765.75600000000009</v>
      </c>
      <c r="G84" s="133">
        <f t="shared" si="10"/>
        <v>110.24399999999957</v>
      </c>
      <c r="H84" s="93">
        <f t="shared" si="11"/>
        <v>0.87415068493150727</v>
      </c>
      <c r="I84" s="4"/>
    </row>
    <row r="85" spans="2:9" s="22" customFormat="1" ht="20.100000000000001" customHeight="1">
      <c r="B85" s="406"/>
      <c r="C85" s="91" t="s">
        <v>7</v>
      </c>
      <c r="D85" s="86" t="s">
        <v>8</v>
      </c>
      <c r="E85" s="137">
        <f>'CONTROL ALGAS IV Región'!F246+'CONTROL ALGAS IV Región'!F247+'CONTROL ALGAS IV Región'!F248+'CONTROL ALGAS IV Región'!F249+'CONTROL ALGAS IV Región'!F250+'CONTROL ALGAS IV Región'!F251+'CONTROL ALGAS IV Región'!F252+'CONTROL ALGAS IV Región'!F253+'CONTROL ALGAS IV Región'!F254+'CONTROL ALGAS IV Región'!F255+'CONTROL ALGAS IV Región'!F256+'CONTROL ALGAS IV Región'!F257</f>
        <v>1018.9999999999999</v>
      </c>
      <c r="F85" s="137">
        <f>'CONTROL ALGAS IV Región'!J246+'CONTROL ALGAS IV Región'!J247+'CONTROL ALGAS IV Región'!J248+'CONTROL ALGAS IV Región'!J249+'CONTROL ALGAS IV Región'!J250+'CONTROL ALGAS IV Región'!J251+'CONTROL ALGAS IV Región'!J252+'CONTROL ALGAS IV Región'!J253+'CONTROL ALGAS IV Región'!J254+'CONTROL ALGAS IV Región'!J255+'CONTROL ALGAS IV Región'!J256+'CONTROL ALGAS IV Región'!J257</f>
        <v>336.03800000000001</v>
      </c>
      <c r="G85" s="133">
        <f t="shared" si="10"/>
        <v>682.96199999999988</v>
      </c>
      <c r="H85" s="93">
        <f t="shared" si="11"/>
        <v>0.32977232580961729</v>
      </c>
      <c r="I85" s="4"/>
    </row>
    <row r="86" spans="2:9" s="22" customFormat="1" ht="20.100000000000001" customHeight="1">
      <c r="B86" s="406"/>
      <c r="C86" s="424" t="s">
        <v>44</v>
      </c>
      <c r="D86" s="86" t="s">
        <v>8</v>
      </c>
      <c r="E86" s="137">
        <f>+E81+E82+E83+E84+E85</f>
        <v>7778</v>
      </c>
      <c r="F86" s="137">
        <f>+F81+F82+F83+F84+F85</f>
        <v>4873.91</v>
      </c>
      <c r="G86" s="133">
        <f t="shared" si="10"/>
        <v>2904.09</v>
      </c>
      <c r="H86" s="93">
        <f t="shared" si="11"/>
        <v>0.62662766778092049</v>
      </c>
      <c r="I86" s="4"/>
    </row>
    <row r="87" spans="2:9" s="22" customFormat="1" ht="20.100000000000001" customHeight="1" thickBot="1">
      <c r="B87" s="406"/>
      <c r="C87" s="424"/>
      <c r="D87" s="86" t="s">
        <v>96</v>
      </c>
      <c r="E87" s="137">
        <v>6</v>
      </c>
      <c r="F87" s="137">
        <v>0</v>
      </c>
      <c r="G87" s="133">
        <f t="shared" si="10"/>
        <v>6</v>
      </c>
      <c r="H87" s="141">
        <f t="shared" si="11"/>
        <v>0</v>
      </c>
      <c r="I87" s="4"/>
    </row>
    <row r="88" spans="2:9" s="22" customFormat="1" ht="20.100000000000001" customHeight="1" thickBot="1">
      <c r="B88" s="407"/>
      <c r="C88" s="410" t="s">
        <v>38</v>
      </c>
      <c r="D88" s="410"/>
      <c r="E88" s="157">
        <f>SUM(E86:E87)</f>
        <v>7784</v>
      </c>
      <c r="F88" s="157">
        <f>SUM(F86:F87)</f>
        <v>4873.91</v>
      </c>
      <c r="G88" s="159">
        <f t="shared" si="10"/>
        <v>2910.09</v>
      </c>
      <c r="H88" s="308">
        <f>+F88/E88</f>
        <v>0.62614465570400824</v>
      </c>
      <c r="I88" s="4"/>
    </row>
    <row r="89" spans="2:9" s="22" customFormat="1" ht="20.100000000000001" hidden="1" customHeight="1">
      <c r="B89" s="9"/>
      <c r="C89" s="71"/>
      <c r="D89" s="71"/>
      <c r="E89" s="72"/>
      <c r="F89" s="72"/>
      <c r="G89" s="73"/>
      <c r="H89" s="74">
        <v>1</v>
      </c>
    </row>
    <row r="90" spans="2:9" ht="16.5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43">
    <mergeCell ref="B4:H4"/>
    <mergeCell ref="B2:H2"/>
    <mergeCell ref="B3:H3"/>
    <mergeCell ref="B44:H44"/>
    <mergeCell ref="C64:C65"/>
    <mergeCell ref="C55:C56"/>
    <mergeCell ref="B42:H42"/>
    <mergeCell ref="C51:C52"/>
    <mergeCell ref="C47:C48"/>
    <mergeCell ref="C49:C50"/>
    <mergeCell ref="B47:B60"/>
    <mergeCell ref="B43:H43"/>
    <mergeCell ref="C53:C54"/>
    <mergeCell ref="C57:C59"/>
    <mergeCell ref="C60:D60"/>
    <mergeCell ref="C11:C12"/>
    <mergeCell ref="C72:C73"/>
    <mergeCell ref="C77:D77"/>
    <mergeCell ref="B64:B77"/>
    <mergeCell ref="C88:D88"/>
    <mergeCell ref="B81:B88"/>
    <mergeCell ref="C74:C76"/>
    <mergeCell ref="C86:C87"/>
    <mergeCell ref="C66:C67"/>
    <mergeCell ref="C68:C69"/>
    <mergeCell ref="C70:C71"/>
    <mergeCell ref="C7:C8"/>
    <mergeCell ref="C9:C10"/>
    <mergeCell ref="B7:B14"/>
    <mergeCell ref="J6:K6"/>
    <mergeCell ref="C14:D14"/>
    <mergeCell ref="I11:I12"/>
    <mergeCell ref="B17:B24"/>
    <mergeCell ref="C17:C18"/>
    <mergeCell ref="C19:C20"/>
    <mergeCell ref="C21:C22"/>
    <mergeCell ref="C24:D24"/>
    <mergeCell ref="B28:B38"/>
    <mergeCell ref="C28:C29"/>
    <mergeCell ref="C30:C31"/>
    <mergeCell ref="C38:D38"/>
    <mergeCell ref="C32:C33"/>
    <mergeCell ref="C35:C37"/>
  </mergeCells>
  <conditionalFormatting sqref="H26">
    <cfRule type="dataBar" priority="14">
      <dataBar>
        <cfvo type="min"/>
        <cfvo type="max"/>
        <color rgb="FF63C384"/>
      </dataBar>
    </cfRule>
  </conditionalFormatting>
  <conditionalFormatting sqref="H39">
    <cfRule type="dataBar" priority="12">
      <dataBar>
        <cfvo type="min"/>
        <cfvo type="max"/>
        <color rgb="FF63C384"/>
      </dataBar>
    </cfRule>
  </conditionalFormatting>
  <conditionalFormatting sqref="H61">
    <cfRule type="dataBar" priority="11">
      <dataBar>
        <cfvo type="min"/>
        <cfvo type="max"/>
        <color rgb="FF63C384"/>
      </dataBar>
    </cfRule>
  </conditionalFormatting>
  <conditionalFormatting sqref="H78">
    <cfRule type="dataBar" priority="10">
      <dataBar>
        <cfvo type="min"/>
        <cfvo type="max"/>
        <color rgb="FF63C384"/>
      </dataBar>
    </cfRule>
  </conditionalFormatting>
  <conditionalFormatting sqref="H89">
    <cfRule type="dataBar" priority="9">
      <dataBar>
        <cfvo type="min"/>
        <cfvo type="max"/>
        <color rgb="FF63C384"/>
      </dataBar>
    </cfRule>
  </conditionalFormatting>
  <conditionalFormatting sqref="H7:H14">
    <cfRule type="cellIs" dxfId="5" priority="6" operator="greaterThan">
      <formula>1</formula>
    </cfRule>
  </conditionalFormatting>
  <conditionalFormatting sqref="H17:H24">
    <cfRule type="cellIs" dxfId="4" priority="5" operator="greaterThan">
      <formula>1</formula>
    </cfRule>
  </conditionalFormatting>
  <conditionalFormatting sqref="H28:H38">
    <cfRule type="cellIs" dxfId="3" priority="4" operator="greaterThan">
      <formula>1</formula>
    </cfRule>
  </conditionalFormatting>
  <conditionalFormatting sqref="H47:H60">
    <cfRule type="cellIs" dxfId="2" priority="3" operator="greaterThan">
      <formula>1</formula>
    </cfRule>
  </conditionalFormatting>
  <conditionalFormatting sqref="H64:H77">
    <cfRule type="cellIs" dxfId="1" priority="2" operator="greaterThan">
      <formula>1</formula>
    </cfRule>
  </conditionalFormatting>
  <conditionalFormatting sqref="H81:H88">
    <cfRule type="cellIs" dxfId="0" priority="1" operator="greaterThan">
      <formula>1</formula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6" customWidth="1"/>
    <col min="2" max="2" width="21.140625" style="32" customWidth="1"/>
    <col min="3" max="3" width="17.85546875" style="32" customWidth="1"/>
    <col min="4" max="4" width="18.140625" style="32" customWidth="1"/>
    <col min="5" max="5" width="21.42578125" style="32" customWidth="1"/>
    <col min="6" max="6" width="15.7109375" style="32" customWidth="1"/>
    <col min="7" max="7" width="16.28515625" style="32" customWidth="1"/>
    <col min="8" max="8" width="18.42578125" style="32" customWidth="1"/>
    <col min="9" max="9" width="19.42578125" style="32" customWidth="1"/>
    <col min="10" max="10" width="12.7109375" style="26" customWidth="1"/>
    <col min="11" max="11" width="10.140625" style="26" customWidth="1"/>
    <col min="12" max="12" width="15.5703125" style="26" customWidth="1"/>
    <col min="13" max="16384" width="11.42578125" style="26"/>
  </cols>
  <sheetData>
    <row r="1" spans="2:9" ht="15.75" thickBot="1"/>
    <row r="2" spans="2:9" ht="19.5" customHeight="1">
      <c r="B2" s="451" t="s">
        <v>100</v>
      </c>
      <c r="C2" s="452"/>
      <c r="D2" s="452"/>
      <c r="E2" s="452"/>
      <c r="F2" s="452"/>
      <c r="G2" s="452"/>
      <c r="H2" s="452"/>
      <c r="I2" s="453"/>
    </row>
    <row r="3" spans="2:9" ht="17.25" customHeight="1">
      <c r="B3" s="454" t="s">
        <v>97</v>
      </c>
      <c r="C3" s="455"/>
      <c r="D3" s="455"/>
      <c r="E3" s="455"/>
      <c r="F3" s="455"/>
      <c r="G3" s="455"/>
      <c r="H3" s="455"/>
      <c r="I3" s="456"/>
    </row>
    <row r="4" spans="2:9" ht="21.75" customHeight="1" thickBot="1">
      <c r="B4" s="457">
        <v>43466</v>
      </c>
      <c r="C4" s="458"/>
      <c r="D4" s="458"/>
      <c r="E4" s="458"/>
      <c r="F4" s="458"/>
      <c r="G4" s="458"/>
      <c r="H4" s="458"/>
      <c r="I4" s="459"/>
    </row>
    <row r="5" spans="2:9" ht="27.75" customHeight="1" thickBot="1">
      <c r="G5" s="33"/>
    </row>
    <row r="6" spans="2:9" ht="66" customHeight="1" thickBot="1">
      <c r="B6" s="67" t="s">
        <v>2</v>
      </c>
      <c r="C6" s="67" t="s">
        <v>13</v>
      </c>
      <c r="D6" s="67" t="s">
        <v>0</v>
      </c>
      <c r="E6" s="67" t="s">
        <v>94</v>
      </c>
      <c r="F6" s="68" t="s">
        <v>95</v>
      </c>
      <c r="G6" s="67" t="s">
        <v>21</v>
      </c>
      <c r="H6" s="69" t="s">
        <v>11</v>
      </c>
      <c r="I6" s="70" t="s">
        <v>1</v>
      </c>
    </row>
    <row r="7" spans="2:9" ht="32.450000000000003" customHeight="1">
      <c r="B7" s="62" t="s">
        <v>16</v>
      </c>
      <c r="C7" s="448" t="s">
        <v>18</v>
      </c>
      <c r="D7" s="61" t="s">
        <v>99</v>
      </c>
      <c r="E7" s="34"/>
      <c r="F7" s="51"/>
      <c r="G7" s="60"/>
      <c r="H7" s="35"/>
      <c r="I7" s="54"/>
    </row>
    <row r="8" spans="2:9" ht="32.450000000000003" customHeight="1" thickBot="1">
      <c r="B8" s="66" t="s">
        <v>98</v>
      </c>
      <c r="C8" s="449"/>
      <c r="D8" s="55" t="s">
        <v>96</v>
      </c>
      <c r="E8" s="56"/>
      <c r="F8" s="65"/>
      <c r="G8" s="60"/>
      <c r="H8" s="35"/>
      <c r="I8" s="57"/>
    </row>
    <row r="9" spans="2:9" ht="32.450000000000003" customHeight="1" thickBot="1">
      <c r="B9" s="63"/>
      <c r="C9" s="450"/>
      <c r="D9" s="446" t="s">
        <v>37</v>
      </c>
      <c r="E9" s="447"/>
      <c r="F9" s="64"/>
      <c r="G9" s="59"/>
      <c r="H9" s="59"/>
      <c r="I9" s="58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P105"/>
  <sheetViews>
    <sheetView zoomScale="70" zoomScaleNormal="70" workbookViewId="0">
      <pane ySplit="6" topLeftCell="A94" activePane="bottomLeft" state="frozen"/>
      <selection pane="bottomLeft" activeCell="I108" sqref="I108"/>
    </sheetView>
  </sheetViews>
  <sheetFormatPr baseColWidth="10" defaultColWidth="11.42578125" defaultRowHeight="31.5" customHeight="1"/>
  <cols>
    <col min="1" max="1" width="6.28515625" style="32" customWidth="1"/>
    <col min="2" max="2" width="13.85546875" style="193" customWidth="1"/>
    <col min="3" max="3" width="16.7109375" style="193" customWidth="1"/>
    <col min="4" max="4" width="13.7109375" style="193" bestFit="1" customWidth="1"/>
    <col min="5" max="5" width="23.7109375" style="193" bestFit="1" customWidth="1"/>
    <col min="6" max="6" width="18" style="193" customWidth="1"/>
    <col min="7" max="7" width="19.140625" style="194" customWidth="1"/>
    <col min="8" max="8" width="17" style="193" bestFit="1" customWidth="1"/>
    <col min="9" max="9" width="15.85546875" style="193" customWidth="1"/>
    <col min="10" max="10" width="15.85546875" style="194" customWidth="1"/>
    <col min="11" max="11" width="13.7109375" style="193" customWidth="1"/>
    <col min="12" max="12" width="15.140625" style="193" customWidth="1"/>
    <col min="13" max="13" width="19" style="36" customWidth="1"/>
    <col min="14" max="16384" width="11.42578125" style="32"/>
  </cols>
  <sheetData>
    <row r="1" spans="2:13" ht="24" customHeight="1" thickBot="1">
      <c r="B1" s="32"/>
      <c r="C1" s="32"/>
      <c r="D1" s="32"/>
      <c r="E1" s="32"/>
      <c r="F1" s="32"/>
      <c r="G1" s="75"/>
      <c r="H1" s="32"/>
      <c r="I1" s="32"/>
      <c r="J1" s="75"/>
      <c r="K1" s="32"/>
      <c r="L1" s="32"/>
    </row>
    <row r="2" spans="2:13" ht="25.5" customHeight="1">
      <c r="B2" s="475" t="s">
        <v>163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7"/>
    </row>
    <row r="3" spans="2:13" ht="8.25" customHeight="1">
      <c r="B3" s="478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/>
    </row>
    <row r="4" spans="2:13" ht="29.25" customHeight="1" thickBot="1">
      <c r="B4" s="481">
        <f>+'RESUMEN ANUAL'!B4</f>
        <v>44926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3"/>
    </row>
    <row r="5" spans="2:13" ht="31.5" customHeight="1" thickBot="1">
      <c r="B5" s="32"/>
      <c r="C5" s="76"/>
      <c r="D5" s="76"/>
      <c r="E5" s="76"/>
      <c r="F5" s="76"/>
      <c r="G5" s="77"/>
      <c r="H5" s="76"/>
      <c r="I5" s="76"/>
      <c r="J5" s="77"/>
      <c r="K5" s="76"/>
      <c r="L5" s="76"/>
      <c r="M5" s="37"/>
    </row>
    <row r="6" spans="2:13" ht="41.25" customHeight="1" thickBot="1">
      <c r="B6" s="186" t="s">
        <v>2</v>
      </c>
      <c r="C6" s="187" t="s">
        <v>144</v>
      </c>
      <c r="D6" s="187" t="s">
        <v>0</v>
      </c>
      <c r="E6" s="187" t="s">
        <v>148</v>
      </c>
      <c r="F6" s="187" t="s">
        <v>20</v>
      </c>
      <c r="G6" s="239" t="s">
        <v>19</v>
      </c>
      <c r="H6" s="238" t="s">
        <v>32</v>
      </c>
      <c r="I6" s="187" t="s">
        <v>33</v>
      </c>
      <c r="J6" s="188" t="s">
        <v>31</v>
      </c>
      <c r="K6" s="187" t="s">
        <v>21</v>
      </c>
      <c r="L6" s="189" t="s">
        <v>11</v>
      </c>
      <c r="M6" s="190" t="s">
        <v>1</v>
      </c>
    </row>
    <row r="7" spans="2:13" ht="31.5" customHeight="1">
      <c r="B7" s="484" t="s">
        <v>35</v>
      </c>
      <c r="C7" s="492" t="s">
        <v>101</v>
      </c>
      <c r="D7" s="109" t="s">
        <v>10</v>
      </c>
      <c r="E7" s="109" t="s">
        <v>8</v>
      </c>
      <c r="F7" s="109">
        <v>2000</v>
      </c>
      <c r="G7" s="240">
        <v>2000</v>
      </c>
      <c r="H7" s="299">
        <v>2048.3440000000001</v>
      </c>
      <c r="I7" s="295">
        <v>0</v>
      </c>
      <c r="J7" s="110">
        <f>+H7+I7</f>
        <v>2048.3440000000001</v>
      </c>
      <c r="K7" s="111">
        <f>+G7-J7</f>
        <v>-48.344000000000051</v>
      </c>
      <c r="L7" s="396">
        <f>+J7/G7</f>
        <v>1.0241720000000001</v>
      </c>
      <c r="M7" s="358">
        <v>44615</v>
      </c>
    </row>
    <row r="8" spans="2:13" ht="31.5" customHeight="1">
      <c r="B8" s="485"/>
      <c r="C8" s="493"/>
      <c r="D8" s="461" t="s">
        <v>28</v>
      </c>
      <c r="E8" s="233" t="s">
        <v>9</v>
      </c>
      <c r="F8" s="109">
        <v>549</v>
      </c>
      <c r="G8" s="241">
        <v>549</v>
      </c>
      <c r="H8" s="300">
        <v>1073.479</v>
      </c>
      <c r="I8" s="402">
        <v>0</v>
      </c>
      <c r="J8" s="110">
        <f t="shared" ref="J8:J39" si="0">+H8+I8</f>
        <v>1073.479</v>
      </c>
      <c r="K8" s="237">
        <f>+G8-J8</f>
        <v>-524.47900000000004</v>
      </c>
      <c r="L8" s="395">
        <f>+J8/G8</f>
        <v>1.9553351548269582</v>
      </c>
      <c r="M8" s="358">
        <v>44630</v>
      </c>
    </row>
    <row r="9" spans="2:13" ht="31.5" customHeight="1">
      <c r="B9" s="485"/>
      <c r="C9" s="493"/>
      <c r="D9" s="461"/>
      <c r="E9" s="233" t="s">
        <v>8</v>
      </c>
      <c r="F9" s="109">
        <v>286</v>
      </c>
      <c r="G9" s="241">
        <v>237.65599999999995</v>
      </c>
      <c r="H9" s="289">
        <v>275.34199999999998</v>
      </c>
      <c r="I9" s="391">
        <v>0</v>
      </c>
      <c r="J9" s="110">
        <f t="shared" si="0"/>
        <v>275.34199999999998</v>
      </c>
      <c r="K9" s="237">
        <f>+G9-J9</f>
        <v>-37.686000000000035</v>
      </c>
      <c r="L9" s="395">
        <f>+J9/G9</f>
        <v>1.1585737368297035</v>
      </c>
      <c r="M9" s="358">
        <v>44637</v>
      </c>
    </row>
    <row r="10" spans="2:13" ht="31.5" customHeight="1">
      <c r="B10" s="485"/>
      <c r="C10" s="493"/>
      <c r="D10" s="228" t="s">
        <v>14</v>
      </c>
      <c r="E10" s="233" t="s">
        <v>8</v>
      </c>
      <c r="F10" s="109">
        <v>3153</v>
      </c>
      <c r="G10" s="264">
        <v>3115.3139999999999</v>
      </c>
      <c r="H10" s="289">
        <v>3474</v>
      </c>
      <c r="I10" s="391">
        <v>0</v>
      </c>
      <c r="J10" s="110">
        <f t="shared" si="0"/>
        <v>3474</v>
      </c>
      <c r="K10" s="237">
        <f>+G10-J10</f>
        <v>-358.68600000000015</v>
      </c>
      <c r="L10" s="395">
        <f>+J10/G10</f>
        <v>1.1151363875358953</v>
      </c>
      <c r="M10" s="358">
        <v>44705</v>
      </c>
    </row>
    <row r="11" spans="2:13" ht="31.5" customHeight="1">
      <c r="B11" s="485"/>
      <c r="C11" s="493"/>
      <c r="D11" s="234" t="s">
        <v>150</v>
      </c>
      <c r="E11" s="230" t="s">
        <v>8</v>
      </c>
      <c r="F11" s="109">
        <v>3595</v>
      </c>
      <c r="G11" s="243">
        <v>3236.3139999999999</v>
      </c>
      <c r="H11" s="302">
        <v>1940.3710000000001</v>
      </c>
      <c r="I11" s="394">
        <v>0</v>
      </c>
      <c r="J11" s="110">
        <f>H11+I11</f>
        <v>1940.3710000000001</v>
      </c>
      <c r="K11" s="237">
        <f>+G11-J11</f>
        <v>1295.9429999999998</v>
      </c>
      <c r="L11" s="395">
        <f t="shared" ref="L11:L29" si="1">+J11/G11</f>
        <v>0.59956203260870244</v>
      </c>
      <c r="M11" s="358">
        <v>44785</v>
      </c>
    </row>
    <row r="12" spans="2:13" ht="31.5" customHeight="1">
      <c r="B12" s="485"/>
      <c r="C12" s="493"/>
      <c r="D12" s="462" t="s">
        <v>151</v>
      </c>
      <c r="E12" s="233" t="s">
        <v>9</v>
      </c>
      <c r="F12" s="109">
        <v>410</v>
      </c>
      <c r="G12" s="264">
        <v>-114.47900000000004</v>
      </c>
      <c r="H12" s="289">
        <v>0</v>
      </c>
      <c r="I12" s="391">
        <v>0</v>
      </c>
      <c r="J12" s="110">
        <f t="shared" si="0"/>
        <v>0</v>
      </c>
      <c r="K12" s="237">
        <f t="shared" ref="K12:K20" si="2">+G12-J12</f>
        <v>-114.47900000000004</v>
      </c>
      <c r="L12" s="232">
        <f t="shared" si="1"/>
        <v>0</v>
      </c>
      <c r="M12" s="358">
        <v>44802</v>
      </c>
    </row>
    <row r="13" spans="2:13" ht="31.5" customHeight="1">
      <c r="B13" s="485"/>
      <c r="C13" s="493"/>
      <c r="D13" s="462"/>
      <c r="E13" s="233" t="s">
        <v>29</v>
      </c>
      <c r="F13" s="109">
        <v>704</v>
      </c>
      <c r="G13" s="264">
        <v>1999.9429999999998</v>
      </c>
      <c r="H13" s="289">
        <v>886</v>
      </c>
      <c r="I13" s="391">
        <v>0</v>
      </c>
      <c r="J13" s="110">
        <f t="shared" si="0"/>
        <v>886</v>
      </c>
      <c r="K13" s="237">
        <f>+G13-J13</f>
        <v>1113.9429999999998</v>
      </c>
      <c r="L13" s="395">
        <f>+J13/G13</f>
        <v>0.44301262585983708</v>
      </c>
      <c r="M13" s="358">
        <v>44808</v>
      </c>
    </row>
    <row r="14" spans="2:13" ht="31.5" customHeight="1">
      <c r="B14" s="485"/>
      <c r="C14" s="493"/>
      <c r="D14" s="228" t="s">
        <v>166</v>
      </c>
      <c r="E14" s="233" t="s">
        <v>8</v>
      </c>
      <c r="F14" s="109">
        <v>786</v>
      </c>
      <c r="G14" s="264">
        <v>1899.9429999999998</v>
      </c>
      <c r="H14" s="289">
        <v>487.99</v>
      </c>
      <c r="I14" s="391">
        <v>0</v>
      </c>
      <c r="J14" s="110">
        <f>H14+I14</f>
        <v>487.99</v>
      </c>
      <c r="K14" s="237">
        <f>+G14-J14</f>
        <v>1411.9529999999997</v>
      </c>
      <c r="L14" s="232">
        <f>+J14/G14</f>
        <v>0.25684454744168644</v>
      </c>
      <c r="M14" s="358">
        <v>44834</v>
      </c>
    </row>
    <row r="15" spans="2:13" ht="31.5" customHeight="1">
      <c r="B15" s="485"/>
      <c r="C15" s="493"/>
      <c r="D15" s="378" t="s">
        <v>167</v>
      </c>
      <c r="E15" s="233" t="s">
        <v>8</v>
      </c>
      <c r="F15" s="109">
        <v>99</v>
      </c>
      <c r="G15" s="264">
        <v>1510.9529999999997</v>
      </c>
      <c r="H15" s="289">
        <v>864.8</v>
      </c>
      <c r="I15" s="391">
        <v>0</v>
      </c>
      <c r="J15" s="110">
        <f t="shared" si="0"/>
        <v>864.8</v>
      </c>
      <c r="K15" s="237">
        <f t="shared" si="2"/>
        <v>646.15299999999979</v>
      </c>
      <c r="L15" s="232">
        <f t="shared" si="1"/>
        <v>0.5723540043932539</v>
      </c>
      <c r="M15" s="358">
        <v>44881</v>
      </c>
    </row>
    <row r="16" spans="2:13" ht="31.5" customHeight="1">
      <c r="B16" s="485"/>
      <c r="C16" s="493"/>
      <c r="D16" s="378" t="s">
        <v>30</v>
      </c>
      <c r="E16" s="233" t="s">
        <v>8</v>
      </c>
      <c r="F16" s="109">
        <v>73</v>
      </c>
      <c r="G16" s="264">
        <v>719.15299999999979</v>
      </c>
      <c r="H16" s="289">
        <v>756.48699999999997</v>
      </c>
      <c r="I16" s="391">
        <v>0</v>
      </c>
      <c r="J16" s="110">
        <f t="shared" si="0"/>
        <v>756.48699999999997</v>
      </c>
      <c r="K16" s="237">
        <f>+G16-J16</f>
        <v>-37.334000000000174</v>
      </c>
      <c r="L16" s="232">
        <f t="shared" si="1"/>
        <v>1.0519138486525124</v>
      </c>
      <c r="M16" s="404">
        <v>44914</v>
      </c>
    </row>
    <row r="17" spans="2:13" ht="31.5" customHeight="1">
      <c r="B17" s="485"/>
      <c r="C17" s="494"/>
      <c r="D17" s="392" t="s">
        <v>30</v>
      </c>
      <c r="E17" s="393" t="s">
        <v>9</v>
      </c>
      <c r="F17" s="109">
        <v>393</v>
      </c>
      <c r="G17" s="390">
        <v>278.52099999999996</v>
      </c>
      <c r="H17" s="289">
        <v>763</v>
      </c>
      <c r="I17" s="391">
        <v>0</v>
      </c>
      <c r="J17" s="110">
        <f t="shared" si="0"/>
        <v>763</v>
      </c>
      <c r="K17" s="237">
        <f>+G17-J17</f>
        <v>-484.47900000000004</v>
      </c>
      <c r="L17" s="232">
        <f t="shared" si="1"/>
        <v>2.7394702733366607</v>
      </c>
      <c r="M17" s="358">
        <v>44896</v>
      </c>
    </row>
    <row r="18" spans="2:13" ht="31.5" customHeight="1">
      <c r="B18" s="485"/>
      <c r="C18" s="488" t="s">
        <v>149</v>
      </c>
      <c r="D18" s="225" t="s">
        <v>10</v>
      </c>
      <c r="E18" s="225" t="s">
        <v>8</v>
      </c>
      <c r="F18" s="235">
        <v>3600</v>
      </c>
      <c r="G18" s="265">
        <v>3600</v>
      </c>
      <c r="H18" s="289">
        <v>3938.8879999999999</v>
      </c>
      <c r="I18" s="391">
        <v>0</v>
      </c>
      <c r="J18" s="110">
        <f t="shared" si="0"/>
        <v>3938.8879999999999</v>
      </c>
      <c r="K18" s="237">
        <f>+G18-J18</f>
        <v>-338.88799999999992</v>
      </c>
      <c r="L18" s="395">
        <f t="shared" si="1"/>
        <v>1.0941355555555556</v>
      </c>
      <c r="M18" s="358">
        <v>44614</v>
      </c>
    </row>
    <row r="19" spans="2:13" ht="31.5" customHeight="1">
      <c r="B19" s="485"/>
      <c r="C19" s="488"/>
      <c r="D19" s="473" t="s">
        <v>28</v>
      </c>
      <c r="E19" s="225" t="s">
        <v>9</v>
      </c>
      <c r="F19" s="235">
        <v>150</v>
      </c>
      <c r="G19" s="265">
        <v>150</v>
      </c>
      <c r="H19" s="289">
        <v>800.37699999999995</v>
      </c>
      <c r="I19" s="391">
        <v>3.39</v>
      </c>
      <c r="J19" s="110">
        <f t="shared" si="0"/>
        <v>803.76699999999994</v>
      </c>
      <c r="K19" s="237">
        <f t="shared" si="2"/>
        <v>-653.76699999999994</v>
      </c>
      <c r="L19" s="395">
        <f t="shared" si="1"/>
        <v>5.3584466666666666</v>
      </c>
      <c r="M19" s="358">
        <v>44622</v>
      </c>
    </row>
    <row r="20" spans="2:13" ht="31.5" customHeight="1">
      <c r="B20" s="485"/>
      <c r="C20" s="488"/>
      <c r="D20" s="473"/>
      <c r="E20" s="225" t="s">
        <v>8</v>
      </c>
      <c r="F20" s="235">
        <v>1642</v>
      </c>
      <c r="G20" s="245">
        <v>1303.1120000000001</v>
      </c>
      <c r="H20" s="289">
        <v>1900.8510000000001</v>
      </c>
      <c r="I20" s="391">
        <v>0</v>
      </c>
      <c r="J20" s="110">
        <f t="shared" si="0"/>
        <v>1900.8510000000001</v>
      </c>
      <c r="K20" s="237">
        <f t="shared" si="2"/>
        <v>-597.73900000000003</v>
      </c>
      <c r="L20" s="395">
        <f t="shared" si="1"/>
        <v>1.4587011707358999</v>
      </c>
      <c r="M20" s="358">
        <v>44637</v>
      </c>
    </row>
    <row r="21" spans="2:13" ht="31.5" customHeight="1">
      <c r="B21" s="485"/>
      <c r="C21" s="488"/>
      <c r="D21" s="236" t="s">
        <v>14</v>
      </c>
      <c r="E21" s="225" t="s">
        <v>8</v>
      </c>
      <c r="F21" s="235">
        <v>7000</v>
      </c>
      <c r="G21" s="265">
        <v>6402.2610000000004</v>
      </c>
      <c r="H21" s="300">
        <v>7006</v>
      </c>
      <c r="I21" s="391">
        <v>0</v>
      </c>
      <c r="J21" s="110">
        <f t="shared" si="0"/>
        <v>7006</v>
      </c>
      <c r="K21" s="237">
        <f t="shared" ref="K21:K39" si="3">+G21-J21</f>
        <v>-603.73899999999958</v>
      </c>
      <c r="L21" s="395">
        <f>+J21/G21</f>
        <v>1.0943009040087557</v>
      </c>
      <c r="M21" s="358">
        <v>44711</v>
      </c>
    </row>
    <row r="22" spans="2:13" ht="31.5" customHeight="1">
      <c r="B22" s="485"/>
      <c r="C22" s="489"/>
      <c r="D22" s="315" t="s">
        <v>150</v>
      </c>
      <c r="E22" s="316" t="s">
        <v>8</v>
      </c>
      <c r="F22" s="317">
        <v>4874</v>
      </c>
      <c r="G22" s="318">
        <v>4270.2610000000004</v>
      </c>
      <c r="H22" s="300">
        <v>3466</v>
      </c>
      <c r="I22" s="391">
        <v>0</v>
      </c>
      <c r="J22" s="110">
        <f>+H22+I22</f>
        <v>3466</v>
      </c>
      <c r="K22" s="237">
        <f t="shared" si="3"/>
        <v>804.26100000000042</v>
      </c>
      <c r="L22" s="395">
        <f>+J22/G22</f>
        <v>0.81165998986947163</v>
      </c>
      <c r="M22" s="358">
        <v>44785</v>
      </c>
    </row>
    <row r="23" spans="2:13" ht="31.5" customHeight="1">
      <c r="B23" s="485"/>
      <c r="C23" s="488"/>
      <c r="D23" s="474" t="s">
        <v>151</v>
      </c>
      <c r="E23" s="225" t="s">
        <v>9</v>
      </c>
      <c r="F23" s="235">
        <v>150</v>
      </c>
      <c r="G23" s="265">
        <v>-503.76699999999994</v>
      </c>
      <c r="H23" s="300">
        <v>0</v>
      </c>
      <c r="I23" s="391">
        <v>0</v>
      </c>
      <c r="J23" s="110">
        <f t="shared" si="0"/>
        <v>0</v>
      </c>
      <c r="K23" s="237">
        <f t="shared" si="3"/>
        <v>-503.76699999999994</v>
      </c>
      <c r="L23" s="232">
        <f t="shared" si="1"/>
        <v>0</v>
      </c>
      <c r="M23" s="358">
        <v>44802</v>
      </c>
    </row>
    <row r="24" spans="2:13" ht="31.5" customHeight="1">
      <c r="B24" s="485"/>
      <c r="C24" s="488"/>
      <c r="D24" s="474"/>
      <c r="E24" s="225" t="s">
        <v>8</v>
      </c>
      <c r="F24" s="235">
        <v>2100</v>
      </c>
      <c r="G24" s="265">
        <v>2904.2610000000004</v>
      </c>
      <c r="H24" s="289">
        <v>2260</v>
      </c>
      <c r="I24" s="391">
        <v>0</v>
      </c>
      <c r="J24" s="110">
        <f t="shared" si="0"/>
        <v>2260</v>
      </c>
      <c r="K24" s="237">
        <f t="shared" si="3"/>
        <v>644.26100000000042</v>
      </c>
      <c r="L24" s="395">
        <f t="shared" si="1"/>
        <v>0.77816697603968776</v>
      </c>
      <c r="M24" s="358">
        <v>44811</v>
      </c>
    </row>
    <row r="25" spans="2:13" ht="31.5" customHeight="1">
      <c r="B25" s="486"/>
      <c r="C25" s="489"/>
      <c r="D25" s="315" t="s">
        <v>166</v>
      </c>
      <c r="E25" s="379" t="s">
        <v>8</v>
      </c>
      <c r="F25" s="317">
        <v>1000</v>
      </c>
      <c r="G25" s="265">
        <v>1644.2610000000004</v>
      </c>
      <c r="H25" s="289">
        <v>1257.348</v>
      </c>
      <c r="I25" s="391">
        <v>0</v>
      </c>
      <c r="J25" s="110">
        <f>+H25+I25</f>
        <v>1257.348</v>
      </c>
      <c r="K25" s="237">
        <f>+G25-J25</f>
        <v>386.91300000000047</v>
      </c>
      <c r="L25" s="232">
        <f>+J25/G25</f>
        <v>0.7646888176512121</v>
      </c>
      <c r="M25" s="358">
        <v>44837</v>
      </c>
    </row>
    <row r="26" spans="2:13" ht="31.5" customHeight="1">
      <c r="B26" s="485"/>
      <c r="C26" s="488"/>
      <c r="D26" s="236" t="s">
        <v>167</v>
      </c>
      <c r="E26" s="225" t="s">
        <v>29</v>
      </c>
      <c r="F26" s="235">
        <v>1000</v>
      </c>
      <c r="G26" s="265">
        <v>1386.9130000000005</v>
      </c>
      <c r="H26" s="289">
        <v>1295</v>
      </c>
      <c r="I26" s="391">
        <v>0</v>
      </c>
      <c r="J26" s="110">
        <f t="shared" si="0"/>
        <v>1295</v>
      </c>
      <c r="K26" s="237">
        <f t="shared" si="3"/>
        <v>91.913000000000466</v>
      </c>
      <c r="L26" s="232">
        <f t="shared" si="1"/>
        <v>0.93372835931309284</v>
      </c>
      <c r="M26" s="358">
        <v>44873</v>
      </c>
    </row>
    <row r="27" spans="2:13" ht="31.5" customHeight="1">
      <c r="B27" s="485"/>
      <c r="C27" s="488"/>
      <c r="D27" s="474" t="s">
        <v>30</v>
      </c>
      <c r="E27" s="379" t="s">
        <v>29</v>
      </c>
      <c r="F27" s="235">
        <v>2250</v>
      </c>
      <c r="G27" s="265">
        <v>2341.9130000000005</v>
      </c>
      <c r="H27" s="289">
        <v>2666.3980000000001</v>
      </c>
      <c r="I27" s="391">
        <v>0</v>
      </c>
      <c r="J27" s="110">
        <f t="shared" si="0"/>
        <v>2666.3980000000001</v>
      </c>
      <c r="K27" s="237">
        <f t="shared" si="3"/>
        <v>-324.48499999999967</v>
      </c>
      <c r="L27" s="232">
        <f t="shared" si="1"/>
        <v>1.138555531311368</v>
      </c>
      <c r="M27" s="358">
        <v>44914</v>
      </c>
    </row>
    <row r="28" spans="2:13" ht="31.5" customHeight="1">
      <c r="B28" s="485"/>
      <c r="C28" s="488"/>
      <c r="D28" s="474"/>
      <c r="E28" s="225" t="s">
        <v>9</v>
      </c>
      <c r="F28" s="235">
        <v>150</v>
      </c>
      <c r="G28" s="265">
        <v>-353.76699999999994</v>
      </c>
      <c r="H28" s="289">
        <v>0</v>
      </c>
      <c r="I28" s="391">
        <v>0</v>
      </c>
      <c r="J28" s="110">
        <f t="shared" si="0"/>
        <v>0</v>
      </c>
      <c r="K28" s="237">
        <f t="shared" si="3"/>
        <v>-353.76699999999994</v>
      </c>
      <c r="L28" s="232">
        <f t="shared" si="1"/>
        <v>0</v>
      </c>
      <c r="M28" s="358">
        <v>44896</v>
      </c>
    </row>
    <row r="29" spans="2:13" ht="31.5" customHeight="1">
      <c r="B29" s="485"/>
      <c r="C29" s="470" t="s">
        <v>102</v>
      </c>
      <c r="D29" s="233" t="s">
        <v>10</v>
      </c>
      <c r="E29" s="381" t="s">
        <v>8</v>
      </c>
      <c r="F29" s="307">
        <v>5000</v>
      </c>
      <c r="G29" s="264">
        <v>5000</v>
      </c>
      <c r="H29" s="291">
        <v>5341.5910000000003</v>
      </c>
      <c r="I29" s="367">
        <v>0</v>
      </c>
      <c r="J29" s="110">
        <f t="shared" si="0"/>
        <v>5341.5910000000003</v>
      </c>
      <c r="K29" s="237">
        <f t="shared" si="3"/>
        <v>-341.59100000000035</v>
      </c>
      <c r="L29" s="395">
        <f t="shared" si="1"/>
        <v>1.0683182</v>
      </c>
      <c r="M29" s="397">
        <v>44610</v>
      </c>
    </row>
    <row r="30" spans="2:13" ht="31.5" customHeight="1">
      <c r="B30" s="485"/>
      <c r="C30" s="470"/>
      <c r="D30" s="461" t="s">
        <v>28</v>
      </c>
      <c r="E30" s="233" t="s">
        <v>9</v>
      </c>
      <c r="F30" s="307">
        <v>2000</v>
      </c>
      <c r="G30" s="264">
        <v>2000</v>
      </c>
      <c r="H30" s="289">
        <v>2461.9899999999998</v>
      </c>
      <c r="I30" s="367">
        <v>115</v>
      </c>
      <c r="J30" s="110">
        <f>+H30+I30</f>
        <v>2576.9899999999998</v>
      </c>
      <c r="K30" s="237">
        <f t="shared" si="3"/>
        <v>-576.98999999999978</v>
      </c>
      <c r="L30" s="395">
        <f>+J30/G30</f>
        <v>1.2884949999999999</v>
      </c>
      <c r="M30" s="397">
        <v>44624</v>
      </c>
    </row>
    <row r="31" spans="2:13" ht="31.5" customHeight="1">
      <c r="B31" s="485"/>
      <c r="C31" s="470"/>
      <c r="D31" s="461"/>
      <c r="E31" s="233" t="s">
        <v>8</v>
      </c>
      <c r="F31" s="307">
        <v>857</v>
      </c>
      <c r="G31" s="241">
        <v>515.40899999999965</v>
      </c>
      <c r="H31" s="289">
        <v>1205.6990000000001</v>
      </c>
      <c r="I31" s="367">
        <v>0</v>
      </c>
      <c r="J31" s="110">
        <f t="shared" si="0"/>
        <v>1205.6990000000001</v>
      </c>
      <c r="K31" s="237">
        <f t="shared" si="3"/>
        <v>-690.29000000000042</v>
      </c>
      <c r="L31" s="395">
        <f>+J31/G31</f>
        <v>2.3393052895855542</v>
      </c>
      <c r="M31" s="397">
        <v>44631</v>
      </c>
    </row>
    <row r="32" spans="2:13" ht="31.5" customHeight="1">
      <c r="B32" s="485"/>
      <c r="C32" s="470"/>
      <c r="D32" s="228" t="s">
        <v>14</v>
      </c>
      <c r="E32" s="233" t="s">
        <v>8</v>
      </c>
      <c r="F32" s="307">
        <v>7182</v>
      </c>
      <c r="G32" s="264">
        <v>6491.7099999999991</v>
      </c>
      <c r="H32" s="289">
        <v>6749</v>
      </c>
      <c r="I32" s="367">
        <v>0</v>
      </c>
      <c r="J32" s="110">
        <f t="shared" si="0"/>
        <v>6749</v>
      </c>
      <c r="K32" s="237">
        <f t="shared" si="3"/>
        <v>-257.29000000000087</v>
      </c>
      <c r="L32" s="395">
        <f>J32/G32</f>
        <v>1.0396336250387033</v>
      </c>
      <c r="M32" s="358">
        <v>44684</v>
      </c>
    </row>
    <row r="33" spans="2:13" ht="31.5" customHeight="1">
      <c r="B33" s="485"/>
      <c r="C33" s="470"/>
      <c r="D33" s="228" t="s">
        <v>150</v>
      </c>
      <c r="E33" s="233" t="s">
        <v>8</v>
      </c>
      <c r="F33" s="307">
        <v>6384</v>
      </c>
      <c r="G33" s="264">
        <v>6126.7099999999991</v>
      </c>
      <c r="H33" s="302">
        <v>5172</v>
      </c>
      <c r="I33" s="303">
        <v>0</v>
      </c>
      <c r="J33" s="110">
        <f t="shared" si="0"/>
        <v>5172</v>
      </c>
      <c r="K33" s="237">
        <f t="shared" si="3"/>
        <v>954.70999999999913</v>
      </c>
      <c r="L33" s="395">
        <f t="shared" ref="L33:L39" si="4">+J33/G33</f>
        <v>0.84417248409015622</v>
      </c>
      <c r="M33" s="358">
        <v>44789</v>
      </c>
    </row>
    <row r="34" spans="2:13" ht="31.5" customHeight="1">
      <c r="B34" s="485"/>
      <c r="C34" s="470"/>
      <c r="D34" s="462" t="s">
        <v>151</v>
      </c>
      <c r="E34" s="228" t="s">
        <v>9</v>
      </c>
      <c r="F34" s="307">
        <v>890</v>
      </c>
      <c r="G34" s="264">
        <v>313.01000000000022</v>
      </c>
      <c r="H34" s="302">
        <v>0</v>
      </c>
      <c r="I34" s="303">
        <v>0</v>
      </c>
      <c r="J34" s="110">
        <f t="shared" si="0"/>
        <v>0</v>
      </c>
      <c r="K34" s="237">
        <f t="shared" si="3"/>
        <v>313.01000000000022</v>
      </c>
      <c r="L34" s="232">
        <f t="shared" si="4"/>
        <v>0</v>
      </c>
      <c r="M34" s="358">
        <v>44802</v>
      </c>
    </row>
    <row r="35" spans="2:13" ht="31.5" customHeight="1">
      <c r="B35" s="485"/>
      <c r="C35" s="470"/>
      <c r="D35" s="462"/>
      <c r="E35" s="228" t="s">
        <v>8</v>
      </c>
      <c r="F35" s="307">
        <v>1858</v>
      </c>
      <c r="G35" s="264">
        <v>2812.7099999999991</v>
      </c>
      <c r="H35" s="302">
        <v>2184</v>
      </c>
      <c r="I35" s="303">
        <v>0</v>
      </c>
      <c r="J35" s="110">
        <f t="shared" si="0"/>
        <v>2184</v>
      </c>
      <c r="K35" s="237">
        <f t="shared" si="3"/>
        <v>628.70999999999913</v>
      </c>
      <c r="L35" s="395">
        <f t="shared" si="4"/>
        <v>0.7764753565067144</v>
      </c>
      <c r="M35" s="358">
        <v>44810</v>
      </c>
    </row>
    <row r="36" spans="2:13" ht="31.5" customHeight="1">
      <c r="B36" s="485"/>
      <c r="C36" s="490"/>
      <c r="D36" s="392" t="s">
        <v>166</v>
      </c>
      <c r="E36" s="380" t="s">
        <v>8</v>
      </c>
      <c r="F36" s="393">
        <v>1941</v>
      </c>
      <c r="G36" s="390">
        <v>2569.7099999999991</v>
      </c>
      <c r="H36" s="302">
        <v>1387.9849999999999</v>
      </c>
      <c r="I36" s="394">
        <v>0</v>
      </c>
      <c r="J36" s="110">
        <f>+H36+I36</f>
        <v>1387.9849999999999</v>
      </c>
      <c r="K36" s="237">
        <f>+G36-J36</f>
        <v>1181.7249999999992</v>
      </c>
      <c r="L36" s="232">
        <f>+J36/G36</f>
        <v>0.54013293328819223</v>
      </c>
      <c r="M36" s="358">
        <v>44839</v>
      </c>
    </row>
    <row r="37" spans="2:13" ht="31.5" customHeight="1">
      <c r="B37" s="485"/>
      <c r="C37" s="470"/>
      <c r="D37" s="228" t="s">
        <v>167</v>
      </c>
      <c r="E37" s="228" t="s">
        <v>8</v>
      </c>
      <c r="F37" s="307">
        <v>1942</v>
      </c>
      <c r="G37" s="264">
        <v>3123.7249999999995</v>
      </c>
      <c r="H37" s="302">
        <v>2119.5</v>
      </c>
      <c r="I37" s="303">
        <v>0</v>
      </c>
      <c r="J37" s="110">
        <f t="shared" si="0"/>
        <v>2119.5</v>
      </c>
      <c r="K37" s="237">
        <f t="shared" si="3"/>
        <v>1004.2249999999995</v>
      </c>
      <c r="L37" s="232">
        <f t="shared" si="4"/>
        <v>0.67851683486862657</v>
      </c>
      <c r="M37" s="358">
        <v>44881</v>
      </c>
    </row>
    <row r="38" spans="2:13" ht="31.5" customHeight="1">
      <c r="B38" s="485"/>
      <c r="C38" s="470"/>
      <c r="D38" s="462" t="s">
        <v>30</v>
      </c>
      <c r="E38" s="380" t="s">
        <v>8</v>
      </c>
      <c r="F38" s="307">
        <v>325</v>
      </c>
      <c r="G38" s="264">
        <v>1329.2249999999995</v>
      </c>
      <c r="H38" s="289">
        <v>1718.0260000000001</v>
      </c>
      <c r="I38" s="301">
        <v>0</v>
      </c>
      <c r="J38" s="110">
        <f t="shared" si="0"/>
        <v>1718.0260000000001</v>
      </c>
      <c r="K38" s="237">
        <f t="shared" si="3"/>
        <v>-388.80100000000061</v>
      </c>
      <c r="L38" s="232">
        <f t="shared" si="4"/>
        <v>1.2925020218548409</v>
      </c>
      <c r="M38" s="358">
        <v>44914</v>
      </c>
    </row>
    <row r="39" spans="2:13" ht="23.45" customHeight="1" thickBot="1">
      <c r="B39" s="485"/>
      <c r="C39" s="491"/>
      <c r="D39" s="496"/>
      <c r="E39" s="229" t="s">
        <v>9</v>
      </c>
      <c r="F39" s="307">
        <v>702</v>
      </c>
      <c r="G39" s="266">
        <v>1015.0100000000002</v>
      </c>
      <c r="H39" s="292">
        <v>2307.7240000000002</v>
      </c>
      <c r="I39" s="293">
        <v>33.643999999999998</v>
      </c>
      <c r="J39" s="110">
        <f t="shared" si="0"/>
        <v>2341.3679999999999</v>
      </c>
      <c r="K39" s="247">
        <f t="shared" si="3"/>
        <v>-1326.3579999999997</v>
      </c>
      <c r="L39" s="248">
        <f t="shared" si="4"/>
        <v>2.3067437759233895</v>
      </c>
      <c r="M39" s="358">
        <v>44896</v>
      </c>
    </row>
    <row r="40" spans="2:13" s="27" customFormat="1" ht="31.5" customHeight="1" thickBot="1">
      <c r="B40" s="487"/>
      <c r="C40" s="465" t="s">
        <v>34</v>
      </c>
      <c r="D40" s="466"/>
      <c r="E40" s="466"/>
      <c r="F40" s="249">
        <f>SUM(F7:F39)</f>
        <v>65045</v>
      </c>
      <c r="G40" s="250">
        <f>SUM(G7:G39)</f>
        <v>69874.985000000001</v>
      </c>
      <c r="H40" s="251">
        <f>SUM(H7:H39)</f>
        <v>67808.189999999988</v>
      </c>
      <c r="I40" s="252">
        <f>SUM(I7:I39)</f>
        <v>152.03399999999999</v>
      </c>
      <c r="J40" s="253">
        <f>SUM(J7:J39)</f>
        <v>67960.224000000002</v>
      </c>
      <c r="K40" s="253">
        <f>+F40-J40</f>
        <v>-2915.224000000002</v>
      </c>
      <c r="L40" s="254">
        <f>+J40/F40</f>
        <v>1.0448185717580136</v>
      </c>
      <c r="M40" s="255" t="s">
        <v>79</v>
      </c>
    </row>
    <row r="41" spans="2:13" s="27" customFormat="1" ht="31.5" customHeight="1" thickBot="1">
      <c r="B41" s="28"/>
      <c r="C41" s="39"/>
      <c r="D41" s="39"/>
      <c r="E41" s="28"/>
      <c r="F41" s="29"/>
      <c r="G41" s="40"/>
      <c r="H41" s="41"/>
      <c r="I41" s="41"/>
      <c r="J41" s="42"/>
      <c r="K41" s="43"/>
      <c r="L41" s="31"/>
      <c r="M41" s="44"/>
    </row>
    <row r="42" spans="2:13" s="27" customFormat="1" ht="56.25" customHeight="1" thickBot="1">
      <c r="B42" s="186" t="s">
        <v>2</v>
      </c>
      <c r="C42" s="187" t="s">
        <v>122</v>
      </c>
      <c r="D42" s="187" t="s">
        <v>0</v>
      </c>
      <c r="E42" s="187" t="s">
        <v>148</v>
      </c>
      <c r="F42" s="187" t="s">
        <v>20</v>
      </c>
      <c r="G42" s="188" t="s">
        <v>19</v>
      </c>
      <c r="H42" s="191" t="s">
        <v>32</v>
      </c>
      <c r="I42" s="191" t="s">
        <v>33</v>
      </c>
      <c r="J42" s="188" t="s">
        <v>31</v>
      </c>
      <c r="K42" s="187" t="s">
        <v>21</v>
      </c>
      <c r="L42" s="189" t="s">
        <v>11</v>
      </c>
      <c r="M42" s="190" t="s">
        <v>1</v>
      </c>
    </row>
    <row r="43" spans="2:13" ht="31.5" customHeight="1">
      <c r="B43" s="495" t="s">
        <v>16</v>
      </c>
      <c r="C43" s="469" t="s">
        <v>101</v>
      </c>
      <c r="D43" s="471" t="s">
        <v>12</v>
      </c>
      <c r="E43" s="261" t="s">
        <v>121</v>
      </c>
      <c r="F43" s="262">
        <v>0</v>
      </c>
      <c r="G43" s="263">
        <f>+F43</f>
        <v>0</v>
      </c>
      <c r="H43" s="294">
        <v>0</v>
      </c>
      <c r="I43" s="295">
        <v>0</v>
      </c>
      <c r="J43" s="117">
        <f>+H43+I43</f>
        <v>0</v>
      </c>
      <c r="K43" s="118">
        <f t="shared" ref="K43:K70" si="5">+G43-J43</f>
        <v>0</v>
      </c>
      <c r="L43" s="116">
        <v>0</v>
      </c>
      <c r="M43" s="112" t="s">
        <v>79</v>
      </c>
    </row>
    <row r="44" spans="2:13" ht="31.5" customHeight="1">
      <c r="B44" s="485"/>
      <c r="C44" s="470"/>
      <c r="D44" s="460"/>
      <c r="E44" s="230" t="s">
        <v>8</v>
      </c>
      <c r="F44" s="256">
        <v>257</v>
      </c>
      <c r="G44" s="243">
        <f>+F44</f>
        <v>257</v>
      </c>
      <c r="H44" s="289">
        <v>71.668000000000006</v>
      </c>
      <c r="I44" s="290">
        <v>0</v>
      </c>
      <c r="J44" s="117">
        <f t="shared" ref="J44:J63" si="6">+H44+I44</f>
        <v>71.668000000000006</v>
      </c>
      <c r="K44" s="231">
        <f t="shared" si="5"/>
        <v>185.33199999999999</v>
      </c>
      <c r="L44" s="257">
        <f t="shared" ref="L44:L51" si="7">+J44/G44</f>
        <v>0.27886381322957199</v>
      </c>
      <c r="M44" s="112" t="s">
        <v>79</v>
      </c>
    </row>
    <row r="45" spans="2:13" ht="31.5" customHeight="1">
      <c r="B45" s="485"/>
      <c r="C45" s="470"/>
      <c r="D45" s="472" t="s">
        <v>14</v>
      </c>
      <c r="E45" s="230" t="s">
        <v>120</v>
      </c>
      <c r="F45" s="256">
        <v>0</v>
      </c>
      <c r="G45" s="243">
        <f>+F45</f>
        <v>0</v>
      </c>
      <c r="H45" s="289">
        <v>0</v>
      </c>
      <c r="I45" s="290">
        <v>0</v>
      </c>
      <c r="J45" s="117">
        <f t="shared" si="6"/>
        <v>0</v>
      </c>
      <c r="K45" s="231">
        <f t="shared" si="5"/>
        <v>0</v>
      </c>
      <c r="L45" s="257">
        <v>0</v>
      </c>
      <c r="M45" s="112" t="s">
        <v>79</v>
      </c>
    </row>
    <row r="46" spans="2:13" ht="31.5" customHeight="1">
      <c r="B46" s="485"/>
      <c r="C46" s="470"/>
      <c r="D46" s="472"/>
      <c r="E46" s="230" t="s">
        <v>8</v>
      </c>
      <c r="F46" s="256">
        <v>282</v>
      </c>
      <c r="G46" s="243">
        <f>+F46+K44</f>
        <v>467.33199999999999</v>
      </c>
      <c r="H46" s="289">
        <v>541</v>
      </c>
      <c r="I46" s="290">
        <v>0</v>
      </c>
      <c r="J46" s="117">
        <f t="shared" si="6"/>
        <v>541</v>
      </c>
      <c r="K46" s="231">
        <f t="shared" si="5"/>
        <v>-73.668000000000006</v>
      </c>
      <c r="L46" s="398">
        <f t="shared" si="7"/>
        <v>1.1576352571619319</v>
      </c>
      <c r="M46" s="358">
        <v>44725</v>
      </c>
    </row>
    <row r="47" spans="2:13" ht="31.5" customHeight="1">
      <c r="B47" s="485"/>
      <c r="C47" s="470"/>
      <c r="D47" s="460" t="s">
        <v>160</v>
      </c>
      <c r="E47" s="230" t="s">
        <v>120</v>
      </c>
      <c r="F47" s="256">
        <v>0</v>
      </c>
      <c r="G47" s="243">
        <f>+F47+K45</f>
        <v>0</v>
      </c>
      <c r="H47" s="289">
        <v>0</v>
      </c>
      <c r="I47" s="290">
        <v>0</v>
      </c>
      <c r="J47" s="117">
        <f t="shared" si="6"/>
        <v>0</v>
      </c>
      <c r="K47" s="231">
        <f>+G47-J47</f>
        <v>0</v>
      </c>
      <c r="L47" s="257">
        <v>0</v>
      </c>
      <c r="M47" s="112" t="s">
        <v>79</v>
      </c>
    </row>
    <row r="48" spans="2:13" ht="31.5" customHeight="1">
      <c r="B48" s="485"/>
      <c r="C48" s="470"/>
      <c r="D48" s="460"/>
      <c r="E48" s="230" t="s">
        <v>8</v>
      </c>
      <c r="F48" s="256">
        <v>300</v>
      </c>
      <c r="G48" s="243">
        <f>+F48+K46</f>
        <v>226.33199999999999</v>
      </c>
      <c r="H48" s="289">
        <v>266</v>
      </c>
      <c r="I48" s="290">
        <v>0</v>
      </c>
      <c r="J48" s="117">
        <f t="shared" si="6"/>
        <v>266</v>
      </c>
      <c r="K48" s="231">
        <f t="shared" si="5"/>
        <v>-39.668000000000006</v>
      </c>
      <c r="L48" s="398">
        <f t="shared" si="7"/>
        <v>1.175264655461888</v>
      </c>
      <c r="M48" s="358">
        <v>44795</v>
      </c>
    </row>
    <row r="49" spans="2:16" ht="31.5" customHeight="1">
      <c r="B49" s="485"/>
      <c r="C49" s="470"/>
      <c r="D49" s="346" t="s">
        <v>15</v>
      </c>
      <c r="E49" s="323" t="s">
        <v>8</v>
      </c>
      <c r="F49" s="258">
        <v>84</v>
      </c>
      <c r="G49" s="242">
        <f>+F49+K48</f>
        <v>44.331999999999994</v>
      </c>
      <c r="H49" s="296">
        <v>78</v>
      </c>
      <c r="I49" s="297">
        <v>0</v>
      </c>
      <c r="J49" s="117">
        <f t="shared" si="6"/>
        <v>78</v>
      </c>
      <c r="K49" s="259">
        <f>+G49-J49</f>
        <v>-33.668000000000006</v>
      </c>
      <c r="L49" s="232">
        <v>0</v>
      </c>
      <c r="M49" s="358">
        <v>44837</v>
      </c>
    </row>
    <row r="50" spans="2:16" ht="31.5" customHeight="1">
      <c r="B50" s="485"/>
      <c r="C50" s="497" t="s">
        <v>149</v>
      </c>
      <c r="D50" s="474" t="s">
        <v>12</v>
      </c>
      <c r="E50" s="225" t="s">
        <v>120</v>
      </c>
      <c r="F50" s="235">
        <v>819</v>
      </c>
      <c r="G50" s="244">
        <f>+F50</f>
        <v>819</v>
      </c>
      <c r="H50" s="291">
        <v>0</v>
      </c>
      <c r="I50" s="402">
        <v>1008.889</v>
      </c>
      <c r="J50" s="117">
        <f t="shared" si="6"/>
        <v>1008.889</v>
      </c>
      <c r="K50" s="259">
        <f t="shared" si="5"/>
        <v>-189.88900000000001</v>
      </c>
      <c r="L50" s="395">
        <f t="shared" si="7"/>
        <v>1.2318547008547009</v>
      </c>
      <c r="M50" s="358">
        <v>44585</v>
      </c>
    </row>
    <row r="51" spans="2:16" ht="31.5" customHeight="1">
      <c r="B51" s="485"/>
      <c r="C51" s="497"/>
      <c r="D51" s="474"/>
      <c r="E51" s="225" t="s">
        <v>8</v>
      </c>
      <c r="F51" s="235">
        <v>343</v>
      </c>
      <c r="G51" s="244">
        <f>+F51</f>
        <v>343</v>
      </c>
      <c r="H51" s="357">
        <v>632</v>
      </c>
      <c r="I51" s="391">
        <v>0</v>
      </c>
      <c r="J51" s="117">
        <f t="shared" si="6"/>
        <v>632</v>
      </c>
      <c r="K51" s="259">
        <f t="shared" si="5"/>
        <v>-289</v>
      </c>
      <c r="L51" s="395">
        <f t="shared" si="7"/>
        <v>1.8425655976676385</v>
      </c>
      <c r="M51" s="358">
        <v>44573</v>
      </c>
    </row>
    <row r="52" spans="2:16" ht="31.5" customHeight="1">
      <c r="B52" s="485"/>
      <c r="C52" s="497"/>
      <c r="D52" s="473" t="s">
        <v>14</v>
      </c>
      <c r="E52" s="225" t="s">
        <v>121</v>
      </c>
      <c r="F52" s="235">
        <v>530</v>
      </c>
      <c r="G52" s="244">
        <v>340.1</v>
      </c>
      <c r="H52" s="289">
        <v>0</v>
      </c>
      <c r="I52" s="391">
        <v>577.64</v>
      </c>
      <c r="J52" s="117">
        <f t="shared" si="6"/>
        <v>577.64</v>
      </c>
      <c r="K52" s="259">
        <f t="shared" si="5"/>
        <v>-237.53999999999996</v>
      </c>
      <c r="L52" s="395">
        <f>+J52/G52</f>
        <v>1.69844163481329</v>
      </c>
      <c r="M52" s="358">
        <v>44657</v>
      </c>
    </row>
    <row r="53" spans="2:16" ht="31.5" customHeight="1">
      <c r="B53" s="485"/>
      <c r="C53" s="497"/>
      <c r="D53" s="473"/>
      <c r="E53" s="225" t="s">
        <v>8</v>
      </c>
      <c r="F53" s="235">
        <v>323</v>
      </c>
      <c r="G53" s="244">
        <f>+F53+K51</f>
        <v>34</v>
      </c>
      <c r="H53" s="289">
        <v>342.33</v>
      </c>
      <c r="I53" s="391">
        <v>0</v>
      </c>
      <c r="J53" s="117">
        <f t="shared" si="6"/>
        <v>342.33</v>
      </c>
      <c r="K53" s="259">
        <f t="shared" si="5"/>
        <v>-308.33</v>
      </c>
      <c r="L53" s="395">
        <f>+J53/G53</f>
        <v>10.068529411764706</v>
      </c>
      <c r="M53" s="358">
        <v>44652</v>
      </c>
    </row>
    <row r="54" spans="2:16" ht="31.5" customHeight="1">
      <c r="B54" s="485"/>
      <c r="C54" s="497"/>
      <c r="D54" s="474" t="s">
        <v>160</v>
      </c>
      <c r="E54" s="225" t="s">
        <v>121</v>
      </c>
      <c r="F54" s="235">
        <v>900</v>
      </c>
      <c r="G54" s="244">
        <f>+F54+K52</f>
        <v>662.46</v>
      </c>
      <c r="H54" s="289">
        <v>0</v>
      </c>
      <c r="I54" s="391">
        <v>727.82899999999995</v>
      </c>
      <c r="J54" s="117">
        <f>+H54+I54</f>
        <v>727.82899999999995</v>
      </c>
      <c r="K54" s="259">
        <f t="shared" si="5"/>
        <v>-65.368999999999915</v>
      </c>
      <c r="L54" s="232">
        <f>+J54/G54</f>
        <v>1.098676146484316</v>
      </c>
      <c r="M54" s="358">
        <v>44749</v>
      </c>
    </row>
    <row r="55" spans="2:16" ht="31.5" customHeight="1">
      <c r="B55" s="485"/>
      <c r="C55" s="497"/>
      <c r="D55" s="474"/>
      <c r="E55" s="225" t="s">
        <v>8</v>
      </c>
      <c r="F55" s="235">
        <v>589</v>
      </c>
      <c r="G55" s="244">
        <f>+F55+K53</f>
        <v>280.67</v>
      </c>
      <c r="H55" s="289">
        <v>1080.4939999999999</v>
      </c>
      <c r="I55" s="391">
        <v>0</v>
      </c>
      <c r="J55" s="117">
        <f t="shared" si="6"/>
        <v>1080.4939999999999</v>
      </c>
      <c r="K55" s="259">
        <f t="shared" si="5"/>
        <v>-799.82399999999984</v>
      </c>
      <c r="L55" s="395">
        <f>+J55/G55</f>
        <v>3.8496953717889331</v>
      </c>
      <c r="M55" s="358">
        <v>44753</v>
      </c>
    </row>
    <row r="56" spans="2:16" ht="31.5" customHeight="1">
      <c r="B56" s="485"/>
      <c r="C56" s="497"/>
      <c r="D56" s="305" t="s">
        <v>15</v>
      </c>
      <c r="E56" s="225" t="s">
        <v>8</v>
      </c>
      <c r="F56" s="235">
        <v>273</v>
      </c>
      <c r="G56" s="244">
        <f>+F56+K55</f>
        <v>-526.82399999999984</v>
      </c>
      <c r="H56" s="291">
        <v>0</v>
      </c>
      <c r="I56" s="402">
        <v>0</v>
      </c>
      <c r="J56" s="117">
        <f t="shared" si="6"/>
        <v>0</v>
      </c>
      <c r="K56" s="260">
        <f t="shared" si="5"/>
        <v>-526.82399999999984</v>
      </c>
      <c r="L56" s="232">
        <f>+J56/G56</f>
        <v>0</v>
      </c>
      <c r="M56" s="358">
        <v>44834</v>
      </c>
    </row>
    <row r="57" spans="2:16" ht="31.5" customHeight="1">
      <c r="B57" s="485"/>
      <c r="C57" s="463" t="s">
        <v>102</v>
      </c>
      <c r="D57" s="462" t="s">
        <v>12</v>
      </c>
      <c r="E57" s="233" t="s">
        <v>121</v>
      </c>
      <c r="F57" s="258">
        <v>1969</v>
      </c>
      <c r="G57" s="242">
        <f>+F57</f>
        <v>1969</v>
      </c>
      <c r="H57" s="291">
        <v>0</v>
      </c>
      <c r="I57" s="298">
        <v>2077</v>
      </c>
      <c r="J57" s="117">
        <f t="shared" si="6"/>
        <v>2077</v>
      </c>
      <c r="K57" s="259">
        <f t="shared" si="5"/>
        <v>-108</v>
      </c>
      <c r="L57" s="395">
        <f t="shared" ref="L57:L63" si="8">+J57/G57</f>
        <v>1.0548501777552057</v>
      </c>
      <c r="M57" s="358">
        <v>44592</v>
      </c>
    </row>
    <row r="58" spans="2:16" ht="31.5" customHeight="1">
      <c r="B58" s="485"/>
      <c r="C58" s="463"/>
      <c r="D58" s="462"/>
      <c r="E58" s="233" t="s">
        <v>8</v>
      </c>
      <c r="F58" s="258">
        <v>708</v>
      </c>
      <c r="G58" s="242">
        <f>+F58</f>
        <v>708</v>
      </c>
      <c r="H58" s="289">
        <v>783</v>
      </c>
      <c r="I58" s="290">
        <v>0</v>
      </c>
      <c r="J58" s="117">
        <f t="shared" si="6"/>
        <v>783</v>
      </c>
      <c r="K58" s="259">
        <f t="shared" si="5"/>
        <v>-75</v>
      </c>
      <c r="L58" s="395">
        <f t="shared" si="8"/>
        <v>1.1059322033898304</v>
      </c>
      <c r="M58" s="358">
        <v>44629</v>
      </c>
      <c r="N58" s="32">
        <f>F57+F59+F61</f>
        <v>5803</v>
      </c>
      <c r="O58" s="75">
        <f>J57+J59+J61</f>
        <v>5760.3439999999991</v>
      </c>
      <c r="P58" s="75">
        <f>N58-O58</f>
        <v>42.656000000000859</v>
      </c>
    </row>
    <row r="59" spans="2:16" ht="31.5" customHeight="1">
      <c r="B59" s="485"/>
      <c r="C59" s="463"/>
      <c r="D59" s="467" t="s">
        <v>14</v>
      </c>
      <c r="E59" s="233" t="s">
        <v>121</v>
      </c>
      <c r="F59" s="258">
        <v>1360</v>
      </c>
      <c r="G59" s="242">
        <f>+F59+K57</f>
        <v>1252</v>
      </c>
      <c r="H59" s="289">
        <v>0</v>
      </c>
      <c r="I59" s="298">
        <v>1253.32</v>
      </c>
      <c r="J59" s="117">
        <f t="shared" si="6"/>
        <v>1253.32</v>
      </c>
      <c r="K59" s="259">
        <f t="shared" si="5"/>
        <v>-1.3199999999999363</v>
      </c>
      <c r="L59" s="395">
        <f t="shared" si="8"/>
        <v>1.0010543130990415</v>
      </c>
      <c r="M59" s="358">
        <v>44662</v>
      </c>
    </row>
    <row r="60" spans="2:16" ht="31.5" customHeight="1">
      <c r="B60" s="485"/>
      <c r="C60" s="463"/>
      <c r="D60" s="468"/>
      <c r="E60" s="233" t="s">
        <v>8</v>
      </c>
      <c r="F60" s="258">
        <v>905</v>
      </c>
      <c r="G60" s="242">
        <f>F60+K58</f>
        <v>830</v>
      </c>
      <c r="H60" s="289">
        <v>951.85</v>
      </c>
      <c r="I60" s="290">
        <v>0</v>
      </c>
      <c r="J60" s="117">
        <f t="shared" si="6"/>
        <v>951.85</v>
      </c>
      <c r="K60" s="259">
        <f>+G60-J60</f>
        <v>-121.85000000000002</v>
      </c>
      <c r="L60" s="395">
        <f t="shared" si="8"/>
        <v>1.1468072289156628</v>
      </c>
      <c r="M60" s="358">
        <v>44670</v>
      </c>
    </row>
    <row r="61" spans="2:16" ht="31.5" customHeight="1">
      <c r="B61" s="485"/>
      <c r="C61" s="463"/>
      <c r="D61" s="467" t="s">
        <v>22</v>
      </c>
      <c r="E61" s="233" t="s">
        <v>121</v>
      </c>
      <c r="F61" s="258">
        <v>2474</v>
      </c>
      <c r="G61" s="242">
        <f>+K59+F61</f>
        <v>2472.6800000000003</v>
      </c>
      <c r="H61" s="289">
        <v>0</v>
      </c>
      <c r="I61" s="290">
        <v>2430.0239999999999</v>
      </c>
      <c r="J61" s="117">
        <f t="shared" si="6"/>
        <v>2430.0239999999999</v>
      </c>
      <c r="K61" s="259">
        <f>+G61-J61</f>
        <v>42.656000000000404</v>
      </c>
      <c r="L61" s="232">
        <f t="shared" si="8"/>
        <v>0.98274908196774335</v>
      </c>
      <c r="M61" s="358">
        <v>44769</v>
      </c>
    </row>
    <row r="62" spans="2:16" ht="31.5" customHeight="1">
      <c r="B62" s="485"/>
      <c r="C62" s="463"/>
      <c r="D62" s="468"/>
      <c r="E62" s="233" t="s">
        <v>8</v>
      </c>
      <c r="F62" s="258">
        <v>2046</v>
      </c>
      <c r="G62" s="242">
        <f>+F62+K60</f>
        <v>1924.15</v>
      </c>
      <c r="H62" s="289">
        <v>2772</v>
      </c>
      <c r="I62" s="290">
        <v>0</v>
      </c>
      <c r="J62" s="117">
        <f>+H62+I62</f>
        <v>2772</v>
      </c>
      <c r="K62" s="259">
        <f>+G62-J62</f>
        <v>-847.84999999999991</v>
      </c>
      <c r="L62" s="395">
        <f t="shared" si="8"/>
        <v>1.4406361250422264</v>
      </c>
      <c r="M62" s="358">
        <v>44806</v>
      </c>
    </row>
    <row r="63" spans="2:16" ht="31.5" customHeight="1" thickBot="1">
      <c r="B63" s="485"/>
      <c r="C63" s="464"/>
      <c r="D63" s="306" t="s">
        <v>15</v>
      </c>
      <c r="E63" s="229" t="s">
        <v>8</v>
      </c>
      <c r="F63" s="270">
        <v>250</v>
      </c>
      <c r="G63" s="246">
        <f>+F63+K62</f>
        <v>-597.84999999999991</v>
      </c>
      <c r="H63" s="292">
        <v>0</v>
      </c>
      <c r="I63" s="293">
        <v>0</v>
      </c>
      <c r="J63" s="117">
        <f t="shared" si="6"/>
        <v>0</v>
      </c>
      <c r="K63" s="271">
        <f t="shared" si="5"/>
        <v>-597.84999999999991</v>
      </c>
      <c r="L63" s="248">
        <f t="shared" si="8"/>
        <v>0</v>
      </c>
      <c r="M63" s="358">
        <v>44834</v>
      </c>
    </row>
    <row r="64" spans="2:16" s="27" customFormat="1" ht="31.5" customHeight="1" thickBot="1">
      <c r="B64" s="487"/>
      <c r="C64" s="465" t="s">
        <v>37</v>
      </c>
      <c r="D64" s="466"/>
      <c r="E64" s="466"/>
      <c r="F64" s="272">
        <f>SUM(F43:F63)</f>
        <v>14412</v>
      </c>
      <c r="G64" s="400">
        <f>SUM(G43:G63)</f>
        <v>11505.382</v>
      </c>
      <c r="H64" s="251">
        <f>SUM(H43:H63)</f>
        <v>7518.3420000000006</v>
      </c>
      <c r="I64" s="252">
        <f>SUM(I43:I63)</f>
        <v>8074.7019999999993</v>
      </c>
      <c r="J64" s="273">
        <f>+H64+I64</f>
        <v>15593.044</v>
      </c>
      <c r="K64" s="253">
        <f>+F64-J64</f>
        <v>-1181.0439999999999</v>
      </c>
      <c r="L64" s="399">
        <f>J64/F64</f>
        <v>1.0819486538995282</v>
      </c>
      <c r="M64" s="274" t="s">
        <v>79</v>
      </c>
    </row>
    <row r="65" spans="2:13" s="27" customFormat="1" ht="31.5" customHeight="1" thickBot="1">
      <c r="B65" s="28"/>
      <c r="C65" s="28"/>
      <c r="D65" s="28"/>
      <c r="E65" s="28"/>
      <c r="F65" s="29"/>
      <c r="G65" s="40"/>
      <c r="H65" s="41"/>
      <c r="I65" s="41"/>
      <c r="J65" s="46"/>
      <c r="K65" s="47"/>
      <c r="L65" s="31"/>
      <c r="M65" s="48"/>
    </row>
    <row r="66" spans="2:13" s="27" customFormat="1" ht="63" customHeight="1" thickBot="1">
      <c r="B66" s="186" t="s">
        <v>2</v>
      </c>
      <c r="C66" s="187" t="s">
        <v>144</v>
      </c>
      <c r="D66" s="187" t="s">
        <v>0</v>
      </c>
      <c r="E66" s="187" t="s">
        <v>148</v>
      </c>
      <c r="F66" s="187" t="s">
        <v>20</v>
      </c>
      <c r="G66" s="239" t="s">
        <v>19</v>
      </c>
      <c r="H66" s="281" t="s">
        <v>32</v>
      </c>
      <c r="I66" s="191" t="s">
        <v>33</v>
      </c>
      <c r="J66" s="188" t="s">
        <v>31</v>
      </c>
      <c r="K66" s="187" t="s">
        <v>21</v>
      </c>
      <c r="L66" s="189" t="s">
        <v>11</v>
      </c>
      <c r="M66" s="190" t="s">
        <v>1</v>
      </c>
    </row>
    <row r="67" spans="2:13" ht="31.5" customHeight="1">
      <c r="B67" s="495" t="s">
        <v>103</v>
      </c>
      <c r="C67" s="469" t="s">
        <v>101</v>
      </c>
      <c r="D67" s="275" t="s">
        <v>10</v>
      </c>
      <c r="E67" s="276" t="s">
        <v>29</v>
      </c>
      <c r="F67" s="277">
        <v>0</v>
      </c>
      <c r="G67" s="278">
        <f>+F67</f>
        <v>0</v>
      </c>
      <c r="H67" s="288">
        <v>0</v>
      </c>
      <c r="I67" s="115">
        <v>0</v>
      </c>
      <c r="J67" s="192">
        <f>+H67+I67</f>
        <v>0</v>
      </c>
      <c r="K67" s="192">
        <f t="shared" si="5"/>
        <v>0</v>
      </c>
      <c r="L67" s="116">
        <v>0</v>
      </c>
      <c r="M67" s="112" t="s">
        <v>79</v>
      </c>
    </row>
    <row r="68" spans="2:13" ht="31.5" customHeight="1">
      <c r="B68" s="485"/>
      <c r="C68" s="470"/>
      <c r="D68" s="462" t="s">
        <v>28</v>
      </c>
      <c r="E68" s="233" t="s">
        <v>23</v>
      </c>
      <c r="F68" s="267">
        <v>7</v>
      </c>
      <c r="G68" s="279">
        <f>F68</f>
        <v>7</v>
      </c>
      <c r="H68" s="289">
        <v>0</v>
      </c>
      <c r="I68" s="290">
        <v>0</v>
      </c>
      <c r="J68" s="192">
        <f t="shared" ref="J68:J103" si="9">+H68+I68</f>
        <v>0</v>
      </c>
      <c r="K68" s="268">
        <f t="shared" si="5"/>
        <v>7</v>
      </c>
      <c r="L68" s="257">
        <f>+J68/G68</f>
        <v>0</v>
      </c>
      <c r="M68" s="112" t="s">
        <v>79</v>
      </c>
    </row>
    <row r="69" spans="2:13" ht="31.5" customHeight="1">
      <c r="B69" s="485"/>
      <c r="C69" s="470"/>
      <c r="D69" s="462"/>
      <c r="E69" s="233" t="s">
        <v>8</v>
      </c>
      <c r="F69" s="267">
        <v>2</v>
      </c>
      <c r="G69" s="279">
        <f>F69+K67</f>
        <v>2</v>
      </c>
      <c r="H69" s="289">
        <v>0</v>
      </c>
      <c r="I69" s="290">
        <v>0</v>
      </c>
      <c r="J69" s="192">
        <f t="shared" si="9"/>
        <v>0</v>
      </c>
      <c r="K69" s="268">
        <f t="shared" si="5"/>
        <v>2</v>
      </c>
      <c r="L69" s="257">
        <f t="shared" ref="L69:L76" si="10">+J69/G69</f>
        <v>0</v>
      </c>
      <c r="M69" s="112" t="s">
        <v>79</v>
      </c>
    </row>
    <row r="70" spans="2:13" ht="31.5" customHeight="1">
      <c r="B70" s="485"/>
      <c r="C70" s="470"/>
      <c r="D70" s="228" t="s">
        <v>14</v>
      </c>
      <c r="E70" s="233" t="s">
        <v>29</v>
      </c>
      <c r="F70" s="267">
        <v>0</v>
      </c>
      <c r="G70" s="279">
        <f>F70+K69</f>
        <v>2</v>
      </c>
      <c r="H70" s="289">
        <v>11</v>
      </c>
      <c r="I70" s="290">
        <v>0</v>
      </c>
      <c r="J70" s="192">
        <f t="shared" si="9"/>
        <v>11</v>
      </c>
      <c r="K70" s="268">
        <f t="shared" si="5"/>
        <v>-9</v>
      </c>
      <c r="L70" s="398">
        <f t="shared" si="10"/>
        <v>5.5</v>
      </c>
      <c r="M70" s="358">
        <v>44719</v>
      </c>
    </row>
    <row r="71" spans="2:13" ht="31.5" customHeight="1">
      <c r="B71" s="485"/>
      <c r="C71" s="470"/>
      <c r="D71" s="228" t="s">
        <v>150</v>
      </c>
      <c r="E71" s="233" t="s">
        <v>8</v>
      </c>
      <c r="F71" s="267">
        <v>0</v>
      </c>
      <c r="G71" s="279">
        <f>F71+K70</f>
        <v>-9</v>
      </c>
      <c r="H71" s="289">
        <v>0</v>
      </c>
      <c r="I71" s="290">
        <v>0</v>
      </c>
      <c r="J71" s="192">
        <f t="shared" si="9"/>
        <v>0</v>
      </c>
      <c r="K71" s="268">
        <f t="shared" ref="K71:K77" si="11">+G71-J71</f>
        <v>-9</v>
      </c>
      <c r="L71" s="257">
        <f t="shared" si="10"/>
        <v>0</v>
      </c>
      <c r="M71" s="358">
        <v>44743</v>
      </c>
    </row>
    <row r="72" spans="2:13" ht="31.5" customHeight="1">
      <c r="B72" s="485"/>
      <c r="C72" s="470"/>
      <c r="D72" s="462" t="s">
        <v>151</v>
      </c>
      <c r="E72" s="233" t="s">
        <v>23</v>
      </c>
      <c r="F72" s="267">
        <v>0</v>
      </c>
      <c r="G72" s="279">
        <f>F72+K68</f>
        <v>7</v>
      </c>
      <c r="H72" s="289">
        <v>0</v>
      </c>
      <c r="I72" s="290">
        <v>0</v>
      </c>
      <c r="J72" s="192">
        <f t="shared" si="9"/>
        <v>0</v>
      </c>
      <c r="K72" s="268">
        <f t="shared" si="11"/>
        <v>7</v>
      </c>
      <c r="L72" s="257">
        <f t="shared" si="10"/>
        <v>0</v>
      </c>
      <c r="M72" s="112" t="s">
        <v>79</v>
      </c>
    </row>
    <row r="73" spans="2:13" ht="31.5" customHeight="1">
      <c r="B73" s="485"/>
      <c r="C73" s="470"/>
      <c r="D73" s="462"/>
      <c r="E73" s="233" t="s">
        <v>8</v>
      </c>
      <c r="F73" s="267">
        <v>0</v>
      </c>
      <c r="G73" s="279">
        <f>F73+K71</f>
        <v>-9</v>
      </c>
      <c r="H73" s="289">
        <v>0</v>
      </c>
      <c r="I73" s="290">
        <v>0</v>
      </c>
      <c r="J73" s="192">
        <f t="shared" si="9"/>
        <v>0</v>
      </c>
      <c r="K73" s="268">
        <f t="shared" si="11"/>
        <v>-9</v>
      </c>
      <c r="L73" s="257">
        <f t="shared" si="10"/>
        <v>0</v>
      </c>
      <c r="M73" s="358">
        <v>44802</v>
      </c>
    </row>
    <row r="74" spans="2:13" ht="31.5" customHeight="1">
      <c r="B74" s="485"/>
      <c r="C74" s="470"/>
      <c r="D74" s="228" t="s">
        <v>27</v>
      </c>
      <c r="E74" s="233" t="s">
        <v>8</v>
      </c>
      <c r="F74" s="267">
        <v>0</v>
      </c>
      <c r="G74" s="279">
        <f>F74+K73</f>
        <v>-9</v>
      </c>
      <c r="H74" s="289">
        <v>0</v>
      </c>
      <c r="I74" s="290">
        <v>0</v>
      </c>
      <c r="J74" s="192">
        <f t="shared" si="9"/>
        <v>0</v>
      </c>
      <c r="K74" s="268">
        <f t="shared" si="11"/>
        <v>-9</v>
      </c>
      <c r="L74" s="257">
        <f t="shared" si="10"/>
        <v>0</v>
      </c>
      <c r="M74" s="358">
        <v>44834</v>
      </c>
    </row>
    <row r="75" spans="2:13" ht="31.5" customHeight="1">
      <c r="B75" s="485"/>
      <c r="C75" s="470"/>
      <c r="D75" s="461" t="s">
        <v>30</v>
      </c>
      <c r="E75" s="233" t="s">
        <v>23</v>
      </c>
      <c r="F75" s="267">
        <v>0</v>
      </c>
      <c r="G75" s="279">
        <f>F75+K72</f>
        <v>7</v>
      </c>
      <c r="H75" s="289">
        <v>0</v>
      </c>
      <c r="I75" s="290">
        <v>0</v>
      </c>
      <c r="J75" s="192">
        <f t="shared" si="9"/>
        <v>0</v>
      </c>
      <c r="K75" s="268">
        <f t="shared" si="11"/>
        <v>7</v>
      </c>
      <c r="L75" s="257">
        <f t="shared" si="10"/>
        <v>0</v>
      </c>
      <c r="M75" s="112" t="s">
        <v>79</v>
      </c>
    </row>
    <row r="76" spans="2:13" ht="31.5" customHeight="1">
      <c r="B76" s="485"/>
      <c r="C76" s="470"/>
      <c r="D76" s="461"/>
      <c r="E76" s="233" t="s">
        <v>8</v>
      </c>
      <c r="F76" s="267">
        <v>0</v>
      </c>
      <c r="G76" s="279">
        <f>F76+K74</f>
        <v>-9</v>
      </c>
      <c r="H76" s="289">
        <v>0</v>
      </c>
      <c r="I76" s="290">
        <v>0</v>
      </c>
      <c r="J76" s="192">
        <f t="shared" si="9"/>
        <v>0</v>
      </c>
      <c r="K76" s="268">
        <f t="shared" si="11"/>
        <v>-9</v>
      </c>
      <c r="L76" s="257">
        <f t="shared" si="10"/>
        <v>0</v>
      </c>
      <c r="M76" s="112" t="s">
        <v>79</v>
      </c>
    </row>
    <row r="77" spans="2:13" ht="31.5" customHeight="1">
      <c r="B77" s="485"/>
      <c r="C77" s="497" t="s">
        <v>149</v>
      </c>
      <c r="D77" s="236" t="s">
        <v>10</v>
      </c>
      <c r="E77" s="225" t="s">
        <v>8</v>
      </c>
      <c r="F77" s="269">
        <v>195</v>
      </c>
      <c r="G77" s="280">
        <f>F77</f>
        <v>195</v>
      </c>
      <c r="H77" s="289">
        <v>234.59</v>
      </c>
      <c r="I77" s="290">
        <v>0</v>
      </c>
      <c r="J77" s="192">
        <f t="shared" si="9"/>
        <v>234.59</v>
      </c>
      <c r="K77" s="268">
        <f t="shared" si="11"/>
        <v>-39.590000000000003</v>
      </c>
      <c r="L77" s="398">
        <f t="shared" ref="L77:L103" si="12">+J77/G77</f>
        <v>1.203025641025641</v>
      </c>
      <c r="M77" s="358">
        <v>44600</v>
      </c>
    </row>
    <row r="78" spans="2:13" ht="31.5" customHeight="1">
      <c r="B78" s="485"/>
      <c r="C78" s="497"/>
      <c r="D78" s="474" t="s">
        <v>28</v>
      </c>
      <c r="E78" s="225" t="s">
        <v>23</v>
      </c>
      <c r="F78" s="269">
        <v>55</v>
      </c>
      <c r="G78" s="280">
        <f>F78</f>
        <v>55</v>
      </c>
      <c r="H78" s="289">
        <v>41.39</v>
      </c>
      <c r="I78" s="290">
        <v>0</v>
      </c>
      <c r="J78" s="192">
        <f t="shared" si="9"/>
        <v>41.39</v>
      </c>
      <c r="K78" s="268">
        <f t="shared" ref="K78:K86" si="13">+G78-J78</f>
        <v>13.61</v>
      </c>
      <c r="L78" s="257">
        <f t="shared" si="12"/>
        <v>0.75254545454545452</v>
      </c>
      <c r="M78" s="112" t="s">
        <v>79</v>
      </c>
    </row>
    <row r="79" spans="2:13" ht="31.5" customHeight="1">
      <c r="B79" s="485"/>
      <c r="C79" s="497"/>
      <c r="D79" s="474"/>
      <c r="E79" s="225" t="s">
        <v>8</v>
      </c>
      <c r="F79" s="269">
        <v>14</v>
      </c>
      <c r="G79" s="280">
        <f>F79+K77</f>
        <v>-25.590000000000003</v>
      </c>
      <c r="H79" s="291">
        <v>0</v>
      </c>
      <c r="I79" s="290">
        <v>0</v>
      </c>
      <c r="J79" s="192">
        <f t="shared" si="9"/>
        <v>0</v>
      </c>
      <c r="K79" s="268">
        <f>+G79-J79</f>
        <v>-25.590000000000003</v>
      </c>
      <c r="L79" s="257">
        <f t="shared" si="12"/>
        <v>0</v>
      </c>
      <c r="M79" s="358">
        <v>44620</v>
      </c>
    </row>
    <row r="80" spans="2:13" ht="31.5" customHeight="1">
      <c r="B80" s="485"/>
      <c r="C80" s="497"/>
      <c r="D80" s="236" t="s">
        <v>14</v>
      </c>
      <c r="E80" s="225" t="s">
        <v>8</v>
      </c>
      <c r="F80" s="269">
        <v>277</v>
      </c>
      <c r="G80" s="280">
        <f>F80+K79</f>
        <v>251.41</v>
      </c>
      <c r="H80" s="291">
        <v>417</v>
      </c>
      <c r="I80" s="290">
        <v>0</v>
      </c>
      <c r="J80" s="192">
        <f t="shared" si="9"/>
        <v>417</v>
      </c>
      <c r="K80" s="268">
        <f>+G80-J80</f>
        <v>-165.59</v>
      </c>
      <c r="L80" s="398">
        <f t="shared" si="12"/>
        <v>1.658645240841653</v>
      </c>
      <c r="M80" s="358">
        <v>44683</v>
      </c>
    </row>
    <row r="81" spans="2:13" ht="31.5" customHeight="1">
      <c r="B81" s="485"/>
      <c r="C81" s="497"/>
      <c r="D81" s="236" t="s">
        <v>150</v>
      </c>
      <c r="E81" s="225" t="s">
        <v>8</v>
      </c>
      <c r="F81" s="269">
        <v>284</v>
      </c>
      <c r="G81" s="280">
        <f>F81+K80</f>
        <v>118.41</v>
      </c>
      <c r="H81" s="291">
        <v>171.39500000000001</v>
      </c>
      <c r="I81" s="290">
        <v>0</v>
      </c>
      <c r="J81" s="192">
        <f t="shared" si="9"/>
        <v>171.39500000000001</v>
      </c>
      <c r="K81" s="268">
        <f t="shared" si="13"/>
        <v>-52.985000000000014</v>
      </c>
      <c r="L81" s="398">
        <f t="shared" si="12"/>
        <v>1.4474706528164851</v>
      </c>
      <c r="M81" s="358">
        <v>44769</v>
      </c>
    </row>
    <row r="82" spans="2:13" ht="31.5" customHeight="1">
      <c r="B82" s="485"/>
      <c r="C82" s="497"/>
      <c r="D82" s="473" t="s">
        <v>151</v>
      </c>
      <c r="E82" s="225" t="s">
        <v>23</v>
      </c>
      <c r="F82" s="269">
        <v>61</v>
      </c>
      <c r="G82" s="280">
        <f>+K78+F82</f>
        <v>74.61</v>
      </c>
      <c r="H82" s="289">
        <v>0</v>
      </c>
      <c r="I82" s="290">
        <v>0</v>
      </c>
      <c r="J82" s="192">
        <f t="shared" si="9"/>
        <v>0</v>
      </c>
      <c r="K82" s="268">
        <f t="shared" si="13"/>
        <v>74.61</v>
      </c>
      <c r="L82" s="257">
        <f t="shared" si="12"/>
        <v>0</v>
      </c>
      <c r="M82" s="358">
        <v>44812</v>
      </c>
    </row>
    <row r="83" spans="2:13" ht="31.5" customHeight="1">
      <c r="B83" s="485"/>
      <c r="C83" s="497"/>
      <c r="D83" s="473"/>
      <c r="E83" s="225" t="s">
        <v>8</v>
      </c>
      <c r="F83" s="269">
        <v>15</v>
      </c>
      <c r="G83" s="280">
        <f>F83+K81</f>
        <v>-37.985000000000014</v>
      </c>
      <c r="H83" s="289">
        <v>0</v>
      </c>
      <c r="I83" s="290">
        <v>0</v>
      </c>
      <c r="J83" s="192">
        <f t="shared" si="9"/>
        <v>0</v>
      </c>
      <c r="K83" s="268">
        <f t="shared" si="13"/>
        <v>-37.985000000000014</v>
      </c>
      <c r="L83" s="257">
        <f t="shared" si="12"/>
        <v>0</v>
      </c>
      <c r="M83" s="358">
        <v>44802</v>
      </c>
    </row>
    <row r="84" spans="2:13" ht="31.5" customHeight="1">
      <c r="B84" s="485"/>
      <c r="C84" s="497"/>
      <c r="D84" s="236" t="s">
        <v>27</v>
      </c>
      <c r="E84" s="225" t="s">
        <v>29</v>
      </c>
      <c r="F84" s="269">
        <v>86</v>
      </c>
      <c r="G84" s="280">
        <f>F84+K83</f>
        <v>48.014999999999986</v>
      </c>
      <c r="H84" s="289">
        <v>57</v>
      </c>
      <c r="I84" s="290">
        <v>0</v>
      </c>
      <c r="J84" s="192">
        <f t="shared" si="9"/>
        <v>57</v>
      </c>
      <c r="K84" s="268">
        <f t="shared" si="13"/>
        <v>-8.9850000000000136</v>
      </c>
      <c r="L84" s="257">
        <f t="shared" si="12"/>
        <v>1.1871290221805688</v>
      </c>
      <c r="M84" s="358">
        <v>44851</v>
      </c>
    </row>
    <row r="85" spans="2:13" ht="31.5" customHeight="1">
      <c r="B85" s="485"/>
      <c r="C85" s="497"/>
      <c r="D85" s="473" t="s">
        <v>30</v>
      </c>
      <c r="E85" s="225" t="s">
        <v>23</v>
      </c>
      <c r="F85" s="269">
        <v>33</v>
      </c>
      <c r="G85" s="280">
        <f>F85+K82</f>
        <v>107.61</v>
      </c>
      <c r="H85" s="289">
        <v>29.43</v>
      </c>
      <c r="I85" s="290">
        <v>0</v>
      </c>
      <c r="J85" s="192">
        <f t="shared" si="9"/>
        <v>29.43</v>
      </c>
      <c r="K85" s="268">
        <f t="shared" si="13"/>
        <v>78.180000000000007</v>
      </c>
      <c r="L85" s="257">
        <f t="shared" si="12"/>
        <v>0.27348759408976858</v>
      </c>
      <c r="M85" s="112" t="s">
        <v>79</v>
      </c>
    </row>
    <row r="86" spans="2:13" ht="31.5" customHeight="1">
      <c r="B86" s="485"/>
      <c r="C86" s="497"/>
      <c r="D86" s="473"/>
      <c r="E86" s="225" t="s">
        <v>8</v>
      </c>
      <c r="F86" s="269">
        <v>8</v>
      </c>
      <c r="G86" s="280">
        <f>F86+K84</f>
        <v>-0.98500000000001364</v>
      </c>
      <c r="H86" s="289">
        <v>0</v>
      </c>
      <c r="I86" s="290">
        <v>0</v>
      </c>
      <c r="J86" s="192">
        <f t="shared" si="9"/>
        <v>0</v>
      </c>
      <c r="K86" s="268">
        <f t="shared" si="13"/>
        <v>-0.98500000000001364</v>
      </c>
      <c r="L86" s="257">
        <f t="shared" si="12"/>
        <v>0</v>
      </c>
      <c r="M86" s="112" t="s">
        <v>79</v>
      </c>
    </row>
    <row r="87" spans="2:13" ht="31.5" customHeight="1">
      <c r="B87" s="485"/>
      <c r="C87" s="470" t="s">
        <v>102</v>
      </c>
      <c r="D87" s="228" t="s">
        <v>10</v>
      </c>
      <c r="E87" s="233" t="s">
        <v>8</v>
      </c>
      <c r="F87" s="267">
        <v>408</v>
      </c>
      <c r="G87" s="279">
        <f>F87</f>
        <v>408</v>
      </c>
      <c r="H87" s="289">
        <v>473</v>
      </c>
      <c r="I87" s="290">
        <v>0</v>
      </c>
      <c r="J87" s="192">
        <f t="shared" si="9"/>
        <v>473</v>
      </c>
      <c r="K87" s="268">
        <f>+G87-J87</f>
        <v>-65</v>
      </c>
      <c r="L87" s="398">
        <f t="shared" si="12"/>
        <v>1.1593137254901962</v>
      </c>
      <c r="M87" s="358">
        <v>44608</v>
      </c>
    </row>
    <row r="88" spans="2:13" ht="31.5" customHeight="1">
      <c r="B88" s="485"/>
      <c r="C88" s="470"/>
      <c r="D88" s="462" t="s">
        <v>28</v>
      </c>
      <c r="E88" s="233" t="s">
        <v>23</v>
      </c>
      <c r="F88" s="267">
        <v>93</v>
      </c>
      <c r="G88" s="279">
        <f>+F88</f>
        <v>93</v>
      </c>
      <c r="H88" s="289">
        <v>103</v>
      </c>
      <c r="I88" s="290">
        <v>0</v>
      </c>
      <c r="J88" s="192">
        <f t="shared" si="9"/>
        <v>103</v>
      </c>
      <c r="K88" s="268">
        <f>+G88-J88</f>
        <v>-10</v>
      </c>
      <c r="L88" s="398">
        <f t="shared" si="12"/>
        <v>1.10752688172043</v>
      </c>
      <c r="M88" s="358">
        <v>44627</v>
      </c>
    </row>
    <row r="89" spans="2:13" ht="31.5" customHeight="1">
      <c r="B89" s="485"/>
      <c r="C89" s="470"/>
      <c r="D89" s="462"/>
      <c r="E89" s="233" t="s">
        <v>8</v>
      </c>
      <c r="F89" s="267">
        <v>23</v>
      </c>
      <c r="G89" s="279">
        <f>F89+K87</f>
        <v>-42</v>
      </c>
      <c r="H89" s="289">
        <v>0</v>
      </c>
      <c r="I89" s="290">
        <v>0</v>
      </c>
      <c r="J89" s="192">
        <f t="shared" si="9"/>
        <v>0</v>
      </c>
      <c r="K89" s="268">
        <f>+G89-J89</f>
        <v>-42</v>
      </c>
      <c r="L89" s="257">
        <f t="shared" si="12"/>
        <v>0</v>
      </c>
      <c r="M89" s="358">
        <v>44620</v>
      </c>
    </row>
    <row r="90" spans="2:13" ht="31.5" customHeight="1">
      <c r="B90" s="485"/>
      <c r="C90" s="470"/>
      <c r="D90" s="228" t="s">
        <v>14</v>
      </c>
      <c r="E90" s="233" t="s">
        <v>8</v>
      </c>
      <c r="F90" s="267">
        <v>192</v>
      </c>
      <c r="G90" s="279">
        <f>F90+K89</f>
        <v>150</v>
      </c>
      <c r="H90" s="289">
        <v>222.47</v>
      </c>
      <c r="I90" s="290">
        <v>0</v>
      </c>
      <c r="J90" s="192">
        <f t="shared" si="9"/>
        <v>222.47</v>
      </c>
      <c r="K90" s="268">
        <f t="shared" ref="K90:K96" si="14">+G90-J90</f>
        <v>-72.47</v>
      </c>
      <c r="L90" s="398">
        <f t="shared" si="12"/>
        <v>1.4831333333333334</v>
      </c>
      <c r="M90" s="358">
        <v>44662</v>
      </c>
    </row>
    <row r="91" spans="2:13" ht="31.5" customHeight="1">
      <c r="B91" s="485"/>
      <c r="C91" s="470"/>
      <c r="D91" s="228" t="s">
        <v>150</v>
      </c>
      <c r="E91" s="233" t="s">
        <v>8</v>
      </c>
      <c r="F91" s="267">
        <v>151</v>
      </c>
      <c r="G91" s="279">
        <f>F91+K90</f>
        <v>78.53</v>
      </c>
      <c r="H91" s="289">
        <v>229.59</v>
      </c>
      <c r="I91" s="290">
        <v>0</v>
      </c>
      <c r="J91" s="192">
        <f t="shared" si="9"/>
        <v>229.59</v>
      </c>
      <c r="K91" s="268">
        <f t="shared" si="14"/>
        <v>-151.06</v>
      </c>
      <c r="L91" s="398">
        <f t="shared" si="12"/>
        <v>2.9235960779320007</v>
      </c>
      <c r="M91" s="358">
        <v>44747</v>
      </c>
    </row>
    <row r="92" spans="2:13" ht="31.5" customHeight="1">
      <c r="B92" s="485"/>
      <c r="C92" s="470"/>
      <c r="D92" s="461" t="s">
        <v>151</v>
      </c>
      <c r="E92" s="233" t="s">
        <v>23</v>
      </c>
      <c r="F92" s="267">
        <v>24</v>
      </c>
      <c r="G92" s="279">
        <f>+K88+F92</f>
        <v>14</v>
      </c>
      <c r="H92" s="289">
        <v>77</v>
      </c>
      <c r="I92" s="290">
        <v>0</v>
      </c>
      <c r="J92" s="192">
        <f t="shared" si="9"/>
        <v>77</v>
      </c>
      <c r="K92" s="268">
        <f t="shared" si="14"/>
        <v>-63</v>
      </c>
      <c r="L92" s="398">
        <f t="shared" si="12"/>
        <v>5.5</v>
      </c>
      <c r="M92" s="358">
        <v>44812</v>
      </c>
    </row>
    <row r="93" spans="2:13" ht="31.5" customHeight="1">
      <c r="B93" s="485"/>
      <c r="C93" s="470"/>
      <c r="D93" s="461"/>
      <c r="E93" s="233" t="s">
        <v>8</v>
      </c>
      <c r="F93" s="267">
        <v>6</v>
      </c>
      <c r="G93" s="279">
        <f>F93+K91</f>
        <v>-145.06</v>
      </c>
      <c r="H93" s="289">
        <v>0</v>
      </c>
      <c r="I93" s="290">
        <v>0</v>
      </c>
      <c r="J93" s="192">
        <f t="shared" si="9"/>
        <v>0</v>
      </c>
      <c r="K93" s="268">
        <f t="shared" si="14"/>
        <v>-145.06</v>
      </c>
      <c r="L93" s="257">
        <f t="shared" si="12"/>
        <v>0</v>
      </c>
      <c r="M93" s="358">
        <v>44802</v>
      </c>
    </row>
    <row r="94" spans="2:13" ht="31.5" customHeight="1">
      <c r="B94" s="485"/>
      <c r="C94" s="470"/>
      <c r="D94" s="228" t="s">
        <v>27</v>
      </c>
      <c r="E94" s="233" t="s">
        <v>8</v>
      </c>
      <c r="F94" s="267">
        <v>165</v>
      </c>
      <c r="G94" s="279">
        <f>F94+K93</f>
        <v>19.939999999999998</v>
      </c>
      <c r="H94" s="289">
        <v>22.093</v>
      </c>
      <c r="I94" s="290">
        <v>0</v>
      </c>
      <c r="J94" s="192">
        <f t="shared" si="9"/>
        <v>22.093</v>
      </c>
      <c r="K94" s="268">
        <f t="shared" si="14"/>
        <v>-2.1530000000000022</v>
      </c>
      <c r="L94" s="257">
        <f t="shared" si="12"/>
        <v>1.107973921765296</v>
      </c>
      <c r="M94" s="358">
        <v>44837</v>
      </c>
    </row>
    <row r="95" spans="2:13" ht="31.5" customHeight="1">
      <c r="B95" s="485"/>
      <c r="C95" s="470"/>
      <c r="D95" s="461" t="s">
        <v>30</v>
      </c>
      <c r="E95" s="233" t="s">
        <v>23</v>
      </c>
      <c r="F95" s="267">
        <v>146</v>
      </c>
      <c r="G95" s="279">
        <f>F95+K92</f>
        <v>83</v>
      </c>
      <c r="H95" s="289">
        <v>224.315</v>
      </c>
      <c r="I95" s="290">
        <v>0</v>
      </c>
      <c r="J95" s="192">
        <f t="shared" si="9"/>
        <v>224.315</v>
      </c>
      <c r="K95" s="268">
        <f t="shared" si="14"/>
        <v>-141.315</v>
      </c>
      <c r="L95" s="257">
        <f t="shared" si="12"/>
        <v>2.7025903614457829</v>
      </c>
      <c r="M95" s="358">
        <v>44900</v>
      </c>
    </row>
    <row r="96" spans="2:13" ht="31.5" customHeight="1">
      <c r="B96" s="485"/>
      <c r="C96" s="470"/>
      <c r="D96" s="461"/>
      <c r="E96" s="233" t="s">
        <v>8</v>
      </c>
      <c r="F96" s="267">
        <v>36</v>
      </c>
      <c r="G96" s="279">
        <f>F96+K94</f>
        <v>33.846999999999994</v>
      </c>
      <c r="H96" s="289">
        <v>361.80500000000001</v>
      </c>
      <c r="I96" s="290">
        <v>0</v>
      </c>
      <c r="J96" s="192">
        <f t="shared" si="9"/>
        <v>361.80500000000001</v>
      </c>
      <c r="K96" s="268">
        <f t="shared" si="14"/>
        <v>-327.95800000000003</v>
      </c>
      <c r="L96" s="257">
        <f t="shared" si="12"/>
        <v>10.68942594616953</v>
      </c>
      <c r="M96" s="358">
        <v>44907</v>
      </c>
    </row>
    <row r="97" spans="2:13" ht="31.5" customHeight="1">
      <c r="B97" s="485"/>
      <c r="C97" s="488" t="s">
        <v>17</v>
      </c>
      <c r="D97" s="324" t="s">
        <v>12</v>
      </c>
      <c r="E97" s="225" t="s">
        <v>23</v>
      </c>
      <c r="F97" s="269">
        <v>1760</v>
      </c>
      <c r="G97" s="280">
        <f>+F97</f>
        <v>1760</v>
      </c>
      <c r="H97" s="289">
        <v>1402.49</v>
      </c>
      <c r="I97" s="290">
        <v>265.74599999999998</v>
      </c>
      <c r="J97" s="192">
        <f t="shared" si="9"/>
        <v>1668.2359999999999</v>
      </c>
      <c r="K97" s="268">
        <f t="shared" ref="K97:K103" si="15">+G97-J97</f>
        <v>91.764000000000124</v>
      </c>
      <c r="L97" s="257">
        <f t="shared" si="12"/>
        <v>0.94786136363636353</v>
      </c>
      <c r="M97" s="112" t="s">
        <v>79</v>
      </c>
    </row>
    <row r="98" spans="2:13" ht="31.5" customHeight="1">
      <c r="B98" s="485"/>
      <c r="C98" s="488"/>
      <c r="D98" s="473" t="s">
        <v>14</v>
      </c>
      <c r="E98" s="225" t="s">
        <v>23</v>
      </c>
      <c r="F98" s="269">
        <v>1082</v>
      </c>
      <c r="G98" s="280">
        <f>+K97+F98</f>
        <v>1173.7640000000001</v>
      </c>
      <c r="H98" s="289">
        <v>938</v>
      </c>
      <c r="I98" s="290">
        <v>0</v>
      </c>
      <c r="J98" s="192">
        <f t="shared" si="9"/>
        <v>938</v>
      </c>
      <c r="K98" s="268">
        <f t="shared" si="15"/>
        <v>235.76400000000012</v>
      </c>
      <c r="L98" s="257">
        <f t="shared" si="12"/>
        <v>0.7991384980285644</v>
      </c>
      <c r="M98" s="112" t="s">
        <v>79</v>
      </c>
    </row>
    <row r="99" spans="2:13" ht="31.5" customHeight="1">
      <c r="B99" s="485"/>
      <c r="C99" s="488"/>
      <c r="D99" s="473"/>
      <c r="E99" s="225" t="s">
        <v>8</v>
      </c>
      <c r="F99" s="269">
        <v>150</v>
      </c>
      <c r="G99" s="280">
        <f>F99</f>
        <v>150</v>
      </c>
      <c r="H99" s="289">
        <v>0</v>
      </c>
      <c r="I99" s="290">
        <v>0</v>
      </c>
      <c r="J99" s="192">
        <f t="shared" si="9"/>
        <v>0</v>
      </c>
      <c r="K99" s="268">
        <f>+G99-J99</f>
        <v>150</v>
      </c>
      <c r="L99" s="257">
        <f t="shared" si="12"/>
        <v>0</v>
      </c>
      <c r="M99" s="112" t="s">
        <v>79</v>
      </c>
    </row>
    <row r="100" spans="2:13" ht="31.5" customHeight="1">
      <c r="B100" s="485"/>
      <c r="C100" s="488"/>
      <c r="D100" s="225" t="s">
        <v>145</v>
      </c>
      <c r="E100" s="225" t="s">
        <v>8</v>
      </c>
      <c r="F100" s="269">
        <v>150</v>
      </c>
      <c r="G100" s="280">
        <f>F100+K99</f>
        <v>300</v>
      </c>
      <c r="H100" s="289">
        <v>165</v>
      </c>
      <c r="I100" s="290">
        <v>0</v>
      </c>
      <c r="J100" s="192">
        <f t="shared" si="9"/>
        <v>165</v>
      </c>
      <c r="K100" s="268">
        <f>+G100-J100</f>
        <v>135</v>
      </c>
      <c r="L100" s="257">
        <f t="shared" si="12"/>
        <v>0.55000000000000004</v>
      </c>
      <c r="M100" s="112" t="s">
        <v>79</v>
      </c>
    </row>
    <row r="101" spans="2:13" ht="31.5" customHeight="1">
      <c r="B101" s="485"/>
      <c r="C101" s="488"/>
      <c r="D101" s="225" t="s">
        <v>130</v>
      </c>
      <c r="E101" s="225" t="s">
        <v>23</v>
      </c>
      <c r="F101" s="269">
        <v>1450</v>
      </c>
      <c r="G101" s="280">
        <f>+K98+F101</f>
        <v>1685.7640000000001</v>
      </c>
      <c r="H101" s="289">
        <v>647</v>
      </c>
      <c r="I101" s="290">
        <v>0</v>
      </c>
      <c r="J101" s="192">
        <f t="shared" si="9"/>
        <v>647</v>
      </c>
      <c r="K101" s="268">
        <f t="shared" si="15"/>
        <v>1038.7640000000001</v>
      </c>
      <c r="L101" s="257">
        <f t="shared" si="12"/>
        <v>0.38380224040850319</v>
      </c>
      <c r="M101" s="112" t="s">
        <v>79</v>
      </c>
    </row>
    <row r="102" spans="2:13" ht="31.5" customHeight="1">
      <c r="B102" s="485"/>
      <c r="C102" s="488"/>
      <c r="D102" s="473" t="s">
        <v>15</v>
      </c>
      <c r="E102" s="225" t="s">
        <v>23</v>
      </c>
      <c r="F102" s="269">
        <v>1698</v>
      </c>
      <c r="G102" s="280">
        <f>+K101+F102</f>
        <v>2736.7640000000001</v>
      </c>
      <c r="H102" s="289">
        <v>1089.5229999999999</v>
      </c>
      <c r="I102" s="290">
        <v>216.06</v>
      </c>
      <c r="J102" s="192">
        <f t="shared" si="9"/>
        <v>1305.5829999999999</v>
      </c>
      <c r="K102" s="268">
        <f t="shared" si="15"/>
        <v>1431.1810000000003</v>
      </c>
      <c r="L102" s="257">
        <f t="shared" si="12"/>
        <v>0.4770535566822714</v>
      </c>
      <c r="M102" s="112" t="s">
        <v>79</v>
      </c>
    </row>
    <row r="103" spans="2:13" ht="31.5" customHeight="1" thickBot="1">
      <c r="B103" s="485"/>
      <c r="C103" s="498"/>
      <c r="D103" s="499"/>
      <c r="E103" s="282" t="s">
        <v>8</v>
      </c>
      <c r="F103" s="283">
        <v>7</v>
      </c>
      <c r="G103" s="284">
        <f>F103+K100</f>
        <v>142</v>
      </c>
      <c r="H103" s="292">
        <v>0</v>
      </c>
      <c r="I103" s="293">
        <v>0</v>
      </c>
      <c r="J103" s="192">
        <f t="shared" si="9"/>
        <v>0</v>
      </c>
      <c r="K103" s="285">
        <f t="shared" si="15"/>
        <v>142</v>
      </c>
      <c r="L103" s="286">
        <f t="shared" si="12"/>
        <v>0</v>
      </c>
      <c r="M103" s="112" t="s">
        <v>79</v>
      </c>
    </row>
    <row r="104" spans="2:13" ht="31.5" customHeight="1" thickBot="1">
      <c r="B104" s="487"/>
      <c r="C104" s="465" t="s">
        <v>114</v>
      </c>
      <c r="D104" s="466"/>
      <c r="E104" s="466"/>
      <c r="F104" s="252">
        <f>SUM(F67:F103)</f>
        <v>8578</v>
      </c>
      <c r="G104" s="287">
        <f>SUM(G67:G103)</f>
        <v>9416.0439999999999</v>
      </c>
      <c r="H104" s="251">
        <f>SUM(H67:H103)</f>
        <v>6917.0909999999994</v>
      </c>
      <c r="I104" s="252">
        <f>SUM(I67:I103)</f>
        <v>481.80599999999998</v>
      </c>
      <c r="J104" s="273">
        <f>SUM(J67:J103)</f>
        <v>7398.896999999999</v>
      </c>
      <c r="K104" s="253">
        <f>+F104-J104</f>
        <v>1179.103000000001</v>
      </c>
      <c r="L104" s="254">
        <f>+J104/F104</f>
        <v>0.86254336675215659</v>
      </c>
      <c r="M104" s="255" t="s">
        <v>79</v>
      </c>
    </row>
    <row r="105" spans="2:13" ht="31.5" customHeight="1">
      <c r="H105" s="30"/>
      <c r="I105" s="30"/>
    </row>
  </sheetData>
  <mergeCells count="47">
    <mergeCell ref="B67:B104"/>
    <mergeCell ref="D72:D73"/>
    <mergeCell ref="D38:D39"/>
    <mergeCell ref="D57:D58"/>
    <mergeCell ref="B43:B64"/>
    <mergeCell ref="C50:C56"/>
    <mergeCell ref="D50:D51"/>
    <mergeCell ref="D52:D53"/>
    <mergeCell ref="D54:D55"/>
    <mergeCell ref="C104:E104"/>
    <mergeCell ref="C77:C86"/>
    <mergeCell ref="C87:C96"/>
    <mergeCell ref="C97:C103"/>
    <mergeCell ref="D98:D99"/>
    <mergeCell ref="D102:D103"/>
    <mergeCell ref="D85:D86"/>
    <mergeCell ref="B2:M2"/>
    <mergeCell ref="B3:M3"/>
    <mergeCell ref="B4:M4"/>
    <mergeCell ref="B7:B40"/>
    <mergeCell ref="D8:D9"/>
    <mergeCell ref="D12:D13"/>
    <mergeCell ref="C18:C28"/>
    <mergeCell ref="D19:D20"/>
    <mergeCell ref="D23:D24"/>
    <mergeCell ref="D27:D28"/>
    <mergeCell ref="D34:D35"/>
    <mergeCell ref="C29:C39"/>
    <mergeCell ref="D30:D31"/>
    <mergeCell ref="C40:E40"/>
    <mergeCell ref="C7:C17"/>
    <mergeCell ref="D92:D93"/>
    <mergeCell ref="D95:D96"/>
    <mergeCell ref="D88:D89"/>
    <mergeCell ref="C67:C76"/>
    <mergeCell ref="D82:D83"/>
    <mergeCell ref="D78:D79"/>
    <mergeCell ref="D47:D48"/>
    <mergeCell ref="D75:D76"/>
    <mergeCell ref="D68:D69"/>
    <mergeCell ref="C57:C63"/>
    <mergeCell ref="C64:E64"/>
    <mergeCell ref="D59:D60"/>
    <mergeCell ref="D61:D62"/>
    <mergeCell ref="C43:C49"/>
    <mergeCell ref="D43:D44"/>
    <mergeCell ref="D45:D46"/>
  </mergeCells>
  <conditionalFormatting sqref="L12 L23 L25:L28 L34 L36:L40 L14:L17">
    <cfRule type="colorScale" priority="3">
      <colorScale>
        <cfvo type="min"/>
        <cfvo type="max"/>
        <color rgb="FFFCFCFF"/>
        <color rgb="FFF8696B"/>
      </colorScale>
    </cfRule>
  </conditionalFormatting>
  <conditionalFormatting sqref="L43:L45 L47 L49 L54 L56 L61 L63">
    <cfRule type="colorScale" priority="2">
      <colorScale>
        <cfvo type="min"/>
        <cfvo type="max"/>
        <color rgb="FFFCFCFF"/>
        <color rgb="FFF8696B"/>
      </colorScale>
    </cfRule>
  </conditionalFormatting>
  <conditionalFormatting sqref="L67:L69 L93:L104 L89 L82:L86 L78:L79 L71:L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O259"/>
  <sheetViews>
    <sheetView topLeftCell="A250" zoomScale="70" zoomScaleNormal="70" workbookViewId="0">
      <selection activeCell="I265" sqref="I265"/>
    </sheetView>
  </sheetViews>
  <sheetFormatPr baseColWidth="10" defaultColWidth="11.42578125" defaultRowHeight="31.5" customHeight="1"/>
  <cols>
    <col min="1" max="1" width="1.7109375" style="32" customWidth="1"/>
    <col min="2" max="2" width="13.85546875" style="32" customWidth="1"/>
    <col min="3" max="3" width="16.7109375" style="32" customWidth="1"/>
    <col min="4" max="4" width="18" style="32" customWidth="1"/>
    <col min="5" max="5" width="23.85546875" style="32" customWidth="1"/>
    <col min="6" max="6" width="14.85546875" style="32" customWidth="1"/>
    <col min="7" max="7" width="27.42578125" style="123" bestFit="1" customWidth="1"/>
    <col min="8" max="8" width="16.85546875" style="359" customWidth="1"/>
    <col min="9" max="9" width="15.85546875" style="359" customWidth="1"/>
    <col min="10" max="10" width="15.85546875" style="123" customWidth="1"/>
    <col min="11" max="11" width="16" style="123" bestFit="1" customWidth="1"/>
    <col min="12" max="12" width="15.140625" style="32" customWidth="1"/>
    <col min="13" max="13" width="19" style="36" customWidth="1"/>
    <col min="14" max="16384" width="11.42578125" style="32"/>
  </cols>
  <sheetData>
    <row r="1" spans="2:13" ht="24" customHeight="1" thickBot="1"/>
    <row r="2" spans="2:13" ht="31.5" customHeight="1">
      <c r="B2" s="475" t="s">
        <v>164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7"/>
    </row>
    <row r="3" spans="2:13" ht="22.15" customHeight="1">
      <c r="B3" s="478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80"/>
    </row>
    <row r="4" spans="2:13" ht="22.5" customHeight="1" thickBot="1">
      <c r="B4" s="481">
        <f>+'RESUMEN ANUAL'!B$4</f>
        <v>44926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3"/>
    </row>
    <row r="5" spans="2:13" ht="31.5" customHeight="1" thickBot="1">
      <c r="C5" s="76"/>
      <c r="D5" s="76"/>
      <c r="E5" s="76"/>
      <c r="F5" s="76"/>
      <c r="G5" s="124"/>
      <c r="H5" s="360"/>
      <c r="I5" s="360"/>
      <c r="J5" s="124"/>
      <c r="K5" s="124"/>
      <c r="L5" s="76"/>
      <c r="M5" s="37"/>
    </row>
    <row r="6" spans="2:13" ht="58.5" customHeight="1" thickBot="1">
      <c r="B6" s="53" t="s">
        <v>2</v>
      </c>
      <c r="C6" s="160" t="s">
        <v>123</v>
      </c>
      <c r="D6" s="160" t="s">
        <v>0</v>
      </c>
      <c r="E6" s="160" t="s">
        <v>148</v>
      </c>
      <c r="F6" s="160" t="s">
        <v>20</v>
      </c>
      <c r="G6" s="165" t="s">
        <v>19</v>
      </c>
      <c r="H6" s="361" t="s">
        <v>32</v>
      </c>
      <c r="I6" s="361" t="s">
        <v>33</v>
      </c>
      <c r="J6" s="165" t="s">
        <v>31</v>
      </c>
      <c r="K6" s="165" t="s">
        <v>21</v>
      </c>
      <c r="L6" s="161" t="s">
        <v>11</v>
      </c>
      <c r="M6" s="162" t="s">
        <v>1</v>
      </c>
    </row>
    <row r="7" spans="2:13" ht="31.5" customHeight="1">
      <c r="B7" s="535" t="s">
        <v>35</v>
      </c>
      <c r="C7" s="514" t="s">
        <v>124</v>
      </c>
      <c r="D7" s="109" t="s">
        <v>152</v>
      </c>
      <c r="E7" s="109" t="s">
        <v>8</v>
      </c>
      <c r="F7" s="119">
        <v>262</v>
      </c>
      <c r="G7" s="120">
        <f>+F7</f>
        <v>262</v>
      </c>
      <c r="H7" s="295">
        <v>157.42599999999999</v>
      </c>
      <c r="I7" s="363"/>
      <c r="J7" s="118">
        <f>+H7+I7</f>
        <v>157.42599999999999</v>
      </c>
      <c r="K7" s="121">
        <f t="shared" ref="K7:K19" si="0">+G7-J7</f>
        <v>104.57400000000001</v>
      </c>
      <c r="L7" s="122">
        <f t="shared" ref="L7:L19" si="1">+J7/G7</f>
        <v>0.60086259541984732</v>
      </c>
      <c r="M7" s="112" t="s">
        <v>79</v>
      </c>
    </row>
    <row r="8" spans="2:13" ht="31.5" customHeight="1">
      <c r="B8" s="535"/>
      <c r="C8" s="514"/>
      <c r="D8" s="109" t="s">
        <v>153</v>
      </c>
      <c r="E8" s="109" t="s">
        <v>8</v>
      </c>
      <c r="F8" s="119">
        <v>262</v>
      </c>
      <c r="G8" s="120">
        <f>F8+K7</f>
        <v>366.57400000000001</v>
      </c>
      <c r="H8" s="363">
        <v>220.476</v>
      </c>
      <c r="I8" s="363"/>
      <c r="J8" s="118">
        <f t="shared" ref="J8:J71" si="2">+H8+I8</f>
        <v>220.476</v>
      </c>
      <c r="K8" s="121">
        <f t="shared" si="0"/>
        <v>146.09800000000001</v>
      </c>
      <c r="L8" s="122">
        <f t="shared" si="1"/>
        <v>0.60145018468303801</v>
      </c>
      <c r="M8" s="112" t="s">
        <v>79</v>
      </c>
    </row>
    <row r="9" spans="2:13" ht="31.5" customHeight="1">
      <c r="B9" s="536"/>
      <c r="C9" s="517"/>
      <c r="D9" s="526" t="s">
        <v>154</v>
      </c>
      <c r="E9" s="98" t="s">
        <v>121</v>
      </c>
      <c r="F9" s="94">
        <v>67</v>
      </c>
      <c r="G9" s="105">
        <f>+F9</f>
        <v>67</v>
      </c>
      <c r="H9" s="364">
        <v>88.608999999999995</v>
      </c>
      <c r="I9" s="364">
        <v>0</v>
      </c>
      <c r="J9" s="118">
        <f t="shared" si="2"/>
        <v>88.608999999999995</v>
      </c>
      <c r="K9" s="81">
        <f t="shared" si="0"/>
        <v>-21.608999999999995</v>
      </c>
      <c r="L9" s="389">
        <f t="shared" si="1"/>
        <v>1.3225223880597015</v>
      </c>
      <c r="M9" s="358">
        <v>44629</v>
      </c>
    </row>
    <row r="10" spans="2:13" ht="31.5" customHeight="1">
      <c r="B10" s="536"/>
      <c r="C10" s="517"/>
      <c r="D10" s="526"/>
      <c r="E10" s="98" t="s">
        <v>8</v>
      </c>
      <c r="F10" s="94">
        <v>270</v>
      </c>
      <c r="G10" s="105">
        <f>+F10+K8</f>
        <v>416.09800000000001</v>
      </c>
      <c r="H10" s="365">
        <v>482.46800000000002</v>
      </c>
      <c r="I10" s="365"/>
      <c r="J10" s="118">
        <f t="shared" si="2"/>
        <v>482.46800000000002</v>
      </c>
      <c r="K10" s="81">
        <f t="shared" si="0"/>
        <v>-66.37</v>
      </c>
      <c r="L10" s="389">
        <f t="shared" si="1"/>
        <v>1.1595056933703118</v>
      </c>
      <c r="M10" s="358">
        <v>44643</v>
      </c>
    </row>
    <row r="11" spans="2:13" ht="31.5" customHeight="1">
      <c r="B11" s="536"/>
      <c r="C11" s="518"/>
      <c r="D11" s="320" t="s">
        <v>155</v>
      </c>
      <c r="E11" s="320" t="s">
        <v>8</v>
      </c>
      <c r="F11" s="328">
        <v>262</v>
      </c>
      <c r="G11" s="329">
        <f>F11+K10</f>
        <v>195.63</v>
      </c>
      <c r="H11" s="366">
        <v>450.863</v>
      </c>
      <c r="I11" s="366"/>
      <c r="J11" s="118">
        <f t="shared" si="2"/>
        <v>450.863</v>
      </c>
      <c r="K11" s="81">
        <f t="shared" si="0"/>
        <v>-255.233</v>
      </c>
      <c r="L11" s="389">
        <f t="shared" si="1"/>
        <v>2.3046720850585287</v>
      </c>
      <c r="M11" s="358">
        <v>44657</v>
      </c>
    </row>
    <row r="12" spans="2:13" ht="31.5" customHeight="1">
      <c r="B12" s="536"/>
      <c r="C12" s="518"/>
      <c r="D12" s="320" t="s">
        <v>156</v>
      </c>
      <c r="E12" s="320" t="s">
        <v>8</v>
      </c>
      <c r="F12" s="328">
        <v>412</v>
      </c>
      <c r="G12" s="329">
        <f>F12+K11</f>
        <v>156.767</v>
      </c>
      <c r="H12" s="366">
        <v>295.30200000000002</v>
      </c>
      <c r="I12" s="366"/>
      <c r="J12" s="118">
        <f t="shared" si="2"/>
        <v>295.30200000000002</v>
      </c>
      <c r="K12" s="81">
        <f t="shared" si="0"/>
        <v>-138.53500000000003</v>
      </c>
      <c r="L12" s="389">
        <f t="shared" si="1"/>
        <v>1.8837000133956765</v>
      </c>
      <c r="M12" s="358">
        <v>44704</v>
      </c>
    </row>
    <row r="13" spans="2:13" ht="31.5" customHeight="1">
      <c r="B13" s="536"/>
      <c r="C13" s="517"/>
      <c r="D13" s="99" t="s">
        <v>157</v>
      </c>
      <c r="E13" s="98" t="s">
        <v>8</v>
      </c>
      <c r="F13" s="94">
        <v>262</v>
      </c>
      <c r="G13" s="94">
        <f>+F13+K12</f>
        <v>123.46499999999997</v>
      </c>
      <c r="H13" s="365">
        <v>136.04</v>
      </c>
      <c r="I13" s="365"/>
      <c r="J13" s="118">
        <f t="shared" si="2"/>
        <v>136.04</v>
      </c>
      <c r="K13" s="81">
        <f t="shared" si="0"/>
        <v>-12.575000000000017</v>
      </c>
      <c r="L13" s="389">
        <f t="shared" si="1"/>
        <v>1.1018507269266595</v>
      </c>
      <c r="M13" s="358">
        <v>44711</v>
      </c>
    </row>
    <row r="14" spans="2:13" ht="31.5" customHeight="1">
      <c r="B14" s="536"/>
      <c r="C14" s="518"/>
      <c r="D14" s="330" t="s">
        <v>145</v>
      </c>
      <c r="E14" s="320" t="s">
        <v>8</v>
      </c>
      <c r="F14" s="328">
        <v>262</v>
      </c>
      <c r="G14" s="328">
        <f>F14+K13</f>
        <v>249.42499999999998</v>
      </c>
      <c r="H14" s="366">
        <v>229.09700000000001</v>
      </c>
      <c r="I14" s="366"/>
      <c r="J14" s="118">
        <f t="shared" si="2"/>
        <v>229.09700000000001</v>
      </c>
      <c r="K14" s="81">
        <f t="shared" si="0"/>
        <v>20.327999999999975</v>
      </c>
      <c r="L14" s="103">
        <f t="shared" si="1"/>
        <v>0.9185005512679163</v>
      </c>
      <c r="M14" s="112" t="s">
        <v>79</v>
      </c>
    </row>
    <row r="15" spans="2:13" ht="31.5" customHeight="1">
      <c r="B15" s="536"/>
      <c r="C15" s="517"/>
      <c r="D15" s="82" t="s">
        <v>39</v>
      </c>
      <c r="E15" s="80" t="s">
        <v>8</v>
      </c>
      <c r="F15" s="104">
        <v>262</v>
      </c>
      <c r="G15" s="104">
        <f>+F15+K14</f>
        <v>282.32799999999997</v>
      </c>
      <c r="H15" s="202">
        <v>190.083</v>
      </c>
      <c r="I15" s="202"/>
      <c r="J15" s="118">
        <f t="shared" si="2"/>
        <v>190.083</v>
      </c>
      <c r="K15" s="81">
        <f t="shared" si="0"/>
        <v>92.244999999999976</v>
      </c>
      <c r="L15" s="103">
        <f t="shared" si="1"/>
        <v>0.67327009719191866</v>
      </c>
      <c r="M15" s="112" t="s">
        <v>79</v>
      </c>
    </row>
    <row r="16" spans="2:13" ht="31.5" customHeight="1">
      <c r="B16" s="536"/>
      <c r="C16" s="517"/>
      <c r="D16" s="531" t="s">
        <v>40</v>
      </c>
      <c r="E16" s="98" t="s">
        <v>121</v>
      </c>
      <c r="F16" s="94">
        <v>67</v>
      </c>
      <c r="G16" s="94">
        <f>+F16+K9</f>
        <v>45.391000000000005</v>
      </c>
      <c r="H16" s="365">
        <v>48.752000000000002</v>
      </c>
      <c r="I16" s="365">
        <v>0</v>
      </c>
      <c r="J16" s="118">
        <f t="shared" si="2"/>
        <v>48.752000000000002</v>
      </c>
      <c r="K16" s="81">
        <f t="shared" si="0"/>
        <v>-3.3609999999999971</v>
      </c>
      <c r="L16" s="389">
        <f t="shared" si="1"/>
        <v>1.0740455156308519</v>
      </c>
      <c r="M16" s="358">
        <v>44811</v>
      </c>
    </row>
    <row r="17" spans="2:13" ht="31.5" customHeight="1">
      <c r="B17" s="536"/>
      <c r="C17" s="517"/>
      <c r="D17" s="532"/>
      <c r="E17" s="98" t="s">
        <v>8</v>
      </c>
      <c r="F17" s="94">
        <v>270</v>
      </c>
      <c r="G17" s="94">
        <f>+F17+K15</f>
        <v>362.245</v>
      </c>
      <c r="H17" s="365">
        <v>282.67200000000003</v>
      </c>
      <c r="I17" s="365"/>
      <c r="J17" s="118">
        <f t="shared" si="2"/>
        <v>282.67200000000003</v>
      </c>
      <c r="K17" s="81">
        <f t="shared" si="0"/>
        <v>79.572999999999979</v>
      </c>
      <c r="L17" s="103">
        <f t="shared" si="1"/>
        <v>0.78033375201866151</v>
      </c>
      <c r="M17" s="112" t="s">
        <v>79</v>
      </c>
    </row>
    <row r="18" spans="2:13" ht="31.5" customHeight="1">
      <c r="B18" s="536"/>
      <c r="C18" s="518"/>
      <c r="D18" s="319" t="s">
        <v>41</v>
      </c>
      <c r="E18" s="320" t="s">
        <v>8</v>
      </c>
      <c r="F18" s="328">
        <v>212</v>
      </c>
      <c r="G18" s="328">
        <f>F18+K17</f>
        <v>291.57299999999998</v>
      </c>
      <c r="H18" s="366">
        <v>202.643</v>
      </c>
      <c r="I18" s="366"/>
      <c r="J18" s="118">
        <f t="shared" si="2"/>
        <v>202.643</v>
      </c>
      <c r="K18" s="81">
        <f t="shared" si="0"/>
        <v>88.929999999999978</v>
      </c>
      <c r="L18" s="103">
        <f t="shared" si="1"/>
        <v>0.69499919402688182</v>
      </c>
      <c r="M18" s="112" t="s">
        <v>79</v>
      </c>
    </row>
    <row r="19" spans="2:13" ht="31.5" customHeight="1">
      <c r="B19" s="536"/>
      <c r="C19" s="517"/>
      <c r="D19" s="98" t="s">
        <v>42</v>
      </c>
      <c r="E19" s="98" t="s">
        <v>29</v>
      </c>
      <c r="F19" s="94">
        <v>212</v>
      </c>
      <c r="G19" s="94">
        <f>+F19+K18</f>
        <v>300.92999999999995</v>
      </c>
      <c r="H19" s="365">
        <v>264.553</v>
      </c>
      <c r="I19" s="365">
        <v>27.108000000000001</v>
      </c>
      <c r="J19" s="118">
        <f t="shared" si="2"/>
        <v>291.661</v>
      </c>
      <c r="K19" s="81">
        <f t="shared" si="0"/>
        <v>9.2689999999999486</v>
      </c>
      <c r="L19" s="103">
        <f t="shared" si="1"/>
        <v>0.9691988170006316</v>
      </c>
      <c r="M19" s="112" t="s">
        <v>79</v>
      </c>
    </row>
    <row r="20" spans="2:13" ht="31.5" customHeight="1">
      <c r="B20" s="536"/>
      <c r="C20" s="517"/>
      <c r="D20" s="532" t="s">
        <v>158</v>
      </c>
      <c r="E20" s="98" t="s">
        <v>121</v>
      </c>
      <c r="F20" s="94">
        <v>67</v>
      </c>
      <c r="G20" s="94">
        <f>+F20+K16</f>
        <v>63.639000000000003</v>
      </c>
      <c r="H20" s="365">
        <v>107.867</v>
      </c>
      <c r="I20" s="365">
        <v>0</v>
      </c>
      <c r="J20" s="118">
        <f t="shared" si="2"/>
        <v>107.867</v>
      </c>
      <c r="K20" s="81">
        <f t="shared" ref="K20:K26" si="3">+G20-J20</f>
        <v>-44.228000000000002</v>
      </c>
      <c r="L20" s="103">
        <f t="shared" ref="L20:L26" si="4">+J20/G20</f>
        <v>1.6949826364336336</v>
      </c>
      <c r="M20" s="358">
        <v>44902</v>
      </c>
    </row>
    <row r="21" spans="2:13" ht="31.5" customHeight="1">
      <c r="B21" s="536"/>
      <c r="C21" s="517"/>
      <c r="D21" s="532"/>
      <c r="E21" s="98" t="s">
        <v>8</v>
      </c>
      <c r="F21" s="94">
        <v>220</v>
      </c>
      <c r="G21" s="94">
        <f>+F21+K19</f>
        <v>229.26899999999995</v>
      </c>
      <c r="H21" s="365">
        <v>325.36099999999999</v>
      </c>
      <c r="I21" s="365"/>
      <c r="J21" s="118">
        <f t="shared" si="2"/>
        <v>325.36099999999999</v>
      </c>
      <c r="K21" s="81">
        <f t="shared" si="3"/>
        <v>-96.092000000000041</v>
      </c>
      <c r="L21" s="103">
        <f t="shared" si="4"/>
        <v>1.4191233878108251</v>
      </c>
      <c r="M21" s="358">
        <v>44907</v>
      </c>
    </row>
    <row r="22" spans="2:13" ht="31.5" customHeight="1">
      <c r="B22" s="536"/>
      <c r="C22" s="507" t="s">
        <v>4</v>
      </c>
      <c r="D22" s="84" t="s">
        <v>152</v>
      </c>
      <c r="E22" s="97" t="s">
        <v>8</v>
      </c>
      <c r="F22" s="95">
        <v>139</v>
      </c>
      <c r="G22" s="95">
        <f>+F22</f>
        <v>139</v>
      </c>
      <c r="H22" s="382">
        <v>121.35899999999999</v>
      </c>
      <c r="I22" s="366"/>
      <c r="J22" s="118">
        <f t="shared" si="2"/>
        <v>121.35899999999999</v>
      </c>
      <c r="K22" s="81">
        <f t="shared" si="3"/>
        <v>17.641000000000005</v>
      </c>
      <c r="L22" s="103">
        <f t="shared" si="4"/>
        <v>0.87308633093525179</v>
      </c>
      <c r="M22" s="112" t="s">
        <v>79</v>
      </c>
    </row>
    <row r="23" spans="2:13" ht="31.5" customHeight="1">
      <c r="B23" s="536"/>
      <c r="C23" s="508"/>
      <c r="D23" s="331" t="s">
        <v>153</v>
      </c>
      <c r="E23" s="316" t="s">
        <v>8</v>
      </c>
      <c r="F23" s="332">
        <v>139</v>
      </c>
      <c r="G23" s="332">
        <f>F23+K22</f>
        <v>156.64100000000002</v>
      </c>
      <c r="H23" s="366">
        <v>148.88</v>
      </c>
      <c r="I23" s="366"/>
      <c r="J23" s="118">
        <f t="shared" si="2"/>
        <v>148.88</v>
      </c>
      <c r="K23" s="81">
        <f t="shared" si="3"/>
        <v>7.7610000000000241</v>
      </c>
      <c r="L23" s="103">
        <f t="shared" si="4"/>
        <v>0.95045358494902343</v>
      </c>
      <c r="M23" s="112" t="s">
        <v>79</v>
      </c>
    </row>
    <row r="24" spans="2:13" ht="28.9" customHeight="1">
      <c r="B24" s="536"/>
      <c r="C24" s="507"/>
      <c r="D24" s="538" t="s">
        <v>154</v>
      </c>
      <c r="E24" s="97" t="s">
        <v>121</v>
      </c>
      <c r="F24" s="95">
        <v>98</v>
      </c>
      <c r="G24" s="95">
        <f>+F24</f>
        <v>98</v>
      </c>
      <c r="H24" s="366">
        <v>30.27</v>
      </c>
      <c r="I24" s="366">
        <v>90.480999999999995</v>
      </c>
      <c r="J24" s="118">
        <f t="shared" si="2"/>
        <v>120.75099999999999</v>
      </c>
      <c r="K24" s="81">
        <f t="shared" si="3"/>
        <v>-22.750999999999991</v>
      </c>
      <c r="L24" s="389">
        <f t="shared" si="4"/>
        <v>1.2321530612244898</v>
      </c>
      <c r="M24" s="358">
        <v>44634</v>
      </c>
    </row>
    <row r="25" spans="2:13" ht="31.5" customHeight="1">
      <c r="B25" s="536"/>
      <c r="C25" s="507"/>
      <c r="D25" s="538"/>
      <c r="E25" s="97" t="s">
        <v>8</v>
      </c>
      <c r="F25" s="95">
        <v>392</v>
      </c>
      <c r="G25" s="106">
        <f>+F25+K23</f>
        <v>399.76100000000002</v>
      </c>
      <c r="H25" s="366">
        <v>275.06599999999997</v>
      </c>
      <c r="I25" s="366"/>
      <c r="J25" s="118">
        <f t="shared" si="2"/>
        <v>275.06599999999997</v>
      </c>
      <c r="K25" s="81">
        <f t="shared" si="3"/>
        <v>124.69500000000005</v>
      </c>
      <c r="L25" s="103">
        <f t="shared" si="4"/>
        <v>0.68807612548497721</v>
      </c>
      <c r="M25" s="112" t="s">
        <v>79</v>
      </c>
    </row>
    <row r="26" spans="2:13" ht="31.5" customHeight="1">
      <c r="B26" s="536"/>
      <c r="C26" s="508"/>
      <c r="D26" s="316" t="s">
        <v>155</v>
      </c>
      <c r="E26" s="316" t="s">
        <v>8</v>
      </c>
      <c r="F26" s="332">
        <v>139</v>
      </c>
      <c r="G26" s="333">
        <f>F26+K25</f>
        <v>263.69500000000005</v>
      </c>
      <c r="H26" s="366">
        <v>274.18400000000003</v>
      </c>
      <c r="I26" s="366"/>
      <c r="J26" s="118">
        <f t="shared" si="2"/>
        <v>274.18400000000003</v>
      </c>
      <c r="K26" s="81">
        <f t="shared" si="3"/>
        <v>-10.488999999999976</v>
      </c>
      <c r="L26" s="389">
        <f t="shared" si="4"/>
        <v>1.0397770151121559</v>
      </c>
      <c r="M26" s="358">
        <v>44676</v>
      </c>
    </row>
    <row r="27" spans="2:13" ht="31.5" customHeight="1">
      <c r="B27" s="536"/>
      <c r="C27" s="508"/>
      <c r="D27" s="316" t="s">
        <v>156</v>
      </c>
      <c r="E27" s="316" t="s">
        <v>8</v>
      </c>
      <c r="F27" s="332">
        <v>139</v>
      </c>
      <c r="G27" s="333">
        <f>F27+K26</f>
        <v>128.51100000000002</v>
      </c>
      <c r="H27" s="366">
        <v>122.086</v>
      </c>
      <c r="I27" s="366"/>
      <c r="J27" s="118">
        <f t="shared" si="2"/>
        <v>122.086</v>
      </c>
      <c r="K27" s="81">
        <f t="shared" ref="K27:K37" si="5">+G27-J27</f>
        <v>6.4250000000000256</v>
      </c>
      <c r="L27" s="103">
        <f t="shared" ref="L27:L37" si="6">+J27/G27</f>
        <v>0.95000427978927859</v>
      </c>
      <c r="M27" s="358">
        <v>44706</v>
      </c>
    </row>
    <row r="28" spans="2:13" ht="31.5" customHeight="1">
      <c r="B28" s="536"/>
      <c r="C28" s="507"/>
      <c r="D28" s="100" t="s">
        <v>157</v>
      </c>
      <c r="E28" s="84" t="s">
        <v>8</v>
      </c>
      <c r="F28" s="95">
        <v>139</v>
      </c>
      <c r="G28" s="95">
        <f>+F28+K27</f>
        <v>145.42500000000001</v>
      </c>
      <c r="H28" s="371">
        <v>149.40799999999999</v>
      </c>
      <c r="I28" s="366"/>
      <c r="J28" s="118">
        <f t="shared" si="2"/>
        <v>149.40799999999999</v>
      </c>
      <c r="K28" s="81">
        <f t="shared" si="5"/>
        <v>-3.9829999999999757</v>
      </c>
      <c r="L28" s="389">
        <f t="shared" si="6"/>
        <v>1.0273886883273162</v>
      </c>
      <c r="M28" s="358">
        <v>44740</v>
      </c>
    </row>
    <row r="29" spans="2:13" ht="31.5" customHeight="1">
      <c r="B29" s="536"/>
      <c r="C29" s="507"/>
      <c r="D29" s="96" t="s">
        <v>145</v>
      </c>
      <c r="E29" s="97" t="s">
        <v>8</v>
      </c>
      <c r="F29" s="95">
        <v>139</v>
      </c>
      <c r="G29" s="95">
        <f>+F29+K28</f>
        <v>135.01700000000002</v>
      </c>
      <c r="H29" s="366">
        <v>92.674000000000007</v>
      </c>
      <c r="I29" s="366"/>
      <c r="J29" s="118">
        <f t="shared" si="2"/>
        <v>92.674000000000007</v>
      </c>
      <c r="K29" s="81">
        <f t="shared" si="5"/>
        <v>42.343000000000018</v>
      </c>
      <c r="L29" s="103">
        <f t="shared" si="6"/>
        <v>0.68638764007495345</v>
      </c>
      <c r="M29" s="112" t="s">
        <v>79</v>
      </c>
    </row>
    <row r="30" spans="2:13" ht="31.5" customHeight="1">
      <c r="B30" s="536"/>
      <c r="C30" s="508"/>
      <c r="D30" s="315" t="s">
        <v>39</v>
      </c>
      <c r="E30" s="316" t="s">
        <v>8</v>
      </c>
      <c r="F30" s="332">
        <v>139</v>
      </c>
      <c r="G30" s="332">
        <f>F30+K29</f>
        <v>181.34300000000002</v>
      </c>
      <c r="H30" s="366">
        <v>194.47499999999999</v>
      </c>
      <c r="I30" s="366"/>
      <c r="J30" s="118">
        <f t="shared" si="2"/>
        <v>194.47499999999999</v>
      </c>
      <c r="K30" s="81">
        <f t="shared" si="5"/>
        <v>-13.131999999999977</v>
      </c>
      <c r="L30" s="389">
        <f t="shared" si="6"/>
        <v>1.0724152572748877</v>
      </c>
      <c r="M30" s="112" t="s">
        <v>79</v>
      </c>
    </row>
    <row r="31" spans="2:13" ht="31.5" customHeight="1">
      <c r="B31" s="536"/>
      <c r="C31" s="507"/>
      <c r="D31" s="525" t="s">
        <v>113</v>
      </c>
      <c r="E31" s="97" t="s">
        <v>121</v>
      </c>
      <c r="F31" s="95">
        <v>99</v>
      </c>
      <c r="G31" s="95">
        <f>+F31+K24</f>
        <v>76.249000000000009</v>
      </c>
      <c r="H31" s="371">
        <v>49.930999999999997</v>
      </c>
      <c r="I31" s="366">
        <v>27.106999999999999</v>
      </c>
      <c r="J31" s="118">
        <f t="shared" si="2"/>
        <v>77.037999999999997</v>
      </c>
      <c r="K31" s="81">
        <f t="shared" si="5"/>
        <v>-0.78899999999998727</v>
      </c>
      <c r="L31" s="389">
        <f t="shared" si="6"/>
        <v>1.0103476766908417</v>
      </c>
      <c r="M31" s="358">
        <v>44825</v>
      </c>
    </row>
    <row r="32" spans="2:13" ht="31.5" customHeight="1">
      <c r="B32" s="536"/>
      <c r="C32" s="507"/>
      <c r="D32" s="525"/>
      <c r="E32" s="97" t="s">
        <v>8</v>
      </c>
      <c r="F32" s="95">
        <v>392</v>
      </c>
      <c r="G32" s="95">
        <f>+F32+K30</f>
        <v>378.86800000000005</v>
      </c>
      <c r="H32" s="366">
        <v>96.061000000000007</v>
      </c>
      <c r="I32" s="366"/>
      <c r="J32" s="118">
        <f t="shared" si="2"/>
        <v>96.061000000000007</v>
      </c>
      <c r="K32" s="81">
        <f t="shared" si="5"/>
        <v>282.80700000000002</v>
      </c>
      <c r="L32" s="103">
        <f t="shared" si="6"/>
        <v>0.25354740965191042</v>
      </c>
      <c r="M32" s="112" t="s">
        <v>79</v>
      </c>
    </row>
    <row r="33" spans="2:13" ht="31.5" customHeight="1">
      <c r="B33" s="536"/>
      <c r="C33" s="508"/>
      <c r="D33" s="315" t="s">
        <v>41</v>
      </c>
      <c r="E33" s="316" t="s">
        <v>8</v>
      </c>
      <c r="F33" s="332">
        <v>139</v>
      </c>
      <c r="G33" s="332">
        <f>F33+K32</f>
        <v>421.80700000000002</v>
      </c>
      <c r="H33" s="366">
        <v>105.099</v>
      </c>
      <c r="I33" s="366"/>
      <c r="J33" s="118">
        <f t="shared" si="2"/>
        <v>105.099</v>
      </c>
      <c r="K33" s="81">
        <f t="shared" si="5"/>
        <v>316.70800000000003</v>
      </c>
      <c r="L33" s="103">
        <f t="shared" si="6"/>
        <v>0.24916371705543056</v>
      </c>
      <c r="M33" s="112" t="s">
        <v>79</v>
      </c>
    </row>
    <row r="34" spans="2:13" ht="31.5" customHeight="1">
      <c r="B34" s="536"/>
      <c r="C34" s="507"/>
      <c r="D34" s="96" t="s">
        <v>42</v>
      </c>
      <c r="E34" s="97" t="s">
        <v>29</v>
      </c>
      <c r="F34" s="95">
        <v>139</v>
      </c>
      <c r="G34" s="95">
        <f>+F34+K33</f>
        <v>455.70800000000003</v>
      </c>
      <c r="H34" s="366">
        <v>207.52</v>
      </c>
      <c r="I34" s="366"/>
      <c r="J34" s="118">
        <f t="shared" si="2"/>
        <v>207.52</v>
      </c>
      <c r="K34" s="81">
        <f t="shared" si="5"/>
        <v>248.18800000000002</v>
      </c>
      <c r="L34" s="103">
        <f t="shared" si="6"/>
        <v>0.45537932184644553</v>
      </c>
      <c r="M34" s="112" t="s">
        <v>79</v>
      </c>
    </row>
    <row r="35" spans="2:13" ht="31.5" customHeight="1">
      <c r="B35" s="536"/>
      <c r="C35" s="507"/>
      <c r="D35" s="525" t="s">
        <v>158</v>
      </c>
      <c r="E35" s="97" t="s">
        <v>121</v>
      </c>
      <c r="F35" s="95">
        <v>98</v>
      </c>
      <c r="G35" s="95">
        <f>+F35+K31</f>
        <v>97.211000000000013</v>
      </c>
      <c r="H35" s="366">
        <v>70.268000000000001</v>
      </c>
      <c r="I35" s="366">
        <v>157.65899999999999</v>
      </c>
      <c r="J35" s="118">
        <f t="shared" si="2"/>
        <v>227.92699999999999</v>
      </c>
      <c r="K35" s="81">
        <f t="shared" si="5"/>
        <v>-130.71599999999998</v>
      </c>
      <c r="L35" s="103">
        <f t="shared" si="6"/>
        <v>2.3446626410591391</v>
      </c>
      <c r="M35" s="358">
        <v>44900</v>
      </c>
    </row>
    <row r="36" spans="2:13" ht="31.5" customHeight="1">
      <c r="B36" s="536"/>
      <c r="C36" s="507"/>
      <c r="D36" s="525"/>
      <c r="E36" s="97" t="s">
        <v>8</v>
      </c>
      <c r="F36" s="95">
        <v>392</v>
      </c>
      <c r="G36" s="95">
        <f>+F36+K34</f>
        <v>640.18799999999999</v>
      </c>
      <c r="H36" s="366">
        <v>134.49799999999999</v>
      </c>
      <c r="I36" s="366"/>
      <c r="J36" s="118">
        <f t="shared" si="2"/>
        <v>134.49799999999999</v>
      </c>
      <c r="K36" s="81">
        <f t="shared" si="5"/>
        <v>505.69</v>
      </c>
      <c r="L36" s="103">
        <f t="shared" si="6"/>
        <v>0.21009141064812209</v>
      </c>
      <c r="M36" s="112" t="s">
        <v>79</v>
      </c>
    </row>
    <row r="37" spans="2:13" ht="31.5" customHeight="1">
      <c r="B37" s="536"/>
      <c r="C37" s="517" t="s">
        <v>5</v>
      </c>
      <c r="D37" s="98" t="s">
        <v>152</v>
      </c>
      <c r="E37" s="98" t="s">
        <v>8</v>
      </c>
      <c r="F37" s="94">
        <v>806</v>
      </c>
      <c r="G37" s="94">
        <f>+F37</f>
        <v>806</v>
      </c>
      <c r="H37" s="368">
        <v>608.93499999999995</v>
      </c>
      <c r="I37" s="365"/>
      <c r="J37" s="118">
        <f t="shared" si="2"/>
        <v>608.93499999999995</v>
      </c>
      <c r="K37" s="81">
        <f t="shared" si="5"/>
        <v>197.06500000000005</v>
      </c>
      <c r="L37" s="103">
        <f t="shared" si="6"/>
        <v>0.7555024813895781</v>
      </c>
      <c r="M37" s="112" t="s">
        <v>79</v>
      </c>
    </row>
    <row r="38" spans="2:13" ht="31.5" customHeight="1">
      <c r="B38" s="536"/>
      <c r="C38" s="518"/>
      <c r="D38" s="320" t="s">
        <v>153</v>
      </c>
      <c r="E38" s="320" t="s">
        <v>8</v>
      </c>
      <c r="F38" s="328">
        <v>806</v>
      </c>
      <c r="G38" s="328">
        <f>F38+K37</f>
        <v>1003.0650000000001</v>
      </c>
      <c r="H38" s="368">
        <v>771.31</v>
      </c>
      <c r="I38" s="366"/>
      <c r="J38" s="118">
        <f t="shared" si="2"/>
        <v>771.31</v>
      </c>
      <c r="K38" s="81">
        <f t="shared" ref="K38:K69" si="7">+G38-J38</f>
        <v>231.75500000000011</v>
      </c>
      <c r="L38" s="103">
        <f t="shared" ref="L38:L69" si="8">+J38/G38</f>
        <v>0.76895315856898594</v>
      </c>
      <c r="M38" s="112" t="s">
        <v>79</v>
      </c>
    </row>
    <row r="39" spans="2:13" ht="31.5" customHeight="1">
      <c r="B39" s="536"/>
      <c r="C39" s="517"/>
      <c r="D39" s="526" t="s">
        <v>154</v>
      </c>
      <c r="E39" s="98" t="s">
        <v>121</v>
      </c>
      <c r="F39" s="94">
        <v>311</v>
      </c>
      <c r="G39" s="94">
        <f>+F39</f>
        <v>311</v>
      </c>
      <c r="H39" s="365">
        <v>217.40100000000001</v>
      </c>
      <c r="I39" s="365">
        <v>144.37700000000001</v>
      </c>
      <c r="J39" s="118">
        <f t="shared" si="2"/>
        <v>361.77800000000002</v>
      </c>
      <c r="K39" s="81">
        <f t="shared" si="7"/>
        <v>-50.77800000000002</v>
      </c>
      <c r="L39" s="389">
        <f t="shared" si="8"/>
        <v>1.1632733118971061</v>
      </c>
      <c r="M39" s="358">
        <v>44638</v>
      </c>
    </row>
    <row r="40" spans="2:13" ht="31.5" customHeight="1">
      <c r="B40" s="536"/>
      <c r="C40" s="517"/>
      <c r="D40" s="526"/>
      <c r="E40" s="98" t="s">
        <v>8</v>
      </c>
      <c r="F40" s="94">
        <v>725</v>
      </c>
      <c r="G40" s="105">
        <f>+F40+K38</f>
        <v>956.75500000000011</v>
      </c>
      <c r="H40" s="365">
        <v>1261.8589999999999</v>
      </c>
      <c r="I40" s="365"/>
      <c r="J40" s="118">
        <f t="shared" si="2"/>
        <v>1261.8589999999999</v>
      </c>
      <c r="K40" s="81">
        <f t="shared" si="7"/>
        <v>-305.10399999999981</v>
      </c>
      <c r="L40" s="389">
        <f t="shared" si="8"/>
        <v>1.3188945968403611</v>
      </c>
      <c r="M40" s="358">
        <v>44638</v>
      </c>
    </row>
    <row r="41" spans="2:13" ht="31.5" customHeight="1">
      <c r="B41" s="536"/>
      <c r="C41" s="518"/>
      <c r="D41" s="320" t="s">
        <v>155</v>
      </c>
      <c r="E41" s="320" t="s">
        <v>8</v>
      </c>
      <c r="F41" s="328">
        <v>806</v>
      </c>
      <c r="G41" s="329">
        <f>F41+K40</f>
        <v>500.89600000000019</v>
      </c>
      <c r="H41" s="366">
        <v>656.19399999999996</v>
      </c>
      <c r="I41" s="366"/>
      <c r="J41" s="118">
        <f t="shared" si="2"/>
        <v>656.19399999999996</v>
      </c>
      <c r="K41" s="81">
        <f t="shared" si="7"/>
        <v>-155.29799999999977</v>
      </c>
      <c r="L41" s="389">
        <f t="shared" si="8"/>
        <v>1.3100404075895988</v>
      </c>
      <c r="M41" s="358">
        <v>44658</v>
      </c>
    </row>
    <row r="42" spans="2:13" ht="31.5" customHeight="1">
      <c r="B42" s="536"/>
      <c r="C42" s="518"/>
      <c r="D42" s="320" t="s">
        <v>156</v>
      </c>
      <c r="E42" s="320" t="s">
        <v>8</v>
      </c>
      <c r="F42" s="328">
        <v>806</v>
      </c>
      <c r="G42" s="329">
        <f>F42+K41</f>
        <v>650.70200000000023</v>
      </c>
      <c r="H42" s="366">
        <v>657.42200000000003</v>
      </c>
      <c r="I42" s="366"/>
      <c r="J42" s="118">
        <f t="shared" si="2"/>
        <v>657.42200000000003</v>
      </c>
      <c r="K42" s="81">
        <f t="shared" si="7"/>
        <v>-6.7199999999997999</v>
      </c>
      <c r="L42" s="389">
        <f t="shared" si="8"/>
        <v>1.0103273080457718</v>
      </c>
      <c r="M42" s="358">
        <v>44701</v>
      </c>
    </row>
    <row r="43" spans="2:13" ht="31.5" customHeight="1">
      <c r="B43" s="536"/>
      <c r="C43" s="517"/>
      <c r="D43" s="99" t="s">
        <v>157</v>
      </c>
      <c r="E43" s="101" t="s">
        <v>29</v>
      </c>
      <c r="F43" s="94">
        <v>806</v>
      </c>
      <c r="G43" s="94">
        <f>+F43+K42</f>
        <v>799.2800000000002</v>
      </c>
      <c r="H43" s="365">
        <v>456.29500000000002</v>
      </c>
      <c r="I43" s="365"/>
      <c r="J43" s="118">
        <f t="shared" si="2"/>
        <v>456.29500000000002</v>
      </c>
      <c r="K43" s="81">
        <f t="shared" si="7"/>
        <v>342.98500000000018</v>
      </c>
      <c r="L43" s="103">
        <f t="shared" si="8"/>
        <v>0.57088254428986074</v>
      </c>
      <c r="M43" s="112" t="s">
        <v>79</v>
      </c>
    </row>
    <row r="44" spans="2:13" ht="31.5" customHeight="1">
      <c r="B44" s="536"/>
      <c r="C44" s="518"/>
      <c r="D44" s="330" t="s">
        <v>145</v>
      </c>
      <c r="E44" s="334" t="s">
        <v>8</v>
      </c>
      <c r="F44" s="328">
        <v>806</v>
      </c>
      <c r="G44" s="328">
        <f>F44+K43</f>
        <v>1148.9850000000001</v>
      </c>
      <c r="H44" s="366">
        <v>523.01700000000005</v>
      </c>
      <c r="I44" s="366"/>
      <c r="J44" s="118">
        <f t="shared" si="2"/>
        <v>523.01700000000005</v>
      </c>
      <c r="K44" s="81">
        <f t="shared" si="7"/>
        <v>625.96800000000007</v>
      </c>
      <c r="L44" s="103">
        <f t="shared" si="8"/>
        <v>0.45519915403595346</v>
      </c>
      <c r="M44" s="112" t="s">
        <v>79</v>
      </c>
    </row>
    <row r="45" spans="2:13" ht="31.5" customHeight="1">
      <c r="B45" s="536"/>
      <c r="C45" s="517"/>
      <c r="D45" s="82" t="s">
        <v>39</v>
      </c>
      <c r="E45" s="98" t="s">
        <v>8</v>
      </c>
      <c r="F45" s="94">
        <v>806</v>
      </c>
      <c r="G45" s="94">
        <f>+F45+K44</f>
        <v>1431.9680000000001</v>
      </c>
      <c r="H45" s="365">
        <v>917.26800000000003</v>
      </c>
      <c r="I45" s="365"/>
      <c r="J45" s="118">
        <f t="shared" si="2"/>
        <v>917.26800000000003</v>
      </c>
      <c r="K45" s="81">
        <f t="shared" si="7"/>
        <v>514.70000000000005</v>
      </c>
      <c r="L45" s="103">
        <f t="shared" si="8"/>
        <v>0.64056459362220386</v>
      </c>
      <c r="M45" s="112" t="s">
        <v>79</v>
      </c>
    </row>
    <row r="46" spans="2:13" ht="31.5" customHeight="1">
      <c r="B46" s="536"/>
      <c r="C46" s="517"/>
      <c r="D46" s="531" t="s">
        <v>40</v>
      </c>
      <c r="E46" s="98" t="s">
        <v>121</v>
      </c>
      <c r="F46" s="94">
        <v>310</v>
      </c>
      <c r="G46" s="94">
        <f>+F46+K39</f>
        <v>259.22199999999998</v>
      </c>
      <c r="H46" s="365">
        <v>265.35899999999998</v>
      </c>
      <c r="I46" s="365">
        <v>61.953000000000003</v>
      </c>
      <c r="J46" s="118">
        <f t="shared" si="2"/>
        <v>327.31200000000001</v>
      </c>
      <c r="K46" s="81">
        <f t="shared" si="7"/>
        <v>-68.090000000000032</v>
      </c>
      <c r="L46" s="389">
        <f t="shared" si="8"/>
        <v>1.2626706066614717</v>
      </c>
      <c r="M46" s="358">
        <v>44832</v>
      </c>
    </row>
    <row r="47" spans="2:13" ht="31.5" customHeight="1">
      <c r="B47" s="536"/>
      <c r="C47" s="517"/>
      <c r="D47" s="532"/>
      <c r="E47" s="98" t="s">
        <v>8</v>
      </c>
      <c r="F47" s="94">
        <v>725</v>
      </c>
      <c r="G47" s="94">
        <f>+F47+K45</f>
        <v>1239.7</v>
      </c>
      <c r="H47" s="208">
        <v>670.50099999999998</v>
      </c>
      <c r="I47" s="365"/>
      <c r="J47" s="118">
        <f t="shared" si="2"/>
        <v>670.50099999999998</v>
      </c>
      <c r="K47" s="81">
        <f t="shared" si="7"/>
        <v>569.19900000000007</v>
      </c>
      <c r="L47" s="103">
        <f t="shared" si="8"/>
        <v>0.54085746551585057</v>
      </c>
      <c r="M47" s="112" t="s">
        <v>79</v>
      </c>
    </row>
    <row r="48" spans="2:13" ht="31.5" customHeight="1">
      <c r="B48" s="536"/>
      <c r="C48" s="518"/>
      <c r="D48" s="319" t="s">
        <v>41</v>
      </c>
      <c r="E48" s="320" t="s">
        <v>8</v>
      </c>
      <c r="F48" s="328">
        <v>806</v>
      </c>
      <c r="G48" s="328">
        <f>F48+K47</f>
        <v>1375.1990000000001</v>
      </c>
      <c r="H48" s="366">
        <v>543.91</v>
      </c>
      <c r="I48" s="366"/>
      <c r="J48" s="118">
        <f t="shared" si="2"/>
        <v>543.91</v>
      </c>
      <c r="K48" s="81">
        <f t="shared" si="7"/>
        <v>831.2890000000001</v>
      </c>
      <c r="L48" s="103">
        <f t="shared" si="8"/>
        <v>0.39551366747648881</v>
      </c>
      <c r="M48" s="112" t="s">
        <v>79</v>
      </c>
    </row>
    <row r="49" spans="2:13" ht="31.5" customHeight="1">
      <c r="B49" s="536"/>
      <c r="C49" s="517"/>
      <c r="D49" s="98" t="s">
        <v>42</v>
      </c>
      <c r="E49" s="98" t="s">
        <v>29</v>
      </c>
      <c r="F49" s="94">
        <v>806</v>
      </c>
      <c r="G49" s="94">
        <f>+F49+K48</f>
        <v>1637.2890000000002</v>
      </c>
      <c r="H49" s="365">
        <v>784.678</v>
      </c>
      <c r="I49" s="365"/>
      <c r="J49" s="118">
        <f t="shared" si="2"/>
        <v>784.678</v>
      </c>
      <c r="K49" s="81">
        <f t="shared" si="7"/>
        <v>852.61100000000022</v>
      </c>
      <c r="L49" s="103">
        <f t="shared" si="8"/>
        <v>0.47925442606650376</v>
      </c>
      <c r="M49" s="112" t="s">
        <v>79</v>
      </c>
    </row>
    <row r="50" spans="2:13" ht="31.5" customHeight="1">
      <c r="B50" s="536"/>
      <c r="C50" s="517"/>
      <c r="D50" s="532" t="s">
        <v>158</v>
      </c>
      <c r="E50" s="98" t="s">
        <v>121</v>
      </c>
      <c r="F50" s="94">
        <v>311</v>
      </c>
      <c r="G50" s="94">
        <f>+F50+K46</f>
        <v>242.90999999999997</v>
      </c>
      <c r="H50" s="365">
        <v>328.69099999999997</v>
      </c>
      <c r="I50" s="365">
        <v>48.393000000000001</v>
      </c>
      <c r="J50" s="118">
        <f t="shared" si="2"/>
        <v>377.08399999999995</v>
      </c>
      <c r="K50" s="81">
        <f t="shared" si="7"/>
        <v>-134.17399999999998</v>
      </c>
      <c r="L50" s="103">
        <f t="shared" si="8"/>
        <v>1.5523609567329464</v>
      </c>
      <c r="M50" s="358">
        <v>44902</v>
      </c>
    </row>
    <row r="51" spans="2:13" ht="23.45" customHeight="1">
      <c r="B51" s="536"/>
      <c r="C51" s="517"/>
      <c r="D51" s="532"/>
      <c r="E51" s="98" t="s">
        <v>8</v>
      </c>
      <c r="F51" s="94">
        <v>725</v>
      </c>
      <c r="G51" s="94">
        <f>+F51+K49</f>
        <v>1577.6110000000003</v>
      </c>
      <c r="H51" s="365">
        <v>855.32100000000003</v>
      </c>
      <c r="I51" s="365"/>
      <c r="J51" s="118">
        <f t="shared" si="2"/>
        <v>855.32100000000003</v>
      </c>
      <c r="K51" s="81">
        <f t="shared" si="7"/>
        <v>722.2900000000003</v>
      </c>
      <c r="L51" s="103">
        <f t="shared" si="8"/>
        <v>0.54216216798691175</v>
      </c>
      <c r="M51" s="112" t="s">
        <v>79</v>
      </c>
    </row>
    <row r="52" spans="2:13" ht="31.5" customHeight="1">
      <c r="B52" s="536"/>
      <c r="C52" s="507" t="s">
        <v>6</v>
      </c>
      <c r="D52" s="102" t="s">
        <v>152</v>
      </c>
      <c r="E52" s="102" t="s">
        <v>8</v>
      </c>
      <c r="F52" s="107">
        <v>205</v>
      </c>
      <c r="G52" s="106">
        <f>+F52</f>
        <v>205</v>
      </c>
      <c r="H52" s="368">
        <v>109.11</v>
      </c>
      <c r="I52" s="369"/>
      <c r="J52" s="118">
        <f t="shared" si="2"/>
        <v>109.11</v>
      </c>
      <c r="K52" s="81">
        <f t="shared" si="7"/>
        <v>95.89</v>
      </c>
      <c r="L52" s="103">
        <f t="shared" si="8"/>
        <v>0.53224390243902442</v>
      </c>
      <c r="M52" s="112" t="s">
        <v>79</v>
      </c>
    </row>
    <row r="53" spans="2:13" ht="31.5" customHeight="1">
      <c r="B53" s="536"/>
      <c r="C53" s="508"/>
      <c r="D53" s="335" t="s">
        <v>153</v>
      </c>
      <c r="E53" s="335" t="s">
        <v>8</v>
      </c>
      <c r="F53" s="336">
        <v>205</v>
      </c>
      <c r="G53" s="333">
        <f>F53+K52</f>
        <v>300.89</v>
      </c>
      <c r="H53" s="368">
        <v>294.32</v>
      </c>
      <c r="I53" s="370"/>
      <c r="J53" s="118">
        <f t="shared" si="2"/>
        <v>294.32</v>
      </c>
      <c r="K53" s="81">
        <f t="shared" si="7"/>
        <v>6.5699999999999932</v>
      </c>
      <c r="L53" s="103">
        <f t="shared" si="8"/>
        <v>0.97816477782578348</v>
      </c>
      <c r="M53" s="112" t="s">
        <v>79</v>
      </c>
    </row>
    <row r="54" spans="2:13" ht="31.5" customHeight="1">
      <c r="B54" s="536"/>
      <c r="C54" s="507"/>
      <c r="D54" s="540" t="s">
        <v>154</v>
      </c>
      <c r="E54" s="102" t="s">
        <v>121</v>
      </c>
      <c r="F54" s="107">
        <v>53</v>
      </c>
      <c r="G54" s="106">
        <f>+F54</f>
        <v>53</v>
      </c>
      <c r="H54" s="369">
        <v>45.765999999999998</v>
      </c>
      <c r="I54" s="369"/>
      <c r="J54" s="118">
        <f t="shared" si="2"/>
        <v>45.765999999999998</v>
      </c>
      <c r="K54" s="81">
        <f t="shared" si="7"/>
        <v>7.2340000000000018</v>
      </c>
      <c r="L54" s="103">
        <f t="shared" si="8"/>
        <v>0.86350943396226409</v>
      </c>
      <c r="M54" s="358">
        <v>44648</v>
      </c>
    </row>
    <row r="55" spans="2:13" ht="31.5" customHeight="1">
      <c r="B55" s="536"/>
      <c r="C55" s="507"/>
      <c r="D55" s="540"/>
      <c r="E55" s="102" t="s">
        <v>8</v>
      </c>
      <c r="F55" s="107">
        <v>211</v>
      </c>
      <c r="G55" s="106">
        <f>+F55+K53</f>
        <v>217.57</v>
      </c>
      <c r="H55" s="369">
        <v>304.05399999999997</v>
      </c>
      <c r="I55" s="369"/>
      <c r="J55" s="118">
        <f t="shared" si="2"/>
        <v>304.05399999999997</v>
      </c>
      <c r="K55" s="81">
        <f t="shared" si="7"/>
        <v>-86.48399999999998</v>
      </c>
      <c r="L55" s="389">
        <f t="shared" si="8"/>
        <v>1.397499655283357</v>
      </c>
      <c r="M55" s="358">
        <v>44643</v>
      </c>
    </row>
    <row r="56" spans="2:13" ht="31.5" customHeight="1">
      <c r="B56" s="536"/>
      <c r="C56" s="507"/>
      <c r="D56" s="100" t="s">
        <v>155</v>
      </c>
      <c r="E56" s="102" t="s">
        <v>8</v>
      </c>
      <c r="F56" s="107">
        <v>205</v>
      </c>
      <c r="G56" s="106">
        <f>+F56+K55</f>
        <v>118.51600000000002</v>
      </c>
      <c r="H56" s="369">
        <v>211.56</v>
      </c>
      <c r="I56" s="369"/>
      <c r="J56" s="118">
        <f t="shared" si="2"/>
        <v>211.56</v>
      </c>
      <c r="K56" s="81">
        <f t="shared" si="7"/>
        <v>-93.043999999999983</v>
      </c>
      <c r="L56" s="389">
        <f t="shared" si="8"/>
        <v>1.7850754328529479</v>
      </c>
      <c r="M56" s="358">
        <v>44669</v>
      </c>
    </row>
    <row r="57" spans="2:13" ht="31.5" customHeight="1">
      <c r="B57" s="536"/>
      <c r="C57" s="508"/>
      <c r="D57" s="337" t="s">
        <v>156</v>
      </c>
      <c r="E57" s="335" t="s">
        <v>8</v>
      </c>
      <c r="F57" s="336">
        <v>205</v>
      </c>
      <c r="G57" s="333">
        <f>F57+K56</f>
        <v>111.95600000000002</v>
      </c>
      <c r="H57" s="370">
        <v>201.322</v>
      </c>
      <c r="I57" s="370"/>
      <c r="J57" s="118">
        <f t="shared" si="2"/>
        <v>201.322</v>
      </c>
      <c r="K57" s="81">
        <f t="shared" si="7"/>
        <v>-89.365999999999985</v>
      </c>
      <c r="L57" s="389">
        <f t="shared" si="8"/>
        <v>1.7982243024045159</v>
      </c>
      <c r="M57" s="358">
        <v>44694</v>
      </c>
    </row>
    <row r="58" spans="2:13" ht="31.5" customHeight="1">
      <c r="B58" s="536"/>
      <c r="C58" s="508"/>
      <c r="D58" s="337" t="s">
        <v>157</v>
      </c>
      <c r="E58" s="335" t="s">
        <v>8</v>
      </c>
      <c r="F58" s="336">
        <v>205</v>
      </c>
      <c r="G58" s="333">
        <f>F58+K57</f>
        <v>115.63400000000001</v>
      </c>
      <c r="H58" s="370">
        <v>156.197</v>
      </c>
      <c r="I58" s="370"/>
      <c r="J58" s="118">
        <f t="shared" si="2"/>
        <v>156.197</v>
      </c>
      <c r="K58" s="81">
        <f t="shared" si="7"/>
        <v>-40.562999999999988</v>
      </c>
      <c r="L58" s="389">
        <f t="shared" si="8"/>
        <v>1.3507878305688636</v>
      </c>
      <c r="M58" s="358">
        <v>44740</v>
      </c>
    </row>
    <row r="59" spans="2:13" ht="31.5" customHeight="1">
      <c r="B59" s="536"/>
      <c r="C59" s="508"/>
      <c r="D59" s="337" t="s">
        <v>145</v>
      </c>
      <c r="E59" s="335" t="s">
        <v>8</v>
      </c>
      <c r="F59" s="336">
        <v>205</v>
      </c>
      <c r="G59" s="333">
        <f>F59+K58</f>
        <v>164.43700000000001</v>
      </c>
      <c r="H59" s="370">
        <v>119.864</v>
      </c>
      <c r="I59" s="370"/>
      <c r="J59" s="118">
        <f t="shared" si="2"/>
        <v>119.864</v>
      </c>
      <c r="K59" s="81">
        <f t="shared" si="7"/>
        <v>44.573000000000008</v>
      </c>
      <c r="L59" s="103">
        <f t="shared" si="8"/>
        <v>0.72893570181893363</v>
      </c>
      <c r="M59" s="112" t="s">
        <v>79</v>
      </c>
    </row>
    <row r="60" spans="2:13" ht="31.5" customHeight="1">
      <c r="B60" s="536"/>
      <c r="C60" s="507"/>
      <c r="D60" s="96" t="s">
        <v>39</v>
      </c>
      <c r="E60" s="102" t="s">
        <v>8</v>
      </c>
      <c r="F60" s="107">
        <v>205</v>
      </c>
      <c r="G60" s="107">
        <f>+F60+K59</f>
        <v>249.57300000000001</v>
      </c>
      <c r="H60" s="369">
        <v>148.036</v>
      </c>
      <c r="I60" s="369"/>
      <c r="J60" s="118">
        <f t="shared" si="2"/>
        <v>148.036</v>
      </c>
      <c r="K60" s="81">
        <f t="shared" si="7"/>
        <v>101.53700000000001</v>
      </c>
      <c r="L60" s="103">
        <f t="shared" si="8"/>
        <v>0.59315711234789015</v>
      </c>
      <c r="M60" s="112" t="s">
        <v>79</v>
      </c>
    </row>
    <row r="61" spans="2:13" ht="31.5" customHeight="1">
      <c r="B61" s="536"/>
      <c r="C61" s="507"/>
      <c r="D61" s="525" t="s">
        <v>40</v>
      </c>
      <c r="E61" s="95" t="s">
        <v>121</v>
      </c>
      <c r="F61" s="95">
        <v>57</v>
      </c>
      <c r="G61" s="95">
        <f>+F61+K54</f>
        <v>64.234000000000009</v>
      </c>
      <c r="H61" s="365">
        <v>50.603000000000002</v>
      </c>
      <c r="I61" s="365"/>
      <c r="J61" s="118">
        <f t="shared" si="2"/>
        <v>50.603000000000002</v>
      </c>
      <c r="K61" s="81">
        <f t="shared" si="7"/>
        <v>13.631000000000007</v>
      </c>
      <c r="L61" s="103">
        <f t="shared" si="8"/>
        <v>0.78779151228321442</v>
      </c>
      <c r="M61" s="112" t="s">
        <v>79</v>
      </c>
    </row>
    <row r="62" spans="2:13" ht="31.5" customHeight="1">
      <c r="B62" s="536"/>
      <c r="C62" s="507"/>
      <c r="D62" s="525"/>
      <c r="E62" s="95" t="s">
        <v>8</v>
      </c>
      <c r="F62" s="95">
        <v>211</v>
      </c>
      <c r="G62" s="108">
        <f>+F62+K60</f>
        <v>312.53700000000003</v>
      </c>
      <c r="H62" s="365">
        <v>270.59300000000002</v>
      </c>
      <c r="I62" s="365"/>
      <c r="J62" s="118">
        <f t="shared" si="2"/>
        <v>270.59300000000002</v>
      </c>
      <c r="K62" s="81">
        <f t="shared" si="7"/>
        <v>41.944000000000017</v>
      </c>
      <c r="L62" s="103">
        <f t="shared" si="8"/>
        <v>0.86579508986136033</v>
      </c>
      <c r="M62" s="112" t="s">
        <v>79</v>
      </c>
    </row>
    <row r="63" spans="2:13" ht="31.5" customHeight="1">
      <c r="B63" s="536"/>
      <c r="C63" s="508"/>
      <c r="D63" s="315" t="s">
        <v>41</v>
      </c>
      <c r="E63" s="339" t="s">
        <v>8</v>
      </c>
      <c r="F63" s="332">
        <v>205</v>
      </c>
      <c r="G63" s="338">
        <f>F63+K62</f>
        <v>246.94400000000002</v>
      </c>
      <c r="H63" s="366">
        <v>161.751</v>
      </c>
      <c r="I63" s="366"/>
      <c r="J63" s="118">
        <f t="shared" si="2"/>
        <v>161.751</v>
      </c>
      <c r="K63" s="81">
        <f t="shared" si="7"/>
        <v>85.193000000000012</v>
      </c>
      <c r="L63" s="103">
        <f t="shared" si="8"/>
        <v>0.65501085266295189</v>
      </c>
      <c r="M63" s="112" t="s">
        <v>79</v>
      </c>
    </row>
    <row r="64" spans="2:13" ht="31.5" customHeight="1">
      <c r="B64" s="536"/>
      <c r="C64" s="507"/>
      <c r="D64" s="96" t="s">
        <v>42</v>
      </c>
      <c r="E64" s="97" t="s">
        <v>29</v>
      </c>
      <c r="F64" s="95">
        <v>205</v>
      </c>
      <c r="G64" s="95">
        <f>+F64+K63</f>
        <v>290.19299999999998</v>
      </c>
      <c r="H64" s="365">
        <v>150.28299999999999</v>
      </c>
      <c r="I64" s="365"/>
      <c r="J64" s="118">
        <f t="shared" si="2"/>
        <v>150.28299999999999</v>
      </c>
      <c r="K64" s="81">
        <f t="shared" si="7"/>
        <v>139.91</v>
      </c>
      <c r="L64" s="103">
        <f t="shared" si="8"/>
        <v>0.51787258824299687</v>
      </c>
      <c r="M64" s="112" t="s">
        <v>79</v>
      </c>
    </row>
    <row r="65" spans="2:13" ht="31.5" customHeight="1">
      <c r="B65" s="536"/>
      <c r="C65" s="507"/>
      <c r="D65" s="525" t="s">
        <v>158</v>
      </c>
      <c r="E65" s="97" t="s">
        <v>121</v>
      </c>
      <c r="F65" s="95">
        <v>53</v>
      </c>
      <c r="G65" s="95">
        <f>+F65+K61</f>
        <v>66.631</v>
      </c>
      <c r="H65" s="365">
        <v>130.98400000000001</v>
      </c>
      <c r="I65" s="365">
        <v>0</v>
      </c>
      <c r="J65" s="118">
        <f t="shared" si="2"/>
        <v>130.98400000000001</v>
      </c>
      <c r="K65" s="81">
        <f t="shared" si="7"/>
        <v>-64.353000000000009</v>
      </c>
      <c r="L65" s="103">
        <f t="shared" si="8"/>
        <v>1.9658117092644567</v>
      </c>
      <c r="M65" s="358">
        <v>44907</v>
      </c>
    </row>
    <row r="66" spans="2:13" ht="31.5" customHeight="1">
      <c r="B66" s="536"/>
      <c r="C66" s="507"/>
      <c r="D66" s="525"/>
      <c r="E66" s="97" t="s">
        <v>8</v>
      </c>
      <c r="F66" s="95">
        <v>211</v>
      </c>
      <c r="G66" s="95">
        <f>+F66+K64</f>
        <v>350.90999999999997</v>
      </c>
      <c r="H66" s="365">
        <v>136.59299999999999</v>
      </c>
      <c r="I66" s="365"/>
      <c r="J66" s="118">
        <f t="shared" si="2"/>
        <v>136.59299999999999</v>
      </c>
      <c r="K66" s="81">
        <f t="shared" si="7"/>
        <v>214.31699999999998</v>
      </c>
      <c r="L66" s="103">
        <f t="shared" si="8"/>
        <v>0.38925365478327778</v>
      </c>
      <c r="M66" s="112" t="s">
        <v>79</v>
      </c>
    </row>
    <row r="67" spans="2:13" ht="31.5" customHeight="1">
      <c r="B67" s="536"/>
      <c r="C67" s="517" t="s">
        <v>7</v>
      </c>
      <c r="D67" s="98" t="s">
        <v>152</v>
      </c>
      <c r="E67" s="98" t="s">
        <v>8</v>
      </c>
      <c r="F67" s="94">
        <v>383</v>
      </c>
      <c r="G67" s="105">
        <f>+F67</f>
        <v>383</v>
      </c>
      <c r="H67" s="368">
        <v>192.66200000000001</v>
      </c>
      <c r="I67" s="364"/>
      <c r="J67" s="118">
        <f t="shared" si="2"/>
        <v>192.66200000000001</v>
      </c>
      <c r="K67" s="81">
        <f t="shared" si="7"/>
        <v>190.33799999999999</v>
      </c>
      <c r="L67" s="103">
        <f t="shared" si="8"/>
        <v>0.50303394255874678</v>
      </c>
      <c r="M67" s="112" t="s">
        <v>79</v>
      </c>
    </row>
    <row r="68" spans="2:13" ht="31.5" customHeight="1">
      <c r="B68" s="536"/>
      <c r="C68" s="518"/>
      <c r="D68" s="320" t="s">
        <v>153</v>
      </c>
      <c r="E68" s="320" t="s">
        <v>8</v>
      </c>
      <c r="F68" s="328">
        <v>383</v>
      </c>
      <c r="G68" s="329">
        <f>F68+K67</f>
        <v>573.33799999999997</v>
      </c>
      <c r="H68" s="368">
        <v>379.08</v>
      </c>
      <c r="I68" s="371"/>
      <c r="J68" s="118">
        <f t="shared" si="2"/>
        <v>379.08</v>
      </c>
      <c r="K68" s="81">
        <f t="shared" si="7"/>
        <v>194.25799999999998</v>
      </c>
      <c r="L68" s="103">
        <f t="shared" si="8"/>
        <v>0.66118066480854232</v>
      </c>
      <c r="M68" s="112" t="s">
        <v>79</v>
      </c>
    </row>
    <row r="69" spans="2:13" ht="31.5" customHeight="1">
      <c r="B69" s="536"/>
      <c r="C69" s="517"/>
      <c r="D69" s="526" t="s">
        <v>154</v>
      </c>
      <c r="E69" s="98" t="s">
        <v>121</v>
      </c>
      <c r="F69" s="94">
        <v>99</v>
      </c>
      <c r="G69" s="105">
        <f>+F69</f>
        <v>99</v>
      </c>
      <c r="H69" s="364">
        <v>80.185000000000002</v>
      </c>
      <c r="I69" s="364">
        <v>16.521999999999998</v>
      </c>
      <c r="J69" s="118">
        <f t="shared" si="2"/>
        <v>96.706999999999994</v>
      </c>
      <c r="K69" s="81">
        <f t="shared" si="7"/>
        <v>2.2930000000000064</v>
      </c>
      <c r="L69" s="103">
        <f t="shared" si="8"/>
        <v>0.97683838383838373</v>
      </c>
      <c r="M69" s="358">
        <v>44643</v>
      </c>
    </row>
    <row r="70" spans="2:13" ht="31.5" customHeight="1">
      <c r="B70" s="536"/>
      <c r="C70" s="517"/>
      <c r="D70" s="526"/>
      <c r="E70" s="98" t="s">
        <v>8</v>
      </c>
      <c r="F70" s="94">
        <v>394</v>
      </c>
      <c r="G70" s="105">
        <f>+F70+K68</f>
        <v>588.25800000000004</v>
      </c>
      <c r="H70" s="364">
        <v>649.68399999999997</v>
      </c>
      <c r="I70" s="364"/>
      <c r="J70" s="118">
        <f t="shared" si="2"/>
        <v>649.68399999999997</v>
      </c>
      <c r="K70" s="81">
        <f t="shared" ref="K70:K81" si="9">+G70-J70</f>
        <v>-61.425999999999931</v>
      </c>
      <c r="L70" s="389">
        <f t="shared" ref="L70:L81" si="10">+J70/G70</f>
        <v>1.1044201693814617</v>
      </c>
      <c r="M70" s="112" t="s">
        <v>79</v>
      </c>
    </row>
    <row r="71" spans="2:13" ht="31.5" customHeight="1">
      <c r="B71" s="536"/>
      <c r="C71" s="518"/>
      <c r="D71" s="320" t="s">
        <v>155</v>
      </c>
      <c r="E71" s="320" t="s">
        <v>8</v>
      </c>
      <c r="F71" s="328">
        <v>383</v>
      </c>
      <c r="G71" s="329">
        <f>F71+K70</f>
        <v>321.57400000000007</v>
      </c>
      <c r="H71" s="371">
        <v>418.50799999999998</v>
      </c>
      <c r="I71" s="371"/>
      <c r="J71" s="118">
        <f t="shared" si="2"/>
        <v>418.50799999999998</v>
      </c>
      <c r="K71" s="81">
        <f t="shared" si="9"/>
        <v>-96.933999999999912</v>
      </c>
      <c r="L71" s="389">
        <f t="shared" si="10"/>
        <v>1.3014360613731206</v>
      </c>
      <c r="M71" s="358">
        <v>44669</v>
      </c>
    </row>
    <row r="72" spans="2:13" ht="31.5" customHeight="1">
      <c r="B72" s="536"/>
      <c r="C72" s="518"/>
      <c r="D72" s="320" t="s">
        <v>156</v>
      </c>
      <c r="E72" s="320" t="s">
        <v>8</v>
      </c>
      <c r="F72" s="328">
        <v>383</v>
      </c>
      <c r="G72" s="329">
        <f>F72+K71</f>
        <v>286.06600000000009</v>
      </c>
      <c r="H72" s="371">
        <v>338.709</v>
      </c>
      <c r="I72" s="371"/>
      <c r="J72" s="118">
        <f t="shared" ref="J72:J81" si="11">+H72+I72</f>
        <v>338.709</v>
      </c>
      <c r="K72" s="81">
        <f t="shared" si="9"/>
        <v>-52.642999999999915</v>
      </c>
      <c r="L72" s="389">
        <f t="shared" si="10"/>
        <v>1.1840239664972416</v>
      </c>
      <c r="M72" s="358">
        <v>44704</v>
      </c>
    </row>
    <row r="73" spans="2:13" ht="31.5" customHeight="1">
      <c r="B73" s="536"/>
      <c r="C73" s="517"/>
      <c r="D73" s="99" t="s">
        <v>157</v>
      </c>
      <c r="E73" s="98" t="s">
        <v>8</v>
      </c>
      <c r="F73" s="94">
        <v>383</v>
      </c>
      <c r="G73" s="94">
        <f>+F73+K72</f>
        <v>330.35700000000008</v>
      </c>
      <c r="H73" s="365">
        <v>132.93</v>
      </c>
      <c r="I73" s="365"/>
      <c r="J73" s="118">
        <f t="shared" si="11"/>
        <v>132.93</v>
      </c>
      <c r="K73" s="81">
        <f t="shared" si="9"/>
        <v>197.42700000000008</v>
      </c>
      <c r="L73" s="103">
        <f t="shared" si="10"/>
        <v>0.40238287670610878</v>
      </c>
      <c r="M73" s="112" t="s">
        <v>79</v>
      </c>
    </row>
    <row r="74" spans="2:13" ht="31.5" customHeight="1">
      <c r="B74" s="536"/>
      <c r="C74" s="518"/>
      <c r="D74" s="330" t="s">
        <v>145</v>
      </c>
      <c r="E74" s="320" t="s">
        <v>8</v>
      </c>
      <c r="F74" s="328">
        <v>383</v>
      </c>
      <c r="G74" s="328">
        <f>F74+K73</f>
        <v>580.42700000000013</v>
      </c>
      <c r="H74" s="366">
        <v>205.12799999999999</v>
      </c>
      <c r="I74" s="366"/>
      <c r="J74" s="118">
        <f t="shared" si="11"/>
        <v>205.12799999999999</v>
      </c>
      <c r="K74" s="81">
        <f t="shared" si="9"/>
        <v>375.29900000000015</v>
      </c>
      <c r="L74" s="103">
        <f t="shared" si="10"/>
        <v>0.35340878353350197</v>
      </c>
      <c r="M74" s="112" t="s">
        <v>79</v>
      </c>
    </row>
    <row r="75" spans="2:13" ht="31.5" customHeight="1">
      <c r="B75" s="536"/>
      <c r="C75" s="517"/>
      <c r="D75" s="82" t="s">
        <v>39</v>
      </c>
      <c r="E75" s="98" t="s">
        <v>8</v>
      </c>
      <c r="F75" s="94">
        <v>383</v>
      </c>
      <c r="G75" s="94">
        <f>+F75+K74</f>
        <v>758.29900000000021</v>
      </c>
      <c r="H75" s="365">
        <v>226.27</v>
      </c>
      <c r="I75" s="365"/>
      <c r="J75" s="118">
        <f t="shared" si="11"/>
        <v>226.27</v>
      </c>
      <c r="K75" s="81">
        <f t="shared" si="9"/>
        <v>532.02900000000022</v>
      </c>
      <c r="L75" s="103">
        <f t="shared" si="10"/>
        <v>0.29839153157263815</v>
      </c>
      <c r="M75" s="112" t="s">
        <v>79</v>
      </c>
    </row>
    <row r="76" spans="2:13" ht="31.5" customHeight="1">
      <c r="B76" s="536"/>
      <c r="C76" s="517"/>
      <c r="D76" s="531" t="s">
        <v>40</v>
      </c>
      <c r="E76" s="98" t="s">
        <v>121</v>
      </c>
      <c r="F76" s="94">
        <v>103</v>
      </c>
      <c r="G76" s="94">
        <f>+F76+K69</f>
        <v>105.29300000000001</v>
      </c>
      <c r="H76" s="365">
        <v>88.78</v>
      </c>
      <c r="I76" s="365"/>
      <c r="J76" s="118">
        <f t="shared" si="11"/>
        <v>88.78</v>
      </c>
      <c r="K76" s="81">
        <f t="shared" si="9"/>
        <v>16.513000000000005</v>
      </c>
      <c r="L76" s="103">
        <f t="shared" si="10"/>
        <v>0.84317096103254718</v>
      </c>
      <c r="M76" s="112" t="s">
        <v>79</v>
      </c>
    </row>
    <row r="77" spans="2:13" ht="31.5" customHeight="1">
      <c r="B77" s="536"/>
      <c r="C77" s="517"/>
      <c r="D77" s="532"/>
      <c r="E77" s="98" t="s">
        <v>8</v>
      </c>
      <c r="F77" s="94">
        <v>394</v>
      </c>
      <c r="G77" s="94">
        <f>+F77+K75</f>
        <v>926.02900000000022</v>
      </c>
      <c r="H77" s="208">
        <v>307.64299999999997</v>
      </c>
      <c r="I77" s="365"/>
      <c r="J77" s="118">
        <f>+H77+I77</f>
        <v>307.64299999999997</v>
      </c>
      <c r="K77" s="81">
        <f t="shared" si="9"/>
        <v>618.38600000000019</v>
      </c>
      <c r="L77" s="103">
        <f t="shared" si="10"/>
        <v>0.33221745755262511</v>
      </c>
      <c r="M77" s="112" t="s">
        <v>79</v>
      </c>
    </row>
    <row r="78" spans="2:13" ht="31.5" customHeight="1">
      <c r="B78" s="536"/>
      <c r="C78" s="518"/>
      <c r="D78" s="319" t="s">
        <v>41</v>
      </c>
      <c r="E78" s="320" t="s">
        <v>8</v>
      </c>
      <c r="F78" s="328">
        <v>383</v>
      </c>
      <c r="G78" s="328">
        <f>F78+K77</f>
        <v>1001.3860000000002</v>
      </c>
      <c r="H78" s="367">
        <v>224.34</v>
      </c>
      <c r="I78" s="366"/>
      <c r="J78" s="118">
        <f t="shared" si="11"/>
        <v>224.34</v>
      </c>
      <c r="K78" s="81">
        <f t="shared" si="9"/>
        <v>777.04600000000016</v>
      </c>
      <c r="L78" s="103">
        <f t="shared" si="10"/>
        <v>0.22402949511976397</v>
      </c>
      <c r="M78" s="112" t="s">
        <v>79</v>
      </c>
    </row>
    <row r="79" spans="2:13" ht="31.5" customHeight="1">
      <c r="B79" s="536"/>
      <c r="C79" s="517"/>
      <c r="D79" s="98" t="s">
        <v>42</v>
      </c>
      <c r="E79" s="98" t="s">
        <v>29</v>
      </c>
      <c r="F79" s="94">
        <v>383</v>
      </c>
      <c r="G79" s="94">
        <f>+F79+K78</f>
        <v>1160.0460000000003</v>
      </c>
      <c r="H79" s="208">
        <v>385.73500000000001</v>
      </c>
      <c r="I79" s="365"/>
      <c r="J79" s="118">
        <f t="shared" si="11"/>
        <v>385.73500000000001</v>
      </c>
      <c r="K79" s="81">
        <f t="shared" si="9"/>
        <v>774.31100000000026</v>
      </c>
      <c r="L79" s="103">
        <f t="shared" si="10"/>
        <v>0.33251698639536703</v>
      </c>
      <c r="M79" s="112" t="s">
        <v>79</v>
      </c>
    </row>
    <row r="80" spans="2:13" ht="31.5" customHeight="1">
      <c r="B80" s="536"/>
      <c r="C80" s="517"/>
      <c r="D80" s="532" t="s">
        <v>158</v>
      </c>
      <c r="E80" s="98" t="s">
        <v>121</v>
      </c>
      <c r="F80" s="94">
        <v>100</v>
      </c>
      <c r="G80" s="94">
        <f>+F80+K76</f>
        <v>116.51300000000001</v>
      </c>
      <c r="H80" s="208">
        <v>100.161</v>
      </c>
      <c r="I80" s="365">
        <v>27.263999999999999</v>
      </c>
      <c r="J80" s="118">
        <f t="shared" si="11"/>
        <v>127.425</v>
      </c>
      <c r="K80" s="81">
        <f t="shared" si="9"/>
        <v>-10.911999999999992</v>
      </c>
      <c r="L80" s="103">
        <f t="shared" si="10"/>
        <v>1.0936547853029275</v>
      </c>
      <c r="M80" s="358">
        <v>44907</v>
      </c>
    </row>
    <row r="81" spans="2:13" ht="31.5" customHeight="1">
      <c r="B81" s="536"/>
      <c r="C81" s="517"/>
      <c r="D81" s="532"/>
      <c r="E81" s="98" t="s">
        <v>8</v>
      </c>
      <c r="F81" s="94">
        <v>394</v>
      </c>
      <c r="G81" s="94">
        <f>+F81+K79</f>
        <v>1168.3110000000001</v>
      </c>
      <c r="H81" s="208">
        <v>307.471</v>
      </c>
      <c r="I81" s="365"/>
      <c r="J81" s="118">
        <f t="shared" si="11"/>
        <v>307.471</v>
      </c>
      <c r="K81" s="81">
        <f t="shared" si="9"/>
        <v>860.84000000000015</v>
      </c>
      <c r="L81" s="103">
        <f t="shared" si="10"/>
        <v>0.26317564415639327</v>
      </c>
      <c r="M81" s="112" t="s">
        <v>79</v>
      </c>
    </row>
    <row r="82" spans="2:13" s="27" customFormat="1" ht="31.5" customHeight="1" thickBot="1">
      <c r="B82" s="537"/>
      <c r="C82" s="530" t="s">
        <v>34</v>
      </c>
      <c r="D82" s="530"/>
      <c r="E82" s="530"/>
      <c r="F82" s="170">
        <f>SUM(F7:F81)</f>
        <v>24024</v>
      </c>
      <c r="G82" s="170">
        <f>SUM(G7:G81)</f>
        <v>32336.262000000002</v>
      </c>
      <c r="H82" s="170">
        <f>SUM(H7:H81)</f>
        <v>21600.474000000009</v>
      </c>
      <c r="I82" s="170">
        <f>SUM(I7:I81)</f>
        <v>600.86400000000015</v>
      </c>
      <c r="J82" s="170">
        <f>SUM(J7:J81)</f>
        <v>22201.338000000007</v>
      </c>
      <c r="K82" s="170">
        <f>+F82-J82</f>
        <v>1822.661999999993</v>
      </c>
      <c r="L82" s="171">
        <f>+J82/F82</f>
        <v>0.92413161838161872</v>
      </c>
      <c r="M82" s="304" t="s">
        <v>79</v>
      </c>
    </row>
    <row r="83" spans="2:13" s="27" customFormat="1" ht="31.5" customHeight="1" thickBot="1">
      <c r="C83" s="38"/>
      <c r="D83" s="39"/>
      <c r="E83" s="28"/>
      <c r="F83" s="29"/>
      <c r="G83" s="127"/>
      <c r="H83" s="362"/>
      <c r="I83" s="362"/>
      <c r="J83" s="125"/>
      <c r="K83" s="127"/>
      <c r="L83" s="31"/>
      <c r="M83" s="44"/>
    </row>
    <row r="84" spans="2:13" s="27" customFormat="1" ht="56.25" customHeight="1" thickBot="1">
      <c r="B84" s="53" t="s">
        <v>2</v>
      </c>
      <c r="C84" s="160" t="s">
        <v>125</v>
      </c>
      <c r="D84" s="160" t="s">
        <v>0</v>
      </c>
      <c r="E84" s="160" t="s">
        <v>148</v>
      </c>
      <c r="F84" s="160" t="s">
        <v>20</v>
      </c>
      <c r="G84" s="165" t="s">
        <v>19</v>
      </c>
      <c r="H84" s="361" t="s">
        <v>32</v>
      </c>
      <c r="I84" s="361" t="s">
        <v>33</v>
      </c>
      <c r="J84" s="165" t="s">
        <v>31</v>
      </c>
      <c r="K84" s="165" t="s">
        <v>21</v>
      </c>
      <c r="L84" s="161" t="s">
        <v>11</v>
      </c>
      <c r="M84" s="162" t="s">
        <v>1</v>
      </c>
    </row>
    <row r="85" spans="2:13" ht="31.5" customHeight="1">
      <c r="B85" s="535" t="s">
        <v>16</v>
      </c>
      <c r="C85" s="533" t="s">
        <v>124</v>
      </c>
      <c r="D85" s="501" t="s">
        <v>152</v>
      </c>
      <c r="E85" s="173" t="s">
        <v>120</v>
      </c>
      <c r="F85" s="174">
        <v>21</v>
      </c>
      <c r="G85" s="175">
        <f>+F85</f>
        <v>21</v>
      </c>
      <c r="H85" s="372"/>
      <c r="I85" s="363">
        <v>4.7350000000000003</v>
      </c>
      <c r="J85" s="118">
        <f t="shared" ref="J85:J98" si="12">+H85+I85</f>
        <v>4.7350000000000003</v>
      </c>
      <c r="K85" s="118">
        <f>+G85-J85</f>
        <v>16.265000000000001</v>
      </c>
      <c r="L85" s="116">
        <f>+J85/G85</f>
        <v>0.2254761904761905</v>
      </c>
      <c r="M85" s="112" t="s">
        <v>79</v>
      </c>
    </row>
    <row r="86" spans="2:13" ht="31.5" customHeight="1">
      <c r="B86" s="536"/>
      <c r="C86" s="507"/>
      <c r="D86" s="539"/>
      <c r="E86" s="176" t="s">
        <v>8</v>
      </c>
      <c r="F86" s="177">
        <v>12</v>
      </c>
      <c r="G86" s="107">
        <f>+F86</f>
        <v>12</v>
      </c>
      <c r="H86" s="369">
        <v>29.821000000000002</v>
      </c>
      <c r="I86" s="369"/>
      <c r="J86" s="118">
        <f t="shared" si="12"/>
        <v>29.821000000000002</v>
      </c>
      <c r="K86" s="83">
        <f>+G86-J86</f>
        <v>-17.821000000000002</v>
      </c>
      <c r="L86" s="383">
        <f>+J86/G86</f>
        <v>2.4850833333333333</v>
      </c>
      <c r="M86" s="358">
        <v>44573</v>
      </c>
    </row>
    <row r="87" spans="2:13" ht="31.5" customHeight="1">
      <c r="B87" s="536"/>
      <c r="C87" s="508"/>
      <c r="D87" s="500" t="s">
        <v>153</v>
      </c>
      <c r="E87" s="340" t="s">
        <v>121</v>
      </c>
      <c r="F87" s="341">
        <v>21</v>
      </c>
      <c r="G87" s="336">
        <f t="shared" ref="G87:G92" si="13">F87+K85</f>
        <v>37.265000000000001</v>
      </c>
      <c r="H87" s="370"/>
      <c r="I87" s="370">
        <v>25.314</v>
      </c>
      <c r="J87" s="118">
        <f t="shared" si="12"/>
        <v>25.314</v>
      </c>
      <c r="K87" s="118">
        <f t="shared" ref="K87:K92" si="14">+G87-J87</f>
        <v>11.951000000000001</v>
      </c>
      <c r="L87" s="116">
        <f>+J87/G87</f>
        <v>0.67929692741178049</v>
      </c>
      <c r="M87" s="112" t="s">
        <v>79</v>
      </c>
    </row>
    <row r="88" spans="2:13" ht="31.5" customHeight="1">
      <c r="B88" s="536"/>
      <c r="C88" s="508"/>
      <c r="D88" s="501"/>
      <c r="E88" s="340" t="s">
        <v>8</v>
      </c>
      <c r="F88" s="341">
        <v>12</v>
      </c>
      <c r="G88" s="336">
        <f t="shared" si="13"/>
        <v>-5.8210000000000015</v>
      </c>
      <c r="H88" s="370">
        <v>7.2629999999999999</v>
      </c>
      <c r="I88" s="370"/>
      <c r="J88" s="118">
        <f t="shared" si="12"/>
        <v>7.2629999999999999</v>
      </c>
      <c r="K88" s="83">
        <f t="shared" si="14"/>
        <v>-13.084000000000001</v>
      </c>
      <c r="L88" s="383">
        <v>1.25</v>
      </c>
      <c r="M88" s="358">
        <v>44594</v>
      </c>
    </row>
    <row r="89" spans="2:13" ht="31.5" customHeight="1">
      <c r="B89" s="536"/>
      <c r="C89" s="508"/>
      <c r="D89" s="500" t="s">
        <v>154</v>
      </c>
      <c r="E89" s="340" t="s">
        <v>121</v>
      </c>
      <c r="F89" s="341">
        <v>21</v>
      </c>
      <c r="G89" s="336">
        <f t="shared" si="13"/>
        <v>32.951000000000001</v>
      </c>
      <c r="H89" s="370"/>
      <c r="I89" s="370">
        <v>35.889000000000003</v>
      </c>
      <c r="J89" s="118">
        <f t="shared" si="12"/>
        <v>35.889000000000003</v>
      </c>
      <c r="K89" s="118">
        <f t="shared" si="14"/>
        <v>-2.9380000000000024</v>
      </c>
      <c r="L89" s="384">
        <f>+J89/G89</f>
        <v>1.0891626961245486</v>
      </c>
      <c r="M89" s="358">
        <v>44641</v>
      </c>
    </row>
    <row r="90" spans="2:13" ht="31.5" customHeight="1">
      <c r="B90" s="536"/>
      <c r="C90" s="508"/>
      <c r="D90" s="501"/>
      <c r="E90" s="340" t="s">
        <v>8</v>
      </c>
      <c r="F90" s="341">
        <v>12</v>
      </c>
      <c r="G90" s="336">
        <f t="shared" si="13"/>
        <v>-1.0840000000000014</v>
      </c>
      <c r="H90" s="370">
        <v>0</v>
      </c>
      <c r="I90" s="371"/>
      <c r="J90" s="118">
        <f t="shared" si="12"/>
        <v>0</v>
      </c>
      <c r="K90" s="83">
        <f t="shared" si="14"/>
        <v>-1.0840000000000014</v>
      </c>
      <c r="L90" s="49">
        <f>+J90/G90</f>
        <v>0</v>
      </c>
      <c r="M90" s="358">
        <v>44620</v>
      </c>
    </row>
    <row r="91" spans="2:13" ht="31.5" customHeight="1">
      <c r="B91" s="536"/>
      <c r="C91" s="508"/>
      <c r="D91" s="500" t="s">
        <v>155</v>
      </c>
      <c r="E91" s="340" t="s">
        <v>121</v>
      </c>
      <c r="F91" s="341">
        <v>21</v>
      </c>
      <c r="G91" s="336">
        <f t="shared" si="13"/>
        <v>18.061999999999998</v>
      </c>
      <c r="H91" s="370"/>
      <c r="I91" s="370">
        <v>9.91</v>
      </c>
      <c r="J91" s="118">
        <f t="shared" si="12"/>
        <v>9.91</v>
      </c>
      <c r="K91" s="118">
        <f t="shared" si="14"/>
        <v>8.1519999999999975</v>
      </c>
      <c r="L91" s="116">
        <f>+J91/G91</f>
        <v>0.5486657070091906</v>
      </c>
      <c r="M91" s="112" t="s">
        <v>79</v>
      </c>
    </row>
    <row r="92" spans="2:13" ht="31.5" customHeight="1">
      <c r="B92" s="536"/>
      <c r="C92" s="508"/>
      <c r="D92" s="501"/>
      <c r="E92" s="340" t="s">
        <v>8</v>
      </c>
      <c r="F92" s="341">
        <v>12</v>
      </c>
      <c r="G92" s="336">
        <f t="shared" si="13"/>
        <v>10.915999999999999</v>
      </c>
      <c r="H92" s="370">
        <v>137.52699999999999</v>
      </c>
      <c r="I92" s="370"/>
      <c r="J92" s="118">
        <f t="shared" si="12"/>
        <v>137.52699999999999</v>
      </c>
      <c r="K92" s="83">
        <f t="shared" si="14"/>
        <v>-126.61099999999999</v>
      </c>
      <c r="L92" s="383">
        <f>+J92/G92</f>
        <v>12.598662513741298</v>
      </c>
      <c r="M92" s="358">
        <v>44657</v>
      </c>
    </row>
    <row r="93" spans="2:13" ht="31.5" customHeight="1">
      <c r="B93" s="536"/>
      <c r="C93" s="507"/>
      <c r="D93" s="500" t="s">
        <v>156</v>
      </c>
      <c r="E93" s="340" t="s">
        <v>120</v>
      </c>
      <c r="F93" s="341">
        <v>21</v>
      </c>
      <c r="G93" s="336">
        <f>+F93+K91</f>
        <v>29.151999999999997</v>
      </c>
      <c r="H93" s="369"/>
      <c r="I93" s="369">
        <v>35.856000000000002</v>
      </c>
      <c r="J93" s="118">
        <f t="shared" si="12"/>
        <v>35.856000000000002</v>
      </c>
      <c r="K93" s="83">
        <f t="shared" ref="K93:K98" si="15">+G93-J93</f>
        <v>-6.7040000000000042</v>
      </c>
      <c r="L93" s="383">
        <f t="shared" ref="L93:L98" si="16">+J93/G93</f>
        <v>1.2299670691547751</v>
      </c>
      <c r="M93" s="358">
        <v>44701</v>
      </c>
    </row>
    <row r="94" spans="2:13" ht="31.5" customHeight="1">
      <c r="B94" s="536"/>
      <c r="C94" s="507"/>
      <c r="D94" s="501"/>
      <c r="E94" s="340" t="s">
        <v>8</v>
      </c>
      <c r="F94" s="341">
        <v>12</v>
      </c>
      <c r="G94" s="336">
        <f>+F94+K92</f>
        <v>-114.61099999999999</v>
      </c>
      <c r="H94" s="369">
        <v>0</v>
      </c>
      <c r="I94" s="369"/>
      <c r="J94" s="118">
        <f t="shared" si="12"/>
        <v>0</v>
      </c>
      <c r="K94" s="83">
        <f t="shared" si="15"/>
        <v>-114.61099999999999</v>
      </c>
      <c r="L94" s="49">
        <f t="shared" si="16"/>
        <v>0</v>
      </c>
      <c r="M94" s="358">
        <v>44680</v>
      </c>
    </row>
    <row r="95" spans="2:13" ht="31.5" customHeight="1">
      <c r="B95" s="536"/>
      <c r="C95" s="534"/>
      <c r="D95" s="199" t="s">
        <v>157</v>
      </c>
      <c r="E95" s="199" t="s">
        <v>8</v>
      </c>
      <c r="F95" s="200">
        <v>12</v>
      </c>
      <c r="G95" s="201">
        <f>+F95+K94</f>
        <v>-102.61099999999999</v>
      </c>
      <c r="H95" s="369">
        <v>0</v>
      </c>
      <c r="I95" s="369"/>
      <c r="J95" s="118">
        <f t="shared" si="12"/>
        <v>0</v>
      </c>
      <c r="K95" s="202">
        <f t="shared" si="15"/>
        <v>-102.61099999999999</v>
      </c>
      <c r="L95" s="203">
        <f t="shared" si="16"/>
        <v>0</v>
      </c>
      <c r="M95" s="358">
        <v>44711</v>
      </c>
    </row>
    <row r="96" spans="2:13" ht="31.5" customHeight="1">
      <c r="B96" s="536"/>
      <c r="C96" s="507"/>
      <c r="D96" s="326" t="s">
        <v>145</v>
      </c>
      <c r="E96" s="176" t="s">
        <v>29</v>
      </c>
      <c r="F96" s="177">
        <v>12</v>
      </c>
      <c r="G96" s="107">
        <f>+F96+K95</f>
        <v>-90.61099999999999</v>
      </c>
      <c r="H96" s="369">
        <v>5.94</v>
      </c>
      <c r="I96" s="369"/>
      <c r="J96" s="118">
        <f t="shared" si="12"/>
        <v>5.94</v>
      </c>
      <c r="K96" s="83">
        <f t="shared" si="15"/>
        <v>-96.550999999999988</v>
      </c>
      <c r="L96" s="386">
        <f t="shared" si="16"/>
        <v>-6.5554954696449674E-2</v>
      </c>
      <c r="M96" s="358">
        <v>44711</v>
      </c>
    </row>
    <row r="97" spans="2:13" ht="31.5" customHeight="1">
      <c r="B97" s="536"/>
      <c r="C97" s="507"/>
      <c r="D97" s="500" t="s">
        <v>39</v>
      </c>
      <c r="E97" s="176" t="s">
        <v>121</v>
      </c>
      <c r="F97" s="177">
        <v>21</v>
      </c>
      <c r="G97" s="107">
        <f>+F97+K93</f>
        <v>14.295999999999996</v>
      </c>
      <c r="H97" s="369"/>
      <c r="I97" s="369">
        <v>23.71</v>
      </c>
      <c r="J97" s="118">
        <f t="shared" si="12"/>
        <v>23.71</v>
      </c>
      <c r="K97" s="83">
        <f t="shared" si="15"/>
        <v>-9.414000000000005</v>
      </c>
      <c r="L97" s="385">
        <f t="shared" si="16"/>
        <v>1.6585058757694466</v>
      </c>
      <c r="M97" s="358">
        <v>44781</v>
      </c>
    </row>
    <row r="98" spans="2:13" ht="31.5" customHeight="1">
      <c r="B98" s="536"/>
      <c r="C98" s="534"/>
      <c r="D98" s="501"/>
      <c r="E98" s="199" t="s">
        <v>8</v>
      </c>
      <c r="F98" s="200">
        <v>12</v>
      </c>
      <c r="G98" s="201">
        <f>+F98+K96</f>
        <v>-84.550999999999988</v>
      </c>
      <c r="H98" s="369"/>
      <c r="I98" s="369"/>
      <c r="J98" s="118">
        <f t="shared" si="12"/>
        <v>0</v>
      </c>
      <c r="K98" s="202">
        <f t="shared" si="15"/>
        <v>-84.550999999999988</v>
      </c>
      <c r="L98" s="204">
        <f t="shared" si="16"/>
        <v>0</v>
      </c>
      <c r="M98" s="358">
        <v>44711</v>
      </c>
    </row>
    <row r="99" spans="2:13" ht="31.5" customHeight="1">
      <c r="B99" s="536"/>
      <c r="C99" s="508"/>
      <c r="D99" s="500" t="s">
        <v>40</v>
      </c>
      <c r="E99" s="340" t="s">
        <v>121</v>
      </c>
      <c r="F99" s="341">
        <v>21</v>
      </c>
      <c r="G99" s="336">
        <f t="shared" ref="G99:G104" si="17">F99+K97</f>
        <v>11.585999999999995</v>
      </c>
      <c r="H99" s="370"/>
      <c r="I99" s="370">
        <v>5.7229999999999999</v>
      </c>
      <c r="J99" s="118">
        <f t="shared" ref="J99:J104" si="18">+H99+I99</f>
        <v>5.7229999999999999</v>
      </c>
      <c r="K99" s="202">
        <f t="shared" ref="K99:K104" si="19">+G99-J99</f>
        <v>5.8629999999999951</v>
      </c>
      <c r="L99" s="204">
        <f t="shared" ref="L99:L104" si="20">+J99/G99</f>
        <v>0.49395822544450219</v>
      </c>
      <c r="M99" s="112" t="s">
        <v>79</v>
      </c>
    </row>
    <row r="100" spans="2:13" ht="31.5" customHeight="1">
      <c r="B100" s="536"/>
      <c r="C100" s="508"/>
      <c r="D100" s="501"/>
      <c r="E100" s="340" t="s">
        <v>8</v>
      </c>
      <c r="F100" s="341">
        <v>12</v>
      </c>
      <c r="G100" s="336">
        <f t="shared" si="17"/>
        <v>-72.550999999999988</v>
      </c>
      <c r="H100" s="370"/>
      <c r="I100" s="370"/>
      <c r="J100" s="118">
        <f t="shared" si="18"/>
        <v>0</v>
      </c>
      <c r="K100" s="202">
        <f t="shared" si="19"/>
        <v>-72.550999999999988</v>
      </c>
      <c r="L100" s="204">
        <f t="shared" si="20"/>
        <v>0</v>
      </c>
      <c r="M100" s="358">
        <v>44711</v>
      </c>
    </row>
    <row r="101" spans="2:13" ht="31.5" customHeight="1">
      <c r="B101" s="536"/>
      <c r="C101" s="508"/>
      <c r="D101" s="500" t="s">
        <v>41</v>
      </c>
      <c r="E101" s="340" t="s">
        <v>121</v>
      </c>
      <c r="F101" s="341">
        <v>21</v>
      </c>
      <c r="G101" s="336">
        <f t="shared" si="17"/>
        <v>26.862999999999996</v>
      </c>
      <c r="H101" s="370"/>
      <c r="I101" s="370">
        <v>26.977</v>
      </c>
      <c r="J101" s="118">
        <f t="shared" si="18"/>
        <v>26.977</v>
      </c>
      <c r="K101" s="202">
        <f t="shared" si="19"/>
        <v>-0.11400000000000432</v>
      </c>
      <c r="L101" s="204">
        <f t="shared" si="20"/>
        <v>1.0042437553512267</v>
      </c>
      <c r="M101" s="358">
        <v>44862</v>
      </c>
    </row>
    <row r="102" spans="2:13" ht="31.5" customHeight="1">
      <c r="B102" s="536"/>
      <c r="C102" s="508"/>
      <c r="D102" s="501"/>
      <c r="E102" s="340" t="s">
        <v>8</v>
      </c>
      <c r="F102" s="341">
        <v>12</v>
      </c>
      <c r="G102" s="336">
        <f t="shared" si="17"/>
        <v>-60.550999999999988</v>
      </c>
      <c r="H102" s="370">
        <v>0.90400000000000003</v>
      </c>
      <c r="I102" s="370"/>
      <c r="J102" s="118">
        <f t="shared" si="18"/>
        <v>0.90400000000000003</v>
      </c>
      <c r="K102" s="202">
        <f t="shared" si="19"/>
        <v>-61.454999999999991</v>
      </c>
      <c r="L102" s="204">
        <f t="shared" si="20"/>
        <v>-1.4929563508447428E-2</v>
      </c>
      <c r="M102" s="358">
        <v>44711</v>
      </c>
    </row>
    <row r="103" spans="2:13" ht="31.5" customHeight="1">
      <c r="B103" s="536"/>
      <c r="C103" s="508"/>
      <c r="D103" s="500" t="s">
        <v>42</v>
      </c>
      <c r="E103" s="340" t="s">
        <v>121</v>
      </c>
      <c r="F103" s="341">
        <v>21</v>
      </c>
      <c r="G103" s="336">
        <f t="shared" si="17"/>
        <v>20.885999999999996</v>
      </c>
      <c r="H103" s="370"/>
      <c r="I103" s="370">
        <v>27.042999999999999</v>
      </c>
      <c r="J103" s="118">
        <f t="shared" si="18"/>
        <v>27.042999999999999</v>
      </c>
      <c r="K103" s="202">
        <f t="shared" si="19"/>
        <v>-6.1570000000000036</v>
      </c>
      <c r="L103" s="204">
        <f t="shared" si="20"/>
        <v>1.2947907689361298</v>
      </c>
      <c r="M103" s="358">
        <v>44879</v>
      </c>
    </row>
    <row r="104" spans="2:13" ht="31.5" customHeight="1">
      <c r="B104" s="536"/>
      <c r="C104" s="508"/>
      <c r="D104" s="501"/>
      <c r="E104" s="340" t="s">
        <v>8</v>
      </c>
      <c r="F104" s="341">
        <v>12</v>
      </c>
      <c r="G104" s="336">
        <f t="shared" si="17"/>
        <v>-49.454999999999991</v>
      </c>
      <c r="H104" s="370">
        <v>25.515000000000001</v>
      </c>
      <c r="I104" s="370"/>
      <c r="J104" s="118">
        <f t="shared" si="18"/>
        <v>25.515000000000001</v>
      </c>
      <c r="K104" s="202">
        <f t="shared" si="19"/>
        <v>-74.97</v>
      </c>
      <c r="L104" s="204">
        <f t="shared" si="20"/>
        <v>-0.515923566878981</v>
      </c>
      <c r="M104" s="358">
        <v>44711</v>
      </c>
    </row>
    <row r="105" spans="2:13" ht="31.5" customHeight="1">
      <c r="B105" s="536"/>
      <c r="C105" s="507"/>
      <c r="D105" s="509" t="s">
        <v>158</v>
      </c>
      <c r="E105" s="151" t="s">
        <v>120</v>
      </c>
      <c r="F105" s="142">
        <v>21</v>
      </c>
      <c r="G105" s="95">
        <f>+F105+K103</f>
        <v>14.842999999999996</v>
      </c>
      <c r="H105" s="365"/>
      <c r="I105" s="365">
        <v>3.9550000000000001</v>
      </c>
      <c r="J105" s="118">
        <f>+H105+I105</f>
        <v>3.9550000000000001</v>
      </c>
      <c r="K105" s="79">
        <f>+G105-J105</f>
        <v>10.887999999999996</v>
      </c>
      <c r="L105" s="50">
        <f>+J105/G105</f>
        <v>0.26645556828134481</v>
      </c>
      <c r="M105" s="112" t="s">
        <v>79</v>
      </c>
    </row>
    <row r="106" spans="2:13" ht="31.5" customHeight="1">
      <c r="B106" s="536"/>
      <c r="C106" s="507"/>
      <c r="D106" s="509"/>
      <c r="E106" s="151" t="s">
        <v>8</v>
      </c>
      <c r="F106" s="142">
        <v>13</v>
      </c>
      <c r="G106" s="95">
        <f>+F106+K104</f>
        <v>-61.97</v>
      </c>
      <c r="H106" s="365">
        <v>0</v>
      </c>
      <c r="I106" s="365"/>
      <c r="J106" s="118">
        <f>+H106+I106</f>
        <v>0</v>
      </c>
      <c r="K106" s="79">
        <f>+G106-J106</f>
        <v>-61.97</v>
      </c>
      <c r="L106" s="50">
        <f>+J106/G106</f>
        <v>0</v>
      </c>
      <c r="M106" s="358">
        <v>44711</v>
      </c>
    </row>
    <row r="107" spans="2:13" ht="31.5" customHeight="1">
      <c r="B107" s="536"/>
      <c r="C107" s="504" t="s">
        <v>4</v>
      </c>
      <c r="D107" s="519" t="s">
        <v>152</v>
      </c>
      <c r="E107" s="150" t="s">
        <v>120</v>
      </c>
      <c r="F107" s="78">
        <v>50</v>
      </c>
      <c r="G107" s="94">
        <f>+F107</f>
        <v>50</v>
      </c>
      <c r="H107" s="373"/>
      <c r="I107" s="371">
        <v>63.341999999999999</v>
      </c>
      <c r="J107" s="118">
        <f>+H107+I107</f>
        <v>63.341999999999999</v>
      </c>
      <c r="K107" s="79">
        <f>+G107-J107</f>
        <v>-13.341999999999999</v>
      </c>
      <c r="L107" s="387">
        <f>+J107/G107</f>
        <v>1.26684</v>
      </c>
      <c r="M107" s="358">
        <v>44571</v>
      </c>
    </row>
    <row r="108" spans="2:13" ht="31.5" customHeight="1">
      <c r="B108" s="536"/>
      <c r="C108" s="504"/>
      <c r="D108" s="519"/>
      <c r="E108" s="150" t="s">
        <v>8</v>
      </c>
      <c r="F108" s="78">
        <v>27</v>
      </c>
      <c r="G108" s="94">
        <f>+F108</f>
        <v>27</v>
      </c>
      <c r="H108" s="370">
        <v>1.847</v>
      </c>
      <c r="I108" s="369"/>
      <c r="J108" s="118">
        <f>+H108+I108</f>
        <v>1.847</v>
      </c>
      <c r="K108" s="79">
        <f>+G108-J108</f>
        <v>25.152999999999999</v>
      </c>
      <c r="L108" s="50">
        <f>+J108/G108</f>
        <v>6.8407407407407403E-2</v>
      </c>
      <c r="M108" s="112" t="s">
        <v>79</v>
      </c>
    </row>
    <row r="109" spans="2:13" ht="31.5" customHeight="1">
      <c r="B109" s="536"/>
      <c r="C109" s="505"/>
      <c r="D109" s="521" t="s">
        <v>153</v>
      </c>
      <c r="E109" s="342" t="s">
        <v>121</v>
      </c>
      <c r="F109" s="343">
        <v>50</v>
      </c>
      <c r="G109" s="328">
        <f t="shared" ref="G109:G114" si="21">F109+K107</f>
        <v>36.658000000000001</v>
      </c>
      <c r="H109" s="370"/>
      <c r="I109" s="370">
        <v>47.158000000000001</v>
      </c>
      <c r="J109" s="118">
        <f t="shared" ref="J109:J114" si="22">+H109+I109</f>
        <v>47.158000000000001</v>
      </c>
      <c r="K109" s="79">
        <f t="shared" ref="K109:K114" si="23">+G109-J109</f>
        <v>-10.5</v>
      </c>
      <c r="L109" s="387">
        <f t="shared" ref="L109:L114" si="24">+J109/G109</f>
        <v>1.2864313383163293</v>
      </c>
      <c r="M109" s="358">
        <v>44603</v>
      </c>
    </row>
    <row r="110" spans="2:13" ht="31.5" customHeight="1">
      <c r="B110" s="536"/>
      <c r="C110" s="505"/>
      <c r="D110" s="516"/>
      <c r="E110" s="342" t="s">
        <v>8</v>
      </c>
      <c r="F110" s="343">
        <v>27</v>
      </c>
      <c r="G110" s="328">
        <f t="shared" si="21"/>
        <v>52.152999999999999</v>
      </c>
      <c r="H110" s="370">
        <v>13.427</v>
      </c>
      <c r="I110" s="370"/>
      <c r="J110" s="118">
        <f t="shared" si="22"/>
        <v>13.427</v>
      </c>
      <c r="K110" s="79">
        <f t="shared" si="23"/>
        <v>38.725999999999999</v>
      </c>
      <c r="L110" s="50">
        <f t="shared" si="24"/>
        <v>0.25745402949015395</v>
      </c>
      <c r="M110" s="112" t="s">
        <v>79</v>
      </c>
    </row>
    <row r="111" spans="2:13" ht="31.5" customHeight="1">
      <c r="B111" s="536"/>
      <c r="C111" s="505"/>
      <c r="D111" s="521" t="s">
        <v>154</v>
      </c>
      <c r="E111" s="342" t="s">
        <v>121</v>
      </c>
      <c r="F111" s="343">
        <v>50</v>
      </c>
      <c r="G111" s="328">
        <f t="shared" si="21"/>
        <v>39.5</v>
      </c>
      <c r="H111" s="370"/>
      <c r="I111" s="370">
        <v>65.540000000000006</v>
      </c>
      <c r="J111" s="118">
        <f t="shared" si="22"/>
        <v>65.540000000000006</v>
      </c>
      <c r="K111" s="79">
        <f t="shared" si="23"/>
        <v>-26.040000000000006</v>
      </c>
      <c r="L111" s="387">
        <f t="shared" si="24"/>
        <v>1.659240506329114</v>
      </c>
      <c r="M111" s="358">
        <v>44636</v>
      </c>
    </row>
    <row r="112" spans="2:13" ht="31.5" customHeight="1">
      <c r="B112" s="536"/>
      <c r="C112" s="505"/>
      <c r="D112" s="516"/>
      <c r="E112" s="342" t="s">
        <v>8</v>
      </c>
      <c r="F112" s="343">
        <v>27</v>
      </c>
      <c r="G112" s="328">
        <f t="shared" si="21"/>
        <v>65.725999999999999</v>
      </c>
      <c r="H112" s="370">
        <v>36.405999999999999</v>
      </c>
      <c r="I112" s="370"/>
      <c r="J112" s="118">
        <f t="shared" si="22"/>
        <v>36.405999999999999</v>
      </c>
      <c r="K112" s="79">
        <f t="shared" si="23"/>
        <v>29.32</v>
      </c>
      <c r="L112" s="50">
        <f t="shared" si="24"/>
        <v>0.55390560813072454</v>
      </c>
      <c r="M112" s="112" t="s">
        <v>79</v>
      </c>
    </row>
    <row r="113" spans="2:13" ht="31.5" customHeight="1">
      <c r="B113" s="536"/>
      <c r="C113" s="505"/>
      <c r="D113" s="521" t="s">
        <v>155</v>
      </c>
      <c r="E113" s="342" t="s">
        <v>121</v>
      </c>
      <c r="F113" s="343">
        <v>50</v>
      </c>
      <c r="G113" s="328">
        <f t="shared" si="21"/>
        <v>23.959999999999994</v>
      </c>
      <c r="H113" s="370"/>
      <c r="I113" s="370">
        <v>30.794</v>
      </c>
      <c r="J113" s="118">
        <f t="shared" si="22"/>
        <v>30.794</v>
      </c>
      <c r="K113" s="79">
        <f t="shared" si="23"/>
        <v>-6.8340000000000067</v>
      </c>
      <c r="L113" s="387">
        <f t="shared" si="24"/>
        <v>1.2852253756260437</v>
      </c>
      <c r="M113" s="358">
        <v>44655</v>
      </c>
    </row>
    <row r="114" spans="2:13" ht="31.5" customHeight="1">
      <c r="B114" s="536"/>
      <c r="C114" s="505"/>
      <c r="D114" s="516"/>
      <c r="E114" s="342" t="s">
        <v>8</v>
      </c>
      <c r="F114" s="343">
        <v>27</v>
      </c>
      <c r="G114" s="328">
        <f t="shared" si="21"/>
        <v>56.32</v>
      </c>
      <c r="H114" s="370">
        <v>54.587000000000003</v>
      </c>
      <c r="I114" s="370"/>
      <c r="J114" s="118">
        <f t="shared" si="22"/>
        <v>54.587000000000003</v>
      </c>
      <c r="K114" s="79">
        <f t="shared" si="23"/>
        <v>1.732999999999997</v>
      </c>
      <c r="L114" s="50">
        <f t="shared" si="24"/>
        <v>0.96922940340909092</v>
      </c>
      <c r="M114" s="358">
        <v>44676</v>
      </c>
    </row>
    <row r="115" spans="2:13" ht="31.5" customHeight="1">
      <c r="B115" s="536"/>
      <c r="C115" s="504"/>
      <c r="D115" s="520" t="s">
        <v>156</v>
      </c>
      <c r="E115" s="150" t="s">
        <v>121</v>
      </c>
      <c r="F115" s="78">
        <v>50</v>
      </c>
      <c r="G115" s="94">
        <f>+F115+K113</f>
        <v>43.165999999999997</v>
      </c>
      <c r="H115" s="369"/>
      <c r="I115" s="369">
        <v>100.639</v>
      </c>
      <c r="J115" s="118">
        <f>+H115+I115</f>
        <v>100.639</v>
      </c>
      <c r="K115" s="79">
        <f>+G115-J115</f>
        <v>-57.472999999999999</v>
      </c>
      <c r="L115" s="387">
        <f t="shared" ref="L115:L128" si="25">+J115/G115</f>
        <v>2.3314414122225826</v>
      </c>
      <c r="M115" s="358">
        <v>44690</v>
      </c>
    </row>
    <row r="116" spans="2:13" ht="31.5" customHeight="1">
      <c r="B116" s="536"/>
      <c r="C116" s="504"/>
      <c r="D116" s="520"/>
      <c r="E116" s="150" t="s">
        <v>8</v>
      </c>
      <c r="F116" s="78">
        <v>27</v>
      </c>
      <c r="G116" s="94">
        <f>+F116+K114</f>
        <v>28.732999999999997</v>
      </c>
      <c r="H116" s="369">
        <v>20.106999999999999</v>
      </c>
      <c r="I116" s="369"/>
      <c r="J116" s="118">
        <f>+H116+I116</f>
        <v>20.106999999999999</v>
      </c>
      <c r="K116" s="79">
        <f>+G116-J116</f>
        <v>8.6259999999999977</v>
      </c>
      <c r="L116" s="50">
        <f t="shared" si="25"/>
        <v>0.6997877005533707</v>
      </c>
      <c r="M116" s="112" t="s">
        <v>79</v>
      </c>
    </row>
    <row r="117" spans="2:13" ht="31.5" customHeight="1">
      <c r="B117" s="536"/>
      <c r="C117" s="506"/>
      <c r="D117" s="205" t="s">
        <v>157</v>
      </c>
      <c r="E117" s="198" t="s">
        <v>8</v>
      </c>
      <c r="F117" s="206">
        <v>27</v>
      </c>
      <c r="G117" s="207">
        <f>+F117+K116</f>
        <v>35.625999999999998</v>
      </c>
      <c r="H117" s="369">
        <v>22.312999999999999</v>
      </c>
      <c r="I117" s="369"/>
      <c r="J117" s="118">
        <f>+H117+I117</f>
        <v>22.312999999999999</v>
      </c>
      <c r="K117" s="208">
        <f>+G117-J117</f>
        <v>13.312999999999999</v>
      </c>
      <c r="L117" s="209">
        <f t="shared" si="25"/>
        <v>0.62631224386683881</v>
      </c>
      <c r="M117" s="112" t="s">
        <v>79</v>
      </c>
    </row>
    <row r="118" spans="2:13" ht="31.5" customHeight="1">
      <c r="B118" s="536"/>
      <c r="C118" s="504"/>
      <c r="D118" s="197" t="s">
        <v>145</v>
      </c>
      <c r="E118" s="150" t="s">
        <v>8</v>
      </c>
      <c r="F118" s="78">
        <v>27</v>
      </c>
      <c r="G118" s="94">
        <f>+F118+K117</f>
        <v>40.313000000000002</v>
      </c>
      <c r="H118" s="369">
        <v>10.811</v>
      </c>
      <c r="I118" s="369"/>
      <c r="J118" s="118">
        <f>+H118+I118</f>
        <v>10.811</v>
      </c>
      <c r="K118" s="79">
        <f>+G118-J118</f>
        <v>29.502000000000002</v>
      </c>
      <c r="L118" s="50">
        <f t="shared" si="25"/>
        <v>0.2681765187408528</v>
      </c>
      <c r="M118" s="112" t="s">
        <v>79</v>
      </c>
    </row>
    <row r="119" spans="2:13" ht="31.5" customHeight="1">
      <c r="B119" s="536"/>
      <c r="C119" s="505"/>
      <c r="D119" s="521" t="s">
        <v>39</v>
      </c>
      <c r="E119" s="342" t="s">
        <v>121</v>
      </c>
      <c r="F119" s="343">
        <v>50</v>
      </c>
      <c r="G119" s="328">
        <f>F119+K115</f>
        <v>-7.472999999999999</v>
      </c>
      <c r="H119" s="370"/>
      <c r="I119" s="370">
        <v>16.173999999999999</v>
      </c>
      <c r="J119" s="118">
        <f t="shared" ref="J119:J124" si="26">+H119+I119</f>
        <v>16.173999999999999</v>
      </c>
      <c r="K119" s="79">
        <f t="shared" ref="K119:K124" si="27">+G119-J119</f>
        <v>-23.646999999999998</v>
      </c>
      <c r="L119" s="387">
        <v>2.16</v>
      </c>
      <c r="M119" s="358">
        <v>44690</v>
      </c>
    </row>
    <row r="120" spans="2:13" ht="31.5" customHeight="1">
      <c r="B120" s="536"/>
      <c r="C120" s="505"/>
      <c r="D120" s="516"/>
      <c r="E120" s="342" t="s">
        <v>8</v>
      </c>
      <c r="F120" s="343">
        <v>27</v>
      </c>
      <c r="G120" s="328">
        <f>F120+K118</f>
        <v>56.502000000000002</v>
      </c>
      <c r="H120" s="370">
        <v>63.645000000000003</v>
      </c>
      <c r="I120" s="370"/>
      <c r="J120" s="118">
        <f t="shared" si="26"/>
        <v>63.645000000000003</v>
      </c>
      <c r="K120" s="79">
        <f t="shared" si="27"/>
        <v>-7.1430000000000007</v>
      </c>
      <c r="L120" s="387">
        <f>+J120/G120</f>
        <v>1.1264203037060636</v>
      </c>
      <c r="M120" s="112" t="s">
        <v>79</v>
      </c>
    </row>
    <row r="121" spans="2:13" ht="31.5" customHeight="1">
      <c r="B121" s="536"/>
      <c r="C121" s="505"/>
      <c r="D121" s="521" t="s">
        <v>40</v>
      </c>
      <c r="E121" s="342" t="s">
        <v>121</v>
      </c>
      <c r="F121" s="343">
        <v>50</v>
      </c>
      <c r="G121" s="328">
        <f>F121+K119</f>
        <v>26.353000000000002</v>
      </c>
      <c r="H121" s="370"/>
      <c r="I121" s="370"/>
      <c r="J121" s="118">
        <f t="shared" si="26"/>
        <v>0</v>
      </c>
      <c r="K121" s="79">
        <f t="shared" si="27"/>
        <v>26.353000000000002</v>
      </c>
      <c r="L121" s="50">
        <f>+J121/G121</f>
        <v>0</v>
      </c>
      <c r="M121" s="358">
        <v>44802</v>
      </c>
    </row>
    <row r="122" spans="2:13" ht="31.5" customHeight="1">
      <c r="B122" s="536"/>
      <c r="C122" s="505"/>
      <c r="D122" s="516"/>
      <c r="E122" s="342" t="s">
        <v>8</v>
      </c>
      <c r="F122" s="343">
        <v>27</v>
      </c>
      <c r="G122" s="328">
        <f>F122+K120</f>
        <v>19.856999999999999</v>
      </c>
      <c r="H122" s="370">
        <v>28.033000000000001</v>
      </c>
      <c r="I122" s="370"/>
      <c r="J122" s="118">
        <f t="shared" si="26"/>
        <v>28.033000000000001</v>
      </c>
      <c r="K122" s="79">
        <f t="shared" si="27"/>
        <v>-8.1760000000000019</v>
      </c>
      <c r="L122" s="387">
        <f>+J122/G122</f>
        <v>1.4117439693810747</v>
      </c>
      <c r="M122" s="358">
        <v>44809</v>
      </c>
    </row>
    <row r="123" spans="2:13" ht="31.5" customHeight="1">
      <c r="B123" s="536"/>
      <c r="C123" s="505"/>
      <c r="D123" s="521" t="s">
        <v>41</v>
      </c>
      <c r="E123" s="342" t="s">
        <v>121</v>
      </c>
      <c r="F123" s="343">
        <v>49</v>
      </c>
      <c r="G123" s="328">
        <f>F123+K121</f>
        <v>75.353000000000009</v>
      </c>
      <c r="H123" s="370"/>
      <c r="I123" s="370">
        <v>162.09299999999999</v>
      </c>
      <c r="J123" s="118">
        <f t="shared" si="26"/>
        <v>162.09299999999999</v>
      </c>
      <c r="K123" s="79">
        <f t="shared" si="27"/>
        <v>-86.739999999999981</v>
      </c>
      <c r="L123" s="50">
        <f>+J123/G123</f>
        <v>2.1511154167717272</v>
      </c>
      <c r="M123" s="358">
        <v>44858</v>
      </c>
    </row>
    <row r="124" spans="2:13" ht="31.5" customHeight="1">
      <c r="B124" s="536"/>
      <c r="C124" s="505"/>
      <c r="D124" s="516"/>
      <c r="E124" s="342" t="s">
        <v>8</v>
      </c>
      <c r="F124" s="343">
        <v>27</v>
      </c>
      <c r="G124" s="328">
        <f>F124+K122</f>
        <v>18.823999999999998</v>
      </c>
      <c r="H124" s="370">
        <v>24.323</v>
      </c>
      <c r="I124" s="370"/>
      <c r="J124" s="118">
        <f t="shared" si="26"/>
        <v>24.323</v>
      </c>
      <c r="K124" s="79">
        <f t="shared" si="27"/>
        <v>-5.4990000000000023</v>
      </c>
      <c r="L124" s="50">
        <f>+J124/G124</f>
        <v>1.2921270718232045</v>
      </c>
      <c r="M124" s="358">
        <v>44851</v>
      </c>
    </row>
    <row r="125" spans="2:13" ht="31.5" customHeight="1">
      <c r="B125" s="536"/>
      <c r="C125" s="504"/>
      <c r="D125" s="515" t="s">
        <v>42</v>
      </c>
      <c r="E125" s="150" t="s">
        <v>121</v>
      </c>
      <c r="F125" s="78">
        <v>49</v>
      </c>
      <c r="G125" s="94">
        <f>+F125+K123</f>
        <v>-37.739999999999981</v>
      </c>
      <c r="H125" s="369"/>
      <c r="I125" s="369">
        <v>0</v>
      </c>
      <c r="J125" s="118">
        <f>+H125+I125</f>
        <v>0</v>
      </c>
      <c r="K125" s="79">
        <f t="shared" ref="K125:K130" si="28">+G125-J125</f>
        <v>-37.739999999999981</v>
      </c>
      <c r="L125" s="50">
        <f t="shared" si="25"/>
        <v>0</v>
      </c>
      <c r="M125" s="358">
        <v>44858</v>
      </c>
    </row>
    <row r="126" spans="2:13" ht="31.5" customHeight="1">
      <c r="B126" s="536"/>
      <c r="C126" s="506"/>
      <c r="D126" s="516"/>
      <c r="E126" s="205" t="s">
        <v>8</v>
      </c>
      <c r="F126" s="206">
        <v>27</v>
      </c>
      <c r="G126" s="207">
        <f>+F126+K124</f>
        <v>21.500999999999998</v>
      </c>
      <c r="H126" s="369">
        <v>17.556000000000001</v>
      </c>
      <c r="I126" s="369"/>
      <c r="J126" s="118">
        <f>+H126+I126</f>
        <v>17.556000000000001</v>
      </c>
      <c r="K126" s="208">
        <f t="shared" si="28"/>
        <v>3.9449999999999967</v>
      </c>
      <c r="L126" s="209">
        <f t="shared" si="25"/>
        <v>0.81652016185293719</v>
      </c>
      <c r="M126" s="112" t="s">
        <v>79</v>
      </c>
    </row>
    <row r="127" spans="2:13" ht="31.5" customHeight="1">
      <c r="B127" s="536"/>
      <c r="C127" s="504"/>
      <c r="D127" s="520" t="s">
        <v>158</v>
      </c>
      <c r="E127" s="150" t="s">
        <v>120</v>
      </c>
      <c r="F127" s="78">
        <v>49</v>
      </c>
      <c r="G127" s="94">
        <f>+F127+K125</f>
        <v>11.260000000000019</v>
      </c>
      <c r="H127" s="365"/>
      <c r="I127" s="365">
        <v>45.2</v>
      </c>
      <c r="J127" s="118">
        <f>H127+I127</f>
        <v>45.2</v>
      </c>
      <c r="K127" s="128">
        <f t="shared" si="28"/>
        <v>-33.939999999999984</v>
      </c>
      <c r="L127" s="50">
        <f t="shared" si="25"/>
        <v>4.0142095914742386</v>
      </c>
      <c r="M127" s="358">
        <v>44897</v>
      </c>
    </row>
    <row r="128" spans="2:13" ht="31.5" customHeight="1">
      <c r="B128" s="536"/>
      <c r="C128" s="504"/>
      <c r="D128" s="520"/>
      <c r="E128" s="150" t="s">
        <v>8</v>
      </c>
      <c r="F128" s="78">
        <v>27</v>
      </c>
      <c r="G128" s="94">
        <f>+F128+K126</f>
        <v>30.944999999999997</v>
      </c>
      <c r="H128" s="365">
        <v>3.5579999999999998</v>
      </c>
      <c r="I128" s="365"/>
      <c r="J128" s="118">
        <f>H128+I128</f>
        <v>3.5579999999999998</v>
      </c>
      <c r="K128" s="128">
        <f t="shared" si="28"/>
        <v>27.386999999999997</v>
      </c>
      <c r="L128" s="50">
        <f t="shared" si="25"/>
        <v>0.11497818710615609</v>
      </c>
      <c r="M128" s="112" t="s">
        <v>79</v>
      </c>
    </row>
    <row r="129" spans="2:13" ht="31.5" customHeight="1">
      <c r="B129" s="536"/>
      <c r="C129" s="502" t="s">
        <v>5</v>
      </c>
      <c r="D129" s="510" t="s">
        <v>152</v>
      </c>
      <c r="E129" s="151" t="s">
        <v>121</v>
      </c>
      <c r="F129" s="142">
        <v>326</v>
      </c>
      <c r="G129" s="95">
        <f>+F129</f>
        <v>326</v>
      </c>
      <c r="H129" s="373"/>
      <c r="I129" s="364">
        <v>273.23399999999998</v>
      </c>
      <c r="J129" s="118">
        <f>+H129+I129</f>
        <v>273.23399999999998</v>
      </c>
      <c r="K129" s="79">
        <f t="shared" si="28"/>
        <v>52.76600000000002</v>
      </c>
      <c r="L129" s="50">
        <f t="shared" ref="L129:L151" si="29">+J129/G129</f>
        <v>0.83814110429447852</v>
      </c>
      <c r="M129" s="112" t="s">
        <v>79</v>
      </c>
    </row>
    <row r="130" spans="2:13" ht="31.5" customHeight="1">
      <c r="B130" s="536"/>
      <c r="C130" s="502"/>
      <c r="D130" s="510"/>
      <c r="E130" s="151" t="s">
        <v>8</v>
      </c>
      <c r="F130" s="142">
        <v>180</v>
      </c>
      <c r="G130" s="95">
        <f>+F130</f>
        <v>180</v>
      </c>
      <c r="H130" s="369">
        <v>200.76</v>
      </c>
      <c r="I130" s="369"/>
      <c r="J130" s="118">
        <f>+H130+I130</f>
        <v>200.76</v>
      </c>
      <c r="K130" s="79">
        <f t="shared" si="28"/>
        <v>-20.759999999999991</v>
      </c>
      <c r="L130" s="387">
        <f t="shared" si="29"/>
        <v>1.1153333333333333</v>
      </c>
      <c r="M130" s="358">
        <v>44580</v>
      </c>
    </row>
    <row r="131" spans="2:13" ht="31.5" customHeight="1">
      <c r="B131" s="536"/>
      <c r="C131" s="503"/>
      <c r="D131" s="522" t="s">
        <v>153</v>
      </c>
      <c r="E131" s="344" t="s">
        <v>121</v>
      </c>
      <c r="F131" s="345">
        <v>326</v>
      </c>
      <c r="G131" s="332">
        <f t="shared" ref="G131:G136" si="30">F131+K129</f>
        <v>378.76600000000002</v>
      </c>
      <c r="H131" s="370"/>
      <c r="I131" s="370">
        <v>311.39299999999997</v>
      </c>
      <c r="J131" s="118">
        <f t="shared" ref="J131:J136" si="31">+H131+I131</f>
        <v>311.39299999999997</v>
      </c>
      <c r="K131" s="79">
        <f t="shared" ref="K131:K136" si="32">+G131-J131</f>
        <v>67.373000000000047</v>
      </c>
      <c r="L131" s="50">
        <f t="shared" ref="L131:L136" si="33">+J131/G131</f>
        <v>0.82212500594034299</v>
      </c>
      <c r="M131" s="112" t="s">
        <v>79</v>
      </c>
    </row>
    <row r="132" spans="2:13" ht="31.5" customHeight="1">
      <c r="B132" s="536"/>
      <c r="C132" s="503"/>
      <c r="D132" s="523"/>
      <c r="E132" s="344" t="s">
        <v>8</v>
      </c>
      <c r="F132" s="345">
        <v>180</v>
      </c>
      <c r="G132" s="332">
        <f t="shared" si="30"/>
        <v>159.24</v>
      </c>
      <c r="H132" s="370">
        <v>158.58500000000001</v>
      </c>
      <c r="I132" s="370"/>
      <c r="J132" s="118">
        <f t="shared" si="31"/>
        <v>158.58500000000001</v>
      </c>
      <c r="K132" s="79">
        <f t="shared" si="32"/>
        <v>0.65500000000000114</v>
      </c>
      <c r="L132" s="50">
        <f t="shared" si="33"/>
        <v>0.99588671188143685</v>
      </c>
      <c r="M132" s="358">
        <v>44616</v>
      </c>
    </row>
    <row r="133" spans="2:13" ht="31.5" customHeight="1">
      <c r="B133" s="536"/>
      <c r="C133" s="503"/>
      <c r="D133" s="522" t="s">
        <v>154</v>
      </c>
      <c r="E133" s="344" t="s">
        <v>121</v>
      </c>
      <c r="F133" s="345">
        <v>326</v>
      </c>
      <c r="G133" s="332">
        <f t="shared" si="30"/>
        <v>393.37300000000005</v>
      </c>
      <c r="H133" s="370"/>
      <c r="I133" s="370">
        <v>233.53899999999999</v>
      </c>
      <c r="J133" s="118">
        <f t="shared" si="31"/>
        <v>233.53899999999999</v>
      </c>
      <c r="K133" s="79">
        <f t="shared" si="32"/>
        <v>159.83400000000006</v>
      </c>
      <c r="L133" s="50">
        <f t="shared" si="33"/>
        <v>0.59368334888261254</v>
      </c>
      <c r="M133" s="112" t="s">
        <v>79</v>
      </c>
    </row>
    <row r="134" spans="2:13" ht="31.5" customHeight="1">
      <c r="B134" s="536"/>
      <c r="C134" s="503"/>
      <c r="D134" s="523"/>
      <c r="E134" s="344" t="s">
        <v>8</v>
      </c>
      <c r="F134" s="345">
        <v>180</v>
      </c>
      <c r="G134" s="332">
        <f t="shared" si="30"/>
        <v>180.655</v>
      </c>
      <c r="H134" s="370">
        <v>312.84699999999998</v>
      </c>
      <c r="I134" s="370"/>
      <c r="J134" s="118">
        <f t="shared" si="31"/>
        <v>312.84699999999998</v>
      </c>
      <c r="K134" s="79">
        <f t="shared" si="32"/>
        <v>-132.19199999999998</v>
      </c>
      <c r="L134" s="387">
        <f t="shared" si="33"/>
        <v>1.73173728930835</v>
      </c>
      <c r="M134" s="358">
        <v>44634</v>
      </c>
    </row>
    <row r="135" spans="2:13" ht="31.5" customHeight="1">
      <c r="B135" s="536"/>
      <c r="C135" s="503"/>
      <c r="D135" s="522" t="s">
        <v>155</v>
      </c>
      <c r="E135" s="344" t="s">
        <v>121</v>
      </c>
      <c r="F135" s="345">
        <v>326</v>
      </c>
      <c r="G135" s="332">
        <f t="shared" si="30"/>
        <v>485.83400000000006</v>
      </c>
      <c r="H135" s="370"/>
      <c r="I135" s="370">
        <v>303.83100000000002</v>
      </c>
      <c r="J135" s="118">
        <f t="shared" si="31"/>
        <v>303.83100000000002</v>
      </c>
      <c r="K135" s="79">
        <f t="shared" si="32"/>
        <v>182.00300000000004</v>
      </c>
      <c r="L135" s="50">
        <f t="shared" si="33"/>
        <v>0.62538027392072182</v>
      </c>
      <c r="M135" s="112" t="s">
        <v>79</v>
      </c>
    </row>
    <row r="136" spans="2:13" ht="31.5" customHeight="1">
      <c r="B136" s="536"/>
      <c r="C136" s="503"/>
      <c r="D136" s="523"/>
      <c r="E136" s="344" t="s">
        <v>8</v>
      </c>
      <c r="F136" s="345">
        <v>181</v>
      </c>
      <c r="G136" s="332">
        <f t="shared" si="30"/>
        <v>48.808000000000021</v>
      </c>
      <c r="H136" s="370">
        <v>253.791</v>
      </c>
      <c r="I136" s="370"/>
      <c r="J136" s="118">
        <f t="shared" si="31"/>
        <v>253.791</v>
      </c>
      <c r="K136" s="79">
        <f t="shared" si="32"/>
        <v>-204.98299999999998</v>
      </c>
      <c r="L136" s="387">
        <f t="shared" si="33"/>
        <v>5.199782822488114</v>
      </c>
      <c r="M136" s="358">
        <v>44655</v>
      </c>
    </row>
    <row r="137" spans="2:13" ht="31.5" customHeight="1">
      <c r="B137" s="536"/>
      <c r="C137" s="502"/>
      <c r="D137" s="522" t="s">
        <v>156</v>
      </c>
      <c r="E137" s="344" t="s">
        <v>120</v>
      </c>
      <c r="F137" s="345">
        <v>51</v>
      </c>
      <c r="G137" s="332">
        <f>+F137+K135</f>
        <v>233.00300000000004</v>
      </c>
      <c r="H137" s="369"/>
      <c r="I137" s="369">
        <v>233.14400000000001</v>
      </c>
      <c r="J137" s="118">
        <f>+H137+I137</f>
        <v>233.14400000000001</v>
      </c>
      <c r="K137" s="79">
        <f>+G137-J137</f>
        <v>-0.14099999999996271</v>
      </c>
      <c r="L137" s="50">
        <f t="shared" si="29"/>
        <v>1.0006051424230589</v>
      </c>
      <c r="M137" s="358">
        <v>44701</v>
      </c>
    </row>
    <row r="138" spans="2:13" ht="31.5" customHeight="1">
      <c r="B138" s="536"/>
      <c r="C138" s="502"/>
      <c r="D138" s="523"/>
      <c r="E138" s="344" t="s">
        <v>8</v>
      </c>
      <c r="F138" s="345">
        <v>456</v>
      </c>
      <c r="G138" s="332">
        <f>+F138+K136</f>
        <v>251.01700000000002</v>
      </c>
      <c r="H138" s="369">
        <v>195.23500000000001</v>
      </c>
      <c r="I138" s="369"/>
      <c r="J138" s="118">
        <f>+H138+I138</f>
        <v>195.23500000000001</v>
      </c>
      <c r="K138" s="79">
        <f>+G138-J138</f>
        <v>55.782000000000011</v>
      </c>
      <c r="L138" s="50">
        <f t="shared" si="29"/>
        <v>0.77777600720269935</v>
      </c>
      <c r="M138" s="375">
        <v>44680</v>
      </c>
    </row>
    <row r="139" spans="2:13" ht="31.5" customHeight="1">
      <c r="B139" s="536"/>
      <c r="C139" s="502"/>
      <c r="D139" s="196" t="s">
        <v>128</v>
      </c>
      <c r="E139" s="151" t="s">
        <v>8</v>
      </c>
      <c r="F139" s="142">
        <v>181</v>
      </c>
      <c r="G139" s="95">
        <f>+F139+K138</f>
        <v>236.78200000000001</v>
      </c>
      <c r="H139" s="369">
        <v>87.611000000000004</v>
      </c>
      <c r="I139" s="369"/>
      <c r="J139" s="118">
        <f>+H139+I139</f>
        <v>87.611000000000004</v>
      </c>
      <c r="K139" s="79">
        <f>+G139-J139</f>
        <v>149.17099999999999</v>
      </c>
      <c r="L139" s="50">
        <f t="shared" si="29"/>
        <v>0.37000701066804065</v>
      </c>
      <c r="M139" s="112" t="s">
        <v>79</v>
      </c>
    </row>
    <row r="140" spans="2:13" ht="31.5" customHeight="1">
      <c r="B140" s="536"/>
      <c r="C140" s="511"/>
      <c r="D140" s="213" t="s">
        <v>129</v>
      </c>
      <c r="E140" s="195" t="s">
        <v>8</v>
      </c>
      <c r="F140" s="211">
        <v>181</v>
      </c>
      <c r="G140" s="212">
        <f>+F140+K139</f>
        <v>330.17099999999999</v>
      </c>
      <c r="H140" s="369">
        <v>116.20699999999999</v>
      </c>
      <c r="I140" s="369"/>
      <c r="J140" s="118">
        <f>+H140+I140</f>
        <v>116.20699999999999</v>
      </c>
      <c r="K140" s="208">
        <f>+G140-J140</f>
        <v>213.964</v>
      </c>
      <c r="L140" s="209">
        <f t="shared" si="29"/>
        <v>0.35196004494640654</v>
      </c>
      <c r="M140" s="112" t="s">
        <v>79</v>
      </c>
    </row>
    <row r="141" spans="2:13" ht="31.5" customHeight="1">
      <c r="B141" s="536"/>
      <c r="C141" s="503"/>
      <c r="D141" s="522" t="s">
        <v>39</v>
      </c>
      <c r="E141" s="344" t="s">
        <v>121</v>
      </c>
      <c r="F141" s="345">
        <v>326</v>
      </c>
      <c r="G141" s="332">
        <f>F141+K137</f>
        <v>325.85900000000004</v>
      </c>
      <c r="H141" s="370"/>
      <c r="I141" s="370">
        <v>357.51299999999998</v>
      </c>
      <c r="J141" s="118">
        <f t="shared" ref="J141:J146" si="34">+H141+I141</f>
        <v>357.51299999999998</v>
      </c>
      <c r="K141" s="208">
        <f t="shared" ref="K141:K146" si="35">+G141-J141</f>
        <v>-31.65399999999994</v>
      </c>
      <c r="L141" s="388">
        <f t="shared" ref="L141:L146" si="36">+J141/G141</f>
        <v>1.0971401741243911</v>
      </c>
      <c r="M141" s="358">
        <v>44791</v>
      </c>
    </row>
    <row r="142" spans="2:13" ht="31.5" customHeight="1">
      <c r="B142" s="536"/>
      <c r="C142" s="503"/>
      <c r="D142" s="523"/>
      <c r="E142" s="344" t="s">
        <v>8</v>
      </c>
      <c r="F142" s="345">
        <v>181</v>
      </c>
      <c r="G142" s="332">
        <f>F142+K140</f>
        <v>394.964</v>
      </c>
      <c r="H142" s="370">
        <v>748.721</v>
      </c>
      <c r="I142" s="370"/>
      <c r="J142" s="118">
        <f t="shared" si="34"/>
        <v>748.721</v>
      </c>
      <c r="K142" s="208">
        <f t="shared" si="35"/>
        <v>-353.75700000000001</v>
      </c>
      <c r="L142" s="388">
        <f t="shared" si="36"/>
        <v>1.8956689723620381</v>
      </c>
      <c r="M142" s="358">
        <v>44795</v>
      </c>
    </row>
    <row r="143" spans="2:13" ht="31.5" customHeight="1">
      <c r="B143" s="536"/>
      <c r="C143" s="503"/>
      <c r="D143" s="522" t="s">
        <v>40</v>
      </c>
      <c r="E143" s="344" t="s">
        <v>121</v>
      </c>
      <c r="F143" s="345">
        <v>326</v>
      </c>
      <c r="G143" s="332">
        <f>F143+K141</f>
        <v>294.34600000000006</v>
      </c>
      <c r="H143" s="370"/>
      <c r="I143" s="370">
        <v>275.06900000000002</v>
      </c>
      <c r="J143" s="118">
        <f t="shared" si="34"/>
        <v>275.06900000000002</v>
      </c>
      <c r="K143" s="208">
        <f t="shared" si="35"/>
        <v>19.277000000000044</v>
      </c>
      <c r="L143" s="209">
        <f t="shared" si="36"/>
        <v>0.93450904717577254</v>
      </c>
      <c r="M143" s="358">
        <v>44819</v>
      </c>
    </row>
    <row r="144" spans="2:13" ht="31.5" customHeight="1">
      <c r="B144" s="536"/>
      <c r="C144" s="503"/>
      <c r="D144" s="523"/>
      <c r="E144" s="344" t="s">
        <v>8</v>
      </c>
      <c r="F144" s="345">
        <v>681</v>
      </c>
      <c r="G144" s="332">
        <f>F144+K142</f>
        <v>327.24299999999999</v>
      </c>
      <c r="H144" s="370">
        <v>289.19499999999999</v>
      </c>
      <c r="I144" s="370"/>
      <c r="J144" s="118">
        <f t="shared" si="34"/>
        <v>289.19499999999999</v>
      </c>
      <c r="K144" s="208">
        <f t="shared" si="35"/>
        <v>38.048000000000002</v>
      </c>
      <c r="L144" s="209">
        <f t="shared" si="36"/>
        <v>0.88373166118144619</v>
      </c>
      <c r="M144" s="375">
        <v>44795</v>
      </c>
    </row>
    <row r="145" spans="2:13" ht="31.5" customHeight="1">
      <c r="B145" s="536"/>
      <c r="C145" s="503"/>
      <c r="D145" s="522" t="s">
        <v>41</v>
      </c>
      <c r="E145" s="344" t="s">
        <v>121</v>
      </c>
      <c r="F145" s="345">
        <v>226</v>
      </c>
      <c r="G145" s="332">
        <f>F145+K143</f>
        <v>245.27700000000004</v>
      </c>
      <c r="H145" s="370"/>
      <c r="I145" s="370">
        <v>379.14699999999999</v>
      </c>
      <c r="J145" s="118">
        <f t="shared" si="34"/>
        <v>379.14699999999999</v>
      </c>
      <c r="K145" s="208">
        <f t="shared" si="35"/>
        <v>-133.86999999999995</v>
      </c>
      <c r="L145" s="209">
        <f t="shared" si="36"/>
        <v>1.5457910851812438</v>
      </c>
      <c r="M145" s="358">
        <v>44853</v>
      </c>
    </row>
    <row r="146" spans="2:13" ht="31.5" customHeight="1">
      <c r="B146" s="536"/>
      <c r="C146" s="503"/>
      <c r="D146" s="523"/>
      <c r="E146" s="344" t="s">
        <v>8</v>
      </c>
      <c r="F146" s="345">
        <v>115</v>
      </c>
      <c r="G146" s="332">
        <f>F146+K144</f>
        <v>153.048</v>
      </c>
      <c r="H146" s="370">
        <v>207.535</v>
      </c>
      <c r="I146" s="370"/>
      <c r="J146" s="118">
        <f t="shared" si="34"/>
        <v>207.535</v>
      </c>
      <c r="K146" s="208">
        <f t="shared" si="35"/>
        <v>-54.486999999999995</v>
      </c>
      <c r="L146" s="209">
        <f t="shared" si="36"/>
        <v>1.3560124928127124</v>
      </c>
      <c r="M146" s="358">
        <v>44851</v>
      </c>
    </row>
    <row r="147" spans="2:13" ht="31.5" customHeight="1">
      <c r="B147" s="536"/>
      <c r="C147" s="502"/>
      <c r="D147" s="524" t="s">
        <v>42</v>
      </c>
      <c r="E147" s="151" t="s">
        <v>121</v>
      </c>
      <c r="F147" s="142">
        <v>226</v>
      </c>
      <c r="G147" s="95">
        <f>+F147+K145</f>
        <v>92.130000000000052</v>
      </c>
      <c r="H147" s="369"/>
      <c r="I147" s="369">
        <v>208.297</v>
      </c>
      <c r="J147" s="118">
        <f>+H147+I147</f>
        <v>208.297</v>
      </c>
      <c r="K147" s="79">
        <f t="shared" ref="K147:K152" si="37">+G147-J147</f>
        <v>-116.16699999999994</v>
      </c>
      <c r="L147" s="50">
        <f t="shared" si="29"/>
        <v>2.2609030717464438</v>
      </c>
      <c r="M147" s="358">
        <v>44869</v>
      </c>
    </row>
    <row r="148" spans="2:13" ht="31.5" customHeight="1">
      <c r="B148" s="536"/>
      <c r="C148" s="511"/>
      <c r="D148" s="523"/>
      <c r="E148" s="210" t="s">
        <v>8</v>
      </c>
      <c r="F148" s="211">
        <v>114</v>
      </c>
      <c r="G148" s="212">
        <f>+F148+K146</f>
        <v>59.513000000000005</v>
      </c>
      <c r="H148" s="369">
        <v>130.60900000000001</v>
      </c>
      <c r="I148" s="369"/>
      <c r="J148" s="118">
        <f>+H148+I148</f>
        <v>130.60900000000001</v>
      </c>
      <c r="K148" s="208">
        <f t="shared" si="37"/>
        <v>-71.096000000000004</v>
      </c>
      <c r="L148" s="209">
        <f t="shared" si="29"/>
        <v>2.1946297447616487</v>
      </c>
      <c r="M148" s="358">
        <v>44872</v>
      </c>
    </row>
    <row r="149" spans="2:13" ht="31.5" customHeight="1">
      <c r="B149" s="536"/>
      <c r="C149" s="502"/>
      <c r="D149" s="509" t="s">
        <v>158</v>
      </c>
      <c r="E149" s="151" t="s">
        <v>121</v>
      </c>
      <c r="F149" s="142">
        <v>226</v>
      </c>
      <c r="G149" s="95">
        <f>+F149+K147</f>
        <v>109.83300000000006</v>
      </c>
      <c r="H149" s="365"/>
      <c r="I149" s="365">
        <v>340.71100000000001</v>
      </c>
      <c r="J149" s="118">
        <f>H149+I149</f>
        <v>340.71100000000001</v>
      </c>
      <c r="K149" s="79">
        <f t="shared" si="37"/>
        <v>-230.87799999999996</v>
      </c>
      <c r="L149" s="50">
        <f t="shared" si="29"/>
        <v>3.1020822521464391</v>
      </c>
      <c r="M149" s="112" t="s">
        <v>79</v>
      </c>
    </row>
    <row r="150" spans="2:13" ht="31.5" customHeight="1">
      <c r="B150" s="536"/>
      <c r="C150" s="502"/>
      <c r="D150" s="509"/>
      <c r="E150" s="151" t="s">
        <v>8</v>
      </c>
      <c r="F150" s="142">
        <v>114</v>
      </c>
      <c r="G150" s="95">
        <f>+F150+K148</f>
        <v>42.903999999999996</v>
      </c>
      <c r="H150" s="365">
        <v>158.65600000000001</v>
      </c>
      <c r="I150" s="365"/>
      <c r="J150" s="118">
        <f>H150+I150</f>
        <v>158.65600000000001</v>
      </c>
      <c r="K150" s="79">
        <f t="shared" si="37"/>
        <v>-115.75200000000001</v>
      </c>
      <c r="L150" s="50">
        <f t="shared" si="29"/>
        <v>3.6979302629125494</v>
      </c>
      <c r="M150" s="112" t="s">
        <v>79</v>
      </c>
    </row>
    <row r="151" spans="2:13" ht="31.5" customHeight="1">
      <c r="B151" s="536"/>
      <c r="C151" s="504" t="s">
        <v>6</v>
      </c>
      <c r="D151" s="519" t="s">
        <v>152</v>
      </c>
      <c r="E151" s="150" t="s">
        <v>120</v>
      </c>
      <c r="F151" s="78">
        <v>155</v>
      </c>
      <c r="G151" s="94">
        <f>+F151</f>
        <v>155</v>
      </c>
      <c r="H151" s="368"/>
      <c r="I151" s="371">
        <v>160.797</v>
      </c>
      <c r="J151" s="118">
        <f>+H151+I151</f>
        <v>160.797</v>
      </c>
      <c r="K151" s="79">
        <f t="shared" si="37"/>
        <v>-5.796999999999997</v>
      </c>
      <c r="L151" s="387">
        <f t="shared" si="29"/>
        <v>1.0373999999999999</v>
      </c>
      <c r="M151" s="358">
        <v>44578</v>
      </c>
    </row>
    <row r="152" spans="2:13" ht="31.5" customHeight="1">
      <c r="B152" s="536"/>
      <c r="C152" s="504"/>
      <c r="D152" s="519"/>
      <c r="E152" s="150" t="s">
        <v>8</v>
      </c>
      <c r="F152" s="78">
        <v>85</v>
      </c>
      <c r="G152" s="94">
        <f>+F152</f>
        <v>85</v>
      </c>
      <c r="H152" s="370">
        <v>8.33</v>
      </c>
      <c r="I152" s="370"/>
      <c r="J152" s="118">
        <f>+H152+I152</f>
        <v>8.33</v>
      </c>
      <c r="K152" s="79">
        <f t="shared" si="37"/>
        <v>76.67</v>
      </c>
      <c r="L152" s="50">
        <f>+J152/G152</f>
        <v>9.8000000000000004E-2</v>
      </c>
      <c r="M152" s="112" t="s">
        <v>79</v>
      </c>
    </row>
    <row r="153" spans="2:13" ht="31.5" customHeight="1">
      <c r="B153" s="536"/>
      <c r="C153" s="505"/>
      <c r="D153" s="521" t="s">
        <v>153</v>
      </c>
      <c r="E153" s="342" t="s">
        <v>121</v>
      </c>
      <c r="F153" s="343">
        <v>154</v>
      </c>
      <c r="G153" s="328">
        <f t="shared" ref="G153:G158" si="38">F153+K151</f>
        <v>148.203</v>
      </c>
      <c r="H153" s="370"/>
      <c r="I153" s="370">
        <v>179.691</v>
      </c>
      <c r="J153" s="118">
        <f t="shared" ref="J153:J158" si="39">+H153+I153</f>
        <v>179.691</v>
      </c>
      <c r="K153" s="79">
        <f t="shared" ref="K153:K158" si="40">+G153-J153</f>
        <v>-31.488</v>
      </c>
      <c r="L153" s="387">
        <f t="shared" ref="L153:L158" si="41">+J153/G153</f>
        <v>1.2124653347098238</v>
      </c>
      <c r="M153" s="358">
        <v>44606</v>
      </c>
    </row>
    <row r="154" spans="2:13" ht="31.5" customHeight="1">
      <c r="B154" s="536"/>
      <c r="C154" s="505"/>
      <c r="D154" s="516"/>
      <c r="E154" s="342" t="s">
        <v>8</v>
      </c>
      <c r="F154" s="343">
        <v>85</v>
      </c>
      <c r="G154" s="328">
        <f t="shared" si="38"/>
        <v>161.67000000000002</v>
      </c>
      <c r="H154" s="370">
        <v>20.728000000000002</v>
      </c>
      <c r="I154" s="370"/>
      <c r="J154" s="118">
        <f t="shared" si="39"/>
        <v>20.728000000000002</v>
      </c>
      <c r="K154" s="79">
        <f t="shared" si="40"/>
        <v>140.94200000000001</v>
      </c>
      <c r="L154" s="50">
        <f t="shared" si="41"/>
        <v>0.12821178944764025</v>
      </c>
      <c r="M154" s="112" t="s">
        <v>79</v>
      </c>
    </row>
    <row r="155" spans="2:13" ht="31.5" customHeight="1">
      <c r="B155" s="536"/>
      <c r="C155" s="505"/>
      <c r="D155" s="521" t="s">
        <v>154</v>
      </c>
      <c r="E155" s="342" t="s">
        <v>121</v>
      </c>
      <c r="F155" s="343">
        <v>154</v>
      </c>
      <c r="G155" s="328">
        <f t="shared" si="38"/>
        <v>122.512</v>
      </c>
      <c r="H155" s="370"/>
      <c r="I155" s="370">
        <v>129.65799999999999</v>
      </c>
      <c r="J155" s="118">
        <f t="shared" si="39"/>
        <v>129.65799999999999</v>
      </c>
      <c r="K155" s="79">
        <f t="shared" si="40"/>
        <v>-7.1459999999999866</v>
      </c>
      <c r="L155" s="387">
        <f t="shared" si="41"/>
        <v>1.0583289800182838</v>
      </c>
      <c r="M155" s="358">
        <v>44636</v>
      </c>
    </row>
    <row r="156" spans="2:13" ht="31.5" customHeight="1">
      <c r="B156" s="536"/>
      <c r="C156" s="505"/>
      <c r="D156" s="516"/>
      <c r="E156" s="342" t="s">
        <v>8</v>
      </c>
      <c r="F156" s="343">
        <v>85</v>
      </c>
      <c r="G156" s="328">
        <f t="shared" si="38"/>
        <v>225.94200000000001</v>
      </c>
      <c r="H156" s="370">
        <v>85.138999999999996</v>
      </c>
      <c r="I156" s="370"/>
      <c r="J156" s="118">
        <f t="shared" si="39"/>
        <v>85.138999999999996</v>
      </c>
      <c r="K156" s="79">
        <f t="shared" si="40"/>
        <v>140.803</v>
      </c>
      <c r="L156" s="50">
        <f t="shared" si="41"/>
        <v>0.37681794442821603</v>
      </c>
      <c r="M156" s="112" t="s">
        <v>79</v>
      </c>
    </row>
    <row r="157" spans="2:13" ht="31.5" customHeight="1">
      <c r="B157" s="536"/>
      <c r="C157" s="505"/>
      <c r="D157" s="521" t="s">
        <v>155</v>
      </c>
      <c r="E157" s="342" t="s">
        <v>121</v>
      </c>
      <c r="F157" s="343">
        <v>154</v>
      </c>
      <c r="G157" s="328">
        <f t="shared" si="38"/>
        <v>146.85400000000001</v>
      </c>
      <c r="H157" s="370"/>
      <c r="I157" s="370">
        <v>140.90799999999999</v>
      </c>
      <c r="J157" s="118">
        <f t="shared" si="39"/>
        <v>140.90799999999999</v>
      </c>
      <c r="K157" s="79">
        <f t="shared" si="40"/>
        <v>5.9460000000000264</v>
      </c>
      <c r="L157" s="50">
        <f t="shared" si="41"/>
        <v>0.95951080665150401</v>
      </c>
      <c r="M157" s="358">
        <v>44664</v>
      </c>
    </row>
    <row r="158" spans="2:13" ht="31.5" customHeight="1">
      <c r="B158" s="536"/>
      <c r="C158" s="505"/>
      <c r="D158" s="516"/>
      <c r="E158" s="342" t="s">
        <v>8</v>
      </c>
      <c r="F158" s="343">
        <v>85</v>
      </c>
      <c r="G158" s="328">
        <f t="shared" si="38"/>
        <v>225.803</v>
      </c>
      <c r="H158" s="370">
        <v>61.326999999999998</v>
      </c>
      <c r="I158" s="370"/>
      <c r="J158" s="118">
        <f t="shared" si="39"/>
        <v>61.326999999999998</v>
      </c>
      <c r="K158" s="79">
        <f t="shared" si="40"/>
        <v>164.476</v>
      </c>
      <c r="L158" s="50">
        <f t="shared" si="41"/>
        <v>0.27159515152588759</v>
      </c>
      <c r="M158" s="112" t="s">
        <v>79</v>
      </c>
    </row>
    <row r="159" spans="2:13" ht="31.5" customHeight="1">
      <c r="B159" s="536"/>
      <c r="C159" s="504"/>
      <c r="D159" s="520" t="s">
        <v>156</v>
      </c>
      <c r="E159" s="150" t="s">
        <v>121</v>
      </c>
      <c r="F159" s="78">
        <v>154</v>
      </c>
      <c r="G159" s="94">
        <f>+F159+K157</f>
        <v>159.94600000000003</v>
      </c>
      <c r="H159" s="369"/>
      <c r="I159" s="369">
        <v>154.095</v>
      </c>
      <c r="J159" s="118">
        <f>+H159+I159</f>
        <v>154.095</v>
      </c>
      <c r="K159" s="79">
        <f>+G159-J159</f>
        <v>5.8510000000000275</v>
      </c>
      <c r="L159" s="50">
        <f t="shared" ref="L159:L172" si="42">+J159/G159</f>
        <v>0.96341890388005935</v>
      </c>
      <c r="M159" s="358">
        <v>44691</v>
      </c>
    </row>
    <row r="160" spans="2:13" ht="31.5" customHeight="1">
      <c r="B160" s="536"/>
      <c r="C160" s="504"/>
      <c r="D160" s="520"/>
      <c r="E160" s="150" t="s">
        <v>8</v>
      </c>
      <c r="F160" s="78">
        <v>85</v>
      </c>
      <c r="G160" s="94">
        <f>+F160+K158</f>
        <v>249.476</v>
      </c>
      <c r="H160" s="369">
        <v>27.114000000000001</v>
      </c>
      <c r="I160" s="369"/>
      <c r="J160" s="118">
        <f>+H160+I160</f>
        <v>27.114000000000001</v>
      </c>
      <c r="K160" s="79">
        <f>+G160-J160</f>
        <v>222.36199999999999</v>
      </c>
      <c r="L160" s="50">
        <f>+J160/G160</f>
        <v>0.10868380124741459</v>
      </c>
      <c r="M160" s="112" t="s">
        <v>79</v>
      </c>
    </row>
    <row r="161" spans="2:13" ht="31.5" customHeight="1">
      <c r="B161" s="536"/>
      <c r="C161" s="504"/>
      <c r="D161" s="197" t="s">
        <v>128</v>
      </c>
      <c r="E161" s="150" t="s">
        <v>29</v>
      </c>
      <c r="F161" s="78">
        <v>85</v>
      </c>
      <c r="G161" s="94">
        <f>+F161+K160</f>
        <v>307.36199999999997</v>
      </c>
      <c r="H161" s="369">
        <v>30.800999999999998</v>
      </c>
      <c r="I161" s="369"/>
      <c r="J161" s="118">
        <f>+H161+I161</f>
        <v>30.800999999999998</v>
      </c>
      <c r="K161" s="79">
        <f>+G161-J161</f>
        <v>276.56099999999998</v>
      </c>
      <c r="L161" s="50">
        <f t="shared" si="42"/>
        <v>0.10021082632205673</v>
      </c>
      <c r="M161" s="112" t="s">
        <v>79</v>
      </c>
    </row>
    <row r="162" spans="2:13" ht="31.5" customHeight="1">
      <c r="B162" s="536"/>
      <c r="C162" s="504"/>
      <c r="D162" s="197" t="s">
        <v>129</v>
      </c>
      <c r="E162" s="150" t="s">
        <v>8</v>
      </c>
      <c r="F162" s="78">
        <v>85</v>
      </c>
      <c r="G162" s="94">
        <f>+F162+K161</f>
        <v>361.56099999999998</v>
      </c>
      <c r="H162" s="369">
        <v>58.241</v>
      </c>
      <c r="I162" s="369"/>
      <c r="J162" s="118">
        <f>+H162+I162</f>
        <v>58.241</v>
      </c>
      <c r="K162" s="79">
        <f>+G162-J162</f>
        <v>303.32</v>
      </c>
      <c r="L162" s="50">
        <f t="shared" si="42"/>
        <v>0.16108208573380425</v>
      </c>
      <c r="M162" s="112" t="s">
        <v>79</v>
      </c>
    </row>
    <row r="163" spans="2:13" ht="31.5" customHeight="1">
      <c r="B163" s="536"/>
      <c r="C163" s="505"/>
      <c r="D163" s="521" t="s">
        <v>39</v>
      </c>
      <c r="E163" s="342" t="s">
        <v>121</v>
      </c>
      <c r="F163" s="343">
        <v>154</v>
      </c>
      <c r="G163" s="328">
        <f>F163+K159</f>
        <v>159.85100000000003</v>
      </c>
      <c r="H163" s="370"/>
      <c r="I163" s="370">
        <v>168.66300000000001</v>
      </c>
      <c r="J163" s="118">
        <f t="shared" ref="J163:J168" si="43">+H163+I163</f>
        <v>168.66300000000001</v>
      </c>
      <c r="K163" s="79">
        <f t="shared" ref="K163:K168" si="44">+G163-J163</f>
        <v>-8.8119999999999834</v>
      </c>
      <c r="L163" s="387">
        <f t="shared" ref="L163:L168" si="45">+J163/G163</f>
        <v>1.055126336400773</v>
      </c>
      <c r="M163" s="358">
        <v>44785</v>
      </c>
    </row>
    <row r="164" spans="2:13" ht="31.5" customHeight="1">
      <c r="B164" s="536"/>
      <c r="C164" s="505"/>
      <c r="D164" s="516"/>
      <c r="E164" s="342" t="s">
        <v>8</v>
      </c>
      <c r="F164" s="343">
        <v>85</v>
      </c>
      <c r="G164" s="328">
        <f>F164+K162</f>
        <v>388.32</v>
      </c>
      <c r="H164" s="370">
        <v>194.19200000000001</v>
      </c>
      <c r="I164" s="370"/>
      <c r="J164" s="118">
        <f t="shared" si="43"/>
        <v>194.19200000000001</v>
      </c>
      <c r="K164" s="79">
        <f t="shared" si="44"/>
        <v>194.12799999999999</v>
      </c>
      <c r="L164" s="50">
        <f t="shared" si="45"/>
        <v>0.50008240626287603</v>
      </c>
      <c r="M164" s="112" t="s">
        <v>79</v>
      </c>
    </row>
    <row r="165" spans="2:13" ht="31.5" customHeight="1">
      <c r="B165" s="536"/>
      <c r="C165" s="505"/>
      <c r="D165" s="521" t="s">
        <v>40</v>
      </c>
      <c r="E165" s="342" t="s">
        <v>121</v>
      </c>
      <c r="F165" s="343">
        <v>154</v>
      </c>
      <c r="G165" s="328">
        <f>F165+K163</f>
        <v>145.18800000000002</v>
      </c>
      <c r="H165" s="370"/>
      <c r="I165" s="370">
        <v>131.20400000000001</v>
      </c>
      <c r="J165" s="118">
        <f t="shared" si="43"/>
        <v>131.20400000000001</v>
      </c>
      <c r="K165" s="79">
        <f t="shared" si="44"/>
        <v>13.984000000000009</v>
      </c>
      <c r="L165" s="50">
        <f t="shared" si="45"/>
        <v>0.90368350001377518</v>
      </c>
      <c r="M165" s="358">
        <v>44816</v>
      </c>
    </row>
    <row r="166" spans="2:13" ht="31.5" customHeight="1">
      <c r="B166" s="536"/>
      <c r="C166" s="505"/>
      <c r="D166" s="516"/>
      <c r="E166" s="342" t="s">
        <v>8</v>
      </c>
      <c r="F166" s="343">
        <v>85</v>
      </c>
      <c r="G166" s="328">
        <f>F166+K164</f>
        <v>279.12799999999999</v>
      </c>
      <c r="H166" s="370">
        <v>162.24100000000001</v>
      </c>
      <c r="I166" s="370"/>
      <c r="J166" s="118">
        <f t="shared" si="43"/>
        <v>162.24100000000001</v>
      </c>
      <c r="K166" s="79">
        <f t="shared" si="44"/>
        <v>116.88699999999997</v>
      </c>
      <c r="L166" s="50">
        <f t="shared" si="45"/>
        <v>0.58124229744060085</v>
      </c>
      <c r="M166" s="112" t="s">
        <v>79</v>
      </c>
    </row>
    <row r="167" spans="2:13" ht="31.5" customHeight="1">
      <c r="B167" s="536"/>
      <c r="C167" s="505"/>
      <c r="D167" s="521" t="s">
        <v>41</v>
      </c>
      <c r="E167" s="342" t="s">
        <v>121</v>
      </c>
      <c r="F167" s="343">
        <v>154</v>
      </c>
      <c r="G167" s="328">
        <f>F167+K165</f>
        <v>167.98400000000001</v>
      </c>
      <c r="H167" s="370"/>
      <c r="I167" s="370">
        <v>201.708</v>
      </c>
      <c r="J167" s="118">
        <f t="shared" si="43"/>
        <v>201.708</v>
      </c>
      <c r="K167" s="79">
        <f t="shared" si="44"/>
        <v>-33.72399999999999</v>
      </c>
      <c r="L167" s="50">
        <f t="shared" si="45"/>
        <v>1.2007572149728545</v>
      </c>
      <c r="M167" s="358">
        <v>44853</v>
      </c>
    </row>
    <row r="168" spans="2:13" ht="31.5" customHeight="1">
      <c r="B168" s="536"/>
      <c r="C168" s="505"/>
      <c r="D168" s="516"/>
      <c r="E168" s="342" t="s">
        <v>8</v>
      </c>
      <c r="F168" s="343">
        <v>85</v>
      </c>
      <c r="G168" s="328">
        <f>F168+K166</f>
        <v>201.88699999999997</v>
      </c>
      <c r="H168" s="370">
        <v>48.418999999999997</v>
      </c>
      <c r="I168" s="370"/>
      <c r="J168" s="118">
        <f t="shared" si="43"/>
        <v>48.418999999999997</v>
      </c>
      <c r="K168" s="79">
        <f t="shared" si="44"/>
        <v>153.46799999999996</v>
      </c>
      <c r="L168" s="50">
        <f t="shared" si="45"/>
        <v>0.2398321833500919</v>
      </c>
      <c r="M168" s="112" t="s">
        <v>79</v>
      </c>
    </row>
    <row r="169" spans="2:13" ht="31.5" customHeight="1">
      <c r="B169" s="536"/>
      <c r="C169" s="506"/>
      <c r="D169" s="515" t="s">
        <v>42</v>
      </c>
      <c r="E169" s="205" t="s">
        <v>121</v>
      </c>
      <c r="F169" s="206">
        <v>154</v>
      </c>
      <c r="G169" s="207">
        <f>+F169+K167</f>
        <v>120.27600000000001</v>
      </c>
      <c r="H169" s="369"/>
      <c r="I169" s="369">
        <v>103.628</v>
      </c>
      <c r="J169" s="118">
        <f>+H169+I169</f>
        <v>103.628</v>
      </c>
      <c r="K169" s="208">
        <f t="shared" ref="K169:K174" si="46">+G169-J169</f>
        <v>16.64800000000001</v>
      </c>
      <c r="L169" s="209">
        <f t="shared" si="42"/>
        <v>0.86158502111809498</v>
      </c>
      <c r="M169" s="358">
        <v>44874</v>
      </c>
    </row>
    <row r="170" spans="2:13" ht="31.5" customHeight="1">
      <c r="B170" s="536"/>
      <c r="C170" s="506"/>
      <c r="D170" s="516"/>
      <c r="E170" s="205" t="s">
        <v>8</v>
      </c>
      <c r="F170" s="206">
        <v>85</v>
      </c>
      <c r="G170" s="207">
        <f>+F170+K168</f>
        <v>238.46799999999996</v>
      </c>
      <c r="H170" s="369">
        <v>57.228999999999999</v>
      </c>
      <c r="I170" s="369"/>
      <c r="J170" s="118">
        <f>+H170+I170</f>
        <v>57.228999999999999</v>
      </c>
      <c r="K170" s="208">
        <f t="shared" si="46"/>
        <v>181.23899999999998</v>
      </c>
      <c r="L170" s="209">
        <f t="shared" si="42"/>
        <v>0.23998607779660167</v>
      </c>
      <c r="M170" s="112" t="s">
        <v>79</v>
      </c>
    </row>
    <row r="171" spans="2:13" ht="31.5" customHeight="1">
      <c r="B171" s="536"/>
      <c r="C171" s="504"/>
      <c r="D171" s="520" t="s">
        <v>158</v>
      </c>
      <c r="E171" s="150" t="s">
        <v>120</v>
      </c>
      <c r="F171" s="78">
        <v>154</v>
      </c>
      <c r="G171" s="94">
        <f>+F171+K169</f>
        <v>170.64800000000002</v>
      </c>
      <c r="H171" s="369"/>
      <c r="I171" s="369">
        <v>87.215000000000003</v>
      </c>
      <c r="J171" s="118">
        <f>H171+I171</f>
        <v>87.215000000000003</v>
      </c>
      <c r="K171" s="79">
        <f t="shared" si="46"/>
        <v>83.433000000000021</v>
      </c>
      <c r="L171" s="50">
        <f t="shared" si="42"/>
        <v>0.51108129014110915</v>
      </c>
      <c r="M171" s="112" t="s">
        <v>79</v>
      </c>
    </row>
    <row r="172" spans="2:13" ht="31.5" customHeight="1">
      <c r="B172" s="536"/>
      <c r="C172" s="504"/>
      <c r="D172" s="520"/>
      <c r="E172" s="150" t="s">
        <v>8</v>
      </c>
      <c r="F172" s="78">
        <v>85</v>
      </c>
      <c r="G172" s="94">
        <f>+F172+K170</f>
        <v>266.23899999999998</v>
      </c>
      <c r="H172" s="369">
        <v>14.007999999999999</v>
      </c>
      <c r="I172" s="369"/>
      <c r="J172" s="118">
        <f>H172+I172</f>
        <v>14.007999999999999</v>
      </c>
      <c r="K172" s="79">
        <f t="shared" si="46"/>
        <v>252.23099999999997</v>
      </c>
      <c r="L172" s="50">
        <f t="shared" si="42"/>
        <v>5.2614380312426053E-2</v>
      </c>
      <c r="M172" s="112" t="s">
        <v>79</v>
      </c>
    </row>
    <row r="173" spans="2:13" ht="31.5" customHeight="1">
      <c r="B173" s="536"/>
      <c r="C173" s="502" t="s">
        <v>7</v>
      </c>
      <c r="D173" s="510" t="s">
        <v>152</v>
      </c>
      <c r="E173" s="151" t="s">
        <v>121</v>
      </c>
      <c r="F173" s="142">
        <v>150</v>
      </c>
      <c r="G173" s="95">
        <f>+F173</f>
        <v>150</v>
      </c>
      <c r="H173" s="373"/>
      <c r="I173" s="371">
        <v>92.397000000000006</v>
      </c>
      <c r="J173" s="118">
        <f>H173+I173</f>
        <v>92.397000000000006</v>
      </c>
      <c r="K173" s="79">
        <f t="shared" si="46"/>
        <v>57.602999999999994</v>
      </c>
      <c r="L173" s="50">
        <f>+J173/G173</f>
        <v>0.61598000000000008</v>
      </c>
      <c r="M173" s="112" t="s">
        <v>79</v>
      </c>
    </row>
    <row r="174" spans="2:13" ht="31.5" customHeight="1">
      <c r="B174" s="536"/>
      <c r="C174" s="502"/>
      <c r="D174" s="510"/>
      <c r="E174" s="151" t="s">
        <v>8</v>
      </c>
      <c r="F174" s="142">
        <v>83</v>
      </c>
      <c r="G174" s="95">
        <f>+F174</f>
        <v>83</v>
      </c>
      <c r="H174" s="370">
        <v>12.023</v>
      </c>
      <c r="I174" s="369"/>
      <c r="J174" s="118">
        <f>+H174+I174</f>
        <v>12.023</v>
      </c>
      <c r="K174" s="79">
        <f t="shared" si="46"/>
        <v>70.977000000000004</v>
      </c>
      <c r="L174" s="50">
        <f>+J174/G174</f>
        <v>0.14485542168674698</v>
      </c>
      <c r="M174" s="112" t="s">
        <v>79</v>
      </c>
    </row>
    <row r="175" spans="2:13" ht="31.5" customHeight="1">
      <c r="B175" s="536"/>
      <c r="C175" s="503"/>
      <c r="D175" s="522" t="s">
        <v>153</v>
      </c>
      <c r="E175" s="344" t="s">
        <v>121</v>
      </c>
      <c r="F175" s="345">
        <v>150</v>
      </c>
      <c r="G175" s="332">
        <f t="shared" ref="G175:G180" si="47">F175+K173</f>
        <v>207.60300000000001</v>
      </c>
      <c r="H175" s="370"/>
      <c r="I175" s="370">
        <v>119.80800000000001</v>
      </c>
      <c r="J175" s="118">
        <f t="shared" ref="J175:J180" si="48">+H175+I175</f>
        <v>119.80800000000001</v>
      </c>
      <c r="K175" s="79">
        <f t="shared" ref="K175:K180" si="49">+G175-J175</f>
        <v>87.795000000000002</v>
      </c>
      <c r="L175" s="50">
        <f t="shared" ref="L175:L180" si="50">+J175/G175</f>
        <v>0.57710148697273167</v>
      </c>
      <c r="M175" s="112" t="s">
        <v>79</v>
      </c>
    </row>
    <row r="176" spans="2:13" ht="31.5" customHeight="1">
      <c r="B176" s="536"/>
      <c r="C176" s="503"/>
      <c r="D176" s="523"/>
      <c r="E176" s="344" t="s">
        <v>8</v>
      </c>
      <c r="F176" s="345">
        <v>83</v>
      </c>
      <c r="G176" s="332">
        <f t="shared" si="47"/>
        <v>153.977</v>
      </c>
      <c r="H176" s="370">
        <v>18.888999999999999</v>
      </c>
      <c r="I176" s="370"/>
      <c r="J176" s="118">
        <f t="shared" si="48"/>
        <v>18.888999999999999</v>
      </c>
      <c r="K176" s="79">
        <f t="shared" si="49"/>
        <v>135.08799999999999</v>
      </c>
      <c r="L176" s="50">
        <f t="shared" si="50"/>
        <v>0.12267416562213837</v>
      </c>
      <c r="M176" s="112" t="s">
        <v>79</v>
      </c>
    </row>
    <row r="177" spans="2:13" ht="31.5" customHeight="1">
      <c r="B177" s="536"/>
      <c r="C177" s="503"/>
      <c r="D177" s="522" t="s">
        <v>154</v>
      </c>
      <c r="E177" s="344" t="s">
        <v>121</v>
      </c>
      <c r="F177" s="345">
        <v>149</v>
      </c>
      <c r="G177" s="332">
        <f t="shared" si="47"/>
        <v>236.79500000000002</v>
      </c>
      <c r="H177" s="370"/>
      <c r="I177" s="370">
        <v>122.044</v>
      </c>
      <c r="J177" s="118">
        <f t="shared" si="48"/>
        <v>122.044</v>
      </c>
      <c r="K177" s="79">
        <f t="shared" si="49"/>
        <v>114.75100000000002</v>
      </c>
      <c r="L177" s="50">
        <f t="shared" si="50"/>
        <v>0.5153993961021136</v>
      </c>
      <c r="M177" s="112" t="s">
        <v>79</v>
      </c>
    </row>
    <row r="178" spans="2:13" ht="31.5" customHeight="1">
      <c r="B178" s="536"/>
      <c r="C178" s="503"/>
      <c r="D178" s="523"/>
      <c r="E178" s="344" t="s">
        <v>8</v>
      </c>
      <c r="F178" s="345">
        <v>83</v>
      </c>
      <c r="G178" s="332">
        <f t="shared" si="47"/>
        <v>218.08799999999999</v>
      </c>
      <c r="H178" s="370">
        <v>114.193</v>
      </c>
      <c r="I178" s="370"/>
      <c r="J178" s="118">
        <f t="shared" si="48"/>
        <v>114.193</v>
      </c>
      <c r="K178" s="79">
        <f t="shared" si="49"/>
        <v>103.895</v>
      </c>
      <c r="L178" s="50">
        <f t="shared" si="50"/>
        <v>0.52360973551960677</v>
      </c>
      <c r="M178" s="112" t="s">
        <v>79</v>
      </c>
    </row>
    <row r="179" spans="2:13" ht="31.5" customHeight="1">
      <c r="B179" s="536"/>
      <c r="C179" s="503"/>
      <c r="D179" s="522" t="s">
        <v>155</v>
      </c>
      <c r="E179" s="344" t="s">
        <v>121</v>
      </c>
      <c r="F179" s="345">
        <v>149</v>
      </c>
      <c r="G179" s="332">
        <f t="shared" si="47"/>
        <v>263.75100000000003</v>
      </c>
      <c r="H179" s="370"/>
      <c r="I179" s="370">
        <v>142.334</v>
      </c>
      <c r="J179" s="118">
        <f t="shared" si="48"/>
        <v>142.334</v>
      </c>
      <c r="K179" s="79">
        <f t="shared" si="49"/>
        <v>121.41700000000003</v>
      </c>
      <c r="L179" s="50">
        <f t="shared" si="50"/>
        <v>0.53965293022585692</v>
      </c>
      <c r="M179" s="112" t="s">
        <v>79</v>
      </c>
    </row>
    <row r="180" spans="2:13" ht="31.5" customHeight="1">
      <c r="B180" s="536"/>
      <c r="C180" s="503"/>
      <c r="D180" s="523"/>
      <c r="E180" s="344" t="s">
        <v>8</v>
      </c>
      <c r="F180" s="345">
        <v>83</v>
      </c>
      <c r="G180" s="332">
        <f t="shared" si="47"/>
        <v>186.89499999999998</v>
      </c>
      <c r="H180" s="370">
        <v>82.637</v>
      </c>
      <c r="I180" s="370"/>
      <c r="J180" s="118">
        <f t="shared" si="48"/>
        <v>82.637</v>
      </c>
      <c r="K180" s="79">
        <f t="shared" si="49"/>
        <v>104.25799999999998</v>
      </c>
      <c r="L180" s="50">
        <f t="shared" si="50"/>
        <v>0.44215736108510129</v>
      </c>
      <c r="M180" s="112" t="s">
        <v>79</v>
      </c>
    </row>
    <row r="181" spans="2:13" ht="31.5" customHeight="1">
      <c r="B181" s="536"/>
      <c r="C181" s="502"/>
      <c r="D181" s="509" t="s">
        <v>156</v>
      </c>
      <c r="E181" s="151" t="s">
        <v>120</v>
      </c>
      <c r="F181" s="142">
        <v>149</v>
      </c>
      <c r="G181" s="95">
        <f>+F181+K179</f>
        <v>270.41700000000003</v>
      </c>
      <c r="H181" s="369"/>
      <c r="I181" s="369">
        <v>215.66800000000001</v>
      </c>
      <c r="J181" s="118">
        <f>+H181+I181</f>
        <v>215.66800000000001</v>
      </c>
      <c r="K181" s="79">
        <f>+G181-J181</f>
        <v>54.749000000000024</v>
      </c>
      <c r="L181" s="50">
        <f>+J181/G181</f>
        <v>0.79753861628521872</v>
      </c>
      <c r="M181" s="112" t="s">
        <v>79</v>
      </c>
    </row>
    <row r="182" spans="2:13" ht="31.5" customHeight="1">
      <c r="B182" s="536"/>
      <c r="C182" s="502"/>
      <c r="D182" s="509"/>
      <c r="E182" s="151" t="s">
        <v>8</v>
      </c>
      <c r="F182" s="142">
        <v>83</v>
      </c>
      <c r="G182" s="95">
        <f>+F182+K180</f>
        <v>187.25799999999998</v>
      </c>
      <c r="H182" s="369">
        <v>61.807000000000002</v>
      </c>
      <c r="I182" s="369"/>
      <c r="J182" s="118">
        <f>+H182+I182</f>
        <v>61.807000000000002</v>
      </c>
      <c r="K182" s="79">
        <f>+G182-J182</f>
        <v>125.45099999999998</v>
      </c>
      <c r="L182" s="50">
        <f>+J182/G182</f>
        <v>0.33006333507780711</v>
      </c>
      <c r="M182" s="112" t="s">
        <v>79</v>
      </c>
    </row>
    <row r="183" spans="2:13" ht="31.5" customHeight="1">
      <c r="B183" s="536"/>
      <c r="C183" s="511"/>
      <c r="D183" s="210" t="s">
        <v>157</v>
      </c>
      <c r="E183" s="210" t="s">
        <v>8</v>
      </c>
      <c r="F183" s="211">
        <v>83</v>
      </c>
      <c r="G183" s="212">
        <f>+F183+K182</f>
        <v>208.45099999999996</v>
      </c>
      <c r="H183" s="369">
        <v>33.843000000000004</v>
      </c>
      <c r="I183" s="369"/>
      <c r="J183" s="118">
        <f>+H183+I183</f>
        <v>33.843000000000004</v>
      </c>
      <c r="K183" s="208">
        <f>+G183-J183</f>
        <v>174.60799999999995</v>
      </c>
      <c r="L183" s="209">
        <f>+J183/G183</f>
        <v>0.16235470206427413</v>
      </c>
      <c r="M183" s="112" t="s">
        <v>79</v>
      </c>
    </row>
    <row r="184" spans="2:13" ht="31.5" customHeight="1">
      <c r="B184" s="536"/>
      <c r="C184" s="511"/>
      <c r="D184" s="210" t="s">
        <v>145</v>
      </c>
      <c r="E184" s="210" t="s">
        <v>8</v>
      </c>
      <c r="F184" s="211">
        <v>83</v>
      </c>
      <c r="G184" s="212">
        <f>+F184+K183</f>
        <v>257.60799999999995</v>
      </c>
      <c r="H184" s="369">
        <v>38.125</v>
      </c>
      <c r="I184" s="369"/>
      <c r="J184" s="118">
        <f>+H184+I184</f>
        <v>38.125</v>
      </c>
      <c r="K184" s="208">
        <f>+G184-J184</f>
        <v>219.48299999999995</v>
      </c>
      <c r="L184" s="209">
        <f>+J184/G184</f>
        <v>0.14799618024284963</v>
      </c>
      <c r="M184" s="112" t="s">
        <v>79</v>
      </c>
    </row>
    <row r="185" spans="2:13" ht="31.5" customHeight="1">
      <c r="B185" s="536"/>
      <c r="C185" s="503"/>
      <c r="D185" s="541" t="s">
        <v>39</v>
      </c>
      <c r="E185" s="344" t="s">
        <v>121</v>
      </c>
      <c r="F185" s="345">
        <v>149</v>
      </c>
      <c r="G185" s="332">
        <f>F185+K181</f>
        <v>203.74900000000002</v>
      </c>
      <c r="H185" s="370"/>
      <c r="I185" s="370">
        <v>109.687</v>
      </c>
      <c r="J185" s="118">
        <f t="shared" ref="J185:J190" si="51">+H185+I185</f>
        <v>109.687</v>
      </c>
      <c r="K185" s="208">
        <f t="shared" ref="K185:K190" si="52">+G185-J185</f>
        <v>94.062000000000026</v>
      </c>
      <c r="L185" s="209">
        <f t="shared" ref="L185:L190" si="53">+J185/G185</f>
        <v>0.53834374647237526</v>
      </c>
      <c r="M185" s="112" t="s">
        <v>79</v>
      </c>
    </row>
    <row r="186" spans="2:13" ht="31.5" customHeight="1">
      <c r="B186" s="536"/>
      <c r="C186" s="503"/>
      <c r="D186" s="542"/>
      <c r="E186" s="344" t="s">
        <v>8</v>
      </c>
      <c r="F186" s="345">
        <v>83</v>
      </c>
      <c r="G186" s="332">
        <f>F186+K184</f>
        <v>302.48299999999995</v>
      </c>
      <c r="H186" s="370">
        <v>350.86500000000001</v>
      </c>
      <c r="I186" s="370"/>
      <c r="J186" s="118">
        <f t="shared" si="51"/>
        <v>350.86500000000001</v>
      </c>
      <c r="K186" s="208">
        <f t="shared" si="52"/>
        <v>-48.382000000000062</v>
      </c>
      <c r="L186" s="388">
        <f t="shared" si="53"/>
        <v>1.1599494847644334</v>
      </c>
      <c r="M186" s="358">
        <v>44802</v>
      </c>
    </row>
    <row r="187" spans="2:13" ht="31.5" customHeight="1">
      <c r="B187" s="536"/>
      <c r="C187" s="503"/>
      <c r="D187" s="541" t="s">
        <v>40</v>
      </c>
      <c r="E187" s="344" t="s">
        <v>121</v>
      </c>
      <c r="F187" s="345">
        <v>149</v>
      </c>
      <c r="G187" s="332">
        <f>F187+K185</f>
        <v>243.06200000000001</v>
      </c>
      <c r="H187" s="370"/>
      <c r="I187" s="370">
        <v>202.88900000000001</v>
      </c>
      <c r="J187" s="118">
        <f t="shared" si="51"/>
        <v>202.88900000000001</v>
      </c>
      <c r="K187" s="208">
        <f t="shared" si="52"/>
        <v>40.173000000000002</v>
      </c>
      <c r="L187" s="209">
        <f t="shared" si="53"/>
        <v>0.8347211822497963</v>
      </c>
      <c r="M187" s="112" t="s">
        <v>79</v>
      </c>
    </row>
    <row r="188" spans="2:13" ht="31.5" customHeight="1">
      <c r="B188" s="536"/>
      <c r="C188" s="503"/>
      <c r="D188" s="542"/>
      <c r="E188" s="344" t="s">
        <v>8</v>
      </c>
      <c r="F188" s="345">
        <v>83</v>
      </c>
      <c r="G188" s="332">
        <f>F188+K186</f>
        <v>34.617999999999938</v>
      </c>
      <c r="H188" s="370">
        <v>82.855000000000004</v>
      </c>
      <c r="I188" s="370"/>
      <c r="J188" s="118">
        <f t="shared" si="51"/>
        <v>82.855000000000004</v>
      </c>
      <c r="K188" s="208">
        <f t="shared" si="52"/>
        <v>-48.237000000000066</v>
      </c>
      <c r="L188" s="388">
        <f t="shared" si="53"/>
        <v>2.3934080536137312</v>
      </c>
      <c r="M188" s="358">
        <v>44809</v>
      </c>
    </row>
    <row r="189" spans="2:13" ht="31.5" customHeight="1">
      <c r="B189" s="536"/>
      <c r="C189" s="503"/>
      <c r="D189" s="541" t="s">
        <v>41</v>
      </c>
      <c r="E189" s="344" t="s">
        <v>121</v>
      </c>
      <c r="F189" s="345">
        <v>149</v>
      </c>
      <c r="G189" s="332">
        <f>F189+K187</f>
        <v>189.173</v>
      </c>
      <c r="H189" s="370"/>
      <c r="I189" s="370">
        <v>233.06399999999999</v>
      </c>
      <c r="J189" s="118">
        <f t="shared" si="51"/>
        <v>233.06399999999999</v>
      </c>
      <c r="K189" s="208">
        <f t="shared" si="52"/>
        <v>-43.890999999999991</v>
      </c>
      <c r="L189" s="209">
        <f t="shared" si="53"/>
        <v>1.2320151395812298</v>
      </c>
      <c r="M189" s="358">
        <v>44858</v>
      </c>
    </row>
    <row r="190" spans="2:13" ht="31.5" customHeight="1">
      <c r="B190" s="536"/>
      <c r="C190" s="503"/>
      <c r="D190" s="542"/>
      <c r="E190" s="344" t="s">
        <v>8</v>
      </c>
      <c r="F190" s="345">
        <v>83</v>
      </c>
      <c r="G190" s="332">
        <f>F190+K188</f>
        <v>34.762999999999934</v>
      </c>
      <c r="H190" s="370">
        <v>53.122999999999998</v>
      </c>
      <c r="I190" s="370"/>
      <c r="J190" s="118">
        <f t="shared" si="51"/>
        <v>53.122999999999998</v>
      </c>
      <c r="K190" s="208">
        <f t="shared" si="52"/>
        <v>-18.360000000000063</v>
      </c>
      <c r="L190" s="209">
        <f t="shared" si="53"/>
        <v>1.5281477432902828</v>
      </c>
      <c r="M190" s="358">
        <v>44853</v>
      </c>
    </row>
    <row r="191" spans="2:13" ht="31.5" customHeight="1">
      <c r="B191" s="536"/>
      <c r="C191" s="502"/>
      <c r="D191" s="510" t="s">
        <v>42</v>
      </c>
      <c r="E191" s="151" t="s">
        <v>120</v>
      </c>
      <c r="F191" s="142">
        <v>149</v>
      </c>
      <c r="G191" s="95">
        <f>+F191+K189</f>
        <v>105.10900000000001</v>
      </c>
      <c r="H191" s="365"/>
      <c r="I191" s="365">
        <v>124.95399999999999</v>
      </c>
      <c r="J191" s="118">
        <f>+H191+I191</f>
        <v>124.95399999999999</v>
      </c>
      <c r="K191" s="79">
        <f>+G191-J191</f>
        <v>-19.844999999999985</v>
      </c>
      <c r="L191" s="50">
        <f>+J191/G191</f>
        <v>1.1888040034630716</v>
      </c>
      <c r="M191" s="358">
        <v>44872</v>
      </c>
    </row>
    <row r="192" spans="2:13" ht="31.5" customHeight="1">
      <c r="B192" s="536"/>
      <c r="C192" s="502"/>
      <c r="D192" s="510"/>
      <c r="E192" s="151" t="s">
        <v>8</v>
      </c>
      <c r="F192" s="142">
        <v>83</v>
      </c>
      <c r="G192" s="95">
        <f>+F192+K190</f>
        <v>64.63999999999993</v>
      </c>
      <c r="H192" s="365">
        <v>89.504999999999995</v>
      </c>
      <c r="I192" s="365"/>
      <c r="J192" s="118">
        <f>+H192+I192</f>
        <v>89.504999999999995</v>
      </c>
      <c r="K192" s="79">
        <f>+G192-J192</f>
        <v>-24.865000000000066</v>
      </c>
      <c r="L192" s="50">
        <f>+J192/G192</f>
        <v>1.3846689356435657</v>
      </c>
      <c r="M192" s="358">
        <v>44893</v>
      </c>
    </row>
    <row r="193" spans="2:15" ht="31.5" customHeight="1">
      <c r="B193" s="536"/>
      <c r="C193" s="502"/>
      <c r="D193" s="509" t="s">
        <v>158</v>
      </c>
      <c r="E193" s="151" t="s">
        <v>121</v>
      </c>
      <c r="F193" s="142">
        <v>149</v>
      </c>
      <c r="G193" s="95">
        <f>+F193+K191</f>
        <v>129.15500000000003</v>
      </c>
      <c r="H193" s="369"/>
      <c r="I193" s="369">
        <v>100.85</v>
      </c>
      <c r="J193" s="118">
        <f>H193+I193</f>
        <v>100.85</v>
      </c>
      <c r="K193" s="79">
        <f>+G193-J193</f>
        <v>28.305000000000035</v>
      </c>
      <c r="L193" s="50">
        <f>+J193/G193</f>
        <v>0.7808447214587122</v>
      </c>
      <c r="M193" s="112" t="s">
        <v>79</v>
      </c>
      <c r="O193" s="32" t="s">
        <v>117</v>
      </c>
    </row>
    <row r="194" spans="2:15" ht="31.5" customHeight="1">
      <c r="B194" s="536"/>
      <c r="C194" s="502"/>
      <c r="D194" s="509"/>
      <c r="E194" s="151" t="s">
        <v>8</v>
      </c>
      <c r="F194" s="142">
        <v>83</v>
      </c>
      <c r="G194" s="95">
        <f>+F194+K192</f>
        <v>58.134999999999934</v>
      </c>
      <c r="H194" s="369">
        <v>17.593</v>
      </c>
      <c r="I194" s="369"/>
      <c r="J194" s="118">
        <f>+H194+I194</f>
        <v>17.593</v>
      </c>
      <c r="K194" s="79">
        <f>+G194-J194</f>
        <v>40.541999999999931</v>
      </c>
      <c r="L194" s="50">
        <f>+J194/G194</f>
        <v>0.30262320460995989</v>
      </c>
      <c r="M194" s="112" t="s">
        <v>79</v>
      </c>
    </row>
    <row r="195" spans="2:15" s="27" customFormat="1" ht="31.5" customHeight="1" thickBot="1">
      <c r="B195" s="537"/>
      <c r="C195" s="530" t="s">
        <v>37</v>
      </c>
      <c r="D195" s="530"/>
      <c r="E195" s="530"/>
      <c r="F195" s="166">
        <f>SUM(F85:F194)</f>
        <v>11654</v>
      </c>
      <c r="G195" s="167">
        <f>SUM(G85:G194)</f>
        <v>13845.355000000003</v>
      </c>
      <c r="H195" s="167">
        <f>SUM(H85:H194)</f>
        <v>5086.561999999999</v>
      </c>
      <c r="I195" s="167">
        <f>SUM(I85:I194)</f>
        <v>6567.1919999999991</v>
      </c>
      <c r="J195" s="167">
        <f>SUM(J85:J194)</f>
        <v>11653.754000000001</v>
      </c>
      <c r="K195" s="167">
        <f>+F195-J195</f>
        <v>0.24599999999918509</v>
      </c>
      <c r="L195" s="168">
        <f>+J195/F195</f>
        <v>0.99997889136777074</v>
      </c>
      <c r="M195" s="169" t="s">
        <v>79</v>
      </c>
    </row>
    <row r="196" spans="2:15" s="27" customFormat="1" ht="31.5" customHeight="1" thickBot="1">
      <c r="C196" s="45"/>
      <c r="D196" s="28"/>
      <c r="E196" s="28"/>
      <c r="F196" s="29"/>
      <c r="G196" s="127"/>
      <c r="H196" s="362"/>
      <c r="I196" s="362"/>
      <c r="J196" s="126"/>
      <c r="K196" s="127"/>
      <c r="L196" s="31"/>
      <c r="M196" s="48"/>
    </row>
    <row r="197" spans="2:15" s="27" customFormat="1" ht="63" customHeight="1" thickBot="1">
      <c r="B197" s="53" t="s">
        <v>2</v>
      </c>
      <c r="C197" s="160" t="s">
        <v>125</v>
      </c>
      <c r="D197" s="160" t="s">
        <v>0</v>
      </c>
      <c r="E197" s="160" t="s">
        <v>148</v>
      </c>
      <c r="F197" s="160" t="s">
        <v>20</v>
      </c>
      <c r="G197" s="165" t="s">
        <v>19</v>
      </c>
      <c r="H197" s="361" t="s">
        <v>32</v>
      </c>
      <c r="I197" s="361" t="s">
        <v>33</v>
      </c>
      <c r="J197" s="165" t="s">
        <v>31</v>
      </c>
      <c r="K197" s="165" t="s">
        <v>21</v>
      </c>
      <c r="L197" s="161" t="s">
        <v>11</v>
      </c>
      <c r="M197" s="162" t="s">
        <v>1</v>
      </c>
    </row>
    <row r="198" spans="2:15" ht="32.25" customHeight="1">
      <c r="B198" s="527" t="s">
        <v>36</v>
      </c>
      <c r="C198" s="512" t="s">
        <v>124</v>
      </c>
      <c r="D198" s="178" t="s">
        <v>152</v>
      </c>
      <c r="E198" s="113" t="s">
        <v>8</v>
      </c>
      <c r="F198" s="179">
        <v>18.3</v>
      </c>
      <c r="G198" s="114">
        <v>18.3</v>
      </c>
      <c r="H198" s="374">
        <v>0</v>
      </c>
      <c r="I198" s="374"/>
      <c r="J198" s="115">
        <f>+H198+I198</f>
        <v>0</v>
      </c>
      <c r="K198" s="115">
        <f>+G198-J198</f>
        <v>18.3</v>
      </c>
      <c r="L198" s="116">
        <f>+J198/G198</f>
        <v>0</v>
      </c>
      <c r="M198" s="112" t="s">
        <v>79</v>
      </c>
    </row>
    <row r="199" spans="2:15" ht="32.25" customHeight="1">
      <c r="B199" s="528"/>
      <c r="C199" s="513"/>
      <c r="D199" s="178" t="s">
        <v>153</v>
      </c>
      <c r="E199" s="325" t="s">
        <v>8</v>
      </c>
      <c r="F199" s="179">
        <v>18.3</v>
      </c>
      <c r="G199" s="114">
        <v>36.6</v>
      </c>
      <c r="H199" s="374">
        <v>0</v>
      </c>
      <c r="I199" s="374"/>
      <c r="J199" s="115">
        <f t="shared" ref="J199:J206" si="54">+H199+I199</f>
        <v>0</v>
      </c>
      <c r="K199" s="115">
        <f t="shared" ref="K199:K206" si="55">+G199-J199</f>
        <v>36.6</v>
      </c>
      <c r="L199" s="116">
        <f t="shared" ref="L199:L206" si="56">+J199/G199</f>
        <v>0</v>
      </c>
      <c r="M199" s="112" t="s">
        <v>79</v>
      </c>
    </row>
    <row r="200" spans="2:15" ht="32.25" customHeight="1">
      <c r="B200" s="528"/>
      <c r="C200" s="513"/>
      <c r="D200" s="178" t="s">
        <v>154</v>
      </c>
      <c r="E200" s="325" t="s">
        <v>8</v>
      </c>
      <c r="F200" s="179">
        <v>18.3</v>
      </c>
      <c r="G200" s="114">
        <v>54.900000000000006</v>
      </c>
      <c r="H200" s="374">
        <v>0</v>
      </c>
      <c r="I200" s="374"/>
      <c r="J200" s="115">
        <f t="shared" si="54"/>
        <v>0</v>
      </c>
      <c r="K200" s="115">
        <f t="shared" si="55"/>
        <v>54.900000000000006</v>
      </c>
      <c r="L200" s="116">
        <f t="shared" si="56"/>
        <v>0</v>
      </c>
      <c r="M200" s="112" t="s">
        <v>79</v>
      </c>
    </row>
    <row r="201" spans="2:15" ht="32.25" customHeight="1">
      <c r="B201" s="528"/>
      <c r="C201" s="513"/>
      <c r="D201" s="178" t="s">
        <v>155</v>
      </c>
      <c r="E201" s="325" t="s">
        <v>8</v>
      </c>
      <c r="F201" s="179">
        <v>18.2</v>
      </c>
      <c r="G201" s="114">
        <v>73.100000000000009</v>
      </c>
      <c r="H201" s="374">
        <v>0</v>
      </c>
      <c r="I201" s="374"/>
      <c r="J201" s="115">
        <f t="shared" si="54"/>
        <v>0</v>
      </c>
      <c r="K201" s="115">
        <f t="shared" si="55"/>
        <v>73.100000000000009</v>
      </c>
      <c r="L201" s="116">
        <f t="shared" si="56"/>
        <v>0</v>
      </c>
      <c r="M201" s="112" t="s">
        <v>79</v>
      </c>
    </row>
    <row r="202" spans="2:15" ht="32.25" customHeight="1">
      <c r="B202" s="528"/>
      <c r="C202" s="513"/>
      <c r="D202" s="178" t="s">
        <v>156</v>
      </c>
      <c r="E202" s="325" t="s">
        <v>8</v>
      </c>
      <c r="F202" s="179">
        <v>18.2</v>
      </c>
      <c r="G202" s="114">
        <v>91.300000000000011</v>
      </c>
      <c r="H202" s="374">
        <v>9.4499999999999993</v>
      </c>
      <c r="I202" s="374"/>
      <c r="J202" s="115">
        <f t="shared" si="54"/>
        <v>9.4499999999999993</v>
      </c>
      <c r="K202" s="115">
        <f t="shared" si="55"/>
        <v>81.850000000000009</v>
      </c>
      <c r="L202" s="116">
        <f t="shared" si="56"/>
        <v>0.1035049288061336</v>
      </c>
      <c r="M202" s="112" t="s">
        <v>79</v>
      </c>
    </row>
    <row r="203" spans="2:15" ht="32.25" customHeight="1">
      <c r="B203" s="528"/>
      <c r="C203" s="513"/>
      <c r="D203" s="178" t="s">
        <v>157</v>
      </c>
      <c r="E203" s="325" t="s">
        <v>8</v>
      </c>
      <c r="F203" s="179">
        <v>2.1</v>
      </c>
      <c r="G203" s="114">
        <v>83.95</v>
      </c>
      <c r="H203" s="374">
        <v>0</v>
      </c>
      <c r="I203" s="374"/>
      <c r="J203" s="115">
        <f t="shared" si="54"/>
        <v>0</v>
      </c>
      <c r="K203" s="115">
        <f t="shared" si="55"/>
        <v>83.95</v>
      </c>
      <c r="L203" s="116">
        <f t="shared" si="56"/>
        <v>0</v>
      </c>
      <c r="M203" s="112" t="s">
        <v>79</v>
      </c>
    </row>
    <row r="204" spans="2:15" ht="32.25" customHeight="1">
      <c r="B204" s="528"/>
      <c r="C204" s="513"/>
      <c r="D204" s="178" t="s">
        <v>145</v>
      </c>
      <c r="E204" s="325" t="s">
        <v>8</v>
      </c>
      <c r="F204" s="179">
        <v>2.1</v>
      </c>
      <c r="G204" s="114">
        <v>86.05</v>
      </c>
      <c r="H204" s="374">
        <v>7.29</v>
      </c>
      <c r="I204" s="374"/>
      <c r="J204" s="115">
        <f t="shared" si="54"/>
        <v>7.29</v>
      </c>
      <c r="K204" s="115">
        <f t="shared" si="55"/>
        <v>78.759999999999991</v>
      </c>
      <c r="L204" s="116">
        <f t="shared" si="56"/>
        <v>8.4718187100522951E-2</v>
      </c>
      <c r="M204" s="112" t="s">
        <v>79</v>
      </c>
    </row>
    <row r="205" spans="2:15" ht="32.25" customHeight="1">
      <c r="B205" s="528"/>
      <c r="C205" s="513"/>
      <c r="D205" s="178" t="s">
        <v>39</v>
      </c>
      <c r="E205" s="325" t="s">
        <v>8</v>
      </c>
      <c r="F205" s="179">
        <v>2.1</v>
      </c>
      <c r="G205" s="114">
        <v>80.859999999999985</v>
      </c>
      <c r="H205" s="374">
        <v>6.75</v>
      </c>
      <c r="I205" s="374">
        <v>1.9119999999999999</v>
      </c>
      <c r="J205" s="115">
        <f t="shared" si="54"/>
        <v>8.661999999999999</v>
      </c>
      <c r="K205" s="115">
        <f t="shared" si="55"/>
        <v>72.197999999999979</v>
      </c>
      <c r="L205" s="116">
        <f t="shared" si="56"/>
        <v>0.10712342320059362</v>
      </c>
      <c r="M205" s="112" t="s">
        <v>79</v>
      </c>
    </row>
    <row r="206" spans="2:15" ht="32.25" customHeight="1">
      <c r="B206" s="528"/>
      <c r="C206" s="513"/>
      <c r="D206" s="178" t="s">
        <v>40</v>
      </c>
      <c r="E206" s="325" t="s">
        <v>8</v>
      </c>
      <c r="F206" s="179">
        <v>2.1</v>
      </c>
      <c r="G206" s="114">
        <v>74.297999999999973</v>
      </c>
      <c r="H206" s="374">
        <v>7.56</v>
      </c>
      <c r="I206" s="374"/>
      <c r="J206" s="115">
        <f t="shared" si="54"/>
        <v>7.56</v>
      </c>
      <c r="K206" s="115">
        <f t="shared" si="55"/>
        <v>66.737999999999971</v>
      </c>
      <c r="L206" s="116">
        <f t="shared" si="56"/>
        <v>0.10175240248728099</v>
      </c>
      <c r="M206" s="112" t="s">
        <v>79</v>
      </c>
    </row>
    <row r="207" spans="2:15" ht="31.5" customHeight="1">
      <c r="B207" s="528"/>
      <c r="C207" s="513"/>
      <c r="D207" s="180" t="s">
        <v>41</v>
      </c>
      <c r="E207" s="149" t="s">
        <v>8</v>
      </c>
      <c r="F207" s="179">
        <v>2.1</v>
      </c>
      <c r="G207" s="94">
        <v>68.837999999999965</v>
      </c>
      <c r="H207" s="365">
        <v>19.170000000000002</v>
      </c>
      <c r="I207" s="365"/>
      <c r="J207" s="115">
        <f>+H207+I207</f>
        <v>19.170000000000002</v>
      </c>
      <c r="K207" s="79">
        <f>+G207-J207</f>
        <v>49.667999999999964</v>
      </c>
      <c r="L207" s="49">
        <f>+J207/G207</f>
        <v>0.27847990935239275</v>
      </c>
      <c r="M207" s="112" t="s">
        <v>79</v>
      </c>
    </row>
    <row r="208" spans="2:15" ht="31.5" customHeight="1">
      <c r="B208" s="528"/>
      <c r="C208" s="513"/>
      <c r="D208" s="180" t="s">
        <v>42</v>
      </c>
      <c r="E208" s="149" t="s">
        <v>8</v>
      </c>
      <c r="F208" s="179">
        <v>2.1</v>
      </c>
      <c r="G208" s="94">
        <v>51.767999999999965</v>
      </c>
      <c r="H208" s="365">
        <v>20.79</v>
      </c>
      <c r="I208" s="365"/>
      <c r="J208" s="115">
        <f>+H208+I208</f>
        <v>20.79</v>
      </c>
      <c r="K208" s="79">
        <f>+G208-J208</f>
        <v>30.977999999999966</v>
      </c>
      <c r="L208" s="49">
        <f>+J208/G208</f>
        <v>0.40159944367176659</v>
      </c>
      <c r="M208" s="112" t="s">
        <v>79</v>
      </c>
    </row>
    <row r="209" spans="2:13" ht="31.5" customHeight="1">
      <c r="B209" s="528"/>
      <c r="C209" s="514"/>
      <c r="D209" s="181" t="s">
        <v>158</v>
      </c>
      <c r="E209" s="149" t="s">
        <v>8</v>
      </c>
      <c r="F209" s="179">
        <v>2.1</v>
      </c>
      <c r="G209" s="94">
        <v>33.077999999999967</v>
      </c>
      <c r="H209" s="365">
        <v>22.68</v>
      </c>
      <c r="I209" s="365"/>
      <c r="J209" s="115">
        <f>+H209+I209</f>
        <v>22.68</v>
      </c>
      <c r="K209" s="79">
        <f>+G209-J209</f>
        <v>10.397999999999968</v>
      </c>
      <c r="L209" s="49">
        <f>+J209/G209</f>
        <v>0.6856520950480689</v>
      </c>
      <c r="M209" s="112" t="s">
        <v>79</v>
      </c>
    </row>
    <row r="210" spans="2:13" ht="31.5" customHeight="1">
      <c r="B210" s="528"/>
      <c r="C210" s="502" t="s">
        <v>4</v>
      </c>
      <c r="D210" s="183" t="s">
        <v>152</v>
      </c>
      <c r="E210" s="142" t="s">
        <v>8</v>
      </c>
      <c r="F210" s="142">
        <v>64.8</v>
      </c>
      <c r="G210" s="95">
        <f>+F210</f>
        <v>64.8</v>
      </c>
      <c r="H210" s="367">
        <v>0.877</v>
      </c>
      <c r="I210" s="365"/>
      <c r="J210" s="115">
        <f>+H210+I210</f>
        <v>0.877</v>
      </c>
      <c r="K210" s="79">
        <f>+G210-J210</f>
        <v>63.922999999999995</v>
      </c>
      <c r="L210" s="49">
        <f>+J210/G210</f>
        <v>1.3533950617283951E-2</v>
      </c>
      <c r="M210" s="112" t="s">
        <v>79</v>
      </c>
    </row>
    <row r="211" spans="2:13" ht="31.5" customHeight="1">
      <c r="B211" s="528"/>
      <c r="C211" s="503"/>
      <c r="D211" s="183" t="s">
        <v>153</v>
      </c>
      <c r="E211" s="142" t="s">
        <v>8</v>
      </c>
      <c r="F211" s="345">
        <v>64.8</v>
      </c>
      <c r="G211" s="332">
        <f>F211+K210</f>
        <v>128.72299999999998</v>
      </c>
      <c r="H211" s="366">
        <v>31.873999999999999</v>
      </c>
      <c r="I211" s="366"/>
      <c r="J211" s="115">
        <f t="shared" ref="J211:J218" si="57">+H211+I211</f>
        <v>31.873999999999999</v>
      </c>
      <c r="K211" s="79">
        <f t="shared" ref="K211:K218" si="58">+G211-J211</f>
        <v>96.84899999999999</v>
      </c>
      <c r="L211" s="49">
        <f t="shared" ref="L211:L218" si="59">+J211/G211</f>
        <v>0.24761697598719734</v>
      </c>
      <c r="M211" s="112" t="s">
        <v>79</v>
      </c>
    </row>
    <row r="212" spans="2:13" ht="31.5" customHeight="1">
      <c r="B212" s="528"/>
      <c r="C212" s="503"/>
      <c r="D212" s="183" t="s">
        <v>154</v>
      </c>
      <c r="E212" s="142" t="s">
        <v>8</v>
      </c>
      <c r="F212" s="345">
        <v>64.8</v>
      </c>
      <c r="G212" s="332">
        <f t="shared" ref="G212:G218" si="60">F212+K211</f>
        <v>161.649</v>
      </c>
      <c r="H212" s="366">
        <v>31.509</v>
      </c>
      <c r="I212" s="366"/>
      <c r="J212" s="115">
        <f t="shared" si="57"/>
        <v>31.509</v>
      </c>
      <c r="K212" s="79">
        <f t="shared" si="58"/>
        <v>130.13999999999999</v>
      </c>
      <c r="L212" s="49">
        <f t="shared" si="59"/>
        <v>0.19492233171872389</v>
      </c>
      <c r="M212" s="112" t="s">
        <v>79</v>
      </c>
    </row>
    <row r="213" spans="2:13" ht="31.5" customHeight="1">
      <c r="B213" s="528"/>
      <c r="C213" s="503"/>
      <c r="D213" s="183" t="s">
        <v>155</v>
      </c>
      <c r="E213" s="142" t="s">
        <v>8</v>
      </c>
      <c r="F213" s="345">
        <v>64.8</v>
      </c>
      <c r="G213" s="332">
        <f t="shared" si="60"/>
        <v>194.94</v>
      </c>
      <c r="H213" s="366">
        <v>15.337999999999999</v>
      </c>
      <c r="I213" s="366"/>
      <c r="J213" s="115">
        <f t="shared" si="57"/>
        <v>15.337999999999999</v>
      </c>
      <c r="K213" s="79">
        <f t="shared" si="58"/>
        <v>179.602</v>
      </c>
      <c r="L213" s="49">
        <f t="shared" si="59"/>
        <v>7.8680619677849589E-2</v>
      </c>
      <c r="M213" s="112" t="s">
        <v>79</v>
      </c>
    </row>
    <row r="214" spans="2:13" ht="31.5" customHeight="1">
      <c r="B214" s="528"/>
      <c r="C214" s="503"/>
      <c r="D214" s="183" t="s">
        <v>156</v>
      </c>
      <c r="E214" s="142" t="s">
        <v>8</v>
      </c>
      <c r="F214" s="345">
        <v>64.8</v>
      </c>
      <c r="G214" s="332">
        <f t="shared" si="60"/>
        <v>244.40199999999999</v>
      </c>
      <c r="H214" s="366">
        <v>5.4779999999999998</v>
      </c>
      <c r="I214" s="366"/>
      <c r="J214" s="115">
        <f t="shared" si="57"/>
        <v>5.4779999999999998</v>
      </c>
      <c r="K214" s="79">
        <f t="shared" si="58"/>
        <v>238.92399999999998</v>
      </c>
      <c r="L214" s="49">
        <f t="shared" si="59"/>
        <v>2.2413891866678668E-2</v>
      </c>
      <c r="M214" s="112" t="s">
        <v>79</v>
      </c>
    </row>
    <row r="215" spans="2:13" ht="31.5" customHeight="1">
      <c r="B215" s="528"/>
      <c r="C215" s="503"/>
      <c r="D215" s="183" t="s">
        <v>157</v>
      </c>
      <c r="E215" s="142" t="s">
        <v>8</v>
      </c>
      <c r="F215" s="345">
        <v>7.57</v>
      </c>
      <c r="G215" s="332">
        <f t="shared" si="60"/>
        <v>246.49399999999997</v>
      </c>
      <c r="H215" s="366">
        <v>5.27</v>
      </c>
      <c r="I215" s="366"/>
      <c r="J215" s="115">
        <f t="shared" si="57"/>
        <v>5.27</v>
      </c>
      <c r="K215" s="79">
        <f t="shared" si="58"/>
        <v>241.22399999999996</v>
      </c>
      <c r="L215" s="49">
        <f t="shared" si="59"/>
        <v>2.1379830746387336E-2</v>
      </c>
      <c r="M215" s="112" t="s">
        <v>79</v>
      </c>
    </row>
    <row r="216" spans="2:13" ht="31.5" customHeight="1">
      <c r="B216" s="528"/>
      <c r="C216" s="503"/>
      <c r="D216" s="183" t="s">
        <v>145</v>
      </c>
      <c r="E216" s="142" t="s">
        <v>8</v>
      </c>
      <c r="F216" s="345">
        <v>7.57</v>
      </c>
      <c r="G216" s="332">
        <f t="shared" si="60"/>
        <v>248.79399999999995</v>
      </c>
      <c r="H216" s="366">
        <v>11.073</v>
      </c>
      <c r="I216" s="366"/>
      <c r="J216" s="115">
        <f t="shared" si="57"/>
        <v>11.073</v>
      </c>
      <c r="K216" s="79">
        <f t="shared" si="58"/>
        <v>237.72099999999995</v>
      </c>
      <c r="L216" s="49">
        <f t="shared" si="59"/>
        <v>4.4506700322355049E-2</v>
      </c>
      <c r="M216" s="112" t="s">
        <v>79</v>
      </c>
    </row>
    <row r="217" spans="2:13" ht="31.5" customHeight="1">
      <c r="B217" s="528"/>
      <c r="C217" s="503"/>
      <c r="D217" s="183" t="s">
        <v>39</v>
      </c>
      <c r="E217" s="142" t="s">
        <v>8</v>
      </c>
      <c r="F217" s="345">
        <v>7.57</v>
      </c>
      <c r="G217" s="332">
        <f t="shared" si="60"/>
        <v>245.29099999999994</v>
      </c>
      <c r="H217" s="366">
        <v>6.5279999999999996</v>
      </c>
      <c r="I217" s="366"/>
      <c r="J217" s="115">
        <f t="shared" si="57"/>
        <v>6.5279999999999996</v>
      </c>
      <c r="K217" s="79">
        <f t="shared" si="58"/>
        <v>238.76299999999995</v>
      </c>
      <c r="L217" s="49">
        <f t="shared" si="59"/>
        <v>2.6613287890709408E-2</v>
      </c>
      <c r="M217" s="112" t="s">
        <v>79</v>
      </c>
    </row>
    <row r="218" spans="2:13" ht="31.5" customHeight="1">
      <c r="B218" s="528"/>
      <c r="C218" s="503"/>
      <c r="D218" s="183" t="s">
        <v>40</v>
      </c>
      <c r="E218" s="142" t="s">
        <v>8</v>
      </c>
      <c r="F218" s="345">
        <v>7.57</v>
      </c>
      <c r="G218" s="332">
        <f t="shared" si="60"/>
        <v>246.33299999999994</v>
      </c>
      <c r="H218" s="366">
        <v>11.202999999999999</v>
      </c>
      <c r="I218" s="366"/>
      <c r="J218" s="115">
        <f t="shared" si="57"/>
        <v>11.202999999999999</v>
      </c>
      <c r="K218" s="79">
        <f t="shared" si="58"/>
        <v>235.12999999999994</v>
      </c>
      <c r="L218" s="49">
        <f t="shared" si="59"/>
        <v>4.5479087251809554E-2</v>
      </c>
      <c r="M218" s="112" t="s">
        <v>79</v>
      </c>
    </row>
    <row r="219" spans="2:13" ht="31.5" customHeight="1">
      <c r="B219" s="528"/>
      <c r="C219" s="502"/>
      <c r="D219" s="184" t="s">
        <v>41</v>
      </c>
      <c r="E219" s="142" t="s">
        <v>8</v>
      </c>
      <c r="F219" s="345">
        <v>7.57</v>
      </c>
      <c r="G219" s="95">
        <f>+F219+K218</f>
        <v>242.69999999999993</v>
      </c>
      <c r="H219" s="373">
        <v>12.486000000000001</v>
      </c>
      <c r="I219" s="365"/>
      <c r="J219" s="115">
        <f>+H219+I219</f>
        <v>12.486000000000001</v>
      </c>
      <c r="K219" s="79">
        <f>+G219-J219</f>
        <v>230.21399999999994</v>
      </c>
      <c r="L219" s="49">
        <f>+J219/G219</f>
        <v>5.1446229913473439E-2</v>
      </c>
      <c r="M219" s="112" t="s">
        <v>79</v>
      </c>
    </row>
    <row r="220" spans="2:13" ht="31.5" customHeight="1">
      <c r="B220" s="528"/>
      <c r="C220" s="502"/>
      <c r="D220" s="184" t="s">
        <v>42</v>
      </c>
      <c r="E220" s="142" t="s">
        <v>8</v>
      </c>
      <c r="F220" s="345">
        <v>7.57</v>
      </c>
      <c r="G220" s="95">
        <f>+F220+K219</f>
        <v>237.78399999999993</v>
      </c>
      <c r="H220" s="365">
        <v>16.864999999999998</v>
      </c>
      <c r="I220" s="365"/>
      <c r="J220" s="115">
        <f>+H220+I220</f>
        <v>16.864999999999998</v>
      </c>
      <c r="K220" s="79">
        <f>+G220-J220</f>
        <v>220.91899999999993</v>
      </c>
      <c r="L220" s="49">
        <f>+J220/G220</f>
        <v>7.0925714093462988E-2</v>
      </c>
      <c r="M220" s="112" t="s">
        <v>79</v>
      </c>
    </row>
    <row r="221" spans="2:13" ht="31.5" customHeight="1">
      <c r="B221" s="528"/>
      <c r="C221" s="502"/>
      <c r="D221" s="185" t="s">
        <v>159</v>
      </c>
      <c r="E221" s="142" t="s">
        <v>8</v>
      </c>
      <c r="F221" s="142">
        <v>7.58</v>
      </c>
      <c r="G221" s="95">
        <f>+F221+K220</f>
        <v>228.49899999999994</v>
      </c>
      <c r="H221" s="365">
        <v>7.5289999999999999</v>
      </c>
      <c r="I221" s="365"/>
      <c r="J221" s="115">
        <f>+H221+I221</f>
        <v>7.5289999999999999</v>
      </c>
      <c r="K221" s="79">
        <f>+G221-J221</f>
        <v>220.96999999999994</v>
      </c>
      <c r="L221" s="49">
        <f>+J221/G221</f>
        <v>3.2949815972936433E-2</v>
      </c>
      <c r="M221" s="112" t="s">
        <v>79</v>
      </c>
    </row>
    <row r="222" spans="2:13" ht="31.5" customHeight="1">
      <c r="B222" s="528"/>
      <c r="C222" s="517" t="s">
        <v>5</v>
      </c>
      <c r="D222" s="178" t="s">
        <v>152</v>
      </c>
      <c r="E222" s="149" t="s">
        <v>8</v>
      </c>
      <c r="F222" s="78">
        <v>928.8</v>
      </c>
      <c r="G222" s="94">
        <f>+F222</f>
        <v>928.8</v>
      </c>
      <c r="H222" s="365">
        <v>116.479</v>
      </c>
      <c r="I222" s="365"/>
      <c r="J222" s="115">
        <f>+H222+I222</f>
        <v>116.479</v>
      </c>
      <c r="K222" s="79">
        <f>+G222-J222</f>
        <v>812.32099999999991</v>
      </c>
      <c r="L222" s="49">
        <f>+J222/G222</f>
        <v>0.12540805340223946</v>
      </c>
      <c r="M222" s="112" t="s">
        <v>79</v>
      </c>
    </row>
    <row r="223" spans="2:13" ht="31.5" customHeight="1">
      <c r="B223" s="528"/>
      <c r="C223" s="518"/>
      <c r="D223" s="178" t="s">
        <v>153</v>
      </c>
      <c r="E223" s="327" t="s">
        <v>8</v>
      </c>
      <c r="F223" s="78">
        <v>928.8</v>
      </c>
      <c r="G223" s="328">
        <f>F223+K222</f>
        <v>1741.1209999999999</v>
      </c>
      <c r="H223" s="366">
        <v>296.28399999999999</v>
      </c>
      <c r="I223" s="366"/>
      <c r="J223" s="115">
        <f t="shared" ref="J223:J230" si="61">+H223+I223</f>
        <v>296.28399999999999</v>
      </c>
      <c r="K223" s="79">
        <f t="shared" ref="K223:K230" si="62">+G223-J223</f>
        <v>1444.837</v>
      </c>
      <c r="L223" s="49">
        <f t="shared" ref="L223:L230" si="63">+J223/G223</f>
        <v>0.17016852935551291</v>
      </c>
      <c r="M223" s="112" t="s">
        <v>79</v>
      </c>
    </row>
    <row r="224" spans="2:13" ht="31.5" customHeight="1">
      <c r="B224" s="528"/>
      <c r="C224" s="518"/>
      <c r="D224" s="178" t="s">
        <v>154</v>
      </c>
      <c r="E224" s="327" t="s">
        <v>8</v>
      </c>
      <c r="F224" s="78">
        <v>928.8</v>
      </c>
      <c r="G224" s="328">
        <f t="shared" ref="G224:G230" si="64">F224+K223</f>
        <v>2373.6369999999997</v>
      </c>
      <c r="H224" s="366">
        <v>349.44</v>
      </c>
      <c r="I224" s="366"/>
      <c r="J224" s="115">
        <f t="shared" si="61"/>
        <v>349.44</v>
      </c>
      <c r="K224" s="79">
        <f t="shared" si="62"/>
        <v>2024.1969999999997</v>
      </c>
      <c r="L224" s="49">
        <f t="shared" si="63"/>
        <v>0.14721711870854728</v>
      </c>
      <c r="M224" s="112" t="s">
        <v>79</v>
      </c>
    </row>
    <row r="225" spans="2:13" ht="31.5" customHeight="1">
      <c r="B225" s="528"/>
      <c r="C225" s="518"/>
      <c r="D225" s="178" t="s">
        <v>155</v>
      </c>
      <c r="E225" s="327" t="s">
        <v>8</v>
      </c>
      <c r="F225" s="78">
        <v>928.8</v>
      </c>
      <c r="G225" s="328">
        <f t="shared" si="64"/>
        <v>2952.9969999999994</v>
      </c>
      <c r="H225" s="366">
        <v>662.01300000000003</v>
      </c>
      <c r="I225" s="366"/>
      <c r="J225" s="115">
        <f t="shared" si="61"/>
        <v>662.01300000000003</v>
      </c>
      <c r="K225" s="79">
        <f t="shared" si="62"/>
        <v>2290.9839999999995</v>
      </c>
      <c r="L225" s="49">
        <f t="shared" si="63"/>
        <v>0.22418343127338097</v>
      </c>
      <c r="M225" s="112" t="s">
        <v>79</v>
      </c>
    </row>
    <row r="226" spans="2:13" ht="31.5" customHeight="1">
      <c r="B226" s="528"/>
      <c r="C226" s="518"/>
      <c r="D226" s="178" t="s">
        <v>156</v>
      </c>
      <c r="E226" s="327" t="s">
        <v>8</v>
      </c>
      <c r="F226" s="78">
        <v>928.8</v>
      </c>
      <c r="G226" s="328">
        <f t="shared" si="64"/>
        <v>3219.7839999999997</v>
      </c>
      <c r="H226" s="366">
        <v>297.41000000000003</v>
      </c>
      <c r="I226" s="366"/>
      <c r="J226" s="115">
        <f t="shared" si="61"/>
        <v>297.41000000000003</v>
      </c>
      <c r="K226" s="79">
        <f t="shared" si="62"/>
        <v>2922.3739999999998</v>
      </c>
      <c r="L226" s="49">
        <f t="shared" si="63"/>
        <v>9.2369550255545108E-2</v>
      </c>
      <c r="M226" s="112" t="s">
        <v>79</v>
      </c>
    </row>
    <row r="227" spans="2:13" ht="31.5" customHeight="1">
      <c r="B227" s="528"/>
      <c r="C227" s="518"/>
      <c r="D227" s="178" t="s">
        <v>157</v>
      </c>
      <c r="E227" s="327" t="s">
        <v>8</v>
      </c>
      <c r="F227" s="343">
        <v>108</v>
      </c>
      <c r="G227" s="328">
        <f t="shared" si="64"/>
        <v>3030.3739999999998</v>
      </c>
      <c r="H227" s="366">
        <v>309.738</v>
      </c>
      <c r="I227" s="366"/>
      <c r="J227" s="115">
        <f t="shared" si="61"/>
        <v>309.738</v>
      </c>
      <c r="K227" s="79">
        <f t="shared" si="62"/>
        <v>2720.636</v>
      </c>
      <c r="L227" s="49">
        <f t="shared" si="63"/>
        <v>0.10221114621495565</v>
      </c>
      <c r="M227" s="112" t="s">
        <v>79</v>
      </c>
    </row>
    <row r="228" spans="2:13" ht="31.5" customHeight="1">
      <c r="B228" s="528"/>
      <c r="C228" s="518"/>
      <c r="D228" s="178" t="s">
        <v>145</v>
      </c>
      <c r="E228" s="327" t="s">
        <v>8</v>
      </c>
      <c r="F228" s="343">
        <v>108</v>
      </c>
      <c r="G228" s="328">
        <f t="shared" si="64"/>
        <v>2828.636</v>
      </c>
      <c r="H228" s="366">
        <v>182.67699999999999</v>
      </c>
      <c r="I228" s="366"/>
      <c r="J228" s="115">
        <f t="shared" si="61"/>
        <v>182.67699999999999</v>
      </c>
      <c r="K228" s="79">
        <f t="shared" si="62"/>
        <v>2645.9589999999998</v>
      </c>
      <c r="L228" s="49">
        <f t="shared" si="63"/>
        <v>6.4581303497516118E-2</v>
      </c>
      <c r="M228" s="112" t="s">
        <v>79</v>
      </c>
    </row>
    <row r="229" spans="2:13" ht="31.5" customHeight="1">
      <c r="B229" s="528"/>
      <c r="C229" s="518"/>
      <c r="D229" s="178" t="s">
        <v>39</v>
      </c>
      <c r="E229" s="327" t="s">
        <v>8</v>
      </c>
      <c r="F229" s="343">
        <v>108</v>
      </c>
      <c r="G229" s="328">
        <f t="shared" si="64"/>
        <v>2753.9589999999998</v>
      </c>
      <c r="H229" s="366">
        <v>70.772000000000006</v>
      </c>
      <c r="I229" s="366"/>
      <c r="J229" s="115">
        <f t="shared" si="61"/>
        <v>70.772000000000006</v>
      </c>
      <c r="K229" s="79">
        <f t="shared" si="62"/>
        <v>2683.1869999999999</v>
      </c>
      <c r="L229" s="49">
        <f t="shared" si="63"/>
        <v>2.5698276553863007E-2</v>
      </c>
      <c r="M229" s="112" t="s">
        <v>79</v>
      </c>
    </row>
    <row r="230" spans="2:13" ht="31.5" customHeight="1">
      <c r="B230" s="528"/>
      <c r="C230" s="518"/>
      <c r="D230" s="178" t="s">
        <v>40</v>
      </c>
      <c r="E230" s="327" t="s">
        <v>8</v>
      </c>
      <c r="F230" s="343">
        <v>108</v>
      </c>
      <c r="G230" s="328">
        <f t="shared" si="64"/>
        <v>2791.1869999999999</v>
      </c>
      <c r="H230" s="366">
        <v>163.37100000000001</v>
      </c>
      <c r="I230" s="366"/>
      <c r="J230" s="115">
        <f t="shared" si="61"/>
        <v>163.37100000000001</v>
      </c>
      <c r="K230" s="79">
        <f t="shared" si="62"/>
        <v>2627.8159999999998</v>
      </c>
      <c r="L230" s="49">
        <f t="shared" si="63"/>
        <v>5.8531012074791125E-2</v>
      </c>
      <c r="M230" s="112" t="s">
        <v>79</v>
      </c>
    </row>
    <row r="231" spans="2:13" ht="31.5" customHeight="1">
      <c r="B231" s="528"/>
      <c r="C231" s="517"/>
      <c r="D231" s="180" t="s">
        <v>41</v>
      </c>
      <c r="E231" s="149" t="s">
        <v>8</v>
      </c>
      <c r="F231" s="343">
        <v>108</v>
      </c>
      <c r="G231" s="94">
        <f>+F231+K230</f>
        <v>2735.8159999999998</v>
      </c>
      <c r="H231" s="365">
        <v>341.74299999999999</v>
      </c>
      <c r="I231" s="365"/>
      <c r="J231" s="115">
        <f>+H231+I231</f>
        <v>341.74299999999999</v>
      </c>
      <c r="K231" s="79">
        <f>+G231-J231</f>
        <v>2394.0729999999999</v>
      </c>
      <c r="L231" s="49">
        <f>+J231/G231</f>
        <v>0.12491446793205392</v>
      </c>
      <c r="M231" s="112" t="s">
        <v>79</v>
      </c>
    </row>
    <row r="232" spans="2:13" ht="31.5" customHeight="1">
      <c r="B232" s="528"/>
      <c r="C232" s="517"/>
      <c r="D232" s="180" t="s">
        <v>42</v>
      </c>
      <c r="E232" s="149" t="s">
        <v>8</v>
      </c>
      <c r="F232" s="343">
        <v>108</v>
      </c>
      <c r="G232" s="94">
        <f>+F232+K231</f>
        <v>2502.0729999999999</v>
      </c>
      <c r="H232" s="365">
        <v>254.655</v>
      </c>
      <c r="I232" s="365"/>
      <c r="J232" s="115">
        <f>+H232+I232</f>
        <v>254.655</v>
      </c>
      <c r="K232" s="79">
        <f>+G232-J232</f>
        <v>2247.4179999999997</v>
      </c>
      <c r="L232" s="49">
        <f>+J232/G232</f>
        <v>0.10177760600909726</v>
      </c>
      <c r="M232" s="112" t="s">
        <v>79</v>
      </c>
    </row>
    <row r="233" spans="2:13" ht="31.5" customHeight="1">
      <c r="B233" s="528"/>
      <c r="C233" s="517"/>
      <c r="D233" s="181" t="s">
        <v>158</v>
      </c>
      <c r="E233" s="149" t="s">
        <v>8</v>
      </c>
      <c r="F233" s="343">
        <v>108</v>
      </c>
      <c r="G233" s="94">
        <f>+F233+K232</f>
        <v>2355.4179999999997</v>
      </c>
      <c r="H233" s="365">
        <v>475.90199999999999</v>
      </c>
      <c r="I233" s="365"/>
      <c r="J233" s="115">
        <f>H233+I233</f>
        <v>475.90199999999999</v>
      </c>
      <c r="K233" s="79">
        <f>+G233-J233</f>
        <v>1879.5159999999996</v>
      </c>
      <c r="L233" s="49">
        <f>+J233/G233</f>
        <v>0.20204566662902299</v>
      </c>
      <c r="M233" s="112" t="s">
        <v>79</v>
      </c>
    </row>
    <row r="234" spans="2:13" ht="31.5" customHeight="1">
      <c r="B234" s="528"/>
      <c r="C234" s="507" t="s">
        <v>6</v>
      </c>
      <c r="D234" s="183" t="s">
        <v>152</v>
      </c>
      <c r="E234" s="142" t="s">
        <v>8</v>
      </c>
      <c r="F234" s="142">
        <v>150.63999999999999</v>
      </c>
      <c r="G234" s="95">
        <f>+F234</f>
        <v>150.63999999999999</v>
      </c>
      <c r="H234" s="391">
        <v>36.688000000000002</v>
      </c>
      <c r="I234" s="403"/>
      <c r="J234" s="115">
        <f>+H234+I234</f>
        <v>36.688000000000002</v>
      </c>
      <c r="K234" s="79">
        <f>+G234-J234</f>
        <v>113.95199999999998</v>
      </c>
      <c r="L234" s="49">
        <f>+J234/G234</f>
        <v>0.24354753053637815</v>
      </c>
      <c r="M234" s="112" t="s">
        <v>79</v>
      </c>
    </row>
    <row r="235" spans="2:13" ht="31.5" customHeight="1">
      <c r="B235" s="528"/>
      <c r="C235" s="508"/>
      <c r="D235" s="183" t="s">
        <v>153</v>
      </c>
      <c r="E235" s="142" t="s">
        <v>8</v>
      </c>
      <c r="F235" s="142">
        <v>150.63999999999999</v>
      </c>
      <c r="G235" s="332">
        <f>F235+K234</f>
        <v>264.59199999999998</v>
      </c>
      <c r="H235" s="403">
        <v>35.6</v>
      </c>
      <c r="I235" s="403"/>
      <c r="J235" s="115">
        <f t="shared" ref="J235:J242" si="65">+H235+I235</f>
        <v>35.6</v>
      </c>
      <c r="K235" s="79">
        <f t="shared" ref="K235:K242" si="66">+G235-J235</f>
        <v>228.99199999999999</v>
      </c>
      <c r="L235" s="49">
        <f t="shared" ref="L235:L242" si="67">+J235/G235</f>
        <v>0.13454677390094941</v>
      </c>
      <c r="M235" s="112" t="s">
        <v>79</v>
      </c>
    </row>
    <row r="236" spans="2:13" ht="31.5" customHeight="1">
      <c r="B236" s="528"/>
      <c r="C236" s="508"/>
      <c r="D236" s="183" t="s">
        <v>154</v>
      </c>
      <c r="E236" s="142" t="s">
        <v>8</v>
      </c>
      <c r="F236" s="142">
        <v>150.63999999999999</v>
      </c>
      <c r="G236" s="332">
        <f t="shared" ref="G236:G242" si="68">F236+K235</f>
        <v>379.63199999999995</v>
      </c>
      <c r="H236" s="403">
        <v>85.594999999999999</v>
      </c>
      <c r="I236" s="403"/>
      <c r="J236" s="115">
        <f t="shared" si="65"/>
        <v>85.594999999999999</v>
      </c>
      <c r="K236" s="79">
        <f t="shared" si="66"/>
        <v>294.03699999999992</v>
      </c>
      <c r="L236" s="49">
        <f t="shared" si="67"/>
        <v>0.22546834829519116</v>
      </c>
      <c r="M236" s="112" t="s">
        <v>79</v>
      </c>
    </row>
    <row r="237" spans="2:13" ht="31.5" customHeight="1">
      <c r="B237" s="528"/>
      <c r="C237" s="508"/>
      <c r="D237" s="183" t="s">
        <v>155</v>
      </c>
      <c r="E237" s="142" t="s">
        <v>8</v>
      </c>
      <c r="F237" s="142">
        <v>150.63999999999999</v>
      </c>
      <c r="G237" s="332">
        <f t="shared" si="68"/>
        <v>444.67699999999991</v>
      </c>
      <c r="H237" s="403">
        <v>55.838000000000001</v>
      </c>
      <c r="I237" s="403"/>
      <c r="J237" s="115">
        <f t="shared" si="65"/>
        <v>55.838000000000001</v>
      </c>
      <c r="K237" s="79">
        <f t="shared" si="66"/>
        <v>388.83899999999988</v>
      </c>
      <c r="L237" s="49">
        <f t="shared" si="67"/>
        <v>0.12556979560445</v>
      </c>
      <c r="M237" s="112" t="s">
        <v>79</v>
      </c>
    </row>
    <row r="238" spans="2:13" ht="31.5" customHeight="1">
      <c r="B238" s="528"/>
      <c r="C238" s="508"/>
      <c r="D238" s="183" t="s">
        <v>156</v>
      </c>
      <c r="E238" s="142" t="s">
        <v>8</v>
      </c>
      <c r="F238" s="142">
        <v>150.63999999999999</v>
      </c>
      <c r="G238" s="332">
        <f t="shared" si="68"/>
        <v>539.47899999999981</v>
      </c>
      <c r="H238" s="403">
        <v>103.486</v>
      </c>
      <c r="I238" s="403"/>
      <c r="J238" s="115">
        <f t="shared" si="65"/>
        <v>103.486</v>
      </c>
      <c r="K238" s="79">
        <f t="shared" si="66"/>
        <v>435.99299999999982</v>
      </c>
      <c r="L238" s="49">
        <f t="shared" si="67"/>
        <v>0.19182581713097274</v>
      </c>
      <c r="M238" s="112" t="s">
        <v>79</v>
      </c>
    </row>
    <row r="239" spans="2:13" ht="31.5" customHeight="1">
      <c r="B239" s="528"/>
      <c r="C239" s="508"/>
      <c r="D239" s="183" t="s">
        <v>157</v>
      </c>
      <c r="E239" s="142" t="s">
        <v>8</v>
      </c>
      <c r="F239" s="345">
        <v>17.54</v>
      </c>
      <c r="G239" s="332">
        <f t="shared" si="68"/>
        <v>453.53299999999984</v>
      </c>
      <c r="H239" s="403">
        <v>79.206000000000003</v>
      </c>
      <c r="I239" s="403"/>
      <c r="J239" s="115">
        <f t="shared" si="65"/>
        <v>79.206000000000003</v>
      </c>
      <c r="K239" s="79">
        <f t="shared" si="66"/>
        <v>374.32699999999983</v>
      </c>
      <c r="L239" s="49">
        <f t="shared" si="67"/>
        <v>0.17464219803189632</v>
      </c>
      <c r="M239" s="112" t="s">
        <v>79</v>
      </c>
    </row>
    <row r="240" spans="2:13" ht="31.5" customHeight="1">
      <c r="B240" s="528"/>
      <c r="C240" s="508"/>
      <c r="D240" s="183" t="s">
        <v>145</v>
      </c>
      <c r="E240" s="142" t="s">
        <v>8</v>
      </c>
      <c r="F240" s="345">
        <v>17.54</v>
      </c>
      <c r="G240" s="332">
        <f t="shared" si="68"/>
        <v>391.86699999999985</v>
      </c>
      <c r="H240" s="403">
        <v>19.768999999999998</v>
      </c>
      <c r="I240" s="403"/>
      <c r="J240" s="115">
        <f t="shared" si="65"/>
        <v>19.768999999999998</v>
      </c>
      <c r="K240" s="79">
        <f t="shared" si="66"/>
        <v>372.09799999999984</v>
      </c>
      <c r="L240" s="49">
        <f t="shared" si="67"/>
        <v>5.0448238815720657E-2</v>
      </c>
      <c r="M240" s="112" t="s">
        <v>79</v>
      </c>
    </row>
    <row r="241" spans="2:13" ht="31.5" customHeight="1">
      <c r="B241" s="528"/>
      <c r="C241" s="508"/>
      <c r="D241" s="183" t="s">
        <v>39</v>
      </c>
      <c r="E241" s="142" t="s">
        <v>8</v>
      </c>
      <c r="F241" s="345">
        <v>17.54</v>
      </c>
      <c r="G241" s="332">
        <f t="shared" si="68"/>
        <v>389.63799999999986</v>
      </c>
      <c r="H241" s="403">
        <v>37.946000000000005</v>
      </c>
      <c r="I241" s="403"/>
      <c r="J241" s="115">
        <f t="shared" si="65"/>
        <v>37.946000000000005</v>
      </c>
      <c r="K241" s="79">
        <f t="shared" si="66"/>
        <v>351.69199999999984</v>
      </c>
      <c r="L241" s="49">
        <f t="shared" si="67"/>
        <v>9.7387831782321077E-2</v>
      </c>
      <c r="M241" s="112" t="s">
        <v>79</v>
      </c>
    </row>
    <row r="242" spans="2:13" ht="31.5" customHeight="1">
      <c r="B242" s="528"/>
      <c r="C242" s="508"/>
      <c r="D242" s="183" t="s">
        <v>40</v>
      </c>
      <c r="E242" s="142" t="s">
        <v>8</v>
      </c>
      <c r="F242" s="345">
        <v>17.54</v>
      </c>
      <c r="G242" s="332">
        <f t="shared" si="68"/>
        <v>369.23199999999986</v>
      </c>
      <c r="H242" s="403">
        <v>54.677000000000007</v>
      </c>
      <c r="I242" s="403"/>
      <c r="J242" s="115">
        <f t="shared" si="65"/>
        <v>54.677000000000007</v>
      </c>
      <c r="K242" s="79">
        <f t="shared" si="66"/>
        <v>314.55499999999984</v>
      </c>
      <c r="L242" s="49">
        <f t="shared" si="67"/>
        <v>0.14808304805650654</v>
      </c>
      <c r="M242" s="112" t="s">
        <v>79</v>
      </c>
    </row>
    <row r="243" spans="2:13" ht="31.5" customHeight="1">
      <c r="B243" s="528"/>
      <c r="C243" s="507"/>
      <c r="D243" s="184" t="s">
        <v>41</v>
      </c>
      <c r="E243" s="142" t="s">
        <v>8</v>
      </c>
      <c r="F243" s="345">
        <v>17.54</v>
      </c>
      <c r="G243" s="95">
        <f>+F243+K242</f>
        <v>332.09499999999986</v>
      </c>
      <c r="H243" s="403">
        <v>74.978999999999999</v>
      </c>
      <c r="I243" s="403"/>
      <c r="J243" s="115">
        <f>+H243+I243</f>
        <v>74.978999999999999</v>
      </c>
      <c r="K243" s="79">
        <f>+G243-J243</f>
        <v>257.11599999999987</v>
      </c>
      <c r="L243" s="49">
        <f t="shared" ref="L243:L257" si="69">+J243/G243</f>
        <v>0.22577575693702112</v>
      </c>
      <c r="M243" s="112" t="s">
        <v>79</v>
      </c>
    </row>
    <row r="244" spans="2:13" ht="31.5" customHeight="1">
      <c r="B244" s="528"/>
      <c r="C244" s="507"/>
      <c r="D244" s="184" t="s">
        <v>42</v>
      </c>
      <c r="E244" s="142" t="s">
        <v>8</v>
      </c>
      <c r="F244" s="142">
        <v>17.55</v>
      </c>
      <c r="G244" s="95">
        <f>+F244+K243</f>
        <v>274.66599999999988</v>
      </c>
      <c r="H244" s="403">
        <v>63.585999999999999</v>
      </c>
      <c r="I244" s="403"/>
      <c r="J244" s="115">
        <f>+H244+I244</f>
        <v>63.585999999999999</v>
      </c>
      <c r="K244" s="79">
        <f>+G244-J244</f>
        <v>211.07999999999987</v>
      </c>
      <c r="L244" s="49">
        <f t="shared" si="69"/>
        <v>0.23150298908492506</v>
      </c>
      <c r="M244" s="112" t="s">
        <v>79</v>
      </c>
    </row>
    <row r="245" spans="2:13" ht="31.5" customHeight="1">
      <c r="B245" s="528"/>
      <c r="C245" s="507"/>
      <c r="D245" s="185" t="s">
        <v>158</v>
      </c>
      <c r="E245" s="142" t="s">
        <v>8</v>
      </c>
      <c r="F245" s="142">
        <v>17.55</v>
      </c>
      <c r="G245" s="95">
        <f>+F245+K244</f>
        <v>228.62999999999988</v>
      </c>
      <c r="H245" s="403">
        <v>118.386</v>
      </c>
      <c r="I245" s="403"/>
      <c r="J245" s="115">
        <f>+H245+I245</f>
        <v>118.386</v>
      </c>
      <c r="K245" s="79">
        <f>+G245-J245</f>
        <v>110.24399999999989</v>
      </c>
      <c r="L245" s="49">
        <f t="shared" si="69"/>
        <v>0.51780606219656233</v>
      </c>
      <c r="M245" s="112" t="s">
        <v>79</v>
      </c>
    </row>
    <row r="246" spans="2:13" ht="31.5" customHeight="1">
      <c r="B246" s="528"/>
      <c r="C246" s="517" t="s">
        <v>7</v>
      </c>
      <c r="D246" s="178" t="s">
        <v>152</v>
      </c>
      <c r="E246" s="149" t="s">
        <v>8</v>
      </c>
      <c r="F246" s="78">
        <v>175.2</v>
      </c>
      <c r="G246" s="94">
        <f>+F246</f>
        <v>175.2</v>
      </c>
      <c r="H246" s="367">
        <v>1.655</v>
      </c>
      <c r="I246" s="365"/>
      <c r="J246" s="115">
        <f>+H246+I246</f>
        <v>1.655</v>
      </c>
      <c r="K246" s="79">
        <f>+G246-J246</f>
        <v>173.54499999999999</v>
      </c>
      <c r="L246" s="49">
        <f t="shared" si="69"/>
        <v>9.4463470319634708E-3</v>
      </c>
      <c r="M246" s="112" t="s">
        <v>79</v>
      </c>
    </row>
    <row r="247" spans="2:13" ht="31.5" customHeight="1">
      <c r="B247" s="528"/>
      <c r="C247" s="518"/>
      <c r="D247" s="178" t="s">
        <v>153</v>
      </c>
      <c r="E247" s="327" t="s">
        <v>8</v>
      </c>
      <c r="F247" s="78">
        <v>175.2</v>
      </c>
      <c r="G247" s="328">
        <f>F247+K246</f>
        <v>348.745</v>
      </c>
      <c r="H247" s="366">
        <v>7.4649999999999999</v>
      </c>
      <c r="I247" s="366"/>
      <c r="J247" s="115">
        <f t="shared" ref="J247:J254" si="70">+H247+I247</f>
        <v>7.4649999999999999</v>
      </c>
      <c r="K247" s="79">
        <f t="shared" ref="K247:K254" si="71">+G247-J247</f>
        <v>341.28000000000003</v>
      </c>
      <c r="L247" s="49">
        <f t="shared" ref="L247:L254" si="72">+J247/G247</f>
        <v>2.140532480752412E-2</v>
      </c>
      <c r="M247" s="112" t="s">
        <v>79</v>
      </c>
    </row>
    <row r="248" spans="2:13" ht="31.5" customHeight="1">
      <c r="B248" s="528"/>
      <c r="C248" s="518"/>
      <c r="D248" s="178" t="s">
        <v>154</v>
      </c>
      <c r="E248" s="327" t="s">
        <v>8</v>
      </c>
      <c r="F248" s="78">
        <v>175.2</v>
      </c>
      <c r="G248" s="328">
        <f t="shared" ref="G248:G254" si="73">F248+K247</f>
        <v>516.48</v>
      </c>
      <c r="H248" s="366">
        <v>64.349000000000004</v>
      </c>
      <c r="I248" s="366"/>
      <c r="J248" s="115">
        <f t="shared" si="70"/>
        <v>64.349000000000004</v>
      </c>
      <c r="K248" s="79">
        <f t="shared" si="71"/>
        <v>452.13100000000003</v>
      </c>
      <c r="L248" s="49">
        <f t="shared" si="72"/>
        <v>0.12459146530359357</v>
      </c>
      <c r="M248" s="112" t="s">
        <v>79</v>
      </c>
    </row>
    <row r="249" spans="2:13" ht="31.5" customHeight="1">
      <c r="B249" s="528"/>
      <c r="C249" s="518"/>
      <c r="D249" s="178" t="s">
        <v>155</v>
      </c>
      <c r="E249" s="327" t="s">
        <v>8</v>
      </c>
      <c r="F249" s="78">
        <v>175.2</v>
      </c>
      <c r="G249" s="328">
        <f t="shared" si="73"/>
        <v>627.33100000000002</v>
      </c>
      <c r="H249" s="366">
        <v>40.965000000000003</v>
      </c>
      <c r="I249" s="366"/>
      <c r="J249" s="115">
        <f t="shared" si="70"/>
        <v>40.965000000000003</v>
      </c>
      <c r="K249" s="79">
        <f t="shared" si="71"/>
        <v>586.36599999999999</v>
      </c>
      <c r="L249" s="49">
        <f t="shared" si="72"/>
        <v>6.5300455421460124E-2</v>
      </c>
      <c r="M249" s="112" t="s">
        <v>79</v>
      </c>
    </row>
    <row r="250" spans="2:13" ht="31.5" customHeight="1">
      <c r="B250" s="528"/>
      <c r="C250" s="518"/>
      <c r="D250" s="178" t="s">
        <v>156</v>
      </c>
      <c r="E250" s="327" t="s">
        <v>8</v>
      </c>
      <c r="F250" s="78">
        <v>175.2</v>
      </c>
      <c r="G250" s="328">
        <f t="shared" si="73"/>
        <v>761.56600000000003</v>
      </c>
      <c r="H250" s="366">
        <v>15.81</v>
      </c>
      <c r="I250" s="366"/>
      <c r="J250" s="115">
        <f t="shared" si="70"/>
        <v>15.81</v>
      </c>
      <c r="K250" s="79">
        <f t="shared" si="71"/>
        <v>745.75600000000009</v>
      </c>
      <c r="L250" s="49">
        <f t="shared" si="72"/>
        <v>2.0759855350685297E-2</v>
      </c>
      <c r="M250" s="112" t="s">
        <v>79</v>
      </c>
    </row>
    <row r="251" spans="2:13" ht="31.5" customHeight="1">
      <c r="B251" s="528"/>
      <c r="C251" s="518"/>
      <c r="D251" s="178" t="s">
        <v>157</v>
      </c>
      <c r="E251" s="327" t="s">
        <v>8</v>
      </c>
      <c r="F251" s="343">
        <v>20.399999999999999</v>
      </c>
      <c r="G251" s="328">
        <f t="shared" si="73"/>
        <v>766.15600000000006</v>
      </c>
      <c r="H251" s="366">
        <v>11.677</v>
      </c>
      <c r="I251" s="366"/>
      <c r="J251" s="115">
        <f t="shared" si="70"/>
        <v>11.677</v>
      </c>
      <c r="K251" s="79">
        <f t="shared" si="71"/>
        <v>754.47900000000004</v>
      </c>
      <c r="L251" s="49">
        <f t="shared" si="72"/>
        <v>1.524102141078318E-2</v>
      </c>
      <c r="M251" s="112" t="s">
        <v>79</v>
      </c>
    </row>
    <row r="252" spans="2:13" ht="31.5" customHeight="1">
      <c r="B252" s="528"/>
      <c r="C252" s="518"/>
      <c r="D252" s="178" t="s">
        <v>145</v>
      </c>
      <c r="E252" s="327" t="s">
        <v>8</v>
      </c>
      <c r="F252" s="343">
        <v>20.399999999999999</v>
      </c>
      <c r="G252" s="328">
        <f t="shared" si="73"/>
        <v>774.87900000000002</v>
      </c>
      <c r="H252" s="366">
        <v>1.2150000000000001</v>
      </c>
      <c r="I252" s="366"/>
      <c r="J252" s="115">
        <f t="shared" si="70"/>
        <v>1.2150000000000001</v>
      </c>
      <c r="K252" s="79">
        <f t="shared" si="71"/>
        <v>773.66399999999999</v>
      </c>
      <c r="L252" s="49">
        <f t="shared" si="72"/>
        <v>1.5679867437367642E-3</v>
      </c>
      <c r="M252" s="112" t="s">
        <v>79</v>
      </c>
    </row>
    <row r="253" spans="2:13" ht="31.5" customHeight="1">
      <c r="B253" s="528"/>
      <c r="C253" s="518"/>
      <c r="D253" s="178" t="s">
        <v>39</v>
      </c>
      <c r="E253" s="327" t="s">
        <v>8</v>
      </c>
      <c r="F253" s="343">
        <v>20.399999999999999</v>
      </c>
      <c r="G253" s="328">
        <f t="shared" si="73"/>
        <v>794.06399999999996</v>
      </c>
      <c r="H253" s="366">
        <v>3.0620000000000003</v>
      </c>
      <c r="I253" s="366"/>
      <c r="J253" s="115">
        <f t="shared" si="70"/>
        <v>3.0620000000000003</v>
      </c>
      <c r="K253" s="79">
        <f t="shared" si="71"/>
        <v>791.00199999999995</v>
      </c>
      <c r="L253" s="49">
        <f t="shared" si="72"/>
        <v>3.8561123536641887E-3</v>
      </c>
      <c r="M253" s="112" t="s">
        <v>79</v>
      </c>
    </row>
    <row r="254" spans="2:13" ht="31.5" customHeight="1">
      <c r="B254" s="528"/>
      <c r="C254" s="518"/>
      <c r="D254" s="178" t="s">
        <v>40</v>
      </c>
      <c r="E254" s="327" t="s">
        <v>8</v>
      </c>
      <c r="F254" s="343">
        <v>20.399999999999999</v>
      </c>
      <c r="G254" s="328">
        <f t="shared" si="73"/>
        <v>811.40199999999993</v>
      </c>
      <c r="H254" s="366">
        <v>6.468</v>
      </c>
      <c r="I254" s="366"/>
      <c r="J254" s="115">
        <f t="shared" si="70"/>
        <v>6.468</v>
      </c>
      <c r="K254" s="79">
        <f t="shared" si="71"/>
        <v>804.93399999999997</v>
      </c>
      <c r="L254" s="49">
        <f t="shared" si="72"/>
        <v>7.9713877954454143E-3</v>
      </c>
      <c r="M254" s="112" t="s">
        <v>79</v>
      </c>
    </row>
    <row r="255" spans="2:13" ht="31.5" customHeight="1">
      <c r="B255" s="528"/>
      <c r="C255" s="517"/>
      <c r="D255" s="180" t="s">
        <v>41</v>
      </c>
      <c r="E255" s="149" t="s">
        <v>8</v>
      </c>
      <c r="F255" s="343">
        <v>20.399999999999999</v>
      </c>
      <c r="G255" s="94">
        <f>+F255+K254</f>
        <v>825.33399999999995</v>
      </c>
      <c r="H255" s="365">
        <v>16.031000000000002</v>
      </c>
      <c r="I255" s="365"/>
      <c r="J255" s="115">
        <f>+H255+I255</f>
        <v>16.031000000000002</v>
      </c>
      <c r="K255" s="79">
        <f>+G255-J255</f>
        <v>809.303</v>
      </c>
      <c r="L255" s="49">
        <f t="shared" si="69"/>
        <v>1.9423651515628828E-2</v>
      </c>
      <c r="M255" s="112" t="s">
        <v>79</v>
      </c>
    </row>
    <row r="256" spans="2:13" ht="31.5" customHeight="1">
      <c r="B256" s="528"/>
      <c r="C256" s="517"/>
      <c r="D256" s="180" t="s">
        <v>42</v>
      </c>
      <c r="E256" s="149" t="s">
        <v>8</v>
      </c>
      <c r="F256" s="78">
        <v>20.5</v>
      </c>
      <c r="G256" s="94">
        <f>+F256+K255</f>
        <v>829.803</v>
      </c>
      <c r="H256" s="365">
        <v>76.504999999999995</v>
      </c>
      <c r="I256" s="365"/>
      <c r="J256" s="115">
        <f>+H256+I256</f>
        <v>76.504999999999995</v>
      </c>
      <c r="K256" s="79">
        <f>+G256-J256</f>
        <v>753.298</v>
      </c>
      <c r="L256" s="49">
        <f t="shared" si="69"/>
        <v>9.2196581598282965E-2</v>
      </c>
      <c r="M256" s="112" t="s">
        <v>79</v>
      </c>
    </row>
    <row r="257" spans="2:13" ht="31.5" customHeight="1">
      <c r="B257" s="528"/>
      <c r="C257" s="517"/>
      <c r="D257" s="181" t="s">
        <v>158</v>
      </c>
      <c r="E257" s="149" t="s">
        <v>8</v>
      </c>
      <c r="F257" s="78">
        <v>20.5</v>
      </c>
      <c r="G257" s="94">
        <f>+F257+K256</f>
        <v>773.798</v>
      </c>
      <c r="H257" s="365">
        <v>90.835999999999999</v>
      </c>
      <c r="I257" s="365"/>
      <c r="J257" s="115">
        <f>+H257+I257</f>
        <v>90.835999999999999</v>
      </c>
      <c r="K257" s="79">
        <f>+G257-J257</f>
        <v>682.96199999999999</v>
      </c>
      <c r="L257" s="49">
        <f t="shared" si="69"/>
        <v>0.11738980974362818</v>
      </c>
      <c r="M257" s="112" t="s">
        <v>79</v>
      </c>
    </row>
    <row r="258" spans="2:13" ht="31.5" customHeight="1" thickBot="1">
      <c r="B258" s="529"/>
      <c r="C258" s="530" t="s">
        <v>45</v>
      </c>
      <c r="D258" s="530"/>
      <c r="E258" s="530"/>
      <c r="F258" s="172">
        <f>SUM(F198:F257)</f>
        <v>7777.9999999999991</v>
      </c>
      <c r="G258" s="170">
        <f>SUM(G198:G257)</f>
        <v>45680.691999999995</v>
      </c>
      <c r="H258" s="170">
        <f>SUM(H198:H257)</f>
        <v>4871.9980000000014</v>
      </c>
      <c r="I258" s="170">
        <f>SUM(I198:I257)</f>
        <v>1.9119999999999999</v>
      </c>
      <c r="J258" s="170">
        <f>SUM(J198:J257)</f>
        <v>4873.9100000000017</v>
      </c>
      <c r="K258" s="170">
        <f>+F258-J258</f>
        <v>2904.0899999999974</v>
      </c>
      <c r="L258" s="163">
        <f>+J258/F258</f>
        <v>0.62662766778092083</v>
      </c>
      <c r="M258" s="164" t="s">
        <v>79</v>
      </c>
    </row>
    <row r="259" spans="2:13" ht="31.5" customHeight="1">
      <c r="H259" s="362"/>
      <c r="I259" s="362"/>
    </row>
  </sheetData>
  <mergeCells count="89">
    <mergeCell ref="D187:D188"/>
    <mergeCell ref="D189:D190"/>
    <mergeCell ref="D167:D168"/>
    <mergeCell ref="D175:D176"/>
    <mergeCell ref="D177:D178"/>
    <mergeCell ref="D179:D180"/>
    <mergeCell ref="D185:D186"/>
    <mergeCell ref="B2:M2"/>
    <mergeCell ref="B4:M4"/>
    <mergeCell ref="B85:B195"/>
    <mergeCell ref="C195:E195"/>
    <mergeCell ref="D76:D77"/>
    <mergeCell ref="D80:D81"/>
    <mergeCell ref="D85:D86"/>
    <mergeCell ref="D93:D94"/>
    <mergeCell ref="D39:D40"/>
    <mergeCell ref="D46:D47"/>
    <mergeCell ref="D50:D51"/>
    <mergeCell ref="D54:D55"/>
    <mergeCell ref="D123:D124"/>
    <mergeCell ref="D119:D120"/>
    <mergeCell ref="D131:D132"/>
    <mergeCell ref="D133:D134"/>
    <mergeCell ref="B3:M3"/>
    <mergeCell ref="C67:C81"/>
    <mergeCell ref="D105:D106"/>
    <mergeCell ref="C258:E258"/>
    <mergeCell ref="B7:B82"/>
    <mergeCell ref="D107:D108"/>
    <mergeCell ref="D115:D116"/>
    <mergeCell ref="D127:D128"/>
    <mergeCell ref="D61:D62"/>
    <mergeCell ref="D65:D66"/>
    <mergeCell ref="D69:D70"/>
    <mergeCell ref="C7:C21"/>
    <mergeCell ref="C37:C51"/>
    <mergeCell ref="C22:C36"/>
    <mergeCell ref="D24:D25"/>
    <mergeCell ref="D109:D110"/>
    <mergeCell ref="D31:D32"/>
    <mergeCell ref="D9:D10"/>
    <mergeCell ref="B198:B258"/>
    <mergeCell ref="C246:C257"/>
    <mergeCell ref="C82:E82"/>
    <mergeCell ref="D16:D17"/>
    <mergeCell ref="D20:D21"/>
    <mergeCell ref="D35:D36"/>
    <mergeCell ref="C52:C66"/>
    <mergeCell ref="C85:C106"/>
    <mergeCell ref="C107:C128"/>
    <mergeCell ref="C129:C150"/>
    <mergeCell ref="D129:D130"/>
    <mergeCell ref="D137:D138"/>
    <mergeCell ref="D97:D98"/>
    <mergeCell ref="D125:D126"/>
    <mergeCell ref="D89:D90"/>
    <mergeCell ref="D87:D88"/>
    <mergeCell ref="D91:D92"/>
    <mergeCell ref="D99:D100"/>
    <mergeCell ref="D101:D102"/>
    <mergeCell ref="D145:D146"/>
    <mergeCell ref="D153:D154"/>
    <mergeCell ref="D155:D156"/>
    <mergeCell ref="D165:D166"/>
    <mergeCell ref="D111:D112"/>
    <mergeCell ref="D113:D114"/>
    <mergeCell ref="D121:D122"/>
    <mergeCell ref="D135:D136"/>
    <mergeCell ref="D141:D142"/>
    <mergeCell ref="D147:D148"/>
    <mergeCell ref="D149:D150"/>
    <mergeCell ref="D163:D164"/>
    <mergeCell ref="D159:D160"/>
    <mergeCell ref="D103:D104"/>
    <mergeCell ref="C210:C221"/>
    <mergeCell ref="C151:C172"/>
    <mergeCell ref="C234:C245"/>
    <mergeCell ref="D181:D182"/>
    <mergeCell ref="D191:D192"/>
    <mergeCell ref="C173:C194"/>
    <mergeCell ref="C198:C209"/>
    <mergeCell ref="D193:D194"/>
    <mergeCell ref="D173:D174"/>
    <mergeCell ref="D169:D170"/>
    <mergeCell ref="C222:C233"/>
    <mergeCell ref="D151:D152"/>
    <mergeCell ref="D171:D172"/>
    <mergeCell ref="D157:D158"/>
    <mergeCell ref="D143:D144"/>
  </mergeCells>
  <conditionalFormatting sqref="L7:L8 L14:L15 L17:L23 L25 L27 L29 L32:L38 L43:L45 L47:L54 L59:L69 L73:L82">
    <cfRule type="colorScale" priority="3">
      <colorScale>
        <cfvo type="min"/>
        <cfvo type="max"/>
        <color rgb="FFFCFCFF"/>
        <color rgb="FFF8696B"/>
      </colorScale>
    </cfRule>
  </conditionalFormatting>
  <conditionalFormatting sqref="L87 L85 L90:L91 L94:L95 L98:L106 L108 L110 L112 L114 L116:L118 L121 L123:L129 L131:L133 L135 L137:L140 L143:L150 L152 L154 L156:L162 L164:L185 L187 L189:L195">
    <cfRule type="colorScale" priority="2">
      <colorScale>
        <cfvo type="min"/>
        <cfvo type="max"/>
        <color rgb="FFFCFCFF"/>
        <color rgb="FFF8696B"/>
      </colorScale>
    </cfRule>
  </conditionalFormatting>
  <conditionalFormatting sqref="L198:L25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334"/>
  <sheetViews>
    <sheetView zoomScale="90" zoomScaleNormal="90" workbookViewId="0">
      <pane ySplit="1" topLeftCell="A2" activePane="bottomLeft" state="frozen"/>
      <selection pane="bottomLeft" activeCell="I2" sqref="I2:I334"/>
    </sheetView>
  </sheetViews>
  <sheetFormatPr baseColWidth="10" defaultColWidth="14.42578125" defaultRowHeight="12.75"/>
  <cols>
    <col min="1" max="1" width="14.5703125" style="129" customWidth="1"/>
    <col min="2" max="2" width="12.140625" style="129" customWidth="1"/>
    <col min="3" max="3" width="4.5703125" style="129" bestFit="1" customWidth="1"/>
    <col min="4" max="4" width="13.42578125" style="129" bestFit="1" customWidth="1"/>
    <col min="5" max="5" width="35.140625" style="129" customWidth="1"/>
    <col min="6" max="6" width="12.5703125" style="129" customWidth="1"/>
    <col min="7" max="7" width="11.5703125" style="129" customWidth="1"/>
    <col min="8" max="8" width="10.28515625" style="129" bestFit="1" customWidth="1"/>
    <col min="9" max="9" width="10.85546875" style="129" customWidth="1"/>
    <col min="10" max="10" width="12.5703125" style="129" customWidth="1"/>
    <col min="11" max="11" width="11.85546875" style="129" customWidth="1"/>
    <col min="12" max="12" width="10.28515625" style="129" bestFit="1" customWidth="1"/>
    <col min="13" max="13" width="11.5703125" style="222" customWidth="1"/>
    <col min="14" max="14" width="10.42578125" style="223" bestFit="1" customWidth="1"/>
    <col min="15" max="15" width="10.7109375" style="223" customWidth="1"/>
    <col min="16" max="16" width="14.42578125" style="224"/>
    <col min="17" max="16384" width="14.42578125" style="129"/>
  </cols>
  <sheetData>
    <row r="1" spans="1:17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86</v>
      </c>
      <c r="H1" s="215" t="s">
        <v>87</v>
      </c>
      <c r="I1" s="215" t="s">
        <v>88</v>
      </c>
      <c r="J1" s="215" t="s">
        <v>89</v>
      </c>
      <c r="K1" s="215" t="s">
        <v>127</v>
      </c>
      <c r="L1" s="215" t="s">
        <v>90</v>
      </c>
      <c r="M1" s="217" t="s">
        <v>91</v>
      </c>
      <c r="N1" s="218" t="s">
        <v>92</v>
      </c>
      <c r="O1" s="401" t="s">
        <v>93</v>
      </c>
      <c r="P1" s="220" t="s">
        <v>118</v>
      </c>
      <c r="Q1" s="219" t="s">
        <v>119</v>
      </c>
    </row>
    <row r="2" spans="1:17">
      <c r="A2" s="143" t="s">
        <v>48</v>
      </c>
      <c r="B2" s="143" t="s">
        <v>60</v>
      </c>
      <c r="C2" s="143" t="s">
        <v>49</v>
      </c>
      <c r="D2" s="143" t="s">
        <v>106</v>
      </c>
      <c r="E2" s="143" t="s">
        <v>107</v>
      </c>
      <c r="F2" s="143" t="s">
        <v>50</v>
      </c>
      <c r="G2" s="143" t="s">
        <v>64</v>
      </c>
      <c r="H2" s="350">
        <f>'CONTROL ALGAS III REGIÓN'!F7</f>
        <v>2000</v>
      </c>
      <c r="I2" s="148">
        <v>0</v>
      </c>
      <c r="J2" s="144">
        <f>'CONTROL ALGAS III REGIÓN'!G7</f>
        <v>2000</v>
      </c>
      <c r="K2" s="144">
        <f>'CONTROL ALGAS III REGIÓN'!J7</f>
        <v>2048.3440000000001</v>
      </c>
      <c r="L2" s="144">
        <f>'CONTROL ALGAS III REGIÓN'!K7</f>
        <v>-48.344000000000051</v>
      </c>
      <c r="M2" s="145">
        <f>'CONTROL ALGAS III REGIÓN'!L7</f>
        <v>1.0241720000000001</v>
      </c>
      <c r="N2" s="146">
        <f>'CONTROL ALGAS III REGIÓN'!M7</f>
        <v>44615</v>
      </c>
      <c r="O2" s="146">
        <f>+'RESUMEN ANUAL'!B$4</f>
        <v>44926</v>
      </c>
      <c r="P2" s="148">
        <v>2022</v>
      </c>
      <c r="Q2" s="219"/>
    </row>
    <row r="3" spans="1:17">
      <c r="A3" s="349" t="s">
        <v>48</v>
      </c>
      <c r="B3" s="349" t="s">
        <v>60</v>
      </c>
      <c r="C3" s="349" t="s">
        <v>49</v>
      </c>
      <c r="D3" s="349" t="s">
        <v>106</v>
      </c>
      <c r="E3" s="349" t="s">
        <v>107</v>
      </c>
      <c r="F3" s="349" t="s">
        <v>51</v>
      </c>
      <c r="G3" s="349" t="s">
        <v>51</v>
      </c>
      <c r="H3" s="350">
        <f>'CONTROL ALGAS III REGIÓN'!F9</f>
        <v>286</v>
      </c>
      <c r="I3" s="148">
        <v>0</v>
      </c>
      <c r="J3" s="144">
        <f>'CONTROL ALGAS III REGIÓN'!G9</f>
        <v>237.65599999999995</v>
      </c>
      <c r="K3" s="144">
        <f>'CONTROL ALGAS III REGIÓN'!J9</f>
        <v>275.34199999999998</v>
      </c>
      <c r="L3" s="144">
        <f>'CONTROL ALGAS III REGIÓN'!K9</f>
        <v>-37.686000000000035</v>
      </c>
      <c r="M3" s="145">
        <f>'CONTROL ALGAS III REGIÓN'!L9</f>
        <v>1.1585737368297035</v>
      </c>
      <c r="N3" s="146">
        <f>'CONTROL ALGAS III REGIÓN'!M9</f>
        <v>44637</v>
      </c>
      <c r="O3" s="146">
        <f>+'RESUMEN ANUAL'!B$4</f>
        <v>44926</v>
      </c>
      <c r="P3" s="148">
        <v>2022</v>
      </c>
      <c r="Q3" s="143"/>
    </row>
    <row r="4" spans="1:17">
      <c r="A4" s="349" t="s">
        <v>48</v>
      </c>
      <c r="B4" s="349" t="s">
        <v>60</v>
      </c>
      <c r="C4" s="349" t="s">
        <v>49</v>
      </c>
      <c r="D4" s="349" t="s">
        <v>106</v>
      </c>
      <c r="E4" s="349" t="s">
        <v>107</v>
      </c>
      <c r="F4" s="349" t="s">
        <v>52</v>
      </c>
      <c r="G4" s="349" t="s">
        <v>53</v>
      </c>
      <c r="H4" s="350">
        <f>'CONTROL ALGAS III REGIÓN'!F10</f>
        <v>3153</v>
      </c>
      <c r="I4" s="148">
        <v>0</v>
      </c>
      <c r="J4" s="144">
        <f>'CONTROL ALGAS III REGIÓN'!G10</f>
        <v>3115.3139999999999</v>
      </c>
      <c r="K4" s="144">
        <f>'CONTROL ALGAS III REGIÓN'!J10</f>
        <v>3474</v>
      </c>
      <c r="L4" s="144">
        <f>'CONTROL ALGAS III REGIÓN'!K10</f>
        <v>-358.68600000000015</v>
      </c>
      <c r="M4" s="145">
        <f>'CONTROL ALGAS III REGIÓN'!L10</f>
        <v>1.1151363875358953</v>
      </c>
      <c r="N4" s="146">
        <f>'CONTROL ALGAS III REGIÓN'!M10</f>
        <v>44705</v>
      </c>
      <c r="O4" s="146">
        <f>+'RESUMEN ANUAL'!B$4</f>
        <v>44926</v>
      </c>
      <c r="P4" s="148">
        <v>2022</v>
      </c>
      <c r="Q4" s="143"/>
    </row>
    <row r="5" spans="1:17">
      <c r="A5" s="349" t="s">
        <v>48</v>
      </c>
      <c r="B5" s="349" t="s">
        <v>60</v>
      </c>
      <c r="C5" s="349" t="s">
        <v>49</v>
      </c>
      <c r="D5" s="349" t="s">
        <v>106</v>
      </c>
      <c r="E5" s="349" t="s">
        <v>107</v>
      </c>
      <c r="F5" s="349" t="s">
        <v>54</v>
      </c>
      <c r="G5" s="349" t="s">
        <v>65</v>
      </c>
      <c r="H5" s="350">
        <f>'CONTROL ALGAS III REGIÓN'!F11</f>
        <v>3595</v>
      </c>
      <c r="I5" s="148">
        <v>0</v>
      </c>
      <c r="J5" s="144">
        <f>'CONTROL ALGAS III REGIÓN'!G11</f>
        <v>3236.3139999999999</v>
      </c>
      <c r="K5" s="144">
        <f>'CONTROL ALGAS III REGIÓN'!J11</f>
        <v>1940.3710000000001</v>
      </c>
      <c r="L5" s="144">
        <f>'CONTROL ALGAS III REGIÓN'!K11</f>
        <v>1295.9429999999998</v>
      </c>
      <c r="M5" s="145">
        <f>'CONTROL ALGAS III REGIÓN'!L11</f>
        <v>0.59956203260870244</v>
      </c>
      <c r="N5" s="146">
        <f>'CONTROL ALGAS III REGIÓN'!M11</f>
        <v>44785</v>
      </c>
      <c r="O5" s="146">
        <f>+'RESUMEN ANUAL'!B$4</f>
        <v>44926</v>
      </c>
      <c r="P5" s="148">
        <v>2022</v>
      </c>
      <c r="Q5" s="143"/>
    </row>
    <row r="6" spans="1:17">
      <c r="A6" s="349" t="s">
        <v>48</v>
      </c>
      <c r="B6" s="349" t="s">
        <v>60</v>
      </c>
      <c r="C6" s="349" t="s">
        <v>49</v>
      </c>
      <c r="D6" s="349" t="s">
        <v>106</v>
      </c>
      <c r="E6" s="349" t="s">
        <v>107</v>
      </c>
      <c r="F6" s="349" t="s">
        <v>55</v>
      </c>
      <c r="G6" s="349" t="s">
        <v>55</v>
      </c>
      <c r="H6" s="350">
        <f>'CONTROL ALGAS III REGIÓN'!F13</f>
        <v>704</v>
      </c>
      <c r="I6" s="148">
        <v>0</v>
      </c>
      <c r="J6" s="144">
        <f>'CONTROL ALGAS III REGIÓN'!G13</f>
        <v>1999.9429999999998</v>
      </c>
      <c r="K6" s="144">
        <f>'CONTROL ALGAS III REGIÓN'!J13</f>
        <v>886</v>
      </c>
      <c r="L6" s="144">
        <f>'CONTROL ALGAS III REGIÓN'!K13</f>
        <v>1113.9429999999998</v>
      </c>
      <c r="M6" s="145">
        <f>'CONTROL ALGAS III REGIÓN'!L13</f>
        <v>0.44301262585983708</v>
      </c>
      <c r="N6" s="146">
        <f>'CONTROL ALGAS III REGIÓN'!M13</f>
        <v>44808</v>
      </c>
      <c r="O6" s="146">
        <f>+'RESUMEN ANUAL'!B$4</f>
        <v>44926</v>
      </c>
      <c r="P6" s="148">
        <v>2022</v>
      </c>
      <c r="Q6" s="143"/>
    </row>
    <row r="7" spans="1:17">
      <c r="A7" s="349" t="s">
        <v>48</v>
      </c>
      <c r="B7" s="349" t="s">
        <v>60</v>
      </c>
      <c r="C7" s="349" t="s">
        <v>49</v>
      </c>
      <c r="D7" s="349" t="s">
        <v>106</v>
      </c>
      <c r="E7" s="349" t="s">
        <v>107</v>
      </c>
      <c r="F7" s="349" t="s">
        <v>56</v>
      </c>
      <c r="G7" s="349" t="s">
        <v>67</v>
      </c>
      <c r="H7" s="350">
        <f>'CONTROL ALGAS III REGIÓN'!F14</f>
        <v>786</v>
      </c>
      <c r="I7" s="148">
        <v>0</v>
      </c>
      <c r="J7" s="144">
        <f>'CONTROL ALGAS III REGIÓN'!G14</f>
        <v>1899.9429999999998</v>
      </c>
      <c r="K7" s="144">
        <f>'CONTROL ALGAS III REGIÓN'!J14</f>
        <v>487.99</v>
      </c>
      <c r="L7" s="144">
        <f>'CONTROL ALGAS III REGIÓN'!K14</f>
        <v>1411.9529999999997</v>
      </c>
      <c r="M7" s="145">
        <f>'CONTROL ALGAS III REGIÓN'!L14</f>
        <v>0.25684454744168644</v>
      </c>
      <c r="N7" s="146">
        <f>'CONTROL ALGAS III REGIÓN'!M14</f>
        <v>44834</v>
      </c>
      <c r="O7" s="146">
        <f>+'RESUMEN ANUAL'!B$4</f>
        <v>44926</v>
      </c>
      <c r="P7" s="148">
        <v>2022</v>
      </c>
      <c r="Q7" s="143"/>
    </row>
    <row r="8" spans="1:17">
      <c r="A8" s="349" t="s">
        <v>48</v>
      </c>
      <c r="B8" s="349" t="s">
        <v>60</v>
      </c>
      <c r="C8" s="349" t="s">
        <v>49</v>
      </c>
      <c r="D8" s="349" t="s">
        <v>106</v>
      </c>
      <c r="E8" s="349" t="s">
        <v>107</v>
      </c>
      <c r="F8" s="349" t="s">
        <v>57</v>
      </c>
      <c r="G8" s="349" t="s">
        <v>57</v>
      </c>
      <c r="H8" s="350">
        <f>'CONTROL ALGAS III REGIÓN'!F16</f>
        <v>73</v>
      </c>
      <c r="I8" s="148">
        <v>0</v>
      </c>
      <c r="J8" s="144">
        <f>'CONTROL ALGAS III REGIÓN'!G16</f>
        <v>719.15299999999979</v>
      </c>
      <c r="K8" s="144">
        <f>'CONTROL ALGAS III REGIÓN'!J16</f>
        <v>756.48699999999997</v>
      </c>
      <c r="L8" s="144">
        <f>'CONTROL ALGAS III REGIÓN'!K16</f>
        <v>-37.334000000000174</v>
      </c>
      <c r="M8" s="145">
        <f>'CONTROL ALGAS III REGIÓN'!L16</f>
        <v>1.0519138486525124</v>
      </c>
      <c r="N8" s="146">
        <f>'CONTROL ALGAS III REGIÓN'!M17</f>
        <v>44896</v>
      </c>
      <c r="O8" s="146">
        <f>+'RESUMEN ANUAL'!B$4</f>
        <v>44926</v>
      </c>
      <c r="P8" s="148">
        <v>2022</v>
      </c>
      <c r="Q8" s="143"/>
    </row>
    <row r="9" spans="1:17">
      <c r="A9" s="349" t="s">
        <v>48</v>
      </c>
      <c r="B9" s="349" t="s">
        <v>60</v>
      </c>
      <c r="C9" s="349" t="s">
        <v>49</v>
      </c>
      <c r="D9" s="349" t="s">
        <v>106</v>
      </c>
      <c r="E9" s="349" t="s">
        <v>108</v>
      </c>
      <c r="F9" s="349" t="s">
        <v>51</v>
      </c>
      <c r="G9" s="349" t="s">
        <v>51</v>
      </c>
      <c r="H9" s="350">
        <f>'CONTROL ALGAS III REGIÓN'!F8</f>
        <v>549</v>
      </c>
      <c r="I9" s="148">
        <v>0</v>
      </c>
      <c r="J9" s="144">
        <f>'CONTROL ALGAS III REGIÓN'!G8</f>
        <v>549</v>
      </c>
      <c r="K9" s="144">
        <f>'CONTROL ALGAS III REGIÓN'!J8</f>
        <v>1073.479</v>
      </c>
      <c r="L9" s="144">
        <f>'CONTROL ALGAS III REGIÓN'!K8</f>
        <v>-524.47900000000004</v>
      </c>
      <c r="M9" s="145">
        <f>'CONTROL ALGAS III REGIÓN'!L8</f>
        <v>1.9553351548269582</v>
      </c>
      <c r="N9" s="146">
        <f>'CONTROL ALGAS III REGIÓN'!M8</f>
        <v>44630</v>
      </c>
      <c r="O9" s="146">
        <f>+'RESUMEN ANUAL'!B$4</f>
        <v>44926</v>
      </c>
      <c r="P9" s="148">
        <v>2022</v>
      </c>
      <c r="Q9" s="143"/>
    </row>
    <row r="10" spans="1:17">
      <c r="A10" s="349" t="s">
        <v>48</v>
      </c>
      <c r="B10" s="349" t="s">
        <v>60</v>
      </c>
      <c r="C10" s="349" t="s">
        <v>49</v>
      </c>
      <c r="D10" s="349" t="s">
        <v>106</v>
      </c>
      <c r="E10" s="349" t="s">
        <v>108</v>
      </c>
      <c r="F10" s="349" t="s">
        <v>55</v>
      </c>
      <c r="G10" s="349" t="s">
        <v>55</v>
      </c>
      <c r="H10" s="350">
        <f>'CONTROL ALGAS III REGIÓN'!F12</f>
        <v>410</v>
      </c>
      <c r="I10" s="148">
        <v>0</v>
      </c>
      <c r="J10" s="144">
        <f>'CONTROL ALGAS III REGIÓN'!G12</f>
        <v>-114.47900000000004</v>
      </c>
      <c r="K10" s="144">
        <f>'CONTROL ALGAS III REGIÓN'!J12</f>
        <v>0</v>
      </c>
      <c r="L10" s="144">
        <f>'CONTROL ALGAS III REGIÓN'!K12</f>
        <v>-114.47900000000004</v>
      </c>
      <c r="M10" s="145">
        <f>'CONTROL ALGAS III REGIÓN'!L12</f>
        <v>0</v>
      </c>
      <c r="N10" s="146">
        <f>'CONTROL ALGAS III REGIÓN'!M12</f>
        <v>44802</v>
      </c>
      <c r="O10" s="146">
        <f>+'RESUMEN ANUAL'!B$4</f>
        <v>44926</v>
      </c>
      <c r="P10" s="148">
        <v>2022</v>
      </c>
      <c r="Q10" s="143"/>
    </row>
    <row r="11" spans="1:17">
      <c r="A11" s="349" t="s">
        <v>48</v>
      </c>
      <c r="B11" s="349" t="s">
        <v>60</v>
      </c>
      <c r="C11" s="349" t="s">
        <v>49</v>
      </c>
      <c r="D11" s="349" t="s">
        <v>106</v>
      </c>
      <c r="E11" s="349" t="s">
        <v>108</v>
      </c>
      <c r="F11" s="349" t="s">
        <v>57</v>
      </c>
      <c r="G11" s="349" t="s">
        <v>57</v>
      </c>
      <c r="H11" s="350">
        <f>'CONTROL ALGAS III REGIÓN'!F15</f>
        <v>99</v>
      </c>
      <c r="I11" s="148">
        <v>0</v>
      </c>
      <c r="J11" s="144">
        <f>'CONTROL ALGAS III REGIÓN'!G15</f>
        <v>1510.9529999999997</v>
      </c>
      <c r="K11" s="144">
        <f>'CONTROL ALGAS III REGIÓN'!J15</f>
        <v>864.8</v>
      </c>
      <c r="L11" s="144">
        <f>'CONTROL ALGAS III REGIÓN'!K15</f>
        <v>646.15299999999979</v>
      </c>
      <c r="M11" s="145">
        <f>'CONTROL ALGAS III REGIÓN'!L15</f>
        <v>0.5723540043932539</v>
      </c>
      <c r="N11" s="146">
        <f>'CONTROL ALGAS III REGIÓN'!M15</f>
        <v>44881</v>
      </c>
      <c r="O11" s="146">
        <f>+'RESUMEN ANUAL'!B$4</f>
        <v>44926</v>
      </c>
      <c r="P11" s="148">
        <v>2022</v>
      </c>
      <c r="Q11" s="143"/>
    </row>
    <row r="12" spans="1:17">
      <c r="A12" s="349" t="s">
        <v>48</v>
      </c>
      <c r="B12" s="349" t="s">
        <v>60</v>
      </c>
      <c r="C12" s="349" t="s">
        <v>49</v>
      </c>
      <c r="D12" s="349" t="s">
        <v>106</v>
      </c>
      <c r="E12" s="349" t="s">
        <v>109</v>
      </c>
      <c r="F12" s="349" t="s">
        <v>50</v>
      </c>
      <c r="G12" s="349" t="s">
        <v>64</v>
      </c>
      <c r="H12" s="350">
        <f>'CONTROL ALGAS III REGIÓN'!F18</f>
        <v>3600</v>
      </c>
      <c r="I12" s="148">
        <v>0</v>
      </c>
      <c r="J12" s="144">
        <f>'CONTROL ALGAS III REGIÓN'!G18</f>
        <v>3600</v>
      </c>
      <c r="K12" s="144">
        <f>'CONTROL ALGAS III REGIÓN'!J18</f>
        <v>3938.8879999999999</v>
      </c>
      <c r="L12" s="144">
        <f>'CONTROL ALGAS III REGIÓN'!K18</f>
        <v>-338.88799999999992</v>
      </c>
      <c r="M12" s="145">
        <f>'CONTROL ALGAS III REGIÓN'!L18</f>
        <v>1.0941355555555556</v>
      </c>
      <c r="N12" s="146">
        <f>'CONTROL ALGAS III REGIÓN'!M18</f>
        <v>44614</v>
      </c>
      <c r="O12" s="146">
        <f>+'RESUMEN ANUAL'!B$4</f>
        <v>44926</v>
      </c>
      <c r="P12" s="148">
        <v>2022</v>
      </c>
      <c r="Q12" s="143"/>
    </row>
    <row r="13" spans="1:17">
      <c r="A13" s="349" t="s">
        <v>48</v>
      </c>
      <c r="B13" s="349" t="s">
        <v>60</v>
      </c>
      <c r="C13" s="349" t="s">
        <v>49</v>
      </c>
      <c r="D13" s="349" t="s">
        <v>106</v>
      </c>
      <c r="E13" s="349" t="s">
        <v>109</v>
      </c>
      <c r="F13" s="349" t="s">
        <v>51</v>
      </c>
      <c r="G13" s="349" t="s">
        <v>51</v>
      </c>
      <c r="H13" s="350">
        <f>'CONTROL ALGAS III REGIÓN'!F20</f>
        <v>1642</v>
      </c>
      <c r="I13" s="148">
        <v>0</v>
      </c>
      <c r="J13" s="144">
        <f>'CONTROL ALGAS III REGIÓN'!G20</f>
        <v>1303.1120000000001</v>
      </c>
      <c r="K13" s="144">
        <f>'CONTROL ALGAS III REGIÓN'!J20</f>
        <v>1900.8510000000001</v>
      </c>
      <c r="L13" s="144">
        <f>'CONTROL ALGAS III REGIÓN'!K20</f>
        <v>-597.73900000000003</v>
      </c>
      <c r="M13" s="145">
        <f>'CONTROL ALGAS III REGIÓN'!L20</f>
        <v>1.4587011707358999</v>
      </c>
      <c r="N13" s="146">
        <f>'CONTROL ALGAS III REGIÓN'!M20</f>
        <v>44637</v>
      </c>
      <c r="O13" s="146">
        <f>+'RESUMEN ANUAL'!B$4</f>
        <v>44926</v>
      </c>
      <c r="P13" s="148">
        <v>2022</v>
      </c>
      <c r="Q13" s="143"/>
    </row>
    <row r="14" spans="1:17">
      <c r="A14" s="349" t="s">
        <v>48</v>
      </c>
      <c r="B14" s="349" t="s">
        <v>60</v>
      </c>
      <c r="C14" s="349" t="s">
        <v>49</v>
      </c>
      <c r="D14" s="349" t="s">
        <v>106</v>
      </c>
      <c r="E14" s="349" t="s">
        <v>109</v>
      </c>
      <c r="F14" s="349" t="s">
        <v>52</v>
      </c>
      <c r="G14" s="349" t="s">
        <v>53</v>
      </c>
      <c r="H14" s="350">
        <f>'CONTROL ALGAS III REGIÓN'!F21</f>
        <v>7000</v>
      </c>
      <c r="I14" s="148">
        <v>0</v>
      </c>
      <c r="J14" s="144">
        <f>'CONTROL ALGAS III REGIÓN'!G21</f>
        <v>6402.2610000000004</v>
      </c>
      <c r="K14" s="144">
        <f>'CONTROL ALGAS III REGIÓN'!J21</f>
        <v>7006</v>
      </c>
      <c r="L14" s="144">
        <f>'CONTROL ALGAS III REGIÓN'!K21</f>
        <v>-603.73899999999958</v>
      </c>
      <c r="M14" s="145">
        <f>'CONTROL ALGAS III REGIÓN'!L21</f>
        <v>1.0943009040087557</v>
      </c>
      <c r="N14" s="146">
        <f>'CONTROL ALGAS III REGIÓN'!M21</f>
        <v>44711</v>
      </c>
      <c r="O14" s="146">
        <f>+'RESUMEN ANUAL'!B$4</f>
        <v>44926</v>
      </c>
      <c r="P14" s="148">
        <v>2022</v>
      </c>
      <c r="Q14" s="143"/>
    </row>
    <row r="15" spans="1:17">
      <c r="A15" s="349" t="s">
        <v>48</v>
      </c>
      <c r="B15" s="349" t="s">
        <v>60</v>
      </c>
      <c r="C15" s="349" t="s">
        <v>49</v>
      </c>
      <c r="D15" s="349" t="s">
        <v>106</v>
      </c>
      <c r="E15" s="349" t="s">
        <v>109</v>
      </c>
      <c r="F15" s="351" t="s">
        <v>54</v>
      </c>
      <c r="G15" s="349" t="s">
        <v>65</v>
      </c>
      <c r="H15" s="350">
        <f>'CONTROL ALGAS III REGIÓN'!F22</f>
        <v>4874</v>
      </c>
      <c r="I15" s="148">
        <v>0</v>
      </c>
      <c r="J15" s="144">
        <f>'CONTROL ALGAS III REGIÓN'!G22</f>
        <v>4270.2610000000004</v>
      </c>
      <c r="K15" s="144">
        <f>'CONTROL ALGAS III REGIÓN'!J22</f>
        <v>3466</v>
      </c>
      <c r="L15" s="144">
        <f>'CONTROL ALGAS III REGIÓN'!K22</f>
        <v>804.26100000000042</v>
      </c>
      <c r="M15" s="145">
        <f>'CONTROL ALGAS III REGIÓN'!L22</f>
        <v>0.81165998986947163</v>
      </c>
      <c r="N15" s="146">
        <f>'CONTROL ALGAS III REGIÓN'!M22</f>
        <v>44785</v>
      </c>
      <c r="O15" s="146">
        <f>+'RESUMEN ANUAL'!B$4</f>
        <v>44926</v>
      </c>
      <c r="P15" s="148">
        <v>2022</v>
      </c>
      <c r="Q15" s="321"/>
    </row>
    <row r="16" spans="1:17">
      <c r="A16" s="349" t="s">
        <v>48</v>
      </c>
      <c r="B16" s="349" t="s">
        <v>60</v>
      </c>
      <c r="C16" s="349" t="s">
        <v>49</v>
      </c>
      <c r="D16" s="349" t="s">
        <v>106</v>
      </c>
      <c r="E16" s="349" t="s">
        <v>109</v>
      </c>
      <c r="F16" s="349" t="s">
        <v>55</v>
      </c>
      <c r="G16" s="349" t="s">
        <v>55</v>
      </c>
      <c r="H16" s="350">
        <f>'CONTROL ALGAS III REGIÓN'!F24</f>
        <v>2100</v>
      </c>
      <c r="I16" s="148">
        <v>0</v>
      </c>
      <c r="J16" s="144">
        <f>'CONTROL ALGAS III REGIÓN'!G24</f>
        <v>2904.2610000000004</v>
      </c>
      <c r="K16" s="144">
        <f>'CONTROL ALGAS III REGIÓN'!J24</f>
        <v>2260</v>
      </c>
      <c r="L16" s="144">
        <f>'CONTROL ALGAS III REGIÓN'!K24</f>
        <v>644.26100000000042</v>
      </c>
      <c r="M16" s="145">
        <f>'CONTROL ALGAS III REGIÓN'!L24</f>
        <v>0.77816697603968776</v>
      </c>
      <c r="N16" s="146">
        <f>'CONTROL ALGAS III REGIÓN'!M24</f>
        <v>44811</v>
      </c>
      <c r="O16" s="146">
        <f>+'RESUMEN ANUAL'!B$4</f>
        <v>44926</v>
      </c>
      <c r="P16" s="148">
        <v>2022</v>
      </c>
      <c r="Q16" s="143"/>
    </row>
    <row r="17" spans="1:17">
      <c r="A17" s="349" t="s">
        <v>48</v>
      </c>
      <c r="B17" s="349" t="s">
        <v>60</v>
      </c>
      <c r="C17" s="349" t="s">
        <v>49</v>
      </c>
      <c r="D17" s="349" t="s">
        <v>106</v>
      </c>
      <c r="E17" s="349" t="s">
        <v>109</v>
      </c>
      <c r="F17" s="349" t="s">
        <v>56</v>
      </c>
      <c r="G17" s="349" t="s">
        <v>67</v>
      </c>
      <c r="H17" s="350">
        <f>'CONTROL ALGAS III REGIÓN'!F26</f>
        <v>1000</v>
      </c>
      <c r="I17" s="148">
        <v>0</v>
      </c>
      <c r="J17" s="144">
        <f>'CONTROL ALGAS III REGIÓN'!G26</f>
        <v>1386.9130000000005</v>
      </c>
      <c r="K17" s="144">
        <f>'CONTROL ALGAS III REGIÓN'!J26</f>
        <v>1295</v>
      </c>
      <c r="L17" s="144">
        <f>'CONTROL ALGAS III REGIÓN'!K26</f>
        <v>91.913000000000466</v>
      </c>
      <c r="M17" s="145">
        <f>'CONTROL ALGAS III REGIÓN'!L26</f>
        <v>0.93372835931309284</v>
      </c>
      <c r="N17" s="146">
        <f>'CONTROL ALGAS III REGIÓN'!M26</f>
        <v>44873</v>
      </c>
      <c r="O17" s="146">
        <f>+'RESUMEN ANUAL'!B$4</f>
        <v>44926</v>
      </c>
      <c r="P17" s="148">
        <v>2022</v>
      </c>
      <c r="Q17" s="143"/>
    </row>
    <row r="18" spans="1:17">
      <c r="A18" s="349" t="s">
        <v>48</v>
      </c>
      <c r="B18" s="349" t="s">
        <v>60</v>
      </c>
      <c r="C18" s="349" t="s">
        <v>49</v>
      </c>
      <c r="D18" s="349" t="s">
        <v>106</v>
      </c>
      <c r="E18" s="349" t="s">
        <v>109</v>
      </c>
      <c r="F18" s="349" t="s">
        <v>57</v>
      </c>
      <c r="G18" s="349" t="s">
        <v>57</v>
      </c>
      <c r="H18" s="350">
        <f>'CONTROL ALGAS III REGIÓN'!F28</f>
        <v>150</v>
      </c>
      <c r="I18" s="148">
        <v>0</v>
      </c>
      <c r="J18" s="144">
        <f>'CONTROL ALGAS III REGIÓN'!G28</f>
        <v>-353.76699999999994</v>
      </c>
      <c r="K18" s="144">
        <f>'CONTROL ALGAS III REGIÓN'!J28</f>
        <v>0</v>
      </c>
      <c r="L18" s="144">
        <f>'CONTROL ALGAS III REGIÓN'!K28</f>
        <v>-353.76699999999994</v>
      </c>
      <c r="M18" s="145">
        <f>'CONTROL ALGAS III REGIÓN'!L28</f>
        <v>0</v>
      </c>
      <c r="N18" s="146">
        <f>'CONTROL ALGAS III REGIÓN'!M28</f>
        <v>44896</v>
      </c>
      <c r="O18" s="146">
        <f>+'RESUMEN ANUAL'!B$4</f>
        <v>44926</v>
      </c>
      <c r="P18" s="148">
        <v>2022</v>
      </c>
      <c r="Q18" s="143"/>
    </row>
    <row r="19" spans="1:17">
      <c r="A19" s="349" t="s">
        <v>48</v>
      </c>
      <c r="B19" s="349" t="s">
        <v>60</v>
      </c>
      <c r="C19" s="349" t="s">
        <v>49</v>
      </c>
      <c r="D19" s="349" t="s">
        <v>106</v>
      </c>
      <c r="E19" s="349" t="s">
        <v>110</v>
      </c>
      <c r="F19" s="349" t="s">
        <v>51</v>
      </c>
      <c r="G19" s="349" t="s">
        <v>51</v>
      </c>
      <c r="H19" s="350">
        <f>'CONTROL ALGAS III REGIÓN'!F19</f>
        <v>150</v>
      </c>
      <c r="I19" s="148">
        <v>0</v>
      </c>
      <c r="J19" s="144">
        <f>'CONTROL ALGAS III REGIÓN'!G19</f>
        <v>150</v>
      </c>
      <c r="K19" s="144">
        <f>'CONTROL ALGAS III REGIÓN'!J19</f>
        <v>803.76699999999994</v>
      </c>
      <c r="L19" s="144">
        <f>'CONTROL ALGAS III REGIÓN'!K19</f>
        <v>-653.76699999999994</v>
      </c>
      <c r="M19" s="145">
        <f>'CONTROL ALGAS III REGIÓN'!L19</f>
        <v>5.3584466666666666</v>
      </c>
      <c r="N19" s="146">
        <f>'CONTROL ALGAS III REGIÓN'!M19</f>
        <v>44622</v>
      </c>
      <c r="O19" s="146">
        <f>+'RESUMEN ANUAL'!B$4</f>
        <v>44926</v>
      </c>
      <c r="P19" s="148">
        <v>2022</v>
      </c>
      <c r="Q19" s="143"/>
    </row>
    <row r="20" spans="1:17">
      <c r="A20" s="349" t="s">
        <v>48</v>
      </c>
      <c r="B20" s="349" t="s">
        <v>60</v>
      </c>
      <c r="C20" s="349" t="s">
        <v>49</v>
      </c>
      <c r="D20" s="349" t="s">
        <v>106</v>
      </c>
      <c r="E20" s="349" t="s">
        <v>110</v>
      </c>
      <c r="F20" s="349" t="s">
        <v>55</v>
      </c>
      <c r="G20" s="349" t="s">
        <v>55</v>
      </c>
      <c r="H20" s="350">
        <f>'CONTROL ALGAS III REGIÓN'!F23</f>
        <v>150</v>
      </c>
      <c r="I20" s="148">
        <v>0</v>
      </c>
      <c r="J20" s="144">
        <f>'CONTROL ALGAS III REGIÓN'!G23</f>
        <v>-503.76699999999994</v>
      </c>
      <c r="K20" s="144">
        <f>'CONTROL ALGAS III REGIÓN'!J23</f>
        <v>0</v>
      </c>
      <c r="L20" s="144">
        <f>'CONTROL ALGAS III REGIÓN'!K23</f>
        <v>-503.76699999999994</v>
      </c>
      <c r="M20" s="145">
        <f>'CONTROL ALGAS III REGIÓN'!L23</f>
        <v>0</v>
      </c>
      <c r="N20" s="146">
        <f>'CONTROL ALGAS III REGIÓN'!M23</f>
        <v>44802</v>
      </c>
      <c r="O20" s="146">
        <f>+'RESUMEN ANUAL'!B$4</f>
        <v>44926</v>
      </c>
      <c r="P20" s="148">
        <v>2022</v>
      </c>
      <c r="Q20" s="143"/>
    </row>
    <row r="21" spans="1:17">
      <c r="A21" s="349" t="s">
        <v>48</v>
      </c>
      <c r="B21" s="349" t="s">
        <v>60</v>
      </c>
      <c r="C21" s="349" t="s">
        <v>49</v>
      </c>
      <c r="D21" s="349" t="s">
        <v>106</v>
      </c>
      <c r="E21" s="349" t="s">
        <v>110</v>
      </c>
      <c r="F21" s="349" t="s">
        <v>57</v>
      </c>
      <c r="G21" s="349" t="s">
        <v>57</v>
      </c>
      <c r="H21" s="350">
        <f>'CONTROL ALGAS III REGIÓN'!F27</f>
        <v>2250</v>
      </c>
      <c r="I21" s="148">
        <v>0</v>
      </c>
      <c r="J21" s="144">
        <f>'CONTROL ALGAS III REGIÓN'!G27</f>
        <v>2341.9130000000005</v>
      </c>
      <c r="K21" s="144">
        <f>'CONTROL ALGAS III REGIÓN'!J27</f>
        <v>2666.3980000000001</v>
      </c>
      <c r="L21" s="144">
        <f>'CONTROL ALGAS III REGIÓN'!K27</f>
        <v>-324.48499999999967</v>
      </c>
      <c r="M21" s="145">
        <f>'CONTROL ALGAS III REGIÓN'!L27</f>
        <v>1.138555531311368</v>
      </c>
      <c r="N21" s="146">
        <f>'CONTROL ALGAS III REGIÓN'!M27</f>
        <v>44914</v>
      </c>
      <c r="O21" s="146">
        <f>+'RESUMEN ANUAL'!B$4</f>
        <v>44926</v>
      </c>
      <c r="P21" s="148">
        <v>2022</v>
      </c>
      <c r="Q21" s="143"/>
    </row>
    <row r="22" spans="1:17">
      <c r="A22" s="349" t="s">
        <v>48</v>
      </c>
      <c r="B22" s="349" t="s">
        <v>60</v>
      </c>
      <c r="C22" s="349" t="s">
        <v>49</v>
      </c>
      <c r="D22" s="349" t="s">
        <v>106</v>
      </c>
      <c r="E22" s="349" t="s">
        <v>111</v>
      </c>
      <c r="F22" s="349" t="s">
        <v>50</v>
      </c>
      <c r="G22" s="349" t="s">
        <v>64</v>
      </c>
      <c r="H22" s="350">
        <f>'CONTROL ALGAS III REGIÓN'!F29</f>
        <v>5000</v>
      </c>
      <c r="I22" s="148">
        <v>0</v>
      </c>
      <c r="J22" s="144">
        <f>'CONTROL ALGAS III REGIÓN'!G29</f>
        <v>5000</v>
      </c>
      <c r="K22" s="144">
        <f>'CONTROL ALGAS III REGIÓN'!J29</f>
        <v>5341.5910000000003</v>
      </c>
      <c r="L22" s="144">
        <f>'CONTROL ALGAS III REGIÓN'!K29</f>
        <v>-341.59100000000035</v>
      </c>
      <c r="M22" s="145">
        <f>'CONTROL ALGAS III REGIÓN'!L29</f>
        <v>1.0683182</v>
      </c>
      <c r="N22" s="146">
        <f>'CONTROL ALGAS III REGIÓN'!M29</f>
        <v>44610</v>
      </c>
      <c r="O22" s="146">
        <f>+'RESUMEN ANUAL'!B$4</f>
        <v>44926</v>
      </c>
      <c r="P22" s="148">
        <v>2022</v>
      </c>
      <c r="Q22" s="143"/>
    </row>
    <row r="23" spans="1:17">
      <c r="A23" s="349" t="s">
        <v>48</v>
      </c>
      <c r="B23" s="349" t="s">
        <v>60</v>
      </c>
      <c r="C23" s="349" t="s">
        <v>49</v>
      </c>
      <c r="D23" s="349" t="s">
        <v>106</v>
      </c>
      <c r="E23" s="349" t="s">
        <v>111</v>
      </c>
      <c r="F23" s="349" t="s">
        <v>51</v>
      </c>
      <c r="G23" s="349" t="s">
        <v>51</v>
      </c>
      <c r="H23" s="350">
        <f>'CONTROL ALGAS III REGIÓN'!F31</f>
        <v>857</v>
      </c>
      <c r="I23" s="148">
        <v>0</v>
      </c>
      <c r="J23" s="144">
        <f>'CONTROL ALGAS III REGIÓN'!G31</f>
        <v>515.40899999999965</v>
      </c>
      <c r="K23" s="144">
        <f>'CONTROL ALGAS III REGIÓN'!J31</f>
        <v>1205.6990000000001</v>
      </c>
      <c r="L23" s="144">
        <f>'CONTROL ALGAS III REGIÓN'!K31</f>
        <v>-690.29000000000042</v>
      </c>
      <c r="M23" s="145">
        <f>'CONTROL ALGAS III REGIÓN'!L31</f>
        <v>2.3393052895855542</v>
      </c>
      <c r="N23" s="146">
        <f>'CONTROL ALGAS III REGIÓN'!M31</f>
        <v>44631</v>
      </c>
      <c r="O23" s="146">
        <f>+'RESUMEN ANUAL'!B$4</f>
        <v>44926</v>
      </c>
      <c r="P23" s="148">
        <v>2022</v>
      </c>
      <c r="Q23" s="143"/>
    </row>
    <row r="24" spans="1:17">
      <c r="A24" s="349" t="s">
        <v>48</v>
      </c>
      <c r="B24" s="349" t="s">
        <v>60</v>
      </c>
      <c r="C24" s="349" t="s">
        <v>49</v>
      </c>
      <c r="D24" s="349" t="s">
        <v>106</v>
      </c>
      <c r="E24" s="349" t="s">
        <v>111</v>
      </c>
      <c r="F24" s="349" t="s">
        <v>52</v>
      </c>
      <c r="G24" s="349" t="s">
        <v>53</v>
      </c>
      <c r="H24" s="350">
        <f>'CONTROL ALGAS III REGIÓN'!F32</f>
        <v>7182</v>
      </c>
      <c r="I24" s="148">
        <v>0</v>
      </c>
      <c r="J24" s="144">
        <f>'CONTROL ALGAS III REGIÓN'!G32</f>
        <v>6491.7099999999991</v>
      </c>
      <c r="K24" s="144">
        <f>'CONTROL ALGAS III REGIÓN'!J32</f>
        <v>6749</v>
      </c>
      <c r="L24" s="144">
        <f>'CONTROL ALGAS III REGIÓN'!K32</f>
        <v>-257.29000000000087</v>
      </c>
      <c r="M24" s="145">
        <f>'CONTROL ALGAS III REGIÓN'!L32</f>
        <v>1.0396336250387033</v>
      </c>
      <c r="N24" s="146">
        <f>'CONTROL ALGAS III REGIÓN'!M32</f>
        <v>44684</v>
      </c>
      <c r="O24" s="146">
        <f>+'RESUMEN ANUAL'!B$4</f>
        <v>44926</v>
      </c>
      <c r="P24" s="148">
        <v>2022</v>
      </c>
      <c r="Q24" s="143"/>
    </row>
    <row r="25" spans="1:17">
      <c r="A25" s="349" t="s">
        <v>48</v>
      </c>
      <c r="B25" s="349" t="s">
        <v>60</v>
      </c>
      <c r="C25" s="349" t="s">
        <v>49</v>
      </c>
      <c r="D25" s="349" t="s">
        <v>106</v>
      </c>
      <c r="E25" s="349" t="s">
        <v>111</v>
      </c>
      <c r="F25" s="349" t="s">
        <v>54</v>
      </c>
      <c r="G25" s="349" t="s">
        <v>65</v>
      </c>
      <c r="H25" s="350">
        <f>'CONTROL ALGAS III REGIÓN'!F33</f>
        <v>6384</v>
      </c>
      <c r="I25" s="148">
        <v>0</v>
      </c>
      <c r="J25" s="144">
        <f>'CONTROL ALGAS III REGIÓN'!G33</f>
        <v>6126.7099999999991</v>
      </c>
      <c r="K25" s="144">
        <f>'CONTROL ALGAS III REGIÓN'!J33</f>
        <v>5172</v>
      </c>
      <c r="L25" s="144">
        <f>'CONTROL ALGAS III REGIÓN'!K33</f>
        <v>954.70999999999913</v>
      </c>
      <c r="M25" s="145">
        <f>'CONTROL ALGAS III REGIÓN'!L33</f>
        <v>0.84417248409015622</v>
      </c>
      <c r="N25" s="146">
        <f>'CONTROL ALGAS III REGIÓN'!M33</f>
        <v>44789</v>
      </c>
      <c r="O25" s="146">
        <f>+'RESUMEN ANUAL'!B$4</f>
        <v>44926</v>
      </c>
      <c r="P25" s="148">
        <v>2022</v>
      </c>
      <c r="Q25" s="143"/>
    </row>
    <row r="26" spans="1:17">
      <c r="A26" s="349" t="s">
        <v>48</v>
      </c>
      <c r="B26" s="349" t="s">
        <v>60</v>
      </c>
      <c r="C26" s="349" t="s">
        <v>49</v>
      </c>
      <c r="D26" s="349" t="s">
        <v>106</v>
      </c>
      <c r="E26" s="349" t="s">
        <v>111</v>
      </c>
      <c r="F26" s="349" t="s">
        <v>55</v>
      </c>
      <c r="G26" s="349" t="s">
        <v>55</v>
      </c>
      <c r="H26" s="350">
        <f>'CONTROL ALGAS III REGIÓN'!F35</f>
        <v>1858</v>
      </c>
      <c r="I26" s="148">
        <v>0</v>
      </c>
      <c r="J26" s="144">
        <f>'CONTROL ALGAS III REGIÓN'!G35</f>
        <v>2812.7099999999991</v>
      </c>
      <c r="K26" s="144">
        <f>'CONTROL ALGAS III REGIÓN'!J35</f>
        <v>2184</v>
      </c>
      <c r="L26" s="144">
        <f>'CONTROL ALGAS III REGIÓN'!K35</f>
        <v>628.70999999999913</v>
      </c>
      <c r="M26" s="145">
        <f>'CONTROL ALGAS III REGIÓN'!L35</f>
        <v>0.7764753565067144</v>
      </c>
      <c r="N26" s="146">
        <f>'CONTROL ALGAS III REGIÓN'!M35</f>
        <v>44810</v>
      </c>
      <c r="O26" s="146">
        <f>+'RESUMEN ANUAL'!B$4</f>
        <v>44926</v>
      </c>
      <c r="P26" s="148">
        <v>2022</v>
      </c>
      <c r="Q26" s="143"/>
    </row>
    <row r="27" spans="1:17">
      <c r="A27" s="349" t="s">
        <v>48</v>
      </c>
      <c r="B27" s="349" t="s">
        <v>60</v>
      </c>
      <c r="C27" s="349" t="s">
        <v>49</v>
      </c>
      <c r="D27" s="349" t="s">
        <v>106</v>
      </c>
      <c r="E27" s="349" t="s">
        <v>111</v>
      </c>
      <c r="F27" s="349" t="s">
        <v>56</v>
      </c>
      <c r="G27" s="349" t="s">
        <v>67</v>
      </c>
      <c r="H27" s="350">
        <f>'CONTROL ALGAS III REGIÓN'!F37</f>
        <v>1942</v>
      </c>
      <c r="I27" s="148">
        <v>0</v>
      </c>
      <c r="J27" s="144">
        <f>'CONTROL ALGAS III REGIÓN'!G37</f>
        <v>3123.7249999999995</v>
      </c>
      <c r="K27" s="144">
        <f>'CONTROL ALGAS III REGIÓN'!J37</f>
        <v>2119.5</v>
      </c>
      <c r="L27" s="144">
        <f>'CONTROL ALGAS III REGIÓN'!K37</f>
        <v>1004.2249999999995</v>
      </c>
      <c r="M27" s="145">
        <f>'CONTROL ALGAS III REGIÓN'!L37</f>
        <v>0.67851683486862657</v>
      </c>
      <c r="N27" s="146">
        <f>'CONTROL ALGAS III REGIÓN'!M37</f>
        <v>44881</v>
      </c>
      <c r="O27" s="146">
        <f>+'RESUMEN ANUAL'!B$4</f>
        <v>44926</v>
      </c>
      <c r="P27" s="148">
        <v>2022</v>
      </c>
      <c r="Q27" s="143"/>
    </row>
    <row r="28" spans="1:17">
      <c r="A28" s="349" t="s">
        <v>48</v>
      </c>
      <c r="B28" s="349" t="s">
        <v>60</v>
      </c>
      <c r="C28" s="349" t="s">
        <v>49</v>
      </c>
      <c r="D28" s="349" t="s">
        <v>106</v>
      </c>
      <c r="E28" s="349" t="s">
        <v>111</v>
      </c>
      <c r="F28" s="349" t="s">
        <v>57</v>
      </c>
      <c r="G28" s="349" t="s">
        <v>57</v>
      </c>
      <c r="H28" s="350">
        <f>'CONTROL ALGAS III REGIÓN'!F39</f>
        <v>702</v>
      </c>
      <c r="I28" s="148">
        <v>0</v>
      </c>
      <c r="J28" s="144">
        <f>'CONTROL ALGAS III REGIÓN'!G39</f>
        <v>1015.0100000000002</v>
      </c>
      <c r="K28" s="144">
        <f>'CONTROL ALGAS III REGIÓN'!J39</f>
        <v>2341.3679999999999</v>
      </c>
      <c r="L28" s="144">
        <f>'CONTROL ALGAS III REGIÓN'!K39</f>
        <v>-1326.3579999999997</v>
      </c>
      <c r="M28" s="145">
        <f>'CONTROL ALGAS III REGIÓN'!L39</f>
        <v>2.3067437759233895</v>
      </c>
      <c r="N28" s="146">
        <f>'CONTROL ALGAS III REGIÓN'!M39</f>
        <v>44896</v>
      </c>
      <c r="O28" s="146">
        <f>+'RESUMEN ANUAL'!B$4</f>
        <v>44926</v>
      </c>
      <c r="P28" s="148">
        <v>2022</v>
      </c>
      <c r="Q28" s="143"/>
    </row>
    <row r="29" spans="1:17">
      <c r="A29" s="349" t="s">
        <v>48</v>
      </c>
      <c r="B29" s="349" t="s">
        <v>60</v>
      </c>
      <c r="C29" s="349" t="s">
        <v>49</v>
      </c>
      <c r="D29" s="349" t="s">
        <v>106</v>
      </c>
      <c r="E29" s="349" t="s">
        <v>112</v>
      </c>
      <c r="F29" s="349" t="s">
        <v>51</v>
      </c>
      <c r="G29" s="349" t="s">
        <v>51</v>
      </c>
      <c r="H29" s="350">
        <f>'CONTROL ALGAS III REGIÓN'!F30</f>
        <v>2000</v>
      </c>
      <c r="I29" s="148">
        <v>0</v>
      </c>
      <c r="J29" s="144">
        <f>'CONTROL ALGAS III REGIÓN'!G30</f>
        <v>2000</v>
      </c>
      <c r="K29" s="144">
        <f>'CONTROL ALGAS III REGIÓN'!J30</f>
        <v>2576.9899999999998</v>
      </c>
      <c r="L29" s="144">
        <f>'CONTROL ALGAS III REGIÓN'!K30</f>
        <v>-576.98999999999978</v>
      </c>
      <c r="M29" s="145">
        <f>'CONTROL ALGAS III REGIÓN'!L30</f>
        <v>1.2884949999999999</v>
      </c>
      <c r="N29" s="146">
        <f>'CONTROL ALGAS III REGIÓN'!M30</f>
        <v>44624</v>
      </c>
      <c r="O29" s="146">
        <f>+'RESUMEN ANUAL'!B$4</f>
        <v>44926</v>
      </c>
      <c r="P29" s="148">
        <v>2022</v>
      </c>
      <c r="Q29" s="143"/>
    </row>
    <row r="30" spans="1:17">
      <c r="A30" s="349" t="s">
        <v>48</v>
      </c>
      <c r="B30" s="349" t="s">
        <v>60</v>
      </c>
      <c r="C30" s="349" t="s">
        <v>49</v>
      </c>
      <c r="D30" s="349" t="s">
        <v>106</v>
      </c>
      <c r="E30" s="349" t="s">
        <v>112</v>
      </c>
      <c r="F30" s="349" t="s">
        <v>55</v>
      </c>
      <c r="G30" s="349" t="s">
        <v>55</v>
      </c>
      <c r="H30" s="350">
        <f>'CONTROL ALGAS III REGIÓN'!F34</f>
        <v>890</v>
      </c>
      <c r="I30" s="148">
        <v>0</v>
      </c>
      <c r="J30" s="144">
        <f>'CONTROL ALGAS III REGIÓN'!G34</f>
        <v>313.01000000000022</v>
      </c>
      <c r="K30" s="144">
        <f>'CONTROL ALGAS III REGIÓN'!J34</f>
        <v>0</v>
      </c>
      <c r="L30" s="144">
        <f>'CONTROL ALGAS III REGIÓN'!K34</f>
        <v>313.01000000000022</v>
      </c>
      <c r="M30" s="145">
        <f>'CONTROL ALGAS III REGIÓN'!L34</f>
        <v>0</v>
      </c>
      <c r="N30" s="146">
        <f>'CONTROL ALGAS III REGIÓN'!M34</f>
        <v>44802</v>
      </c>
      <c r="O30" s="146">
        <f>+'RESUMEN ANUAL'!B$4</f>
        <v>44926</v>
      </c>
      <c r="P30" s="148">
        <v>2022</v>
      </c>
      <c r="Q30" s="143"/>
    </row>
    <row r="31" spans="1:17">
      <c r="A31" s="349" t="s">
        <v>48</v>
      </c>
      <c r="B31" s="349" t="s">
        <v>60</v>
      </c>
      <c r="C31" s="349" t="s">
        <v>49</v>
      </c>
      <c r="D31" s="349" t="s">
        <v>106</v>
      </c>
      <c r="E31" s="349" t="s">
        <v>112</v>
      </c>
      <c r="F31" s="349" t="s">
        <v>56</v>
      </c>
      <c r="G31" s="349" t="s">
        <v>67</v>
      </c>
      <c r="H31" s="350">
        <f>'CONTROL ALGAS III REGIÓN'!F38</f>
        <v>325</v>
      </c>
      <c r="I31" s="148">
        <v>0</v>
      </c>
      <c r="J31" s="144">
        <f>'CONTROL ALGAS III REGIÓN'!G38</f>
        <v>1329.2249999999995</v>
      </c>
      <c r="K31" s="144">
        <f>'CONTROL ALGAS III REGIÓN'!J38</f>
        <v>1718.0260000000001</v>
      </c>
      <c r="L31" s="144">
        <f>'CONTROL ALGAS III REGIÓN'!K38</f>
        <v>-388.80100000000061</v>
      </c>
      <c r="M31" s="145">
        <f>'CONTROL ALGAS III REGIÓN'!L38</f>
        <v>1.2925020218548409</v>
      </c>
      <c r="N31" s="146">
        <f>'CONTROL ALGAS III REGIÓN'!M38</f>
        <v>44914</v>
      </c>
      <c r="O31" s="146">
        <f>+'RESUMEN ANUAL'!B$4</f>
        <v>44926</v>
      </c>
      <c r="P31" s="148">
        <v>2022</v>
      </c>
      <c r="Q31" s="143"/>
    </row>
    <row r="32" spans="1:17">
      <c r="A32" s="349" t="s">
        <v>58</v>
      </c>
      <c r="B32" s="349" t="s">
        <v>78</v>
      </c>
      <c r="C32" s="349" t="s">
        <v>49</v>
      </c>
      <c r="D32" s="349" t="s">
        <v>106</v>
      </c>
      <c r="E32" s="349" t="s">
        <v>107</v>
      </c>
      <c r="F32" s="349" t="s">
        <v>50</v>
      </c>
      <c r="G32" s="349" t="s">
        <v>51</v>
      </c>
      <c r="H32" s="350">
        <f>'CONTROL ALGAS III REGIÓN'!F44</f>
        <v>257</v>
      </c>
      <c r="I32" s="148">
        <v>0</v>
      </c>
      <c r="J32" s="144">
        <f>'CONTROL ALGAS III REGIÓN'!G44</f>
        <v>257</v>
      </c>
      <c r="K32" s="144">
        <f>'CONTROL ALGAS III REGIÓN'!J44</f>
        <v>71.668000000000006</v>
      </c>
      <c r="L32" s="144">
        <f>'CONTROL ALGAS III REGIÓN'!K44</f>
        <v>185.33199999999999</v>
      </c>
      <c r="M32" s="145">
        <f>'CONTROL ALGAS III REGIÓN'!L44</f>
        <v>0.27886381322957199</v>
      </c>
      <c r="N32" s="146" t="str">
        <f>'CONTROL ALGAS III REGIÓN'!M44</f>
        <v>-</v>
      </c>
      <c r="O32" s="146">
        <f>+'RESUMEN ANUAL'!B$4</f>
        <v>44926</v>
      </c>
      <c r="P32" s="148">
        <v>2022</v>
      </c>
      <c r="Q32" s="143"/>
    </row>
    <row r="33" spans="1:17">
      <c r="A33" s="349" t="s">
        <v>58</v>
      </c>
      <c r="B33" s="349" t="s">
        <v>78</v>
      </c>
      <c r="C33" s="349" t="s">
        <v>49</v>
      </c>
      <c r="D33" s="349" t="s">
        <v>106</v>
      </c>
      <c r="E33" s="349" t="s">
        <v>107</v>
      </c>
      <c r="F33" s="349" t="s">
        <v>52</v>
      </c>
      <c r="G33" s="349" t="s">
        <v>53</v>
      </c>
      <c r="H33" s="350">
        <f>'CONTROL ALGAS III REGIÓN'!F46</f>
        <v>282</v>
      </c>
      <c r="I33" s="148">
        <v>0</v>
      </c>
      <c r="J33" s="144">
        <f>'CONTROL ALGAS III REGIÓN'!G46</f>
        <v>467.33199999999999</v>
      </c>
      <c r="K33" s="144">
        <f>'CONTROL ALGAS III REGIÓN'!J46</f>
        <v>541</v>
      </c>
      <c r="L33" s="144">
        <f>'CONTROL ALGAS III REGIÓN'!K46</f>
        <v>-73.668000000000006</v>
      </c>
      <c r="M33" s="145">
        <f>'CONTROL ALGAS III REGIÓN'!L46</f>
        <v>1.1576352571619319</v>
      </c>
      <c r="N33" s="146">
        <f>'CONTROL ALGAS III REGIÓN'!M46</f>
        <v>44725</v>
      </c>
      <c r="O33" s="146">
        <f>+'RESUMEN ANUAL'!B$4</f>
        <v>44926</v>
      </c>
      <c r="P33" s="148">
        <v>2022</v>
      </c>
      <c r="Q33" s="143"/>
    </row>
    <row r="34" spans="1:17">
      <c r="A34" s="349" t="s">
        <v>58</v>
      </c>
      <c r="B34" s="349" t="s">
        <v>78</v>
      </c>
      <c r="C34" s="349" t="s">
        <v>49</v>
      </c>
      <c r="D34" s="349" t="s">
        <v>106</v>
      </c>
      <c r="E34" s="349" t="s">
        <v>107</v>
      </c>
      <c r="F34" s="349" t="s">
        <v>54</v>
      </c>
      <c r="G34" s="349" t="s">
        <v>55</v>
      </c>
      <c r="H34" s="350">
        <f>'CONTROL ALGAS III REGIÓN'!F48</f>
        <v>300</v>
      </c>
      <c r="I34" s="148">
        <v>0</v>
      </c>
      <c r="J34" s="144">
        <f>'CONTROL ALGAS III REGIÓN'!G48</f>
        <v>226.33199999999999</v>
      </c>
      <c r="K34" s="144">
        <f>'CONTROL ALGAS III REGIÓN'!J48</f>
        <v>266</v>
      </c>
      <c r="L34" s="144">
        <f>'CONTROL ALGAS III REGIÓN'!K48</f>
        <v>-39.668000000000006</v>
      </c>
      <c r="M34" s="145">
        <f>'CONTROL ALGAS III REGIÓN'!L48</f>
        <v>1.175264655461888</v>
      </c>
      <c r="N34" s="146">
        <f>'CONTROL ALGAS III REGIÓN'!M48</f>
        <v>44795</v>
      </c>
      <c r="O34" s="146">
        <f>+'RESUMEN ANUAL'!B$4</f>
        <v>44926</v>
      </c>
      <c r="P34" s="148">
        <v>2022</v>
      </c>
      <c r="Q34" s="143"/>
    </row>
    <row r="35" spans="1:17">
      <c r="A35" s="349" t="s">
        <v>58</v>
      </c>
      <c r="B35" s="349" t="s">
        <v>78</v>
      </c>
      <c r="C35" s="349" t="s">
        <v>49</v>
      </c>
      <c r="D35" s="349" t="s">
        <v>106</v>
      </c>
      <c r="E35" s="349" t="s">
        <v>107</v>
      </c>
      <c r="F35" s="349" t="s">
        <v>56</v>
      </c>
      <c r="G35" s="349" t="s">
        <v>57</v>
      </c>
      <c r="H35" s="350">
        <f>'CONTROL ALGAS III REGIÓN'!F49</f>
        <v>84</v>
      </c>
      <c r="I35" s="148">
        <v>0</v>
      </c>
      <c r="J35" s="144">
        <f>'CONTROL ALGAS III REGIÓN'!G49</f>
        <v>44.331999999999994</v>
      </c>
      <c r="K35" s="144">
        <f>'CONTROL ALGAS III REGIÓN'!J49</f>
        <v>78</v>
      </c>
      <c r="L35" s="144">
        <f>'CONTROL ALGAS III REGIÓN'!K49</f>
        <v>-33.668000000000006</v>
      </c>
      <c r="M35" s="145">
        <f>'CONTROL ALGAS III REGIÓN'!L49</f>
        <v>0</v>
      </c>
      <c r="N35" s="146">
        <f>'CONTROL ALGAS III REGIÓN'!M49</f>
        <v>44837</v>
      </c>
      <c r="O35" s="146">
        <f>+'RESUMEN ANUAL'!B$4</f>
        <v>44926</v>
      </c>
      <c r="P35" s="148">
        <v>2022</v>
      </c>
      <c r="Q35" s="143"/>
    </row>
    <row r="36" spans="1:17">
      <c r="A36" s="349" t="s">
        <v>58</v>
      </c>
      <c r="B36" s="349" t="s">
        <v>78</v>
      </c>
      <c r="C36" s="349" t="s">
        <v>49</v>
      </c>
      <c r="D36" s="349" t="s">
        <v>106</v>
      </c>
      <c r="E36" s="349" t="s">
        <v>131</v>
      </c>
      <c r="F36" s="349" t="s">
        <v>50</v>
      </c>
      <c r="G36" s="349" t="s">
        <v>51</v>
      </c>
      <c r="H36" s="350">
        <f>'CONTROL ALGAS III REGIÓN'!F43</f>
        <v>0</v>
      </c>
      <c r="I36" s="148">
        <v>0</v>
      </c>
      <c r="J36" s="144">
        <f>'CONTROL ALGAS III REGIÓN'!G43</f>
        <v>0</v>
      </c>
      <c r="K36" s="144">
        <f>'CONTROL ALGAS III REGIÓN'!J43</f>
        <v>0</v>
      </c>
      <c r="L36" s="144">
        <f>'CONTROL ALGAS III REGIÓN'!K43</f>
        <v>0</v>
      </c>
      <c r="M36" s="145">
        <f>'CONTROL ALGAS III REGIÓN'!L43</f>
        <v>0</v>
      </c>
      <c r="N36" s="146" t="str">
        <f>'CONTROL ALGAS III REGIÓN'!M43</f>
        <v>-</v>
      </c>
      <c r="O36" s="146">
        <f>+'RESUMEN ANUAL'!B$4</f>
        <v>44926</v>
      </c>
      <c r="P36" s="148">
        <v>2022</v>
      </c>
      <c r="Q36" s="143"/>
    </row>
    <row r="37" spans="1:17">
      <c r="A37" s="349" t="s">
        <v>58</v>
      </c>
      <c r="B37" s="349" t="s">
        <v>78</v>
      </c>
      <c r="C37" s="349" t="s">
        <v>49</v>
      </c>
      <c r="D37" s="349" t="s">
        <v>106</v>
      </c>
      <c r="E37" s="349" t="s">
        <v>131</v>
      </c>
      <c r="F37" s="349" t="s">
        <v>52</v>
      </c>
      <c r="G37" s="349" t="s">
        <v>53</v>
      </c>
      <c r="H37" s="350">
        <f>'CONTROL ALGAS III REGIÓN'!F45</f>
        <v>0</v>
      </c>
      <c r="I37" s="148">
        <v>0</v>
      </c>
      <c r="J37" s="144">
        <f>'CONTROL ALGAS III REGIÓN'!G45</f>
        <v>0</v>
      </c>
      <c r="K37" s="144">
        <f>'CONTROL ALGAS III REGIÓN'!J45</f>
        <v>0</v>
      </c>
      <c r="L37" s="144">
        <f>'CONTROL ALGAS III REGIÓN'!K45</f>
        <v>0</v>
      </c>
      <c r="M37" s="145">
        <f>'CONTROL ALGAS III REGIÓN'!L45</f>
        <v>0</v>
      </c>
      <c r="N37" s="146" t="str">
        <f>'CONTROL ALGAS III REGIÓN'!M45</f>
        <v>-</v>
      </c>
      <c r="O37" s="146">
        <f>+'RESUMEN ANUAL'!B$4</f>
        <v>44926</v>
      </c>
      <c r="P37" s="148">
        <v>2022</v>
      </c>
      <c r="Q37" s="143"/>
    </row>
    <row r="38" spans="1:17">
      <c r="A38" s="349" t="s">
        <v>58</v>
      </c>
      <c r="B38" s="349" t="s">
        <v>78</v>
      </c>
      <c r="C38" s="349" t="s">
        <v>49</v>
      </c>
      <c r="D38" s="349" t="s">
        <v>106</v>
      </c>
      <c r="E38" s="349" t="s">
        <v>131</v>
      </c>
      <c r="F38" s="349" t="s">
        <v>54</v>
      </c>
      <c r="G38" s="349" t="s">
        <v>55</v>
      </c>
      <c r="H38" s="350">
        <f>'CONTROL ALGAS III REGIÓN'!F47</f>
        <v>0</v>
      </c>
      <c r="I38" s="148">
        <v>0</v>
      </c>
      <c r="J38" s="144">
        <f>'CONTROL ALGAS III REGIÓN'!G47</f>
        <v>0</v>
      </c>
      <c r="K38" s="144">
        <f>'CONTROL ALGAS III REGIÓN'!J47</f>
        <v>0</v>
      </c>
      <c r="L38" s="144">
        <f>'CONTROL ALGAS III REGIÓN'!K47</f>
        <v>0</v>
      </c>
      <c r="M38" s="145">
        <f>'CONTROL ALGAS III REGIÓN'!L47</f>
        <v>0</v>
      </c>
      <c r="N38" s="146" t="str">
        <f>'CONTROL ALGAS III REGIÓN'!M47</f>
        <v>-</v>
      </c>
      <c r="O38" s="146">
        <f>+'RESUMEN ANUAL'!B$4</f>
        <v>44926</v>
      </c>
      <c r="P38" s="148">
        <v>2022</v>
      </c>
      <c r="Q38" s="143"/>
    </row>
    <row r="39" spans="1:17">
      <c r="A39" s="349" t="s">
        <v>58</v>
      </c>
      <c r="B39" s="349" t="s">
        <v>78</v>
      </c>
      <c r="C39" s="349" t="s">
        <v>49</v>
      </c>
      <c r="D39" s="349" t="s">
        <v>106</v>
      </c>
      <c r="E39" s="349" t="s">
        <v>109</v>
      </c>
      <c r="F39" s="349" t="s">
        <v>50</v>
      </c>
      <c r="G39" s="349" t="s">
        <v>51</v>
      </c>
      <c r="H39" s="350">
        <f>'CONTROL ALGAS III REGIÓN'!F51</f>
        <v>343</v>
      </c>
      <c r="I39" s="148">
        <v>0</v>
      </c>
      <c r="J39" s="144">
        <f>'CONTROL ALGAS III REGIÓN'!G51</f>
        <v>343</v>
      </c>
      <c r="K39" s="144">
        <f>'CONTROL ALGAS III REGIÓN'!J51</f>
        <v>632</v>
      </c>
      <c r="L39" s="144">
        <f>'CONTROL ALGAS III REGIÓN'!K51</f>
        <v>-289</v>
      </c>
      <c r="M39" s="145">
        <f>'CONTROL ALGAS III REGIÓN'!L51</f>
        <v>1.8425655976676385</v>
      </c>
      <c r="N39" s="146">
        <f>'CONTROL ALGAS III REGIÓN'!M51</f>
        <v>44573</v>
      </c>
      <c r="O39" s="146">
        <f>+'RESUMEN ANUAL'!B$4</f>
        <v>44926</v>
      </c>
      <c r="P39" s="148">
        <v>2022</v>
      </c>
      <c r="Q39" s="143"/>
    </row>
    <row r="40" spans="1:17">
      <c r="A40" s="349" t="s">
        <v>58</v>
      </c>
      <c r="B40" s="349" t="s">
        <v>78</v>
      </c>
      <c r="C40" s="349" t="s">
        <v>49</v>
      </c>
      <c r="D40" s="349" t="s">
        <v>106</v>
      </c>
      <c r="E40" s="349" t="s">
        <v>109</v>
      </c>
      <c r="F40" s="349" t="s">
        <v>52</v>
      </c>
      <c r="G40" s="349" t="s">
        <v>53</v>
      </c>
      <c r="H40" s="350">
        <f>'CONTROL ALGAS III REGIÓN'!F53</f>
        <v>323</v>
      </c>
      <c r="I40" s="148">
        <v>0</v>
      </c>
      <c r="J40" s="144">
        <f>'CONTROL ALGAS III REGIÓN'!G53</f>
        <v>34</v>
      </c>
      <c r="K40" s="144">
        <f>'CONTROL ALGAS III REGIÓN'!J53</f>
        <v>342.33</v>
      </c>
      <c r="L40" s="144">
        <f>'CONTROL ALGAS III REGIÓN'!K53</f>
        <v>-308.33</v>
      </c>
      <c r="M40" s="145">
        <f>'CONTROL ALGAS III REGIÓN'!L53</f>
        <v>10.068529411764706</v>
      </c>
      <c r="N40" s="146">
        <f>'CONTROL ALGAS III REGIÓN'!M53</f>
        <v>44652</v>
      </c>
      <c r="O40" s="146">
        <f>+'RESUMEN ANUAL'!B$4</f>
        <v>44926</v>
      </c>
      <c r="P40" s="148">
        <v>2022</v>
      </c>
      <c r="Q40" s="143"/>
    </row>
    <row r="41" spans="1:17">
      <c r="A41" s="349" t="s">
        <v>58</v>
      </c>
      <c r="B41" s="349" t="s">
        <v>78</v>
      </c>
      <c r="C41" s="349" t="s">
        <v>49</v>
      </c>
      <c r="D41" s="349" t="s">
        <v>106</v>
      </c>
      <c r="E41" s="349" t="s">
        <v>109</v>
      </c>
      <c r="F41" s="349" t="s">
        <v>54</v>
      </c>
      <c r="G41" s="349" t="s">
        <v>55</v>
      </c>
      <c r="H41" s="350">
        <f>'CONTROL ALGAS III REGIÓN'!F55</f>
        <v>589</v>
      </c>
      <c r="I41" s="148">
        <v>0</v>
      </c>
      <c r="J41" s="144">
        <f>'CONTROL ALGAS III REGIÓN'!G55</f>
        <v>280.67</v>
      </c>
      <c r="K41" s="144">
        <f>'CONTROL ALGAS III REGIÓN'!J55</f>
        <v>1080.4939999999999</v>
      </c>
      <c r="L41" s="144">
        <f>'CONTROL ALGAS III REGIÓN'!K55</f>
        <v>-799.82399999999984</v>
      </c>
      <c r="M41" s="145">
        <f>'CONTROL ALGAS III REGIÓN'!L55</f>
        <v>3.8496953717889331</v>
      </c>
      <c r="N41" s="146">
        <f>'CONTROL ALGAS III REGIÓN'!M55</f>
        <v>44753</v>
      </c>
      <c r="O41" s="146">
        <f>+'RESUMEN ANUAL'!B$4</f>
        <v>44926</v>
      </c>
      <c r="P41" s="148">
        <v>2022</v>
      </c>
      <c r="Q41" s="143"/>
    </row>
    <row r="42" spans="1:17">
      <c r="A42" s="349" t="s">
        <v>58</v>
      </c>
      <c r="B42" s="349" t="s">
        <v>78</v>
      </c>
      <c r="C42" s="349" t="s">
        <v>49</v>
      </c>
      <c r="D42" s="349" t="s">
        <v>106</v>
      </c>
      <c r="E42" s="349" t="s">
        <v>109</v>
      </c>
      <c r="F42" s="349" t="s">
        <v>56</v>
      </c>
      <c r="G42" s="349" t="s">
        <v>57</v>
      </c>
      <c r="H42" s="350">
        <f>'CONTROL ALGAS III REGIÓN'!F56</f>
        <v>273</v>
      </c>
      <c r="I42" s="148">
        <v>0</v>
      </c>
      <c r="J42" s="144">
        <f>'CONTROL ALGAS III REGIÓN'!G56</f>
        <v>-526.82399999999984</v>
      </c>
      <c r="K42" s="144">
        <f>'CONTROL ALGAS III REGIÓN'!J56</f>
        <v>0</v>
      </c>
      <c r="L42" s="144">
        <f>'CONTROL ALGAS III REGIÓN'!K56</f>
        <v>-526.82399999999984</v>
      </c>
      <c r="M42" s="145">
        <f>'CONTROL ALGAS III REGIÓN'!L56</f>
        <v>0</v>
      </c>
      <c r="N42" s="146">
        <f>'CONTROL ALGAS III REGIÓN'!M56</f>
        <v>44834</v>
      </c>
      <c r="O42" s="146">
        <f>+'RESUMEN ANUAL'!B$4</f>
        <v>44926</v>
      </c>
      <c r="P42" s="148">
        <v>2022</v>
      </c>
      <c r="Q42" s="143"/>
    </row>
    <row r="43" spans="1:17">
      <c r="A43" s="349" t="s">
        <v>58</v>
      </c>
      <c r="B43" s="349" t="s">
        <v>78</v>
      </c>
      <c r="C43" s="349" t="s">
        <v>49</v>
      </c>
      <c r="D43" s="349" t="s">
        <v>106</v>
      </c>
      <c r="E43" s="349" t="s">
        <v>132</v>
      </c>
      <c r="F43" s="349" t="s">
        <v>50</v>
      </c>
      <c r="G43" s="349" t="s">
        <v>51</v>
      </c>
      <c r="H43" s="350">
        <f>'CONTROL ALGAS III REGIÓN'!F50</f>
        <v>819</v>
      </c>
      <c r="I43" s="148">
        <v>0</v>
      </c>
      <c r="J43" s="144">
        <f>'CONTROL ALGAS III REGIÓN'!G50</f>
        <v>819</v>
      </c>
      <c r="K43" s="144">
        <f>'CONTROL ALGAS III REGIÓN'!J50</f>
        <v>1008.889</v>
      </c>
      <c r="L43" s="144">
        <f>'CONTROL ALGAS III REGIÓN'!K50</f>
        <v>-189.88900000000001</v>
      </c>
      <c r="M43" s="145">
        <f>'CONTROL ALGAS III REGIÓN'!L50</f>
        <v>1.2318547008547009</v>
      </c>
      <c r="N43" s="146">
        <f>'CONTROL ALGAS III REGIÓN'!M50</f>
        <v>44585</v>
      </c>
      <c r="O43" s="146">
        <f>+'RESUMEN ANUAL'!B$4</f>
        <v>44926</v>
      </c>
      <c r="P43" s="148">
        <v>2022</v>
      </c>
      <c r="Q43" s="143"/>
    </row>
    <row r="44" spans="1:17">
      <c r="A44" s="349" t="s">
        <v>58</v>
      </c>
      <c r="B44" s="349" t="s">
        <v>78</v>
      </c>
      <c r="C44" s="349" t="s">
        <v>49</v>
      </c>
      <c r="D44" s="349" t="s">
        <v>106</v>
      </c>
      <c r="E44" s="349" t="s">
        <v>132</v>
      </c>
      <c r="F44" s="349" t="s">
        <v>52</v>
      </c>
      <c r="G44" s="349" t="s">
        <v>53</v>
      </c>
      <c r="H44" s="350">
        <f>'CONTROL ALGAS III REGIÓN'!F52</f>
        <v>530</v>
      </c>
      <c r="I44" s="148">
        <v>0</v>
      </c>
      <c r="J44" s="144">
        <f>'CONTROL ALGAS III REGIÓN'!G52</f>
        <v>340.1</v>
      </c>
      <c r="K44" s="144">
        <f>'CONTROL ALGAS III REGIÓN'!J52</f>
        <v>577.64</v>
      </c>
      <c r="L44" s="144">
        <f>'CONTROL ALGAS III REGIÓN'!K52</f>
        <v>-237.53999999999996</v>
      </c>
      <c r="M44" s="145">
        <f>'CONTROL ALGAS III REGIÓN'!L52</f>
        <v>1.69844163481329</v>
      </c>
      <c r="N44" s="146">
        <f>'CONTROL ALGAS III REGIÓN'!M52</f>
        <v>44657</v>
      </c>
      <c r="O44" s="146">
        <f>+'RESUMEN ANUAL'!B$4</f>
        <v>44926</v>
      </c>
      <c r="P44" s="148">
        <v>2022</v>
      </c>
      <c r="Q44" s="143"/>
    </row>
    <row r="45" spans="1:17">
      <c r="A45" s="349" t="s">
        <v>58</v>
      </c>
      <c r="B45" s="349" t="s">
        <v>78</v>
      </c>
      <c r="C45" s="349" t="s">
        <v>49</v>
      </c>
      <c r="D45" s="349" t="s">
        <v>106</v>
      </c>
      <c r="E45" s="349" t="s">
        <v>132</v>
      </c>
      <c r="F45" s="349" t="s">
        <v>54</v>
      </c>
      <c r="G45" s="349" t="s">
        <v>55</v>
      </c>
      <c r="H45" s="350">
        <f>'CONTROL ALGAS III REGIÓN'!F54</f>
        <v>900</v>
      </c>
      <c r="I45" s="148">
        <v>0</v>
      </c>
      <c r="J45" s="144">
        <f>'CONTROL ALGAS III REGIÓN'!G54</f>
        <v>662.46</v>
      </c>
      <c r="K45" s="144">
        <f>'CONTROL ALGAS III REGIÓN'!J54</f>
        <v>727.82899999999995</v>
      </c>
      <c r="L45" s="144">
        <f>'CONTROL ALGAS III REGIÓN'!K54</f>
        <v>-65.368999999999915</v>
      </c>
      <c r="M45" s="145">
        <f>'CONTROL ALGAS III REGIÓN'!L54</f>
        <v>1.098676146484316</v>
      </c>
      <c r="N45" s="146">
        <f>'CONTROL ALGAS III REGIÓN'!M54</f>
        <v>44749</v>
      </c>
      <c r="O45" s="146">
        <f>+'RESUMEN ANUAL'!B$4</f>
        <v>44926</v>
      </c>
      <c r="P45" s="148">
        <v>2022</v>
      </c>
      <c r="Q45" s="143"/>
    </row>
    <row r="46" spans="1:17">
      <c r="A46" s="349" t="s">
        <v>58</v>
      </c>
      <c r="B46" s="349" t="s">
        <v>78</v>
      </c>
      <c r="C46" s="349" t="s">
        <v>49</v>
      </c>
      <c r="D46" s="349" t="s">
        <v>106</v>
      </c>
      <c r="E46" s="349" t="s">
        <v>111</v>
      </c>
      <c r="F46" s="349" t="s">
        <v>50</v>
      </c>
      <c r="G46" s="349" t="s">
        <v>51</v>
      </c>
      <c r="H46" s="350">
        <f>'CONTROL ALGAS III REGIÓN'!F58</f>
        <v>708</v>
      </c>
      <c r="I46" s="148">
        <v>0</v>
      </c>
      <c r="J46" s="144">
        <f>'CONTROL ALGAS III REGIÓN'!G58</f>
        <v>708</v>
      </c>
      <c r="K46" s="144">
        <f>'CONTROL ALGAS III REGIÓN'!J58</f>
        <v>783</v>
      </c>
      <c r="L46" s="144">
        <f>'CONTROL ALGAS III REGIÓN'!K58</f>
        <v>-75</v>
      </c>
      <c r="M46" s="145">
        <f>'CONTROL ALGAS III REGIÓN'!L58</f>
        <v>1.1059322033898304</v>
      </c>
      <c r="N46" s="146">
        <f>'CONTROL ALGAS III REGIÓN'!M58</f>
        <v>44629</v>
      </c>
      <c r="O46" s="146">
        <f>+'RESUMEN ANUAL'!B$4</f>
        <v>44926</v>
      </c>
      <c r="P46" s="148">
        <v>2022</v>
      </c>
      <c r="Q46" s="143"/>
    </row>
    <row r="47" spans="1:17">
      <c r="A47" s="349" t="s">
        <v>58</v>
      </c>
      <c r="B47" s="349" t="s">
        <v>78</v>
      </c>
      <c r="C47" s="349" t="s">
        <v>49</v>
      </c>
      <c r="D47" s="349" t="s">
        <v>106</v>
      </c>
      <c r="E47" s="349" t="s">
        <v>111</v>
      </c>
      <c r="F47" s="349" t="s">
        <v>52</v>
      </c>
      <c r="G47" s="349" t="s">
        <v>53</v>
      </c>
      <c r="H47" s="350">
        <f>'CONTROL ALGAS III REGIÓN'!F60</f>
        <v>905</v>
      </c>
      <c r="I47" s="148">
        <v>0</v>
      </c>
      <c r="J47" s="144">
        <f>'CONTROL ALGAS III REGIÓN'!G60</f>
        <v>830</v>
      </c>
      <c r="K47" s="144">
        <f>'CONTROL ALGAS III REGIÓN'!J60</f>
        <v>951.85</v>
      </c>
      <c r="L47" s="144">
        <f>'CONTROL ALGAS III REGIÓN'!K60</f>
        <v>-121.85000000000002</v>
      </c>
      <c r="M47" s="145">
        <f>'CONTROL ALGAS III REGIÓN'!L60</f>
        <v>1.1468072289156628</v>
      </c>
      <c r="N47" s="146">
        <f>'CONTROL ALGAS III REGIÓN'!M60</f>
        <v>44670</v>
      </c>
      <c r="O47" s="146">
        <f>+'RESUMEN ANUAL'!B$4</f>
        <v>44926</v>
      </c>
      <c r="P47" s="148">
        <v>2022</v>
      </c>
      <c r="Q47" s="143"/>
    </row>
    <row r="48" spans="1:17">
      <c r="A48" s="349" t="s">
        <v>58</v>
      </c>
      <c r="B48" s="349" t="s">
        <v>78</v>
      </c>
      <c r="C48" s="349" t="s">
        <v>49</v>
      </c>
      <c r="D48" s="349" t="s">
        <v>106</v>
      </c>
      <c r="E48" s="349" t="s">
        <v>111</v>
      </c>
      <c r="F48" s="349" t="s">
        <v>54</v>
      </c>
      <c r="G48" s="349" t="s">
        <v>55</v>
      </c>
      <c r="H48" s="350">
        <f>'CONTROL ALGAS III REGIÓN'!F62</f>
        <v>2046</v>
      </c>
      <c r="I48" s="148">
        <v>0</v>
      </c>
      <c r="J48" s="144">
        <f>'CONTROL ALGAS III REGIÓN'!G62</f>
        <v>1924.15</v>
      </c>
      <c r="K48" s="144">
        <f>'CONTROL ALGAS III REGIÓN'!J62</f>
        <v>2772</v>
      </c>
      <c r="L48" s="144">
        <f>'CONTROL ALGAS III REGIÓN'!K62</f>
        <v>-847.84999999999991</v>
      </c>
      <c r="M48" s="145">
        <f>'CONTROL ALGAS III REGIÓN'!L62</f>
        <v>1.4406361250422264</v>
      </c>
      <c r="N48" s="147">
        <f>'CONTROL ALGAS III REGIÓN'!M62</f>
        <v>44806</v>
      </c>
      <c r="O48" s="146">
        <f>+'RESUMEN ANUAL'!B$4</f>
        <v>44926</v>
      </c>
      <c r="P48" s="148">
        <v>2022</v>
      </c>
      <c r="Q48" s="143"/>
    </row>
    <row r="49" spans="1:17">
      <c r="A49" s="349" t="s">
        <v>58</v>
      </c>
      <c r="B49" s="349" t="s">
        <v>78</v>
      </c>
      <c r="C49" s="349" t="s">
        <v>49</v>
      </c>
      <c r="D49" s="349" t="s">
        <v>106</v>
      </c>
      <c r="E49" s="349" t="s">
        <v>111</v>
      </c>
      <c r="F49" s="349" t="s">
        <v>56</v>
      </c>
      <c r="G49" s="349" t="s">
        <v>57</v>
      </c>
      <c r="H49" s="350">
        <f>'CONTROL ALGAS III REGIÓN'!F63</f>
        <v>250</v>
      </c>
      <c r="I49" s="148">
        <v>0</v>
      </c>
      <c r="J49" s="144">
        <f>'CONTROL ALGAS III REGIÓN'!G63</f>
        <v>-597.84999999999991</v>
      </c>
      <c r="K49" s="144">
        <f>'CONTROL ALGAS III REGIÓN'!J63</f>
        <v>0</v>
      </c>
      <c r="L49" s="144">
        <f>'CONTROL ALGAS III REGIÓN'!K63</f>
        <v>-597.84999999999991</v>
      </c>
      <c r="M49" s="145">
        <f>'CONTROL ALGAS III REGIÓN'!L63</f>
        <v>0</v>
      </c>
      <c r="N49" s="146">
        <f>'CONTROL ALGAS III REGIÓN'!M63</f>
        <v>44834</v>
      </c>
      <c r="O49" s="146">
        <f>+'RESUMEN ANUAL'!B$4</f>
        <v>44926</v>
      </c>
      <c r="P49" s="148">
        <v>2022</v>
      </c>
      <c r="Q49" s="143"/>
    </row>
    <row r="50" spans="1:17">
      <c r="A50" s="349" t="s">
        <v>58</v>
      </c>
      <c r="B50" s="349" t="s">
        <v>78</v>
      </c>
      <c r="C50" s="349" t="s">
        <v>49</v>
      </c>
      <c r="D50" s="349" t="s">
        <v>106</v>
      </c>
      <c r="E50" s="349" t="s">
        <v>133</v>
      </c>
      <c r="F50" s="349" t="s">
        <v>50</v>
      </c>
      <c r="G50" s="349" t="s">
        <v>51</v>
      </c>
      <c r="H50" s="350">
        <f>'CONTROL ALGAS III REGIÓN'!F57</f>
        <v>1969</v>
      </c>
      <c r="I50" s="148">
        <v>0</v>
      </c>
      <c r="J50" s="144">
        <f>'CONTROL ALGAS III REGIÓN'!G57</f>
        <v>1969</v>
      </c>
      <c r="K50" s="144">
        <f>'CONTROL ALGAS III REGIÓN'!J57</f>
        <v>2077</v>
      </c>
      <c r="L50" s="144">
        <f>'CONTROL ALGAS III REGIÓN'!K57</f>
        <v>-108</v>
      </c>
      <c r="M50" s="145">
        <f>'CONTROL ALGAS III REGIÓN'!L57</f>
        <v>1.0548501777552057</v>
      </c>
      <c r="N50" s="146">
        <f>'CONTROL ALGAS III REGIÓN'!M57</f>
        <v>44592</v>
      </c>
      <c r="O50" s="146">
        <f>+'RESUMEN ANUAL'!B$4</f>
        <v>44926</v>
      </c>
      <c r="P50" s="148">
        <v>2022</v>
      </c>
      <c r="Q50" s="143"/>
    </row>
    <row r="51" spans="1:17">
      <c r="A51" s="349" t="s">
        <v>58</v>
      </c>
      <c r="B51" s="349" t="s">
        <v>78</v>
      </c>
      <c r="C51" s="349" t="s">
        <v>49</v>
      </c>
      <c r="D51" s="349" t="s">
        <v>106</v>
      </c>
      <c r="E51" s="349" t="s">
        <v>133</v>
      </c>
      <c r="F51" s="349" t="s">
        <v>52</v>
      </c>
      <c r="G51" s="349" t="s">
        <v>146</v>
      </c>
      <c r="H51" s="350">
        <f>'CONTROL ALGAS III REGIÓN'!F59</f>
        <v>1360</v>
      </c>
      <c r="I51" s="148">
        <v>0</v>
      </c>
      <c r="J51" s="144">
        <f>'CONTROL ALGAS III REGIÓN'!G59</f>
        <v>1252</v>
      </c>
      <c r="K51" s="144">
        <f>'CONTROL ALGAS III REGIÓN'!J59</f>
        <v>1253.32</v>
      </c>
      <c r="L51" s="144">
        <f>'CONTROL ALGAS III REGIÓN'!K59</f>
        <v>-1.3199999999999363</v>
      </c>
      <c r="M51" s="221">
        <f>'CONTROL ALGAS III REGIÓN'!L59</f>
        <v>1.0010543130990415</v>
      </c>
      <c r="N51" s="146">
        <f>'CONTROL ALGAS III REGIÓN'!M59</f>
        <v>44662</v>
      </c>
      <c r="O51" s="146">
        <f>+'RESUMEN ANUAL'!B$4</f>
        <v>44926</v>
      </c>
      <c r="P51" s="148">
        <v>2022</v>
      </c>
      <c r="Q51" s="143"/>
    </row>
    <row r="52" spans="1:17">
      <c r="A52" s="349" t="s">
        <v>58</v>
      </c>
      <c r="B52" s="349" t="s">
        <v>78</v>
      </c>
      <c r="C52" s="349" t="s">
        <v>49</v>
      </c>
      <c r="D52" s="349" t="s">
        <v>106</v>
      </c>
      <c r="E52" s="349" t="s">
        <v>133</v>
      </c>
      <c r="F52" s="349" t="s">
        <v>54</v>
      </c>
      <c r="G52" s="349" t="s">
        <v>55</v>
      </c>
      <c r="H52" s="350">
        <f>'CONTROL ALGAS III REGIÓN'!F61</f>
        <v>2474</v>
      </c>
      <c r="I52" s="148">
        <v>0</v>
      </c>
      <c r="J52" s="144">
        <f>'CONTROL ALGAS III REGIÓN'!G61</f>
        <v>2472.6800000000003</v>
      </c>
      <c r="K52" s="144">
        <f>'CONTROL ALGAS III REGIÓN'!J61</f>
        <v>2430.0239999999999</v>
      </c>
      <c r="L52" s="144">
        <f>'CONTROL ALGAS III REGIÓN'!K61</f>
        <v>42.656000000000404</v>
      </c>
      <c r="M52" s="221">
        <f>'CONTROL ALGAS III REGIÓN'!L61</f>
        <v>0.98274908196774335</v>
      </c>
      <c r="N52" s="146">
        <f>'CONTROL ALGAS III REGIÓN'!M61</f>
        <v>44769</v>
      </c>
      <c r="O52" s="146">
        <f>+'RESUMEN ANUAL'!B$4</f>
        <v>44926</v>
      </c>
      <c r="P52" s="148">
        <v>2022</v>
      </c>
      <c r="Q52" s="143"/>
    </row>
    <row r="53" spans="1:17">
      <c r="A53" s="349" t="s">
        <v>75</v>
      </c>
      <c r="B53" s="349" t="s">
        <v>77</v>
      </c>
      <c r="C53" s="349" t="s">
        <v>49</v>
      </c>
      <c r="D53" s="349" t="s">
        <v>106</v>
      </c>
      <c r="E53" s="349" t="s">
        <v>107</v>
      </c>
      <c r="F53" s="349" t="s">
        <v>50</v>
      </c>
      <c r="G53" s="349" t="s">
        <v>64</v>
      </c>
      <c r="H53" s="350">
        <f>'CONTROL ALGAS III REGIÓN'!F67</f>
        <v>0</v>
      </c>
      <c r="I53" s="148">
        <v>0</v>
      </c>
      <c r="J53" s="144">
        <f>'CONTROL ALGAS III REGIÓN'!G67</f>
        <v>0</v>
      </c>
      <c r="K53" s="144">
        <f>'CONTROL ALGAS III REGIÓN'!J67</f>
        <v>0</v>
      </c>
      <c r="L53" s="144">
        <f>'CONTROL ALGAS III REGIÓN'!K67</f>
        <v>0</v>
      </c>
      <c r="M53" s="145">
        <v>0</v>
      </c>
      <c r="N53" s="146" t="str">
        <f>'CONTROL ALGAS III REGIÓN'!M67</f>
        <v>-</v>
      </c>
      <c r="O53" s="146">
        <f>+'RESUMEN ANUAL'!B$4</f>
        <v>44926</v>
      </c>
      <c r="P53" s="148">
        <v>2022</v>
      </c>
      <c r="Q53" s="143"/>
    </row>
    <row r="54" spans="1:17">
      <c r="A54" s="349" t="s">
        <v>75</v>
      </c>
      <c r="B54" s="349" t="s">
        <v>77</v>
      </c>
      <c r="C54" s="349" t="s">
        <v>49</v>
      </c>
      <c r="D54" s="349" t="s">
        <v>106</v>
      </c>
      <c r="E54" s="349" t="s">
        <v>107</v>
      </c>
      <c r="F54" s="349" t="s">
        <v>51</v>
      </c>
      <c r="G54" s="349" t="s">
        <v>51</v>
      </c>
      <c r="H54" s="350">
        <f>'CONTROL ALGAS III REGIÓN'!F69</f>
        <v>2</v>
      </c>
      <c r="I54" s="148">
        <v>0</v>
      </c>
      <c r="J54" s="144">
        <f>'CONTROL ALGAS III REGIÓN'!G69</f>
        <v>2</v>
      </c>
      <c r="K54" s="144">
        <f>'CONTROL ALGAS III REGIÓN'!J69</f>
        <v>0</v>
      </c>
      <c r="L54" s="144">
        <f>'CONTROL ALGAS III REGIÓN'!K69</f>
        <v>2</v>
      </c>
      <c r="M54" s="145">
        <f>'CONTROL ALGAS III REGIÓN'!L69</f>
        <v>0</v>
      </c>
      <c r="N54" s="146" t="str">
        <f>'CONTROL ALGAS III REGIÓN'!M69</f>
        <v>-</v>
      </c>
      <c r="O54" s="146">
        <f>+'RESUMEN ANUAL'!B$4</f>
        <v>44926</v>
      </c>
      <c r="P54" s="148">
        <v>2022</v>
      </c>
      <c r="Q54" s="143"/>
    </row>
    <row r="55" spans="1:17">
      <c r="A55" s="349" t="s">
        <v>75</v>
      </c>
      <c r="B55" s="349" t="s">
        <v>77</v>
      </c>
      <c r="C55" s="349" t="s">
        <v>49</v>
      </c>
      <c r="D55" s="349" t="s">
        <v>106</v>
      </c>
      <c r="E55" s="349" t="s">
        <v>107</v>
      </c>
      <c r="F55" s="349" t="s">
        <v>52</v>
      </c>
      <c r="G55" s="349" t="s">
        <v>53</v>
      </c>
      <c r="H55" s="350">
        <f>'CONTROL ALGAS III REGIÓN'!F70</f>
        <v>0</v>
      </c>
      <c r="I55" s="148">
        <v>0</v>
      </c>
      <c r="J55" s="144">
        <f>'CONTROL ALGAS III REGIÓN'!G70</f>
        <v>2</v>
      </c>
      <c r="K55" s="144">
        <f>'CONTROL ALGAS III REGIÓN'!J70</f>
        <v>11</v>
      </c>
      <c r="L55" s="144">
        <f>'CONTROL ALGAS III REGIÓN'!K70</f>
        <v>-9</v>
      </c>
      <c r="M55" s="145">
        <f>'CONTROL ALGAS III REGIÓN'!L70</f>
        <v>5.5</v>
      </c>
      <c r="N55" s="146">
        <f>'CONTROL ALGAS III REGIÓN'!M70</f>
        <v>44719</v>
      </c>
      <c r="O55" s="146">
        <f>+'RESUMEN ANUAL'!B$4</f>
        <v>44926</v>
      </c>
      <c r="P55" s="148">
        <v>2022</v>
      </c>
      <c r="Q55" s="143"/>
    </row>
    <row r="56" spans="1:17">
      <c r="A56" s="349" t="s">
        <v>75</v>
      </c>
      <c r="B56" s="349" t="s">
        <v>77</v>
      </c>
      <c r="C56" s="349" t="s">
        <v>49</v>
      </c>
      <c r="D56" s="349" t="s">
        <v>106</v>
      </c>
      <c r="E56" s="349" t="s">
        <v>107</v>
      </c>
      <c r="F56" s="349" t="s">
        <v>54</v>
      </c>
      <c r="G56" s="349" t="s">
        <v>65</v>
      </c>
      <c r="H56" s="350">
        <f>'CONTROL ALGAS III REGIÓN'!F71</f>
        <v>0</v>
      </c>
      <c r="I56" s="148">
        <v>0</v>
      </c>
      <c r="J56" s="144">
        <f>'CONTROL ALGAS III REGIÓN'!G71</f>
        <v>-9</v>
      </c>
      <c r="K56" s="144">
        <f>'CONTROL ALGAS III REGIÓN'!J71</f>
        <v>0</v>
      </c>
      <c r="L56" s="144">
        <f>'CONTROL ALGAS III REGIÓN'!K71</f>
        <v>-9</v>
      </c>
      <c r="M56" s="145">
        <f>'CONTROL ALGAS III REGIÓN'!L71</f>
        <v>0</v>
      </c>
      <c r="N56" s="146">
        <f>'CONTROL ALGAS III REGIÓN'!M71</f>
        <v>44743</v>
      </c>
      <c r="O56" s="146">
        <f>+'RESUMEN ANUAL'!B$4</f>
        <v>44926</v>
      </c>
      <c r="P56" s="148">
        <v>2022</v>
      </c>
      <c r="Q56" s="143"/>
    </row>
    <row r="57" spans="1:17">
      <c r="A57" s="349" t="s">
        <v>75</v>
      </c>
      <c r="B57" s="349" t="s">
        <v>77</v>
      </c>
      <c r="C57" s="349" t="s">
        <v>49</v>
      </c>
      <c r="D57" s="349" t="s">
        <v>106</v>
      </c>
      <c r="E57" s="349" t="s">
        <v>107</v>
      </c>
      <c r="F57" s="349" t="s">
        <v>55</v>
      </c>
      <c r="G57" s="349" t="s">
        <v>55</v>
      </c>
      <c r="H57" s="350">
        <f>'CONTROL ALGAS III REGIÓN'!F73</f>
        <v>0</v>
      </c>
      <c r="I57" s="148">
        <v>0</v>
      </c>
      <c r="J57" s="144">
        <f>'CONTROL ALGAS III REGIÓN'!G73</f>
        <v>-9</v>
      </c>
      <c r="K57" s="144">
        <f>'CONTROL ALGAS III REGIÓN'!J73</f>
        <v>0</v>
      </c>
      <c r="L57" s="144">
        <f>'CONTROL ALGAS III REGIÓN'!K73</f>
        <v>-9</v>
      </c>
      <c r="M57" s="145">
        <f>'CONTROL ALGAS III REGIÓN'!L73</f>
        <v>0</v>
      </c>
      <c r="N57" s="146">
        <f>'CONTROL ALGAS III REGIÓN'!M73</f>
        <v>44802</v>
      </c>
      <c r="O57" s="146">
        <f>+'RESUMEN ANUAL'!B$4</f>
        <v>44926</v>
      </c>
      <c r="P57" s="148">
        <v>2022</v>
      </c>
      <c r="Q57" s="143"/>
    </row>
    <row r="58" spans="1:17">
      <c r="A58" s="349" t="s">
        <v>75</v>
      </c>
      <c r="B58" s="349" t="s">
        <v>77</v>
      </c>
      <c r="C58" s="349" t="s">
        <v>49</v>
      </c>
      <c r="D58" s="349" t="s">
        <v>106</v>
      </c>
      <c r="E58" s="349" t="s">
        <v>107</v>
      </c>
      <c r="F58" s="349" t="s">
        <v>56</v>
      </c>
      <c r="G58" s="349" t="s">
        <v>67</v>
      </c>
      <c r="H58" s="350">
        <f>'CONTROL ALGAS III REGIÓN'!F74</f>
        <v>0</v>
      </c>
      <c r="I58" s="148">
        <v>0</v>
      </c>
      <c r="J58" s="144">
        <f>'CONTROL ALGAS III REGIÓN'!G74</f>
        <v>-9</v>
      </c>
      <c r="K58" s="144">
        <f>'CONTROL ALGAS III REGIÓN'!J74</f>
        <v>0</v>
      </c>
      <c r="L58" s="144">
        <f>'CONTROL ALGAS III REGIÓN'!K74</f>
        <v>-9</v>
      </c>
      <c r="M58" s="145">
        <f>'CONTROL ALGAS III REGIÓN'!L74</f>
        <v>0</v>
      </c>
      <c r="N58" s="146">
        <f>'CONTROL ALGAS III REGIÓN'!M74</f>
        <v>44834</v>
      </c>
      <c r="O58" s="146">
        <f>+'RESUMEN ANUAL'!B$4</f>
        <v>44926</v>
      </c>
      <c r="P58" s="148">
        <v>2022</v>
      </c>
      <c r="Q58" s="143"/>
    </row>
    <row r="59" spans="1:17">
      <c r="A59" s="349" t="s">
        <v>75</v>
      </c>
      <c r="B59" s="349" t="s">
        <v>77</v>
      </c>
      <c r="C59" s="349" t="s">
        <v>49</v>
      </c>
      <c r="D59" s="349" t="s">
        <v>106</v>
      </c>
      <c r="E59" s="349" t="s">
        <v>107</v>
      </c>
      <c r="F59" s="349" t="s">
        <v>57</v>
      </c>
      <c r="G59" s="349" t="s">
        <v>57</v>
      </c>
      <c r="H59" s="350">
        <f>'CONTROL ALGAS III REGIÓN'!F76</f>
        <v>0</v>
      </c>
      <c r="I59" s="148">
        <v>0</v>
      </c>
      <c r="J59" s="144">
        <f>'CONTROL ALGAS III REGIÓN'!G76</f>
        <v>-9</v>
      </c>
      <c r="K59" s="144">
        <f>'CONTROL ALGAS III REGIÓN'!J76</f>
        <v>0</v>
      </c>
      <c r="L59" s="144">
        <f>'CONTROL ALGAS III REGIÓN'!K76</f>
        <v>-9</v>
      </c>
      <c r="M59" s="145">
        <f>'CONTROL ALGAS III REGIÓN'!L76</f>
        <v>0</v>
      </c>
      <c r="N59" s="146" t="str">
        <f>'CONTROL ALGAS III REGIÓN'!M76</f>
        <v>-</v>
      </c>
      <c r="O59" s="146">
        <f>+'RESUMEN ANUAL'!B$4</f>
        <v>44926</v>
      </c>
      <c r="P59" s="148">
        <v>2022</v>
      </c>
      <c r="Q59" s="143"/>
    </row>
    <row r="60" spans="1:17">
      <c r="A60" s="349" t="s">
        <v>75</v>
      </c>
      <c r="B60" s="349" t="s">
        <v>77</v>
      </c>
      <c r="C60" s="349" t="s">
        <v>49</v>
      </c>
      <c r="D60" s="349" t="s">
        <v>106</v>
      </c>
      <c r="E60" s="349" t="s">
        <v>134</v>
      </c>
      <c r="F60" s="349" t="s">
        <v>51</v>
      </c>
      <c r="G60" s="349" t="s">
        <v>51</v>
      </c>
      <c r="H60" s="350">
        <f>'CONTROL ALGAS III REGIÓN'!F68</f>
        <v>7</v>
      </c>
      <c r="I60" s="148">
        <v>0</v>
      </c>
      <c r="J60" s="144">
        <f>'CONTROL ALGAS III REGIÓN'!G68</f>
        <v>7</v>
      </c>
      <c r="K60" s="144">
        <f>'CONTROL ALGAS III REGIÓN'!J68</f>
        <v>0</v>
      </c>
      <c r="L60" s="144">
        <f>'CONTROL ALGAS III REGIÓN'!K68</f>
        <v>7</v>
      </c>
      <c r="M60" s="145">
        <f>'CONTROL ALGAS III REGIÓN'!L68</f>
        <v>0</v>
      </c>
      <c r="N60" s="146" t="str">
        <f>'CONTROL ALGAS III REGIÓN'!M68</f>
        <v>-</v>
      </c>
      <c r="O60" s="146">
        <f>+'RESUMEN ANUAL'!B$4</f>
        <v>44926</v>
      </c>
      <c r="P60" s="148">
        <v>2022</v>
      </c>
      <c r="Q60" s="143"/>
    </row>
    <row r="61" spans="1:17">
      <c r="A61" s="349" t="s">
        <v>75</v>
      </c>
      <c r="B61" s="349" t="s">
        <v>77</v>
      </c>
      <c r="C61" s="349" t="s">
        <v>49</v>
      </c>
      <c r="D61" s="349" t="s">
        <v>106</v>
      </c>
      <c r="E61" s="349" t="s">
        <v>134</v>
      </c>
      <c r="F61" s="349" t="s">
        <v>55</v>
      </c>
      <c r="G61" s="349" t="s">
        <v>55</v>
      </c>
      <c r="H61" s="350">
        <f>'CONTROL ALGAS III REGIÓN'!F72</f>
        <v>0</v>
      </c>
      <c r="I61" s="148">
        <v>0</v>
      </c>
      <c r="J61" s="144">
        <f>'CONTROL ALGAS III REGIÓN'!G72</f>
        <v>7</v>
      </c>
      <c r="K61" s="144">
        <f>'CONTROL ALGAS III REGIÓN'!J72</f>
        <v>0</v>
      </c>
      <c r="L61" s="144">
        <f>'CONTROL ALGAS III REGIÓN'!K72</f>
        <v>7</v>
      </c>
      <c r="M61" s="145">
        <f>'CONTROL ALGAS III REGIÓN'!L72</f>
        <v>0</v>
      </c>
      <c r="N61" s="146" t="str">
        <f>'CONTROL ALGAS III REGIÓN'!M72</f>
        <v>-</v>
      </c>
      <c r="O61" s="146">
        <f>+'RESUMEN ANUAL'!B$4</f>
        <v>44926</v>
      </c>
      <c r="P61" s="148">
        <v>2022</v>
      </c>
      <c r="Q61" s="143"/>
    </row>
    <row r="62" spans="1:17">
      <c r="A62" s="349" t="s">
        <v>75</v>
      </c>
      <c r="B62" s="349" t="s">
        <v>77</v>
      </c>
      <c r="C62" s="349" t="s">
        <v>49</v>
      </c>
      <c r="D62" s="349" t="s">
        <v>106</v>
      </c>
      <c r="E62" s="349" t="s">
        <v>134</v>
      </c>
      <c r="F62" s="349" t="s">
        <v>57</v>
      </c>
      <c r="G62" s="349" t="s">
        <v>57</v>
      </c>
      <c r="H62" s="350">
        <f>'CONTROL ALGAS III REGIÓN'!F75</f>
        <v>0</v>
      </c>
      <c r="I62" s="148">
        <v>0</v>
      </c>
      <c r="J62" s="144">
        <f>'CONTROL ALGAS III REGIÓN'!G75</f>
        <v>7</v>
      </c>
      <c r="K62" s="144">
        <f>'CONTROL ALGAS III REGIÓN'!J75</f>
        <v>0</v>
      </c>
      <c r="L62" s="144">
        <f>'CONTROL ALGAS III REGIÓN'!K75</f>
        <v>7</v>
      </c>
      <c r="M62" s="145">
        <f>'CONTROL ALGAS III REGIÓN'!L75</f>
        <v>0</v>
      </c>
      <c r="N62" s="146" t="str">
        <f>'CONTROL ALGAS III REGIÓN'!M75</f>
        <v>-</v>
      </c>
      <c r="O62" s="146">
        <f>+'RESUMEN ANUAL'!B$4</f>
        <v>44926</v>
      </c>
      <c r="P62" s="148">
        <v>2022</v>
      </c>
      <c r="Q62" s="143"/>
    </row>
    <row r="63" spans="1:17">
      <c r="A63" s="349" t="s">
        <v>75</v>
      </c>
      <c r="B63" s="349" t="s">
        <v>77</v>
      </c>
      <c r="C63" s="349" t="s">
        <v>49</v>
      </c>
      <c r="D63" s="349" t="s">
        <v>106</v>
      </c>
      <c r="E63" s="349" t="s">
        <v>109</v>
      </c>
      <c r="F63" s="349" t="s">
        <v>50</v>
      </c>
      <c r="G63" s="349" t="s">
        <v>64</v>
      </c>
      <c r="H63" s="350">
        <f>'CONTROL ALGAS III REGIÓN'!F77</f>
        <v>195</v>
      </c>
      <c r="I63" s="148">
        <v>0</v>
      </c>
      <c r="J63" s="144">
        <f>'CONTROL ALGAS III REGIÓN'!G77</f>
        <v>195</v>
      </c>
      <c r="K63" s="144">
        <f>'CONTROL ALGAS III REGIÓN'!J77</f>
        <v>234.59</v>
      </c>
      <c r="L63" s="144">
        <f>'CONTROL ALGAS III REGIÓN'!K77</f>
        <v>-39.590000000000003</v>
      </c>
      <c r="M63" s="145">
        <f>'CONTROL ALGAS III REGIÓN'!L77</f>
        <v>1.203025641025641</v>
      </c>
      <c r="N63" s="146">
        <f>'CONTROL ALGAS III REGIÓN'!M77</f>
        <v>44600</v>
      </c>
      <c r="O63" s="146">
        <f>+'RESUMEN ANUAL'!B$4</f>
        <v>44926</v>
      </c>
      <c r="P63" s="148">
        <v>2022</v>
      </c>
      <c r="Q63" s="143"/>
    </row>
    <row r="64" spans="1:17">
      <c r="A64" s="349" t="s">
        <v>75</v>
      </c>
      <c r="B64" s="349" t="s">
        <v>77</v>
      </c>
      <c r="C64" s="349" t="s">
        <v>49</v>
      </c>
      <c r="D64" s="349" t="s">
        <v>106</v>
      </c>
      <c r="E64" s="349" t="s">
        <v>109</v>
      </c>
      <c r="F64" s="349" t="s">
        <v>51</v>
      </c>
      <c r="G64" s="349" t="s">
        <v>51</v>
      </c>
      <c r="H64" s="350">
        <f>'CONTROL ALGAS III REGIÓN'!F79</f>
        <v>14</v>
      </c>
      <c r="I64" s="148">
        <v>0</v>
      </c>
      <c r="J64" s="144">
        <f>'CONTROL ALGAS III REGIÓN'!G79</f>
        <v>-25.590000000000003</v>
      </c>
      <c r="K64" s="144">
        <f>'CONTROL ALGAS III REGIÓN'!J79</f>
        <v>0</v>
      </c>
      <c r="L64" s="144">
        <f>'CONTROL ALGAS III REGIÓN'!K79</f>
        <v>-25.590000000000003</v>
      </c>
      <c r="M64" s="145">
        <f>'CONTROL ALGAS III REGIÓN'!L79</f>
        <v>0</v>
      </c>
      <c r="N64" s="146">
        <f>'CONTROL ALGAS III REGIÓN'!M79</f>
        <v>44620</v>
      </c>
      <c r="O64" s="146">
        <f>+'RESUMEN ANUAL'!B$4</f>
        <v>44926</v>
      </c>
      <c r="P64" s="148">
        <v>2022</v>
      </c>
      <c r="Q64" s="143"/>
    </row>
    <row r="65" spans="1:17">
      <c r="A65" s="349" t="s">
        <v>75</v>
      </c>
      <c r="B65" s="349" t="s">
        <v>77</v>
      </c>
      <c r="C65" s="349" t="s">
        <v>49</v>
      </c>
      <c r="D65" s="349" t="s">
        <v>106</v>
      </c>
      <c r="E65" s="349" t="s">
        <v>109</v>
      </c>
      <c r="F65" s="349" t="s">
        <v>52</v>
      </c>
      <c r="G65" s="349" t="s">
        <v>53</v>
      </c>
      <c r="H65" s="350">
        <f>'CONTROL ALGAS III REGIÓN'!F80</f>
        <v>277</v>
      </c>
      <c r="I65" s="148">
        <v>0</v>
      </c>
      <c r="J65" s="144">
        <f>'CONTROL ALGAS III REGIÓN'!G80</f>
        <v>251.41</v>
      </c>
      <c r="K65" s="144">
        <f>'CONTROL ALGAS III REGIÓN'!J80</f>
        <v>417</v>
      </c>
      <c r="L65" s="144">
        <f>'CONTROL ALGAS III REGIÓN'!K80</f>
        <v>-165.59</v>
      </c>
      <c r="M65" s="145">
        <f>'CONTROL ALGAS III REGIÓN'!L80</f>
        <v>1.658645240841653</v>
      </c>
      <c r="N65" s="146">
        <f>'CONTROL ALGAS III REGIÓN'!M80</f>
        <v>44683</v>
      </c>
      <c r="O65" s="146">
        <f>+'RESUMEN ANUAL'!B$4</f>
        <v>44926</v>
      </c>
      <c r="P65" s="148">
        <v>2022</v>
      </c>
      <c r="Q65" s="143"/>
    </row>
    <row r="66" spans="1:17">
      <c r="A66" s="349" t="s">
        <v>75</v>
      </c>
      <c r="B66" s="349" t="s">
        <v>77</v>
      </c>
      <c r="C66" s="349" t="s">
        <v>49</v>
      </c>
      <c r="D66" s="349" t="s">
        <v>106</v>
      </c>
      <c r="E66" s="349" t="s">
        <v>109</v>
      </c>
      <c r="F66" s="349" t="s">
        <v>54</v>
      </c>
      <c r="G66" s="349" t="s">
        <v>65</v>
      </c>
      <c r="H66" s="350">
        <f>'CONTROL ALGAS III REGIÓN'!F81</f>
        <v>284</v>
      </c>
      <c r="I66" s="148">
        <v>0</v>
      </c>
      <c r="J66" s="144">
        <f>'CONTROL ALGAS III REGIÓN'!G81</f>
        <v>118.41</v>
      </c>
      <c r="K66" s="144">
        <f>'CONTROL ALGAS III REGIÓN'!J81</f>
        <v>171.39500000000001</v>
      </c>
      <c r="L66" s="144">
        <f>'CONTROL ALGAS III REGIÓN'!K81</f>
        <v>-52.985000000000014</v>
      </c>
      <c r="M66" s="145">
        <f>'CONTROL ALGAS III REGIÓN'!L81</f>
        <v>1.4474706528164851</v>
      </c>
      <c r="N66" s="146">
        <f>'CONTROL ALGAS III REGIÓN'!M81</f>
        <v>44769</v>
      </c>
      <c r="O66" s="146">
        <f>+'RESUMEN ANUAL'!B$4</f>
        <v>44926</v>
      </c>
      <c r="P66" s="148">
        <v>2022</v>
      </c>
      <c r="Q66" s="143"/>
    </row>
    <row r="67" spans="1:17">
      <c r="A67" s="349" t="s">
        <v>75</v>
      </c>
      <c r="B67" s="349" t="s">
        <v>77</v>
      </c>
      <c r="C67" s="349" t="s">
        <v>49</v>
      </c>
      <c r="D67" s="349" t="s">
        <v>106</v>
      </c>
      <c r="E67" s="349" t="s">
        <v>109</v>
      </c>
      <c r="F67" s="349" t="s">
        <v>55</v>
      </c>
      <c r="G67" s="349" t="s">
        <v>55</v>
      </c>
      <c r="H67" s="350">
        <f>'CONTROL ALGAS III REGIÓN'!F83</f>
        <v>15</v>
      </c>
      <c r="I67" s="148">
        <v>0</v>
      </c>
      <c r="J67" s="144">
        <f>'CONTROL ALGAS III REGIÓN'!G83</f>
        <v>-37.985000000000014</v>
      </c>
      <c r="K67" s="144">
        <f>'CONTROL ALGAS III REGIÓN'!J83</f>
        <v>0</v>
      </c>
      <c r="L67" s="144">
        <f>'CONTROL ALGAS III REGIÓN'!K83</f>
        <v>-37.985000000000014</v>
      </c>
      <c r="M67" s="145">
        <f>'CONTROL ALGAS III REGIÓN'!L83</f>
        <v>0</v>
      </c>
      <c r="N67" s="146">
        <f>'CONTROL ALGAS III REGIÓN'!M83</f>
        <v>44802</v>
      </c>
      <c r="O67" s="146">
        <f>+'RESUMEN ANUAL'!B$4</f>
        <v>44926</v>
      </c>
      <c r="P67" s="148">
        <v>2022</v>
      </c>
      <c r="Q67" s="143"/>
    </row>
    <row r="68" spans="1:17">
      <c r="A68" s="349" t="s">
        <v>75</v>
      </c>
      <c r="B68" s="349" t="s">
        <v>77</v>
      </c>
      <c r="C68" s="349" t="s">
        <v>49</v>
      </c>
      <c r="D68" s="349" t="s">
        <v>106</v>
      </c>
      <c r="E68" s="349" t="s">
        <v>109</v>
      </c>
      <c r="F68" s="349" t="s">
        <v>56</v>
      </c>
      <c r="G68" s="349" t="s">
        <v>67</v>
      </c>
      <c r="H68" s="350">
        <f>'CONTROL ALGAS III REGIÓN'!F84</f>
        <v>86</v>
      </c>
      <c r="I68" s="148">
        <v>0</v>
      </c>
      <c r="J68" s="144">
        <f>'CONTROL ALGAS III REGIÓN'!G84</f>
        <v>48.014999999999986</v>
      </c>
      <c r="K68" s="144">
        <f>'CONTROL ALGAS III REGIÓN'!J84</f>
        <v>57</v>
      </c>
      <c r="L68" s="144">
        <f>'CONTROL ALGAS III REGIÓN'!K84</f>
        <v>-8.9850000000000136</v>
      </c>
      <c r="M68" s="145">
        <f>'CONTROL ALGAS III REGIÓN'!L84</f>
        <v>1.1871290221805688</v>
      </c>
      <c r="N68" s="146">
        <f>'CONTROL ALGAS III REGIÓN'!M84</f>
        <v>44851</v>
      </c>
      <c r="O68" s="146">
        <f>+'RESUMEN ANUAL'!B$4</f>
        <v>44926</v>
      </c>
      <c r="P68" s="148">
        <v>2022</v>
      </c>
      <c r="Q68" s="143"/>
    </row>
    <row r="69" spans="1:17">
      <c r="A69" s="349" t="s">
        <v>75</v>
      </c>
      <c r="B69" s="349" t="s">
        <v>77</v>
      </c>
      <c r="C69" s="349" t="s">
        <v>49</v>
      </c>
      <c r="D69" s="349" t="s">
        <v>106</v>
      </c>
      <c r="E69" s="349" t="s">
        <v>109</v>
      </c>
      <c r="F69" s="349" t="s">
        <v>57</v>
      </c>
      <c r="G69" s="349" t="s">
        <v>57</v>
      </c>
      <c r="H69" s="350">
        <f>'CONTROL ALGAS III REGIÓN'!F86</f>
        <v>8</v>
      </c>
      <c r="I69" s="148">
        <v>0</v>
      </c>
      <c r="J69" s="144">
        <f>'CONTROL ALGAS III REGIÓN'!G86</f>
        <v>-0.98500000000001364</v>
      </c>
      <c r="K69" s="144">
        <f>'CONTROL ALGAS III REGIÓN'!J86</f>
        <v>0</v>
      </c>
      <c r="L69" s="144">
        <f>'CONTROL ALGAS III REGIÓN'!K86</f>
        <v>-0.98500000000001364</v>
      </c>
      <c r="M69" s="145">
        <f>'CONTROL ALGAS III REGIÓN'!L86</f>
        <v>0</v>
      </c>
      <c r="N69" s="146" t="str">
        <f>'CONTROL ALGAS III REGIÓN'!M86</f>
        <v>-</v>
      </c>
      <c r="O69" s="146">
        <f>+'RESUMEN ANUAL'!B$4</f>
        <v>44926</v>
      </c>
      <c r="P69" s="148">
        <v>2022</v>
      </c>
      <c r="Q69" s="143"/>
    </row>
    <row r="70" spans="1:17">
      <c r="A70" s="349" t="s">
        <v>75</v>
      </c>
      <c r="B70" s="349" t="s">
        <v>77</v>
      </c>
      <c r="C70" s="349" t="s">
        <v>49</v>
      </c>
      <c r="D70" s="349" t="s">
        <v>106</v>
      </c>
      <c r="E70" s="349" t="s">
        <v>135</v>
      </c>
      <c r="F70" s="349" t="s">
        <v>51</v>
      </c>
      <c r="G70" s="349" t="s">
        <v>51</v>
      </c>
      <c r="H70" s="350">
        <f>'CONTROL ALGAS III REGIÓN'!F78</f>
        <v>55</v>
      </c>
      <c r="I70" s="148">
        <v>0</v>
      </c>
      <c r="J70" s="144">
        <f>'CONTROL ALGAS III REGIÓN'!G78</f>
        <v>55</v>
      </c>
      <c r="K70" s="144">
        <f>'CONTROL ALGAS III REGIÓN'!J78</f>
        <v>41.39</v>
      </c>
      <c r="L70" s="144">
        <f>'CONTROL ALGAS III REGIÓN'!K78</f>
        <v>13.61</v>
      </c>
      <c r="M70" s="145">
        <f>'CONTROL ALGAS III REGIÓN'!L78</f>
        <v>0.75254545454545452</v>
      </c>
      <c r="N70" s="146" t="str">
        <f>'CONTROL ALGAS III REGIÓN'!M78</f>
        <v>-</v>
      </c>
      <c r="O70" s="146">
        <f>+'RESUMEN ANUAL'!B$4</f>
        <v>44926</v>
      </c>
      <c r="P70" s="148">
        <v>2022</v>
      </c>
      <c r="Q70" s="143"/>
    </row>
    <row r="71" spans="1:17">
      <c r="A71" s="349" t="s">
        <v>75</v>
      </c>
      <c r="B71" s="349" t="s">
        <v>77</v>
      </c>
      <c r="C71" s="349" t="s">
        <v>49</v>
      </c>
      <c r="D71" s="349" t="s">
        <v>106</v>
      </c>
      <c r="E71" s="349" t="s">
        <v>135</v>
      </c>
      <c r="F71" s="349" t="s">
        <v>55</v>
      </c>
      <c r="G71" s="349" t="s">
        <v>55</v>
      </c>
      <c r="H71" s="350">
        <f>'CONTROL ALGAS III REGIÓN'!F82</f>
        <v>61</v>
      </c>
      <c r="I71" s="148">
        <v>0</v>
      </c>
      <c r="J71" s="144">
        <f>'CONTROL ALGAS III REGIÓN'!G82</f>
        <v>74.61</v>
      </c>
      <c r="K71" s="144">
        <f>'CONTROL ALGAS III REGIÓN'!J82</f>
        <v>0</v>
      </c>
      <c r="L71" s="144">
        <f>'CONTROL ALGAS III REGIÓN'!K82</f>
        <v>74.61</v>
      </c>
      <c r="M71" s="145">
        <f>'CONTROL ALGAS III REGIÓN'!L82</f>
        <v>0</v>
      </c>
      <c r="N71" s="146">
        <f>'CONTROL ALGAS III REGIÓN'!M82</f>
        <v>44812</v>
      </c>
      <c r="O71" s="146">
        <f>+'RESUMEN ANUAL'!B$4</f>
        <v>44926</v>
      </c>
      <c r="P71" s="148">
        <v>2022</v>
      </c>
      <c r="Q71" s="143"/>
    </row>
    <row r="72" spans="1:17">
      <c r="A72" s="349" t="s">
        <v>75</v>
      </c>
      <c r="B72" s="349" t="s">
        <v>77</v>
      </c>
      <c r="C72" s="349" t="s">
        <v>49</v>
      </c>
      <c r="D72" s="349" t="s">
        <v>106</v>
      </c>
      <c r="E72" s="349" t="s">
        <v>135</v>
      </c>
      <c r="F72" s="349" t="s">
        <v>57</v>
      </c>
      <c r="G72" s="349" t="s">
        <v>57</v>
      </c>
      <c r="H72" s="350">
        <f>'CONTROL ALGAS III REGIÓN'!F85</f>
        <v>33</v>
      </c>
      <c r="I72" s="148">
        <v>0</v>
      </c>
      <c r="J72" s="144">
        <f>'CONTROL ALGAS III REGIÓN'!G85</f>
        <v>107.61</v>
      </c>
      <c r="K72" s="144">
        <f>'CONTROL ALGAS III REGIÓN'!J85</f>
        <v>29.43</v>
      </c>
      <c r="L72" s="144">
        <f>'CONTROL ALGAS III REGIÓN'!K85</f>
        <v>78.180000000000007</v>
      </c>
      <c r="M72" s="145">
        <f>'CONTROL ALGAS III REGIÓN'!L85</f>
        <v>0.27348759408976858</v>
      </c>
      <c r="N72" s="146" t="str">
        <f>'CONTROL ALGAS III REGIÓN'!M85</f>
        <v>-</v>
      </c>
      <c r="O72" s="146">
        <f>+'RESUMEN ANUAL'!B$4</f>
        <v>44926</v>
      </c>
      <c r="P72" s="148">
        <v>2022</v>
      </c>
      <c r="Q72" s="143"/>
    </row>
    <row r="73" spans="1:17">
      <c r="A73" s="349" t="s">
        <v>75</v>
      </c>
      <c r="B73" s="349" t="s">
        <v>77</v>
      </c>
      <c r="C73" s="349" t="s">
        <v>49</v>
      </c>
      <c r="D73" s="349" t="s">
        <v>106</v>
      </c>
      <c r="E73" s="349" t="s">
        <v>111</v>
      </c>
      <c r="F73" s="349" t="s">
        <v>50</v>
      </c>
      <c r="G73" s="349" t="s">
        <v>64</v>
      </c>
      <c r="H73" s="350">
        <f>'CONTROL ALGAS III REGIÓN'!F87</f>
        <v>408</v>
      </c>
      <c r="I73" s="148">
        <v>0</v>
      </c>
      <c r="J73" s="144">
        <f>'CONTROL ALGAS III REGIÓN'!G87</f>
        <v>408</v>
      </c>
      <c r="K73" s="144">
        <f>'CONTROL ALGAS III REGIÓN'!J87</f>
        <v>473</v>
      </c>
      <c r="L73" s="144">
        <f>'CONTROL ALGAS III REGIÓN'!K87</f>
        <v>-65</v>
      </c>
      <c r="M73" s="145">
        <f>'CONTROL ALGAS III REGIÓN'!L87</f>
        <v>1.1593137254901962</v>
      </c>
      <c r="N73" s="146">
        <f>'CONTROL ALGAS III REGIÓN'!M87</f>
        <v>44608</v>
      </c>
      <c r="O73" s="146">
        <f>+'RESUMEN ANUAL'!B$4</f>
        <v>44926</v>
      </c>
      <c r="P73" s="148">
        <v>2022</v>
      </c>
      <c r="Q73" s="143"/>
    </row>
    <row r="74" spans="1:17">
      <c r="A74" s="349" t="s">
        <v>75</v>
      </c>
      <c r="B74" s="349" t="s">
        <v>77</v>
      </c>
      <c r="C74" s="349" t="s">
        <v>49</v>
      </c>
      <c r="D74" s="349" t="s">
        <v>106</v>
      </c>
      <c r="E74" s="349" t="s">
        <v>111</v>
      </c>
      <c r="F74" s="349" t="s">
        <v>51</v>
      </c>
      <c r="G74" s="349" t="s">
        <v>51</v>
      </c>
      <c r="H74" s="350">
        <f>'CONTROL ALGAS III REGIÓN'!F89</f>
        <v>23</v>
      </c>
      <c r="I74" s="148">
        <v>0</v>
      </c>
      <c r="J74" s="144">
        <f>'CONTROL ALGAS III REGIÓN'!G89</f>
        <v>-42</v>
      </c>
      <c r="K74" s="144">
        <f>'CONTROL ALGAS III REGIÓN'!J89</f>
        <v>0</v>
      </c>
      <c r="L74" s="144">
        <f>'CONTROL ALGAS III REGIÓN'!K89</f>
        <v>-42</v>
      </c>
      <c r="M74" s="145">
        <f>'CONTROL ALGAS III REGIÓN'!L89</f>
        <v>0</v>
      </c>
      <c r="N74" s="146">
        <f>'CONTROL ALGAS III REGIÓN'!M89</f>
        <v>44620</v>
      </c>
      <c r="O74" s="146">
        <f>+'RESUMEN ANUAL'!B$4</f>
        <v>44926</v>
      </c>
      <c r="P74" s="148">
        <v>2022</v>
      </c>
      <c r="Q74" s="143"/>
    </row>
    <row r="75" spans="1:17">
      <c r="A75" s="349" t="s">
        <v>75</v>
      </c>
      <c r="B75" s="349" t="s">
        <v>77</v>
      </c>
      <c r="C75" s="349" t="s">
        <v>49</v>
      </c>
      <c r="D75" s="349" t="s">
        <v>106</v>
      </c>
      <c r="E75" s="349" t="s">
        <v>111</v>
      </c>
      <c r="F75" s="349" t="s">
        <v>52</v>
      </c>
      <c r="G75" s="349" t="s">
        <v>53</v>
      </c>
      <c r="H75" s="350">
        <f>'CONTROL ALGAS III REGIÓN'!F90</f>
        <v>192</v>
      </c>
      <c r="I75" s="148">
        <v>0</v>
      </c>
      <c r="J75" s="144">
        <f>'CONTROL ALGAS III REGIÓN'!G90</f>
        <v>150</v>
      </c>
      <c r="K75" s="144">
        <f>'CONTROL ALGAS III REGIÓN'!J90</f>
        <v>222.47</v>
      </c>
      <c r="L75" s="144">
        <f>'CONTROL ALGAS III REGIÓN'!K90</f>
        <v>-72.47</v>
      </c>
      <c r="M75" s="145">
        <f>'CONTROL ALGAS III REGIÓN'!L90</f>
        <v>1.4831333333333334</v>
      </c>
      <c r="N75" s="146">
        <f>'CONTROL ALGAS III REGIÓN'!M90</f>
        <v>44662</v>
      </c>
      <c r="O75" s="146">
        <f>+'RESUMEN ANUAL'!B$4</f>
        <v>44926</v>
      </c>
      <c r="P75" s="148">
        <v>2022</v>
      </c>
      <c r="Q75" s="143"/>
    </row>
    <row r="76" spans="1:17">
      <c r="A76" s="349" t="s">
        <v>75</v>
      </c>
      <c r="B76" s="349" t="s">
        <v>77</v>
      </c>
      <c r="C76" s="349" t="s">
        <v>49</v>
      </c>
      <c r="D76" s="349" t="s">
        <v>106</v>
      </c>
      <c r="E76" s="349" t="s">
        <v>111</v>
      </c>
      <c r="F76" s="349" t="s">
        <v>54</v>
      </c>
      <c r="G76" s="349" t="s">
        <v>65</v>
      </c>
      <c r="H76" s="350">
        <f>'CONTROL ALGAS III REGIÓN'!F91</f>
        <v>151</v>
      </c>
      <c r="I76" s="148">
        <v>0</v>
      </c>
      <c r="J76" s="144">
        <f>'CONTROL ALGAS III REGIÓN'!G91</f>
        <v>78.53</v>
      </c>
      <c r="K76" s="144">
        <f>'CONTROL ALGAS III REGIÓN'!J91</f>
        <v>229.59</v>
      </c>
      <c r="L76" s="144">
        <f>'CONTROL ALGAS III REGIÓN'!K91</f>
        <v>-151.06</v>
      </c>
      <c r="M76" s="145">
        <f>'CONTROL ALGAS III REGIÓN'!L91</f>
        <v>2.9235960779320007</v>
      </c>
      <c r="N76" s="146">
        <f>'CONTROL ALGAS III REGIÓN'!M91</f>
        <v>44747</v>
      </c>
      <c r="O76" s="146">
        <f>+'RESUMEN ANUAL'!B$4</f>
        <v>44926</v>
      </c>
      <c r="P76" s="148">
        <v>2022</v>
      </c>
      <c r="Q76" s="143"/>
    </row>
    <row r="77" spans="1:17">
      <c r="A77" s="349" t="s">
        <v>75</v>
      </c>
      <c r="B77" s="349" t="s">
        <v>77</v>
      </c>
      <c r="C77" s="349" t="s">
        <v>49</v>
      </c>
      <c r="D77" s="349" t="s">
        <v>106</v>
      </c>
      <c r="E77" s="349" t="s">
        <v>111</v>
      </c>
      <c r="F77" s="349" t="s">
        <v>55</v>
      </c>
      <c r="G77" s="349" t="s">
        <v>55</v>
      </c>
      <c r="H77" s="350">
        <f>'CONTROL ALGAS III REGIÓN'!F93</f>
        <v>6</v>
      </c>
      <c r="I77" s="148">
        <v>0</v>
      </c>
      <c r="J77" s="144">
        <f>'CONTROL ALGAS III REGIÓN'!G93</f>
        <v>-145.06</v>
      </c>
      <c r="K77" s="144">
        <f>'CONTROL ALGAS III REGIÓN'!J93</f>
        <v>0</v>
      </c>
      <c r="L77" s="144">
        <f>'CONTROL ALGAS III REGIÓN'!K93</f>
        <v>-145.06</v>
      </c>
      <c r="M77" s="145">
        <f>'CONTROL ALGAS III REGIÓN'!L93</f>
        <v>0</v>
      </c>
      <c r="N77" s="146">
        <f>'CONTROL ALGAS III REGIÓN'!M93</f>
        <v>44802</v>
      </c>
      <c r="O77" s="146">
        <f>+'RESUMEN ANUAL'!B$4</f>
        <v>44926</v>
      </c>
      <c r="P77" s="148">
        <v>2022</v>
      </c>
      <c r="Q77" s="143"/>
    </row>
    <row r="78" spans="1:17">
      <c r="A78" s="349" t="s">
        <v>75</v>
      </c>
      <c r="B78" s="349" t="s">
        <v>77</v>
      </c>
      <c r="C78" s="349" t="s">
        <v>49</v>
      </c>
      <c r="D78" s="349" t="s">
        <v>106</v>
      </c>
      <c r="E78" s="349" t="s">
        <v>111</v>
      </c>
      <c r="F78" s="349" t="s">
        <v>56</v>
      </c>
      <c r="G78" s="349" t="s">
        <v>67</v>
      </c>
      <c r="H78" s="350">
        <f>'CONTROL ALGAS III REGIÓN'!F94</f>
        <v>165</v>
      </c>
      <c r="I78" s="148">
        <v>0</v>
      </c>
      <c r="J78" s="144">
        <f>'CONTROL ALGAS III REGIÓN'!G94</f>
        <v>19.939999999999998</v>
      </c>
      <c r="K78" s="144">
        <f>'CONTROL ALGAS III REGIÓN'!J94</f>
        <v>22.093</v>
      </c>
      <c r="L78" s="144">
        <f>'CONTROL ALGAS III REGIÓN'!K94</f>
        <v>-2.1530000000000022</v>
      </c>
      <c r="M78" s="145">
        <f>'CONTROL ALGAS III REGIÓN'!L94</f>
        <v>1.107973921765296</v>
      </c>
      <c r="N78" s="146">
        <f>'CONTROL ALGAS III REGIÓN'!M94</f>
        <v>44837</v>
      </c>
      <c r="O78" s="146">
        <f>+'RESUMEN ANUAL'!B$4</f>
        <v>44926</v>
      </c>
      <c r="P78" s="148">
        <v>2022</v>
      </c>
      <c r="Q78" s="143"/>
    </row>
    <row r="79" spans="1:17">
      <c r="A79" s="349" t="s">
        <v>75</v>
      </c>
      <c r="B79" s="349" t="s">
        <v>77</v>
      </c>
      <c r="C79" s="349" t="s">
        <v>49</v>
      </c>
      <c r="D79" s="349" t="s">
        <v>106</v>
      </c>
      <c r="E79" s="349" t="s">
        <v>111</v>
      </c>
      <c r="F79" s="349" t="s">
        <v>57</v>
      </c>
      <c r="G79" s="349" t="s">
        <v>57</v>
      </c>
      <c r="H79" s="350">
        <f>'CONTROL ALGAS III REGIÓN'!F96</f>
        <v>36</v>
      </c>
      <c r="I79" s="148">
        <v>0</v>
      </c>
      <c r="J79" s="144">
        <f>'CONTROL ALGAS III REGIÓN'!G96</f>
        <v>33.846999999999994</v>
      </c>
      <c r="K79" s="144">
        <f>'CONTROL ALGAS III REGIÓN'!J96</f>
        <v>361.80500000000001</v>
      </c>
      <c r="L79" s="144">
        <f>'CONTROL ALGAS III REGIÓN'!K96</f>
        <v>-327.95800000000003</v>
      </c>
      <c r="M79" s="145">
        <f>'CONTROL ALGAS III REGIÓN'!L96</f>
        <v>10.68942594616953</v>
      </c>
      <c r="N79" s="146">
        <f>'CONTROL ALGAS III REGIÓN'!M96</f>
        <v>44907</v>
      </c>
      <c r="O79" s="146">
        <f>+'RESUMEN ANUAL'!B$4</f>
        <v>44926</v>
      </c>
      <c r="P79" s="148">
        <v>2022</v>
      </c>
      <c r="Q79" s="143"/>
    </row>
    <row r="80" spans="1:17">
      <c r="A80" s="349" t="s">
        <v>75</v>
      </c>
      <c r="B80" s="349" t="s">
        <v>77</v>
      </c>
      <c r="C80" s="349" t="s">
        <v>49</v>
      </c>
      <c r="D80" s="349" t="s">
        <v>106</v>
      </c>
      <c r="E80" s="349" t="s">
        <v>136</v>
      </c>
      <c r="F80" s="349" t="s">
        <v>51</v>
      </c>
      <c r="G80" s="349" t="s">
        <v>51</v>
      </c>
      <c r="H80" s="350">
        <f>'CONTROL ALGAS III REGIÓN'!F88</f>
        <v>93</v>
      </c>
      <c r="I80" s="148">
        <v>0</v>
      </c>
      <c r="J80" s="144">
        <f>'CONTROL ALGAS III REGIÓN'!G88</f>
        <v>93</v>
      </c>
      <c r="K80" s="144">
        <f>'CONTROL ALGAS III REGIÓN'!J88</f>
        <v>103</v>
      </c>
      <c r="L80" s="144">
        <f>'CONTROL ALGAS III REGIÓN'!K88</f>
        <v>-10</v>
      </c>
      <c r="M80" s="145">
        <f>'CONTROL ALGAS III REGIÓN'!L88</f>
        <v>1.10752688172043</v>
      </c>
      <c r="N80" s="146">
        <f>'CONTROL ALGAS III REGIÓN'!M88</f>
        <v>44627</v>
      </c>
      <c r="O80" s="146">
        <f>+'RESUMEN ANUAL'!B$4</f>
        <v>44926</v>
      </c>
      <c r="P80" s="148">
        <v>2022</v>
      </c>
      <c r="Q80" s="143"/>
    </row>
    <row r="81" spans="1:17">
      <c r="A81" s="349" t="s">
        <v>75</v>
      </c>
      <c r="B81" s="349" t="s">
        <v>77</v>
      </c>
      <c r="C81" s="349" t="s">
        <v>49</v>
      </c>
      <c r="D81" s="349" t="s">
        <v>106</v>
      </c>
      <c r="E81" s="349" t="s">
        <v>136</v>
      </c>
      <c r="F81" s="349" t="s">
        <v>55</v>
      </c>
      <c r="G81" s="349" t="s">
        <v>55</v>
      </c>
      <c r="H81" s="350">
        <f>'CONTROL ALGAS III REGIÓN'!F92</f>
        <v>24</v>
      </c>
      <c r="I81" s="148">
        <v>0</v>
      </c>
      <c r="J81" s="144">
        <f>'CONTROL ALGAS III REGIÓN'!G92</f>
        <v>14</v>
      </c>
      <c r="K81" s="144">
        <f>'CONTROL ALGAS III REGIÓN'!J92</f>
        <v>77</v>
      </c>
      <c r="L81" s="144">
        <f>'CONTROL ALGAS III REGIÓN'!K92</f>
        <v>-63</v>
      </c>
      <c r="M81" s="145">
        <f>'CONTROL ALGAS III REGIÓN'!L92</f>
        <v>5.5</v>
      </c>
      <c r="N81" s="146">
        <f>'CONTROL ALGAS III REGIÓN'!M92</f>
        <v>44812</v>
      </c>
      <c r="O81" s="146">
        <f>+'RESUMEN ANUAL'!B$4</f>
        <v>44926</v>
      </c>
      <c r="P81" s="148">
        <v>2022</v>
      </c>
      <c r="Q81" s="143"/>
    </row>
    <row r="82" spans="1:17">
      <c r="A82" s="349" t="s">
        <v>75</v>
      </c>
      <c r="B82" s="349" t="s">
        <v>77</v>
      </c>
      <c r="C82" s="349" t="s">
        <v>49</v>
      </c>
      <c r="D82" s="349" t="s">
        <v>106</v>
      </c>
      <c r="E82" s="349" t="s">
        <v>136</v>
      </c>
      <c r="F82" s="349" t="s">
        <v>57</v>
      </c>
      <c r="G82" s="349" t="s">
        <v>57</v>
      </c>
      <c r="H82" s="350">
        <f>'CONTROL ALGAS III REGIÓN'!F95</f>
        <v>146</v>
      </c>
      <c r="I82" s="148">
        <v>0</v>
      </c>
      <c r="J82" s="144">
        <f>'CONTROL ALGAS III REGIÓN'!G95</f>
        <v>83</v>
      </c>
      <c r="K82" s="144">
        <f>'CONTROL ALGAS III REGIÓN'!J95</f>
        <v>224.315</v>
      </c>
      <c r="L82" s="144">
        <f>'CONTROL ALGAS III REGIÓN'!K95</f>
        <v>-141.315</v>
      </c>
      <c r="M82" s="145">
        <f>'CONTROL ALGAS III REGIÓN'!L95</f>
        <v>2.7025903614457829</v>
      </c>
      <c r="N82" s="146">
        <f>'CONTROL ALGAS III REGIÓN'!M95</f>
        <v>44900</v>
      </c>
      <c r="O82" s="146">
        <f>+'RESUMEN ANUAL'!B$4</f>
        <v>44926</v>
      </c>
      <c r="P82" s="148">
        <v>2022</v>
      </c>
      <c r="Q82" s="143"/>
    </row>
    <row r="83" spans="1:17">
      <c r="A83" s="349" t="s">
        <v>75</v>
      </c>
      <c r="B83" s="349" t="s">
        <v>77</v>
      </c>
      <c r="C83" s="349" t="s">
        <v>49</v>
      </c>
      <c r="D83" s="349" t="s">
        <v>106</v>
      </c>
      <c r="E83" s="352" t="s">
        <v>137</v>
      </c>
      <c r="F83" s="352" t="s">
        <v>52</v>
      </c>
      <c r="G83" s="352" t="s">
        <v>53</v>
      </c>
      <c r="H83" s="353">
        <f>+'CONTROL ALGAS III REGIÓN'!F99</f>
        <v>150</v>
      </c>
      <c r="I83" s="148">
        <v>0</v>
      </c>
      <c r="J83" s="144">
        <f>'CONTROL ALGAS III REGIÓN'!G99</f>
        <v>150</v>
      </c>
      <c r="K83" s="144">
        <f>'CONTROL ALGAS III REGIÓN'!J99</f>
        <v>0</v>
      </c>
      <c r="L83" s="144">
        <f>'CONTROL ALGAS III REGIÓN'!K99</f>
        <v>150</v>
      </c>
      <c r="M83" s="145">
        <f>'CONTROL ALGAS III REGIÓN'!L99</f>
        <v>0</v>
      </c>
      <c r="N83" s="146" t="str">
        <f>'CONTROL ALGAS III REGIÓN'!M99</f>
        <v>-</v>
      </c>
      <c r="O83" s="146">
        <f>+'RESUMEN ANUAL'!B$4</f>
        <v>44926</v>
      </c>
      <c r="P83" s="148">
        <v>2022</v>
      </c>
      <c r="Q83" s="214"/>
    </row>
    <row r="84" spans="1:17">
      <c r="A84" s="349" t="s">
        <v>75</v>
      </c>
      <c r="B84" s="349" t="s">
        <v>77</v>
      </c>
      <c r="C84" s="349" t="s">
        <v>49</v>
      </c>
      <c r="D84" s="349" t="s">
        <v>106</v>
      </c>
      <c r="E84" s="352" t="s">
        <v>137</v>
      </c>
      <c r="F84" s="352" t="s">
        <v>54</v>
      </c>
      <c r="G84" s="352" t="s">
        <v>54</v>
      </c>
      <c r="H84" s="353">
        <f>+'CONTROL ALGAS III REGIÓN'!F100</f>
        <v>150</v>
      </c>
      <c r="I84" s="148">
        <v>0</v>
      </c>
      <c r="J84" s="144">
        <f>'CONTROL ALGAS III REGIÓN'!G100</f>
        <v>300</v>
      </c>
      <c r="K84" s="144">
        <f>'CONTROL ALGAS III REGIÓN'!J100</f>
        <v>165</v>
      </c>
      <c r="L84" s="144">
        <f>'CONTROL ALGAS III REGIÓN'!K100</f>
        <v>135</v>
      </c>
      <c r="M84" s="145">
        <f>'CONTROL ALGAS III REGIÓN'!L100</f>
        <v>0.55000000000000004</v>
      </c>
      <c r="N84" s="146" t="str">
        <f>'CONTROL ALGAS III REGIÓN'!M100</f>
        <v>-</v>
      </c>
      <c r="O84" s="146">
        <f>+'RESUMEN ANUAL'!B$4</f>
        <v>44926</v>
      </c>
      <c r="P84" s="148">
        <v>2022</v>
      </c>
      <c r="Q84" s="214"/>
    </row>
    <row r="85" spans="1:17">
      <c r="A85" s="349" t="s">
        <v>75</v>
      </c>
      <c r="B85" s="349" t="s">
        <v>77</v>
      </c>
      <c r="C85" s="349" t="s">
        <v>49</v>
      </c>
      <c r="D85" s="349" t="s">
        <v>106</v>
      </c>
      <c r="E85" s="352" t="s">
        <v>137</v>
      </c>
      <c r="F85" s="351" t="s">
        <v>56</v>
      </c>
      <c r="G85" s="351" t="s">
        <v>57</v>
      </c>
      <c r="H85" s="354">
        <f>'CONTROL ALGAS III REGIÓN'!F103</f>
        <v>7</v>
      </c>
      <c r="I85" s="148">
        <v>0</v>
      </c>
      <c r="J85" s="144">
        <f>'CONTROL ALGAS III REGIÓN'!G103</f>
        <v>142</v>
      </c>
      <c r="K85" s="144">
        <f>'CONTROL ALGAS III REGIÓN'!J103</f>
        <v>0</v>
      </c>
      <c r="L85" s="144">
        <f>'CONTROL ALGAS III REGIÓN'!K103</f>
        <v>142</v>
      </c>
      <c r="M85" s="145">
        <f>'CONTROL ALGAS III REGIÓN'!L103</f>
        <v>0</v>
      </c>
      <c r="N85" s="146" t="str">
        <f>'CONTROL ALGAS III REGIÓN'!M103</f>
        <v>-</v>
      </c>
      <c r="O85" s="146">
        <f>+'RESUMEN ANUAL'!B$4</f>
        <v>44926</v>
      </c>
      <c r="P85" s="148">
        <v>2022</v>
      </c>
      <c r="Q85" s="214"/>
    </row>
    <row r="86" spans="1:17">
      <c r="A86" s="349" t="s">
        <v>75</v>
      </c>
      <c r="B86" s="349" t="s">
        <v>77</v>
      </c>
      <c r="C86" s="349" t="s">
        <v>49</v>
      </c>
      <c r="D86" s="349" t="s">
        <v>106</v>
      </c>
      <c r="E86" s="352" t="s">
        <v>138</v>
      </c>
      <c r="F86" s="352" t="s">
        <v>50</v>
      </c>
      <c r="G86" s="352" t="s">
        <v>51</v>
      </c>
      <c r="H86" s="353">
        <f>+'CONTROL ALGAS III REGIÓN'!F97</f>
        <v>1760</v>
      </c>
      <c r="I86" s="148">
        <v>0</v>
      </c>
      <c r="J86" s="144">
        <f>'CONTROL ALGAS III REGIÓN'!G97</f>
        <v>1760</v>
      </c>
      <c r="K86" s="144">
        <f>'CONTROL ALGAS III REGIÓN'!J97</f>
        <v>1668.2359999999999</v>
      </c>
      <c r="L86" s="144">
        <f>'CONTROL ALGAS III REGIÓN'!K97</f>
        <v>91.764000000000124</v>
      </c>
      <c r="M86" s="145">
        <f>'CONTROL ALGAS III REGIÓN'!L97</f>
        <v>0.94786136363636353</v>
      </c>
      <c r="N86" s="146" t="str">
        <f>'CONTROL ALGAS III REGIÓN'!M97</f>
        <v>-</v>
      </c>
      <c r="O86" s="146">
        <f>+'RESUMEN ANUAL'!B$4</f>
        <v>44926</v>
      </c>
      <c r="P86" s="148">
        <v>2022</v>
      </c>
      <c r="Q86" s="214"/>
    </row>
    <row r="87" spans="1:17">
      <c r="A87" s="349" t="s">
        <v>75</v>
      </c>
      <c r="B87" s="349" t="s">
        <v>77</v>
      </c>
      <c r="C87" s="349" t="s">
        <v>49</v>
      </c>
      <c r="D87" s="349" t="s">
        <v>106</v>
      </c>
      <c r="E87" s="352" t="s">
        <v>138</v>
      </c>
      <c r="F87" s="352" t="s">
        <v>52</v>
      </c>
      <c r="G87" s="352" t="s">
        <v>53</v>
      </c>
      <c r="H87" s="353">
        <f>+'CONTROL ALGAS III REGIÓN'!F98</f>
        <v>1082</v>
      </c>
      <c r="I87" s="148">
        <v>0</v>
      </c>
      <c r="J87" s="144">
        <f>'CONTROL ALGAS III REGIÓN'!G98</f>
        <v>1173.7640000000001</v>
      </c>
      <c r="K87" s="144">
        <f>'CONTROL ALGAS III REGIÓN'!J98</f>
        <v>938</v>
      </c>
      <c r="L87" s="144">
        <f>'CONTROL ALGAS III REGIÓN'!K98</f>
        <v>235.76400000000012</v>
      </c>
      <c r="M87" s="145">
        <f>'CONTROL ALGAS III REGIÓN'!L98</f>
        <v>0.7991384980285644</v>
      </c>
      <c r="N87" s="146" t="str">
        <f>'CONTROL ALGAS III REGIÓN'!M98</f>
        <v>-</v>
      </c>
      <c r="O87" s="146">
        <f>+'RESUMEN ANUAL'!B$4</f>
        <v>44926</v>
      </c>
      <c r="P87" s="148">
        <v>2022</v>
      </c>
      <c r="Q87" s="214"/>
    </row>
    <row r="88" spans="1:17">
      <c r="A88" s="349" t="s">
        <v>75</v>
      </c>
      <c r="B88" s="349" t="s">
        <v>77</v>
      </c>
      <c r="C88" s="349" t="s">
        <v>49</v>
      </c>
      <c r="D88" s="349" t="s">
        <v>106</v>
      </c>
      <c r="E88" s="355" t="s">
        <v>138</v>
      </c>
      <c r="F88" s="355" t="s">
        <v>65</v>
      </c>
      <c r="G88" s="355" t="s">
        <v>55</v>
      </c>
      <c r="H88" s="356">
        <f>+'CONTROL ALGAS III REGIÓN'!F101</f>
        <v>1450</v>
      </c>
      <c r="I88" s="148">
        <v>0</v>
      </c>
      <c r="J88" s="144">
        <f>'CONTROL ALGAS III REGIÓN'!G101</f>
        <v>1685.7640000000001</v>
      </c>
      <c r="K88" s="144">
        <f>'CONTROL ALGAS III REGIÓN'!J101</f>
        <v>647</v>
      </c>
      <c r="L88" s="144">
        <f>'CONTROL ALGAS III REGIÓN'!K101</f>
        <v>1038.7640000000001</v>
      </c>
      <c r="M88" s="145">
        <f>'CONTROL ALGAS III REGIÓN'!L101</f>
        <v>0.38380224040850319</v>
      </c>
      <c r="N88" s="227" t="str">
        <f>'CONTROL ALGAS III REGIÓN'!M101</f>
        <v>-</v>
      </c>
      <c r="O88" s="146">
        <f>+'RESUMEN ANUAL'!B$4</f>
        <v>44926</v>
      </c>
      <c r="P88" s="148">
        <v>2022</v>
      </c>
      <c r="Q88" s="226"/>
    </row>
    <row r="89" spans="1:17">
      <c r="A89" s="349" t="s">
        <v>75</v>
      </c>
      <c r="B89" s="349" t="s">
        <v>77</v>
      </c>
      <c r="C89" s="349" t="s">
        <v>49</v>
      </c>
      <c r="D89" s="349" t="s">
        <v>106</v>
      </c>
      <c r="E89" s="352" t="s">
        <v>138</v>
      </c>
      <c r="F89" s="352" t="s">
        <v>56</v>
      </c>
      <c r="G89" s="352" t="s">
        <v>57</v>
      </c>
      <c r="H89" s="353">
        <f>+'CONTROL ALGAS III REGIÓN'!F102</f>
        <v>1698</v>
      </c>
      <c r="I89" s="148">
        <v>0</v>
      </c>
      <c r="J89" s="144">
        <f>'CONTROL ALGAS III REGIÓN'!G102</f>
        <v>2736.7640000000001</v>
      </c>
      <c r="K89" s="144">
        <f>'CONTROL ALGAS III REGIÓN'!J102</f>
        <v>1305.5829999999999</v>
      </c>
      <c r="L89" s="144">
        <f>'CONTROL ALGAS III REGIÓN'!K102</f>
        <v>1431.1810000000003</v>
      </c>
      <c r="M89" s="145">
        <f>'CONTROL ALGAS III REGIÓN'!L102</f>
        <v>0.4770535566822714</v>
      </c>
      <c r="N89" s="146" t="str">
        <f>'CONTROL ALGAS III REGIÓN'!M102</f>
        <v>-</v>
      </c>
      <c r="O89" s="146">
        <f>+'RESUMEN ANUAL'!B$4</f>
        <v>44926</v>
      </c>
      <c r="P89" s="148">
        <v>2022</v>
      </c>
      <c r="Q89" s="214"/>
    </row>
    <row r="90" spans="1:17">
      <c r="A90" s="349" t="s">
        <v>74</v>
      </c>
      <c r="B90" s="349" t="s">
        <v>60</v>
      </c>
      <c r="C90" s="349" t="s">
        <v>61</v>
      </c>
      <c r="D90" s="349" t="s">
        <v>62</v>
      </c>
      <c r="E90" s="349" t="s">
        <v>63</v>
      </c>
      <c r="F90" s="349" t="s">
        <v>50</v>
      </c>
      <c r="G90" s="349" t="s">
        <v>50</v>
      </c>
      <c r="H90" s="350">
        <f>'CONTROL ALGAS IV Región'!F7</f>
        <v>262</v>
      </c>
      <c r="I90" s="148">
        <v>0</v>
      </c>
      <c r="J90" s="144">
        <f>'CONTROL ALGAS IV Región'!G7</f>
        <v>262</v>
      </c>
      <c r="K90" s="144">
        <f>'CONTROL ALGAS IV Región'!J7</f>
        <v>157.42599999999999</v>
      </c>
      <c r="L90" s="144">
        <f>'CONTROL ALGAS IV Región'!K7</f>
        <v>104.57400000000001</v>
      </c>
      <c r="M90" s="145">
        <f>'CONTROL ALGAS IV Región'!L7</f>
        <v>0.60086259541984732</v>
      </c>
      <c r="N90" s="146" t="str">
        <f>'CONTROL ALGAS IV Región'!M7</f>
        <v>-</v>
      </c>
      <c r="O90" s="146">
        <f>+'RESUMEN ANUAL'!B$4</f>
        <v>44926</v>
      </c>
      <c r="P90" s="148">
        <v>2022</v>
      </c>
      <c r="Q90" s="143"/>
    </row>
    <row r="91" spans="1:17">
      <c r="A91" s="349" t="s">
        <v>74</v>
      </c>
      <c r="B91" s="349" t="s">
        <v>60</v>
      </c>
      <c r="C91" s="349" t="s">
        <v>61</v>
      </c>
      <c r="D91" s="349" t="s">
        <v>62</v>
      </c>
      <c r="E91" s="349" t="s">
        <v>63</v>
      </c>
      <c r="F91" s="351" t="s">
        <v>64</v>
      </c>
      <c r="G91" s="351" t="s">
        <v>64</v>
      </c>
      <c r="H91" s="354">
        <f>'CONTROL ALGAS IV Región'!F8</f>
        <v>262</v>
      </c>
      <c r="I91" s="148">
        <v>0</v>
      </c>
      <c r="J91" s="322">
        <f>'CONTROL ALGAS IV Región'!G8</f>
        <v>366.57400000000001</v>
      </c>
      <c r="K91" s="322">
        <f>'CONTROL ALGAS IV Región'!J8</f>
        <v>220.476</v>
      </c>
      <c r="L91" s="322">
        <f>'CONTROL ALGAS IV Región'!K8</f>
        <v>146.09800000000001</v>
      </c>
      <c r="M91" s="347">
        <f>'CONTROL ALGAS IV Región'!L8</f>
        <v>0.60145018468303801</v>
      </c>
      <c r="N91" s="348" t="str">
        <f>'CONTROL ALGAS IV Región'!M8</f>
        <v>-</v>
      </c>
      <c r="O91" s="146">
        <f>+'RESUMEN ANUAL'!B$4</f>
        <v>44926</v>
      </c>
      <c r="P91" s="148">
        <v>2022</v>
      </c>
      <c r="Q91" s="321"/>
    </row>
    <row r="92" spans="1:17">
      <c r="A92" s="349" t="s">
        <v>74</v>
      </c>
      <c r="B92" s="349" t="s">
        <v>60</v>
      </c>
      <c r="C92" s="349" t="s">
        <v>61</v>
      </c>
      <c r="D92" s="349" t="s">
        <v>62</v>
      </c>
      <c r="E92" s="349" t="s">
        <v>63</v>
      </c>
      <c r="F92" s="349" t="s">
        <v>51</v>
      </c>
      <c r="G92" s="349" t="s">
        <v>51</v>
      </c>
      <c r="H92" s="350">
        <f>'CONTROL ALGAS IV Región'!F10</f>
        <v>270</v>
      </c>
      <c r="I92" s="148">
        <v>0</v>
      </c>
      <c r="J92" s="144">
        <f>'CONTROL ALGAS IV Región'!G10</f>
        <v>416.09800000000001</v>
      </c>
      <c r="K92" s="144">
        <f>'CONTROL ALGAS IV Región'!J10</f>
        <v>482.46800000000002</v>
      </c>
      <c r="L92" s="144">
        <f>'CONTROL ALGAS IV Región'!K10</f>
        <v>-66.37</v>
      </c>
      <c r="M92" s="145">
        <f>'CONTROL ALGAS IV Región'!L10</f>
        <v>1.1595056933703118</v>
      </c>
      <c r="N92" s="146">
        <f>'CONTROL ALGAS IV Región'!M10</f>
        <v>44643</v>
      </c>
      <c r="O92" s="146">
        <f>+'RESUMEN ANUAL'!B$4</f>
        <v>44926</v>
      </c>
      <c r="P92" s="148">
        <v>2022</v>
      </c>
      <c r="Q92" s="143"/>
    </row>
    <row r="93" spans="1:17">
      <c r="A93" s="349" t="s">
        <v>74</v>
      </c>
      <c r="B93" s="349" t="s">
        <v>60</v>
      </c>
      <c r="C93" s="349" t="s">
        <v>61</v>
      </c>
      <c r="D93" s="349" t="s">
        <v>62</v>
      </c>
      <c r="E93" s="349" t="s">
        <v>63</v>
      </c>
      <c r="F93" s="349" t="s">
        <v>52</v>
      </c>
      <c r="G93" s="349" t="s">
        <v>52</v>
      </c>
      <c r="H93" s="350">
        <f>'CONTROL ALGAS IV Región'!F11</f>
        <v>262</v>
      </c>
      <c r="I93" s="148">
        <v>0</v>
      </c>
      <c r="J93" s="144">
        <f>'CONTROL ALGAS IV Región'!G11</f>
        <v>195.63</v>
      </c>
      <c r="K93" s="144">
        <f>'CONTROL ALGAS IV Región'!J11</f>
        <v>450.863</v>
      </c>
      <c r="L93" s="144">
        <f>'CONTROL ALGAS IV Región'!K11</f>
        <v>-255.233</v>
      </c>
      <c r="M93" s="145">
        <f>'CONTROL ALGAS IV Región'!L11</f>
        <v>2.3046720850585287</v>
      </c>
      <c r="N93" s="146">
        <f>'CONTROL ALGAS IV Región'!M11</f>
        <v>44657</v>
      </c>
      <c r="O93" s="146">
        <f>+'RESUMEN ANUAL'!B$4</f>
        <v>44926</v>
      </c>
      <c r="P93" s="148">
        <v>2022</v>
      </c>
      <c r="Q93" s="143"/>
    </row>
    <row r="94" spans="1:17">
      <c r="A94" s="349" t="s">
        <v>74</v>
      </c>
      <c r="B94" s="349" t="s">
        <v>60</v>
      </c>
      <c r="C94" s="349" t="s">
        <v>61</v>
      </c>
      <c r="D94" s="349" t="s">
        <v>62</v>
      </c>
      <c r="E94" s="349" t="s">
        <v>63</v>
      </c>
      <c r="F94" s="351" t="s">
        <v>115</v>
      </c>
      <c r="G94" s="351" t="s">
        <v>115</v>
      </c>
      <c r="H94" s="350">
        <f>'CONTROL ALGAS IV Región'!F12</f>
        <v>412</v>
      </c>
      <c r="I94" s="148">
        <v>0</v>
      </c>
      <c r="J94" s="144">
        <f>'CONTROL ALGAS IV Región'!G12</f>
        <v>156.767</v>
      </c>
      <c r="K94" s="144">
        <f>'CONTROL ALGAS IV Región'!J12</f>
        <v>295.30200000000002</v>
      </c>
      <c r="L94" s="144">
        <f>'CONTROL ALGAS IV Región'!K12</f>
        <v>-138.53500000000003</v>
      </c>
      <c r="M94" s="145">
        <f>'CONTROL ALGAS IV Región'!L12</f>
        <v>1.8837000133956765</v>
      </c>
      <c r="N94" s="146">
        <f>'CONTROL ALGAS IV Región'!M12</f>
        <v>44704</v>
      </c>
      <c r="O94" s="146">
        <f>+'RESUMEN ANUAL'!B$4</f>
        <v>44926</v>
      </c>
      <c r="P94" s="148">
        <v>2022</v>
      </c>
      <c r="Q94" s="321"/>
    </row>
    <row r="95" spans="1:17">
      <c r="A95" s="349" t="s">
        <v>74</v>
      </c>
      <c r="B95" s="349" t="s">
        <v>60</v>
      </c>
      <c r="C95" s="349" t="s">
        <v>61</v>
      </c>
      <c r="D95" s="349" t="s">
        <v>62</v>
      </c>
      <c r="E95" s="349" t="s">
        <v>63</v>
      </c>
      <c r="F95" s="351" t="s">
        <v>53</v>
      </c>
      <c r="G95" s="351" t="s">
        <v>53</v>
      </c>
      <c r="H95" s="350">
        <f>'CONTROL ALGAS IV Región'!F13</f>
        <v>262</v>
      </c>
      <c r="I95" s="148">
        <v>0</v>
      </c>
      <c r="J95" s="144">
        <f>'CONTROL ALGAS IV Región'!G13</f>
        <v>123.46499999999997</v>
      </c>
      <c r="K95" s="144">
        <f>'CONTROL ALGAS IV Región'!J13</f>
        <v>136.04</v>
      </c>
      <c r="L95" s="144">
        <f>'CONTROL ALGAS IV Región'!K13</f>
        <v>-12.575000000000017</v>
      </c>
      <c r="M95" s="145">
        <f>'CONTROL ALGAS IV Región'!L13</f>
        <v>1.1018507269266595</v>
      </c>
      <c r="N95" s="146">
        <f>'CONTROL ALGAS IV Región'!M13</f>
        <v>44711</v>
      </c>
      <c r="O95" s="146">
        <f>+'RESUMEN ANUAL'!B$4</f>
        <v>44926</v>
      </c>
      <c r="P95" s="148">
        <v>2022</v>
      </c>
      <c r="Q95" s="321"/>
    </row>
    <row r="96" spans="1:17">
      <c r="A96" s="349" t="s">
        <v>74</v>
      </c>
      <c r="B96" s="349" t="s">
        <v>60</v>
      </c>
      <c r="C96" s="349" t="s">
        <v>61</v>
      </c>
      <c r="D96" s="349" t="s">
        <v>62</v>
      </c>
      <c r="E96" s="349" t="s">
        <v>63</v>
      </c>
      <c r="F96" s="351" t="s">
        <v>54</v>
      </c>
      <c r="G96" s="351" t="s">
        <v>54</v>
      </c>
      <c r="H96" s="350">
        <f>'CONTROL ALGAS IV Región'!F14</f>
        <v>262</v>
      </c>
      <c r="I96" s="148">
        <v>0</v>
      </c>
      <c r="J96" s="144">
        <f>'CONTROL ALGAS IV Región'!G14</f>
        <v>249.42499999999998</v>
      </c>
      <c r="K96" s="144">
        <f>'CONTROL ALGAS IV Región'!J14</f>
        <v>229.09700000000001</v>
      </c>
      <c r="L96" s="144">
        <f>'CONTROL ALGAS IV Región'!K14</f>
        <v>20.327999999999975</v>
      </c>
      <c r="M96" s="145">
        <f>'CONTROL ALGAS IV Región'!L14</f>
        <v>0.9185005512679163</v>
      </c>
      <c r="N96" s="146" t="str">
        <f>'CONTROL ALGAS IV Región'!M14</f>
        <v>-</v>
      </c>
      <c r="O96" s="146">
        <f>+'RESUMEN ANUAL'!B$4</f>
        <v>44926</v>
      </c>
      <c r="P96" s="148">
        <v>2022</v>
      </c>
      <c r="Q96" s="321"/>
    </row>
    <row r="97" spans="1:17">
      <c r="A97" s="349" t="s">
        <v>74</v>
      </c>
      <c r="B97" s="349" t="s">
        <v>60</v>
      </c>
      <c r="C97" s="349" t="s">
        <v>61</v>
      </c>
      <c r="D97" s="349" t="s">
        <v>62</v>
      </c>
      <c r="E97" s="349" t="s">
        <v>63</v>
      </c>
      <c r="F97" s="349" t="s">
        <v>65</v>
      </c>
      <c r="G97" s="349" t="s">
        <v>65</v>
      </c>
      <c r="H97" s="350">
        <f>'CONTROL ALGAS IV Región'!F15</f>
        <v>262</v>
      </c>
      <c r="I97" s="148">
        <v>0</v>
      </c>
      <c r="J97" s="144">
        <f>'CONTROL ALGAS IV Región'!G15</f>
        <v>282.32799999999997</v>
      </c>
      <c r="K97" s="144">
        <f>'CONTROL ALGAS IV Región'!J15</f>
        <v>190.083</v>
      </c>
      <c r="L97" s="144">
        <f>'CONTROL ALGAS IV Región'!K15</f>
        <v>92.244999999999976</v>
      </c>
      <c r="M97" s="145">
        <f>'CONTROL ALGAS IV Región'!L15</f>
        <v>0.67327009719191866</v>
      </c>
      <c r="N97" s="146" t="str">
        <f>'CONTROL ALGAS IV Región'!M15</f>
        <v>-</v>
      </c>
      <c r="O97" s="146">
        <f>+'RESUMEN ANUAL'!B$4</f>
        <v>44926</v>
      </c>
      <c r="P97" s="148">
        <v>2022</v>
      </c>
      <c r="Q97" s="143"/>
    </row>
    <row r="98" spans="1:17">
      <c r="A98" s="349" t="s">
        <v>74</v>
      </c>
      <c r="B98" s="349" t="s">
        <v>60</v>
      </c>
      <c r="C98" s="349" t="s">
        <v>61</v>
      </c>
      <c r="D98" s="349" t="s">
        <v>62</v>
      </c>
      <c r="E98" s="349" t="s">
        <v>63</v>
      </c>
      <c r="F98" s="349" t="s">
        <v>55</v>
      </c>
      <c r="G98" s="349" t="s">
        <v>55</v>
      </c>
      <c r="H98" s="350">
        <f>'CONTROL ALGAS IV Región'!F17</f>
        <v>270</v>
      </c>
      <c r="I98" s="148">
        <v>0</v>
      </c>
      <c r="J98" s="144">
        <f>'CONTROL ALGAS IV Región'!G17</f>
        <v>362.245</v>
      </c>
      <c r="K98" s="144">
        <f>'CONTROL ALGAS IV Región'!J17</f>
        <v>282.67200000000003</v>
      </c>
      <c r="L98" s="144">
        <f>'CONTROL ALGAS IV Región'!K17</f>
        <v>79.572999999999979</v>
      </c>
      <c r="M98" s="145">
        <f>'CONTROL ALGAS IV Región'!L17</f>
        <v>0.78033375201866151</v>
      </c>
      <c r="N98" s="146" t="str">
        <f>'CONTROL ALGAS IV Región'!M17</f>
        <v>-</v>
      </c>
      <c r="O98" s="146">
        <f>+'RESUMEN ANUAL'!B$4</f>
        <v>44926</v>
      </c>
      <c r="P98" s="148">
        <v>2022</v>
      </c>
      <c r="Q98" s="143"/>
    </row>
    <row r="99" spans="1:17">
      <c r="A99" s="349" t="s">
        <v>74</v>
      </c>
      <c r="B99" s="349" t="s">
        <v>60</v>
      </c>
      <c r="C99" s="349" t="s">
        <v>61</v>
      </c>
      <c r="D99" s="349" t="s">
        <v>62</v>
      </c>
      <c r="E99" s="349" t="s">
        <v>63</v>
      </c>
      <c r="F99" s="349" t="s">
        <v>56</v>
      </c>
      <c r="G99" s="349" t="s">
        <v>56</v>
      </c>
      <c r="H99" s="354">
        <f>'CONTROL ALGAS IV Región'!F18</f>
        <v>212</v>
      </c>
      <c r="I99" s="148">
        <v>0</v>
      </c>
      <c r="J99" s="322">
        <f>'CONTROL ALGAS IV Región'!G18</f>
        <v>291.57299999999998</v>
      </c>
      <c r="K99" s="322">
        <f>'CONTROL ALGAS IV Región'!J18</f>
        <v>202.643</v>
      </c>
      <c r="L99" s="322">
        <f>'CONTROL ALGAS IV Región'!K18</f>
        <v>88.929999999999978</v>
      </c>
      <c r="M99" s="347">
        <f>'CONTROL ALGAS IV Región'!L18</f>
        <v>0.69499919402688182</v>
      </c>
      <c r="N99" s="348" t="str">
        <f>'CONTROL ALGAS IV Región'!M18</f>
        <v>-</v>
      </c>
      <c r="O99" s="146">
        <f>+'RESUMEN ANUAL'!B$4</f>
        <v>44926</v>
      </c>
      <c r="P99" s="148">
        <v>2022</v>
      </c>
      <c r="Q99" s="321"/>
    </row>
    <row r="100" spans="1:17">
      <c r="A100" s="349" t="s">
        <v>74</v>
      </c>
      <c r="B100" s="349" t="s">
        <v>60</v>
      </c>
      <c r="C100" s="349" t="s">
        <v>61</v>
      </c>
      <c r="D100" s="349" t="s">
        <v>62</v>
      </c>
      <c r="E100" s="349" t="s">
        <v>63</v>
      </c>
      <c r="F100" s="349" t="s">
        <v>67</v>
      </c>
      <c r="G100" s="349" t="s">
        <v>67</v>
      </c>
      <c r="H100" s="350">
        <f>'CONTROL ALGAS IV Región'!F19</f>
        <v>212</v>
      </c>
      <c r="I100" s="148">
        <v>0</v>
      </c>
      <c r="J100" s="144">
        <f>'CONTROL ALGAS IV Región'!G19</f>
        <v>300.92999999999995</v>
      </c>
      <c r="K100" s="144">
        <f>'CONTROL ALGAS IV Región'!J19</f>
        <v>291.661</v>
      </c>
      <c r="L100" s="144">
        <f>'CONTROL ALGAS IV Región'!K19</f>
        <v>9.2689999999999486</v>
      </c>
      <c r="M100" s="145">
        <f>'CONTROL ALGAS IV Región'!L19</f>
        <v>0.9691988170006316</v>
      </c>
      <c r="N100" s="146" t="str">
        <f>'CONTROL ALGAS IV Región'!M19</f>
        <v>-</v>
      </c>
      <c r="O100" s="146">
        <f>+'RESUMEN ANUAL'!B$4</f>
        <v>44926</v>
      </c>
      <c r="P100" s="148">
        <v>2022</v>
      </c>
      <c r="Q100" s="143"/>
    </row>
    <row r="101" spans="1:17">
      <c r="A101" s="349" t="s">
        <v>74</v>
      </c>
      <c r="B101" s="349" t="s">
        <v>60</v>
      </c>
      <c r="C101" s="349" t="s">
        <v>61</v>
      </c>
      <c r="D101" s="349" t="s">
        <v>62</v>
      </c>
      <c r="E101" s="349" t="s">
        <v>63</v>
      </c>
      <c r="F101" s="349" t="s">
        <v>57</v>
      </c>
      <c r="G101" s="349" t="s">
        <v>57</v>
      </c>
      <c r="H101" s="350">
        <f>'CONTROL ALGAS IV Región'!F21</f>
        <v>220</v>
      </c>
      <c r="I101" s="148">
        <v>0</v>
      </c>
      <c r="J101" s="144">
        <f>'CONTROL ALGAS IV Región'!G21</f>
        <v>229.26899999999995</v>
      </c>
      <c r="K101" s="144">
        <f>'CONTROL ALGAS IV Región'!J21</f>
        <v>325.36099999999999</v>
      </c>
      <c r="L101" s="144">
        <f>'CONTROL ALGAS IV Región'!J21</f>
        <v>325.36099999999999</v>
      </c>
      <c r="M101" s="145">
        <f>'CONTROL ALGAS IV Región'!L21</f>
        <v>1.4191233878108251</v>
      </c>
      <c r="N101" s="146">
        <f>'CONTROL ALGAS IV Región'!M21</f>
        <v>44907</v>
      </c>
      <c r="O101" s="146">
        <f>+'RESUMEN ANUAL'!B$4</f>
        <v>44926</v>
      </c>
      <c r="P101" s="148">
        <v>2022</v>
      </c>
      <c r="Q101" s="143"/>
    </row>
    <row r="102" spans="1:17">
      <c r="A102" s="349" t="s">
        <v>74</v>
      </c>
      <c r="B102" s="349" t="s">
        <v>60</v>
      </c>
      <c r="C102" s="349" t="s">
        <v>61</v>
      </c>
      <c r="D102" s="349" t="s">
        <v>62</v>
      </c>
      <c r="E102" s="349" t="s">
        <v>147</v>
      </c>
      <c r="F102" s="349" t="s">
        <v>51</v>
      </c>
      <c r="G102" s="349" t="s">
        <v>51</v>
      </c>
      <c r="H102" s="350">
        <f>'CONTROL ALGAS IV Región'!F9</f>
        <v>67</v>
      </c>
      <c r="I102" s="148">
        <v>0</v>
      </c>
      <c r="J102" s="144">
        <f>'CONTROL ALGAS IV Región'!G9</f>
        <v>67</v>
      </c>
      <c r="K102" s="144">
        <f>'CONTROL ALGAS IV Región'!J9</f>
        <v>88.608999999999995</v>
      </c>
      <c r="L102" s="144">
        <f>'CONTROL ALGAS IV Región'!K9</f>
        <v>-21.608999999999995</v>
      </c>
      <c r="M102" s="145">
        <f>'CONTROL ALGAS IV Región'!L9</f>
        <v>1.3225223880597015</v>
      </c>
      <c r="N102" s="146">
        <f>'CONTROL ALGAS IV Región'!M9</f>
        <v>44629</v>
      </c>
      <c r="O102" s="146">
        <f>+'RESUMEN ANUAL'!B$4</f>
        <v>44926</v>
      </c>
      <c r="P102" s="148">
        <v>2022</v>
      </c>
      <c r="Q102" s="143"/>
    </row>
    <row r="103" spans="1:17">
      <c r="A103" s="349" t="s">
        <v>74</v>
      </c>
      <c r="B103" s="349" t="s">
        <v>60</v>
      </c>
      <c r="C103" s="349" t="s">
        <v>61</v>
      </c>
      <c r="D103" s="349" t="s">
        <v>62</v>
      </c>
      <c r="E103" s="349" t="s">
        <v>139</v>
      </c>
      <c r="F103" s="349" t="s">
        <v>55</v>
      </c>
      <c r="G103" s="349" t="s">
        <v>55</v>
      </c>
      <c r="H103" s="350">
        <f>'CONTROL ALGAS IV Región'!F16</f>
        <v>67</v>
      </c>
      <c r="I103" s="148">
        <v>0</v>
      </c>
      <c r="J103" s="144">
        <f>'CONTROL ALGAS IV Región'!G16</f>
        <v>45.391000000000005</v>
      </c>
      <c r="K103" s="144">
        <f>'CONTROL ALGAS IV Región'!J16</f>
        <v>48.752000000000002</v>
      </c>
      <c r="L103" s="144">
        <f>'CONTROL ALGAS IV Región'!K16</f>
        <v>-3.3609999999999971</v>
      </c>
      <c r="M103" s="145">
        <f>'CONTROL ALGAS IV Región'!L16</f>
        <v>1.0740455156308519</v>
      </c>
      <c r="N103" s="146">
        <f>'CONTROL ALGAS IV Región'!M16</f>
        <v>44811</v>
      </c>
      <c r="O103" s="146">
        <f>+'RESUMEN ANUAL'!B$4</f>
        <v>44926</v>
      </c>
      <c r="P103" s="148">
        <v>2022</v>
      </c>
      <c r="Q103" s="143"/>
    </row>
    <row r="104" spans="1:17">
      <c r="A104" s="349" t="s">
        <v>74</v>
      </c>
      <c r="B104" s="349" t="s">
        <v>60</v>
      </c>
      <c r="C104" s="349" t="s">
        <v>61</v>
      </c>
      <c r="D104" s="349" t="s">
        <v>62</v>
      </c>
      <c r="E104" s="349" t="s">
        <v>139</v>
      </c>
      <c r="F104" s="349" t="s">
        <v>57</v>
      </c>
      <c r="G104" s="349" t="s">
        <v>57</v>
      </c>
      <c r="H104" s="350">
        <f>'CONTROL ALGAS IV Región'!F20</f>
        <v>67</v>
      </c>
      <c r="I104" s="148">
        <v>0</v>
      </c>
      <c r="J104" s="144">
        <f>'CONTROL ALGAS IV Región'!G20</f>
        <v>63.639000000000003</v>
      </c>
      <c r="K104" s="144">
        <f>'CONTROL ALGAS IV Región'!J20</f>
        <v>107.867</v>
      </c>
      <c r="L104" s="144">
        <f>'CONTROL ALGAS IV Región'!K20</f>
        <v>-44.228000000000002</v>
      </c>
      <c r="M104" s="145">
        <f>'CONTROL ALGAS IV Región'!L20</f>
        <v>1.6949826364336336</v>
      </c>
      <c r="N104" s="146">
        <f>'CONTROL ALGAS IV Región'!M20</f>
        <v>44902</v>
      </c>
      <c r="O104" s="146">
        <f>+'RESUMEN ANUAL'!B$4</f>
        <v>44926</v>
      </c>
      <c r="P104" s="148">
        <v>2022</v>
      </c>
      <c r="Q104" s="143"/>
    </row>
    <row r="105" spans="1:17">
      <c r="A105" s="349" t="s">
        <v>74</v>
      </c>
      <c r="B105" s="349" t="s">
        <v>60</v>
      </c>
      <c r="C105" s="349" t="s">
        <v>61</v>
      </c>
      <c r="D105" s="349" t="s">
        <v>62</v>
      </c>
      <c r="E105" s="349" t="s">
        <v>69</v>
      </c>
      <c r="F105" s="349" t="s">
        <v>50</v>
      </c>
      <c r="G105" s="349" t="s">
        <v>50</v>
      </c>
      <c r="H105" s="350">
        <f>'CONTROL ALGAS IV Región'!F22</f>
        <v>139</v>
      </c>
      <c r="I105" s="148">
        <v>0</v>
      </c>
      <c r="J105" s="144">
        <f>'CONTROL ALGAS IV Región'!G22</f>
        <v>139</v>
      </c>
      <c r="K105" s="144">
        <f>'CONTROL ALGAS IV Región'!J22</f>
        <v>121.35899999999999</v>
      </c>
      <c r="L105" s="144">
        <f>'CONTROL ALGAS IV Región'!K22</f>
        <v>17.641000000000005</v>
      </c>
      <c r="M105" s="145">
        <f>'CONTROL ALGAS IV Región'!L22</f>
        <v>0.87308633093525179</v>
      </c>
      <c r="N105" s="146" t="str">
        <f>'CONTROL ALGAS IV Región'!M22</f>
        <v>-</v>
      </c>
      <c r="O105" s="146">
        <f>+'RESUMEN ANUAL'!B$4</f>
        <v>44926</v>
      </c>
      <c r="P105" s="148">
        <v>2022</v>
      </c>
      <c r="Q105" s="143"/>
    </row>
    <row r="106" spans="1:17">
      <c r="A106" s="349" t="s">
        <v>74</v>
      </c>
      <c r="B106" s="349" t="s">
        <v>60</v>
      </c>
      <c r="C106" s="349" t="s">
        <v>61</v>
      </c>
      <c r="D106" s="349" t="s">
        <v>62</v>
      </c>
      <c r="E106" s="349" t="s">
        <v>69</v>
      </c>
      <c r="F106" s="351" t="s">
        <v>64</v>
      </c>
      <c r="G106" s="351" t="s">
        <v>64</v>
      </c>
      <c r="H106" s="354">
        <f>'CONTROL ALGAS IV Región'!F23</f>
        <v>139</v>
      </c>
      <c r="I106" s="148">
        <v>0</v>
      </c>
      <c r="J106" s="322">
        <f>'CONTROL ALGAS IV Región'!G23</f>
        <v>156.64100000000002</v>
      </c>
      <c r="K106" s="322">
        <f>'CONTROL ALGAS IV Región'!J23</f>
        <v>148.88</v>
      </c>
      <c r="L106" s="144">
        <f>'CONTROL ALGAS IV Región'!K23</f>
        <v>7.7610000000000241</v>
      </c>
      <c r="M106" s="145">
        <f>'CONTROL ALGAS IV Región'!L23</f>
        <v>0.95045358494902343</v>
      </c>
      <c r="N106" s="146" t="str">
        <f>'CONTROL ALGAS IV Región'!M23</f>
        <v>-</v>
      </c>
      <c r="O106" s="146">
        <f>+'RESUMEN ANUAL'!B$4</f>
        <v>44926</v>
      </c>
      <c r="P106" s="148">
        <v>2022</v>
      </c>
      <c r="Q106" s="321"/>
    </row>
    <row r="107" spans="1:17">
      <c r="A107" s="349" t="s">
        <v>74</v>
      </c>
      <c r="B107" s="349" t="s">
        <v>60</v>
      </c>
      <c r="C107" s="349" t="s">
        <v>61</v>
      </c>
      <c r="D107" s="349" t="s">
        <v>62</v>
      </c>
      <c r="E107" s="349" t="s">
        <v>69</v>
      </c>
      <c r="F107" s="349" t="s">
        <v>51</v>
      </c>
      <c r="G107" s="349" t="s">
        <v>51</v>
      </c>
      <c r="H107" s="350">
        <f>'CONTROL ALGAS IV Región'!F25</f>
        <v>392</v>
      </c>
      <c r="I107" s="148">
        <v>0</v>
      </c>
      <c r="J107" s="144">
        <f>'CONTROL ALGAS IV Región'!G25</f>
        <v>399.76100000000002</v>
      </c>
      <c r="K107" s="144">
        <f>'CONTROL ALGAS IV Región'!J25</f>
        <v>275.06599999999997</v>
      </c>
      <c r="L107" s="144">
        <f>'CONTROL ALGAS IV Región'!K25</f>
        <v>124.69500000000005</v>
      </c>
      <c r="M107" s="145">
        <f>'CONTROL ALGAS IV Región'!L25</f>
        <v>0.68807612548497721</v>
      </c>
      <c r="N107" s="146" t="str">
        <f>'CONTROL ALGAS IV Región'!M25</f>
        <v>-</v>
      </c>
      <c r="O107" s="146">
        <f>+'RESUMEN ANUAL'!B$4</f>
        <v>44926</v>
      </c>
      <c r="P107" s="148">
        <v>2022</v>
      </c>
      <c r="Q107" s="143"/>
    </row>
    <row r="108" spans="1:17">
      <c r="A108" s="349" t="s">
        <v>74</v>
      </c>
      <c r="B108" s="349" t="s">
        <v>60</v>
      </c>
      <c r="C108" s="349" t="s">
        <v>61</v>
      </c>
      <c r="D108" s="349" t="s">
        <v>62</v>
      </c>
      <c r="E108" s="349" t="s">
        <v>69</v>
      </c>
      <c r="F108" s="351" t="s">
        <v>52</v>
      </c>
      <c r="G108" s="351" t="s">
        <v>52</v>
      </c>
      <c r="H108" s="354">
        <f>'CONTROL ALGAS IV Región'!F26</f>
        <v>139</v>
      </c>
      <c r="I108" s="148">
        <v>0</v>
      </c>
      <c r="J108" s="322">
        <f>'CONTROL ALGAS IV Región'!G26</f>
        <v>263.69500000000005</v>
      </c>
      <c r="K108" s="144">
        <f>'CONTROL ALGAS IV Región'!J26</f>
        <v>274.18400000000003</v>
      </c>
      <c r="L108" s="144">
        <f>'CONTROL ALGAS IV Región'!K26</f>
        <v>-10.488999999999976</v>
      </c>
      <c r="M108" s="145">
        <f>'CONTROL ALGAS IV Región'!L26</f>
        <v>1.0397770151121559</v>
      </c>
      <c r="N108" s="146">
        <f>'CONTROL ALGAS IV Región'!M26</f>
        <v>44676</v>
      </c>
      <c r="O108" s="146">
        <f>+'RESUMEN ANUAL'!B$4</f>
        <v>44926</v>
      </c>
      <c r="P108" s="148">
        <v>2022</v>
      </c>
      <c r="Q108" s="321"/>
    </row>
    <row r="109" spans="1:17">
      <c r="A109" s="349" t="s">
        <v>74</v>
      </c>
      <c r="B109" s="349" t="s">
        <v>60</v>
      </c>
      <c r="C109" s="349" t="s">
        <v>61</v>
      </c>
      <c r="D109" s="349" t="s">
        <v>62</v>
      </c>
      <c r="E109" s="349" t="s">
        <v>69</v>
      </c>
      <c r="F109" s="351" t="s">
        <v>115</v>
      </c>
      <c r="G109" s="351" t="s">
        <v>115</v>
      </c>
      <c r="H109" s="354">
        <f>'CONTROL ALGAS IV Región'!F27</f>
        <v>139</v>
      </c>
      <c r="I109" s="148">
        <v>0</v>
      </c>
      <c r="J109" s="322">
        <f>'CONTROL ALGAS IV Región'!G27</f>
        <v>128.51100000000002</v>
      </c>
      <c r="K109" s="144">
        <f>'CONTROL ALGAS IV Región'!J27</f>
        <v>122.086</v>
      </c>
      <c r="L109" s="144">
        <f>'CONTROL ALGAS IV Región'!K27</f>
        <v>6.4250000000000256</v>
      </c>
      <c r="M109" s="145">
        <f>'CONTROL ALGAS IV Región'!L27</f>
        <v>0.95000427978927859</v>
      </c>
      <c r="N109" s="146">
        <f>'CONTROL ALGAS IV Región'!M27</f>
        <v>44706</v>
      </c>
      <c r="O109" s="146">
        <f>+'RESUMEN ANUAL'!B$4</f>
        <v>44926</v>
      </c>
      <c r="P109" s="148">
        <v>2022</v>
      </c>
      <c r="Q109" s="321"/>
    </row>
    <row r="110" spans="1:17">
      <c r="A110" s="349" t="s">
        <v>74</v>
      </c>
      <c r="B110" s="349" t="s">
        <v>60</v>
      </c>
      <c r="C110" s="349" t="s">
        <v>61</v>
      </c>
      <c r="D110" s="349" t="s">
        <v>62</v>
      </c>
      <c r="E110" s="349" t="s">
        <v>69</v>
      </c>
      <c r="F110" s="349" t="s">
        <v>53</v>
      </c>
      <c r="G110" s="349" t="s">
        <v>53</v>
      </c>
      <c r="H110" s="350">
        <f>'CONTROL ALGAS IV Región'!F28</f>
        <v>139</v>
      </c>
      <c r="I110" s="148">
        <v>0</v>
      </c>
      <c r="J110" s="144">
        <f>'CONTROL ALGAS IV Región'!G28</f>
        <v>145.42500000000001</v>
      </c>
      <c r="K110" s="144">
        <f>'CONTROL ALGAS IV Región'!J28</f>
        <v>149.40799999999999</v>
      </c>
      <c r="L110" s="144">
        <f>'CONTROL ALGAS IV Región'!K28</f>
        <v>-3.9829999999999757</v>
      </c>
      <c r="M110" s="145">
        <f>'CONTROL ALGAS IV Región'!L28</f>
        <v>1.0273886883273162</v>
      </c>
      <c r="N110" s="146">
        <f>'CONTROL ALGAS IV Región'!M28</f>
        <v>44740</v>
      </c>
      <c r="O110" s="146">
        <f>+'RESUMEN ANUAL'!B$4</f>
        <v>44926</v>
      </c>
      <c r="P110" s="148">
        <v>2022</v>
      </c>
      <c r="Q110" s="143"/>
    </row>
    <row r="111" spans="1:17">
      <c r="A111" s="349" t="s">
        <v>74</v>
      </c>
      <c r="B111" s="349" t="s">
        <v>60</v>
      </c>
      <c r="C111" s="349" t="s">
        <v>61</v>
      </c>
      <c r="D111" s="349" t="s">
        <v>62</v>
      </c>
      <c r="E111" s="349" t="s">
        <v>69</v>
      </c>
      <c r="F111" s="349" t="s">
        <v>54</v>
      </c>
      <c r="G111" s="349" t="s">
        <v>54</v>
      </c>
      <c r="H111" s="350">
        <f>'CONTROL ALGAS IV Región'!F29</f>
        <v>139</v>
      </c>
      <c r="I111" s="148">
        <v>0</v>
      </c>
      <c r="J111" s="144">
        <f>'CONTROL ALGAS IV Región'!G29</f>
        <v>135.01700000000002</v>
      </c>
      <c r="K111" s="144">
        <f>'CONTROL ALGAS IV Región'!J29</f>
        <v>92.674000000000007</v>
      </c>
      <c r="L111" s="144">
        <f>'CONTROL ALGAS IV Región'!K29</f>
        <v>42.343000000000018</v>
      </c>
      <c r="M111" s="145">
        <f>'CONTROL ALGAS IV Región'!L29</f>
        <v>0.68638764007495345</v>
      </c>
      <c r="N111" s="146" t="str">
        <f>'CONTROL ALGAS IV Región'!M29</f>
        <v>-</v>
      </c>
      <c r="O111" s="146">
        <f>+'RESUMEN ANUAL'!B$4</f>
        <v>44926</v>
      </c>
      <c r="P111" s="148">
        <v>2022</v>
      </c>
      <c r="Q111" s="143"/>
    </row>
    <row r="112" spans="1:17">
      <c r="A112" s="349" t="s">
        <v>74</v>
      </c>
      <c r="B112" s="349" t="s">
        <v>60</v>
      </c>
      <c r="C112" s="349" t="s">
        <v>61</v>
      </c>
      <c r="D112" s="349" t="s">
        <v>62</v>
      </c>
      <c r="E112" s="349" t="s">
        <v>69</v>
      </c>
      <c r="F112" s="351" t="s">
        <v>65</v>
      </c>
      <c r="G112" s="351" t="s">
        <v>65</v>
      </c>
      <c r="H112" s="354">
        <f>'CONTROL ALGAS IV Región'!F30</f>
        <v>139</v>
      </c>
      <c r="I112" s="148">
        <v>0</v>
      </c>
      <c r="J112" s="322">
        <f>'CONTROL ALGAS IV Región'!G30</f>
        <v>181.34300000000002</v>
      </c>
      <c r="K112" s="144">
        <f>'CONTROL ALGAS IV Región'!J30</f>
        <v>194.47499999999999</v>
      </c>
      <c r="L112" s="144">
        <f>'CONTROL ALGAS IV Región'!K30</f>
        <v>-13.131999999999977</v>
      </c>
      <c r="M112" s="145">
        <f>'CONTROL ALGAS IV Región'!L30</f>
        <v>1.0724152572748877</v>
      </c>
      <c r="N112" s="146" t="str">
        <f>'CONTROL ALGAS IV Región'!M30</f>
        <v>-</v>
      </c>
      <c r="O112" s="146">
        <f>+'RESUMEN ANUAL'!B$4</f>
        <v>44926</v>
      </c>
      <c r="P112" s="148">
        <v>2022</v>
      </c>
      <c r="Q112" s="321"/>
    </row>
    <row r="113" spans="1:17">
      <c r="A113" s="349" t="s">
        <v>74</v>
      </c>
      <c r="B113" s="349" t="s">
        <v>60</v>
      </c>
      <c r="C113" s="349" t="s">
        <v>61</v>
      </c>
      <c r="D113" s="349" t="s">
        <v>62</v>
      </c>
      <c r="E113" s="349" t="s">
        <v>69</v>
      </c>
      <c r="F113" s="349" t="s">
        <v>55</v>
      </c>
      <c r="G113" s="349" t="s">
        <v>55</v>
      </c>
      <c r="H113" s="350">
        <f>'CONTROL ALGAS IV Región'!F32</f>
        <v>392</v>
      </c>
      <c r="I113" s="148">
        <v>0</v>
      </c>
      <c r="J113" s="144">
        <f>'CONTROL ALGAS IV Región'!G32</f>
        <v>378.86800000000005</v>
      </c>
      <c r="K113" s="144">
        <f>'CONTROL ALGAS IV Región'!J32</f>
        <v>96.061000000000007</v>
      </c>
      <c r="L113" s="144">
        <f>'CONTROL ALGAS IV Región'!K32</f>
        <v>282.80700000000002</v>
      </c>
      <c r="M113" s="145">
        <f>'CONTROL ALGAS IV Región'!L32</f>
        <v>0.25354740965191042</v>
      </c>
      <c r="N113" s="146" t="str">
        <f>'CONTROL ALGAS IV Región'!M32</f>
        <v>-</v>
      </c>
      <c r="O113" s="146">
        <f>+'RESUMEN ANUAL'!B$4</f>
        <v>44926</v>
      </c>
      <c r="P113" s="148">
        <v>2022</v>
      </c>
      <c r="Q113" s="143"/>
    </row>
    <row r="114" spans="1:17">
      <c r="A114" s="349" t="s">
        <v>74</v>
      </c>
      <c r="B114" s="349" t="s">
        <v>60</v>
      </c>
      <c r="C114" s="349" t="s">
        <v>61</v>
      </c>
      <c r="D114" s="349" t="s">
        <v>62</v>
      </c>
      <c r="E114" s="349" t="s">
        <v>69</v>
      </c>
      <c r="F114" s="351" t="s">
        <v>56</v>
      </c>
      <c r="G114" s="351" t="s">
        <v>56</v>
      </c>
      <c r="H114" s="354">
        <f>'CONTROL ALGAS IV Región'!F33</f>
        <v>139</v>
      </c>
      <c r="I114" s="148">
        <v>0</v>
      </c>
      <c r="J114" s="322">
        <f>'CONTROL ALGAS IV Región'!G33</f>
        <v>421.80700000000002</v>
      </c>
      <c r="K114" s="144">
        <f>'CONTROL ALGAS IV Región'!J33</f>
        <v>105.099</v>
      </c>
      <c r="L114" s="144">
        <f>'CONTROL ALGAS IV Región'!K33</f>
        <v>316.70800000000003</v>
      </c>
      <c r="M114" s="145">
        <f>'CONTROL ALGAS IV Región'!L33</f>
        <v>0.24916371705543056</v>
      </c>
      <c r="N114" s="146" t="str">
        <f>'CONTROL ALGAS IV Región'!M33</f>
        <v>-</v>
      </c>
      <c r="O114" s="146">
        <f>+'RESUMEN ANUAL'!B$4</f>
        <v>44926</v>
      </c>
      <c r="P114" s="148">
        <v>2022</v>
      </c>
      <c r="Q114" s="321"/>
    </row>
    <row r="115" spans="1:17">
      <c r="A115" s="349" t="s">
        <v>74</v>
      </c>
      <c r="B115" s="349" t="s">
        <v>60</v>
      </c>
      <c r="C115" s="349" t="s">
        <v>61</v>
      </c>
      <c r="D115" s="349" t="s">
        <v>62</v>
      </c>
      <c r="E115" s="349" t="s">
        <v>69</v>
      </c>
      <c r="F115" s="349" t="s">
        <v>67</v>
      </c>
      <c r="G115" s="349" t="s">
        <v>67</v>
      </c>
      <c r="H115" s="350">
        <f>'CONTROL ALGAS IV Región'!F34</f>
        <v>139</v>
      </c>
      <c r="I115" s="148">
        <v>0</v>
      </c>
      <c r="J115" s="144">
        <f>'CONTROL ALGAS IV Región'!G34</f>
        <v>455.70800000000003</v>
      </c>
      <c r="K115" s="144">
        <f>'CONTROL ALGAS IV Región'!J34</f>
        <v>207.52</v>
      </c>
      <c r="L115" s="144">
        <f>'CONTROL ALGAS IV Región'!K34</f>
        <v>248.18800000000002</v>
      </c>
      <c r="M115" s="145">
        <f>'CONTROL ALGAS IV Región'!L34</f>
        <v>0.45537932184644553</v>
      </c>
      <c r="N115" s="146" t="str">
        <f>'CONTROL ALGAS IV Región'!M34</f>
        <v>-</v>
      </c>
      <c r="O115" s="146">
        <f>+'RESUMEN ANUAL'!B$4</f>
        <v>44926</v>
      </c>
      <c r="P115" s="148">
        <v>2022</v>
      </c>
      <c r="Q115" s="143"/>
    </row>
    <row r="116" spans="1:17">
      <c r="A116" s="349" t="s">
        <v>74</v>
      </c>
      <c r="B116" s="349" t="s">
        <v>60</v>
      </c>
      <c r="C116" s="349" t="s">
        <v>61</v>
      </c>
      <c r="D116" s="349" t="s">
        <v>62</v>
      </c>
      <c r="E116" s="349" t="s">
        <v>69</v>
      </c>
      <c r="F116" s="349" t="s">
        <v>57</v>
      </c>
      <c r="G116" s="349" t="s">
        <v>68</v>
      </c>
      <c r="H116" s="350">
        <f>'CONTROL ALGAS IV Región'!F36</f>
        <v>392</v>
      </c>
      <c r="I116" s="148">
        <v>0</v>
      </c>
      <c r="J116" s="144">
        <f>'CONTROL ALGAS IV Región'!G36</f>
        <v>640.18799999999999</v>
      </c>
      <c r="K116" s="144">
        <f>'CONTROL ALGAS IV Región'!J36</f>
        <v>134.49799999999999</v>
      </c>
      <c r="L116" s="144">
        <f>'CONTROL ALGAS IV Región'!K36</f>
        <v>505.69</v>
      </c>
      <c r="M116" s="145">
        <f>'CONTROL ALGAS IV Región'!L36</f>
        <v>0.21009141064812209</v>
      </c>
      <c r="N116" s="146" t="str">
        <f>'CONTROL ALGAS IV Región'!M36</f>
        <v>-</v>
      </c>
      <c r="O116" s="146">
        <f>+'RESUMEN ANUAL'!B$4</f>
        <v>44926</v>
      </c>
      <c r="P116" s="148">
        <v>2022</v>
      </c>
      <c r="Q116" s="143"/>
    </row>
    <row r="117" spans="1:17">
      <c r="A117" s="349" t="s">
        <v>74</v>
      </c>
      <c r="B117" s="349" t="s">
        <v>60</v>
      </c>
      <c r="C117" s="349" t="s">
        <v>61</v>
      </c>
      <c r="D117" s="349" t="s">
        <v>62</v>
      </c>
      <c r="E117" s="349" t="s">
        <v>140</v>
      </c>
      <c r="F117" s="349" t="s">
        <v>51</v>
      </c>
      <c r="G117" s="349" t="s">
        <v>51</v>
      </c>
      <c r="H117" s="350">
        <f>'CONTROL ALGAS IV Región'!F24</f>
        <v>98</v>
      </c>
      <c r="I117" s="148">
        <v>0</v>
      </c>
      <c r="J117" s="144">
        <f>'CONTROL ALGAS IV Región'!G24</f>
        <v>98</v>
      </c>
      <c r="K117" s="144">
        <f>'CONTROL ALGAS IV Región'!J24</f>
        <v>120.75099999999999</v>
      </c>
      <c r="L117" s="144">
        <f>'CONTROL ALGAS IV Región'!K24</f>
        <v>-22.750999999999991</v>
      </c>
      <c r="M117" s="145">
        <f>'CONTROL ALGAS IV Región'!L24</f>
        <v>1.2321530612244898</v>
      </c>
      <c r="N117" s="146">
        <f>'CONTROL ALGAS IV Región'!M24</f>
        <v>44634</v>
      </c>
      <c r="O117" s="146">
        <f>+'RESUMEN ANUAL'!B$4</f>
        <v>44926</v>
      </c>
      <c r="P117" s="148">
        <v>2022</v>
      </c>
      <c r="Q117" s="143"/>
    </row>
    <row r="118" spans="1:17">
      <c r="A118" s="349" t="s">
        <v>74</v>
      </c>
      <c r="B118" s="349" t="s">
        <v>60</v>
      </c>
      <c r="C118" s="349" t="s">
        <v>61</v>
      </c>
      <c r="D118" s="349" t="s">
        <v>62</v>
      </c>
      <c r="E118" s="349" t="s">
        <v>140</v>
      </c>
      <c r="F118" s="349" t="s">
        <v>55</v>
      </c>
      <c r="G118" s="349" t="s">
        <v>55</v>
      </c>
      <c r="H118" s="350">
        <f>'CONTROL ALGAS IV Región'!F31</f>
        <v>99</v>
      </c>
      <c r="I118" s="148">
        <v>0</v>
      </c>
      <c r="J118" s="144">
        <f>'CONTROL ALGAS IV Región'!G31</f>
        <v>76.249000000000009</v>
      </c>
      <c r="K118" s="144">
        <f>'CONTROL ALGAS IV Región'!J31</f>
        <v>77.037999999999997</v>
      </c>
      <c r="L118" s="144">
        <f>'CONTROL ALGAS IV Región'!K31</f>
        <v>-0.78899999999998727</v>
      </c>
      <c r="M118" s="145">
        <f>'CONTROL ALGAS IV Región'!L31</f>
        <v>1.0103476766908417</v>
      </c>
      <c r="N118" s="146">
        <f>'CONTROL ALGAS IV Región'!M31</f>
        <v>44825</v>
      </c>
      <c r="O118" s="146">
        <f>+'RESUMEN ANUAL'!B$4</f>
        <v>44926</v>
      </c>
      <c r="P118" s="148">
        <v>2022</v>
      </c>
      <c r="Q118" s="143"/>
    </row>
    <row r="119" spans="1:17">
      <c r="A119" s="349" t="s">
        <v>74</v>
      </c>
      <c r="B119" s="349" t="s">
        <v>60</v>
      </c>
      <c r="C119" s="349" t="s">
        <v>61</v>
      </c>
      <c r="D119" s="349" t="s">
        <v>62</v>
      </c>
      <c r="E119" s="349" t="s">
        <v>140</v>
      </c>
      <c r="F119" s="349" t="s">
        <v>57</v>
      </c>
      <c r="G119" s="349" t="s">
        <v>57</v>
      </c>
      <c r="H119" s="350">
        <f>'CONTROL ALGAS IV Región'!F35</f>
        <v>98</v>
      </c>
      <c r="I119" s="148">
        <v>0</v>
      </c>
      <c r="J119" s="144">
        <f>'CONTROL ALGAS IV Región'!G35</f>
        <v>97.211000000000013</v>
      </c>
      <c r="K119" s="144">
        <f>'CONTROL ALGAS IV Región'!J35</f>
        <v>227.92699999999999</v>
      </c>
      <c r="L119" s="144">
        <f>'CONTROL ALGAS IV Región'!K35</f>
        <v>-130.71599999999998</v>
      </c>
      <c r="M119" s="145">
        <f>'CONTROL ALGAS IV Región'!L35</f>
        <v>2.3446626410591391</v>
      </c>
      <c r="N119" s="146">
        <f>'CONTROL ALGAS IV Región'!M35</f>
        <v>44900</v>
      </c>
      <c r="O119" s="146">
        <f>+'RESUMEN ANUAL'!B$4</f>
        <v>44926</v>
      </c>
      <c r="P119" s="148">
        <v>2022</v>
      </c>
      <c r="Q119" s="143"/>
    </row>
    <row r="120" spans="1:17">
      <c r="A120" s="349" t="s">
        <v>74</v>
      </c>
      <c r="B120" s="349" t="s">
        <v>60</v>
      </c>
      <c r="C120" s="349" t="s">
        <v>61</v>
      </c>
      <c r="D120" s="349" t="s">
        <v>62</v>
      </c>
      <c r="E120" s="349" t="s">
        <v>70</v>
      </c>
      <c r="F120" s="349" t="s">
        <v>50</v>
      </c>
      <c r="G120" s="349" t="s">
        <v>50</v>
      </c>
      <c r="H120" s="350">
        <f>'CONTROL ALGAS IV Región'!F37</f>
        <v>806</v>
      </c>
      <c r="I120" s="148">
        <v>0</v>
      </c>
      <c r="J120" s="144">
        <f>'CONTROL ALGAS IV Región'!G37</f>
        <v>806</v>
      </c>
      <c r="K120" s="144">
        <f>'CONTROL ALGAS IV Región'!J37</f>
        <v>608.93499999999995</v>
      </c>
      <c r="L120" s="144">
        <f>'CONTROL ALGAS IV Región'!K37</f>
        <v>197.06500000000005</v>
      </c>
      <c r="M120" s="145">
        <f>'CONTROL ALGAS IV Región'!L37</f>
        <v>0.7555024813895781</v>
      </c>
      <c r="N120" s="146" t="str">
        <f>'CONTROL ALGAS IV Región'!M37</f>
        <v>-</v>
      </c>
      <c r="O120" s="146">
        <f>+'RESUMEN ANUAL'!B$4</f>
        <v>44926</v>
      </c>
      <c r="P120" s="148">
        <v>2022</v>
      </c>
      <c r="Q120" s="143"/>
    </row>
    <row r="121" spans="1:17">
      <c r="A121" s="349" t="s">
        <v>74</v>
      </c>
      <c r="B121" s="349" t="s">
        <v>60</v>
      </c>
      <c r="C121" s="349" t="s">
        <v>61</v>
      </c>
      <c r="D121" s="349" t="s">
        <v>62</v>
      </c>
      <c r="E121" s="349" t="s">
        <v>70</v>
      </c>
      <c r="F121" s="349" t="s">
        <v>64</v>
      </c>
      <c r="G121" s="349" t="s">
        <v>64</v>
      </c>
      <c r="H121" s="354">
        <f>'CONTROL ALGAS IV Región'!F38</f>
        <v>806</v>
      </c>
      <c r="I121" s="148">
        <v>0</v>
      </c>
      <c r="J121" s="144">
        <f>'CONTROL ALGAS IV Región'!G38</f>
        <v>1003.0650000000001</v>
      </c>
      <c r="K121" s="144">
        <f>'CONTROL ALGAS IV Región'!J38</f>
        <v>771.31</v>
      </c>
      <c r="L121" s="144">
        <f>'CONTROL ALGAS IV Región'!K38</f>
        <v>231.75500000000011</v>
      </c>
      <c r="M121" s="145">
        <f>'CONTROL ALGAS IV Región'!L38</f>
        <v>0.76895315856898594</v>
      </c>
      <c r="N121" s="146" t="str">
        <f>'CONTROL ALGAS IV Región'!M38</f>
        <v>-</v>
      </c>
      <c r="O121" s="146">
        <f>+'RESUMEN ANUAL'!B$4</f>
        <v>44926</v>
      </c>
      <c r="P121" s="148">
        <v>2022</v>
      </c>
      <c r="Q121" s="321"/>
    </row>
    <row r="122" spans="1:17">
      <c r="A122" s="349" t="s">
        <v>74</v>
      </c>
      <c r="B122" s="349" t="s">
        <v>60</v>
      </c>
      <c r="C122" s="349" t="s">
        <v>61</v>
      </c>
      <c r="D122" s="349" t="s">
        <v>62</v>
      </c>
      <c r="E122" s="349" t="s">
        <v>70</v>
      </c>
      <c r="F122" s="349" t="s">
        <v>51</v>
      </c>
      <c r="G122" s="349" t="s">
        <v>51</v>
      </c>
      <c r="H122" s="350">
        <f>'CONTROL ALGAS IV Región'!F40</f>
        <v>725</v>
      </c>
      <c r="I122" s="148">
        <v>0</v>
      </c>
      <c r="J122" s="144">
        <f>'CONTROL ALGAS IV Región'!G40</f>
        <v>956.75500000000011</v>
      </c>
      <c r="K122" s="144">
        <f>'CONTROL ALGAS IV Región'!J40</f>
        <v>1261.8589999999999</v>
      </c>
      <c r="L122" s="144">
        <f>'CONTROL ALGAS IV Región'!K40</f>
        <v>-305.10399999999981</v>
      </c>
      <c r="M122" s="145">
        <f>'CONTROL ALGAS IV Región'!L40</f>
        <v>1.3188945968403611</v>
      </c>
      <c r="N122" s="146">
        <f>'CONTROL ALGAS IV Región'!M40</f>
        <v>44638</v>
      </c>
      <c r="O122" s="146">
        <f>+'RESUMEN ANUAL'!B$4</f>
        <v>44926</v>
      </c>
      <c r="P122" s="148">
        <v>2022</v>
      </c>
      <c r="Q122" s="143"/>
    </row>
    <row r="123" spans="1:17">
      <c r="A123" s="349" t="s">
        <v>74</v>
      </c>
      <c r="B123" s="349" t="s">
        <v>60</v>
      </c>
      <c r="C123" s="349" t="s">
        <v>61</v>
      </c>
      <c r="D123" s="349" t="s">
        <v>62</v>
      </c>
      <c r="E123" s="349" t="s">
        <v>70</v>
      </c>
      <c r="F123" s="349" t="s">
        <v>52</v>
      </c>
      <c r="G123" s="349" t="s">
        <v>52</v>
      </c>
      <c r="H123" s="350">
        <f>'CONTROL ALGAS IV Región'!F41</f>
        <v>806</v>
      </c>
      <c r="I123" s="148">
        <v>0</v>
      </c>
      <c r="J123" s="144">
        <f>'CONTROL ALGAS IV Región'!G41</f>
        <v>500.89600000000019</v>
      </c>
      <c r="K123" s="144">
        <f>'CONTROL ALGAS IV Región'!J41</f>
        <v>656.19399999999996</v>
      </c>
      <c r="L123" s="144">
        <f>'CONTROL ALGAS IV Región'!K41</f>
        <v>-155.29799999999977</v>
      </c>
      <c r="M123" s="145">
        <f>'CONTROL ALGAS IV Región'!L41</f>
        <v>1.3100404075895988</v>
      </c>
      <c r="N123" s="146">
        <f>'CONTROL ALGAS IV Región'!M41</f>
        <v>44658</v>
      </c>
      <c r="O123" s="146">
        <f>+'RESUMEN ANUAL'!B$4</f>
        <v>44926</v>
      </c>
      <c r="P123" s="148">
        <v>2022</v>
      </c>
      <c r="Q123" s="321"/>
    </row>
    <row r="124" spans="1:17">
      <c r="A124" s="349" t="s">
        <v>74</v>
      </c>
      <c r="B124" s="349" t="s">
        <v>60</v>
      </c>
      <c r="C124" s="349" t="s">
        <v>61</v>
      </c>
      <c r="D124" s="349" t="s">
        <v>62</v>
      </c>
      <c r="E124" s="349" t="s">
        <v>70</v>
      </c>
      <c r="F124" s="349" t="s">
        <v>115</v>
      </c>
      <c r="G124" s="349" t="s">
        <v>115</v>
      </c>
      <c r="H124" s="350">
        <f>'CONTROL ALGAS IV Región'!F42</f>
        <v>806</v>
      </c>
      <c r="I124" s="148">
        <v>0</v>
      </c>
      <c r="J124" s="144">
        <f>'CONTROL ALGAS IV Región'!G42</f>
        <v>650.70200000000023</v>
      </c>
      <c r="K124" s="144">
        <f>'CONTROL ALGAS IV Región'!J42</f>
        <v>657.42200000000003</v>
      </c>
      <c r="L124" s="144">
        <f>'CONTROL ALGAS IV Región'!K42</f>
        <v>-6.7199999999997999</v>
      </c>
      <c r="M124" s="145">
        <f>'CONTROL ALGAS IV Región'!L42</f>
        <v>1.0103273080457718</v>
      </c>
      <c r="N124" s="146">
        <f>'CONTROL ALGAS IV Región'!M42</f>
        <v>44701</v>
      </c>
      <c r="O124" s="146">
        <f>+'RESUMEN ANUAL'!B$4</f>
        <v>44926</v>
      </c>
      <c r="P124" s="148">
        <v>2022</v>
      </c>
      <c r="Q124" s="321"/>
    </row>
    <row r="125" spans="1:17">
      <c r="A125" s="349" t="s">
        <v>74</v>
      </c>
      <c r="B125" s="349" t="s">
        <v>60</v>
      </c>
      <c r="C125" s="349" t="s">
        <v>61</v>
      </c>
      <c r="D125" s="349" t="s">
        <v>62</v>
      </c>
      <c r="E125" s="349" t="s">
        <v>70</v>
      </c>
      <c r="F125" s="349" t="s">
        <v>53</v>
      </c>
      <c r="G125" s="349" t="s">
        <v>53</v>
      </c>
      <c r="H125" s="350">
        <f>'CONTROL ALGAS IV Región'!F43</f>
        <v>806</v>
      </c>
      <c r="I125" s="148">
        <v>0</v>
      </c>
      <c r="J125" s="144">
        <f>'CONTROL ALGAS IV Región'!G43</f>
        <v>799.2800000000002</v>
      </c>
      <c r="K125" s="144">
        <f>'CONTROL ALGAS IV Región'!J43</f>
        <v>456.29500000000002</v>
      </c>
      <c r="L125" s="144">
        <f>'CONTROL ALGAS IV Región'!K43</f>
        <v>342.98500000000018</v>
      </c>
      <c r="M125" s="145">
        <f>'CONTROL ALGAS IV Región'!L43</f>
        <v>0.57088254428986074</v>
      </c>
      <c r="N125" s="146" t="str">
        <f>'CONTROL ALGAS IV Región'!M43</f>
        <v>-</v>
      </c>
      <c r="O125" s="146">
        <f>+'RESUMEN ANUAL'!B$4</f>
        <v>44926</v>
      </c>
      <c r="P125" s="148">
        <v>2022</v>
      </c>
      <c r="Q125" s="143"/>
    </row>
    <row r="126" spans="1:17">
      <c r="A126" s="349" t="s">
        <v>74</v>
      </c>
      <c r="B126" s="349" t="s">
        <v>60</v>
      </c>
      <c r="C126" s="349" t="s">
        <v>61</v>
      </c>
      <c r="D126" s="349" t="s">
        <v>62</v>
      </c>
      <c r="E126" s="349" t="s">
        <v>70</v>
      </c>
      <c r="F126" s="349" t="s">
        <v>54</v>
      </c>
      <c r="G126" s="349" t="s">
        <v>54</v>
      </c>
      <c r="H126" s="350">
        <f>'CONTROL ALGAS IV Región'!F44</f>
        <v>806</v>
      </c>
      <c r="I126" s="148">
        <v>0</v>
      </c>
      <c r="J126" s="144">
        <f>'CONTROL ALGAS IV Región'!G44</f>
        <v>1148.9850000000001</v>
      </c>
      <c r="K126" s="144">
        <f>'CONTROL ALGAS IV Región'!J44</f>
        <v>523.01700000000005</v>
      </c>
      <c r="L126" s="144">
        <f>'CONTROL ALGAS IV Región'!K44</f>
        <v>625.96800000000007</v>
      </c>
      <c r="M126" s="145">
        <f>'CONTROL ALGAS IV Región'!L44</f>
        <v>0.45519915403595346</v>
      </c>
      <c r="N126" s="146" t="str">
        <f>'CONTROL ALGAS IV Región'!M44</f>
        <v>-</v>
      </c>
      <c r="O126" s="146">
        <f>+'RESUMEN ANUAL'!B$4</f>
        <v>44926</v>
      </c>
      <c r="P126" s="148">
        <v>2022</v>
      </c>
      <c r="Q126" s="321"/>
    </row>
    <row r="127" spans="1:17">
      <c r="A127" s="349" t="s">
        <v>74</v>
      </c>
      <c r="B127" s="349" t="s">
        <v>60</v>
      </c>
      <c r="C127" s="349" t="s">
        <v>61</v>
      </c>
      <c r="D127" s="349" t="s">
        <v>62</v>
      </c>
      <c r="E127" s="349" t="s">
        <v>70</v>
      </c>
      <c r="F127" s="349" t="s">
        <v>65</v>
      </c>
      <c r="G127" s="349" t="s">
        <v>65</v>
      </c>
      <c r="H127" s="350">
        <f>'CONTROL ALGAS IV Región'!F45</f>
        <v>806</v>
      </c>
      <c r="I127" s="148">
        <v>0</v>
      </c>
      <c r="J127" s="144">
        <f>'CONTROL ALGAS IV Región'!G45</f>
        <v>1431.9680000000001</v>
      </c>
      <c r="K127" s="144">
        <f>'CONTROL ALGAS IV Región'!J45</f>
        <v>917.26800000000003</v>
      </c>
      <c r="L127" s="144">
        <f>'CONTROL ALGAS IV Región'!K45</f>
        <v>514.70000000000005</v>
      </c>
      <c r="M127" s="145">
        <f>'CONTROL ALGAS IV Región'!L45</f>
        <v>0.64056459362220386</v>
      </c>
      <c r="N127" s="146" t="str">
        <f>'CONTROL ALGAS IV Región'!M45</f>
        <v>-</v>
      </c>
      <c r="O127" s="146">
        <f>+'RESUMEN ANUAL'!B$4</f>
        <v>44926</v>
      </c>
      <c r="P127" s="148">
        <v>2022</v>
      </c>
      <c r="Q127" s="143"/>
    </row>
    <row r="128" spans="1:17">
      <c r="A128" s="349" t="s">
        <v>74</v>
      </c>
      <c r="B128" s="349" t="s">
        <v>60</v>
      </c>
      <c r="C128" s="349" t="s">
        <v>61</v>
      </c>
      <c r="D128" s="349" t="s">
        <v>62</v>
      </c>
      <c r="E128" s="349" t="s">
        <v>70</v>
      </c>
      <c r="F128" s="349" t="s">
        <v>55</v>
      </c>
      <c r="G128" s="349" t="s">
        <v>55</v>
      </c>
      <c r="H128" s="350">
        <f>'CONTROL ALGAS IV Región'!F47</f>
        <v>725</v>
      </c>
      <c r="I128" s="148">
        <v>0</v>
      </c>
      <c r="J128" s="144">
        <f>'CONTROL ALGAS IV Región'!G47</f>
        <v>1239.7</v>
      </c>
      <c r="K128" s="144">
        <f>'CONTROL ALGAS IV Región'!J47</f>
        <v>670.50099999999998</v>
      </c>
      <c r="L128" s="144">
        <f>'CONTROL ALGAS IV Región'!K47</f>
        <v>569.19900000000007</v>
      </c>
      <c r="M128" s="145">
        <f>'CONTROL ALGAS IV Región'!L47</f>
        <v>0.54085746551585057</v>
      </c>
      <c r="N128" s="146" t="str">
        <f>'CONTROL ALGAS IV Región'!M47</f>
        <v>-</v>
      </c>
      <c r="O128" s="146">
        <f>+'RESUMEN ANUAL'!B$4</f>
        <v>44926</v>
      </c>
      <c r="P128" s="148">
        <v>2022</v>
      </c>
      <c r="Q128" s="143"/>
    </row>
    <row r="129" spans="1:17">
      <c r="A129" s="349" t="s">
        <v>74</v>
      </c>
      <c r="B129" s="349" t="s">
        <v>60</v>
      </c>
      <c r="C129" s="349" t="s">
        <v>61</v>
      </c>
      <c r="D129" s="349" t="s">
        <v>62</v>
      </c>
      <c r="E129" s="349" t="s">
        <v>70</v>
      </c>
      <c r="F129" s="349" t="s">
        <v>56</v>
      </c>
      <c r="G129" s="349" t="s">
        <v>56</v>
      </c>
      <c r="H129" s="350">
        <f>'CONTROL ALGAS IV Región'!F48</f>
        <v>806</v>
      </c>
      <c r="I129" s="148">
        <v>0</v>
      </c>
      <c r="J129" s="144">
        <f>'CONTROL ALGAS IV Región'!G48</f>
        <v>1375.1990000000001</v>
      </c>
      <c r="K129" s="144">
        <f>'CONTROL ALGAS IV Región'!J48</f>
        <v>543.91</v>
      </c>
      <c r="L129" s="144">
        <f>'CONTROL ALGAS IV Región'!K48</f>
        <v>831.2890000000001</v>
      </c>
      <c r="M129" s="145">
        <f>'CONTROL ALGAS IV Región'!L48</f>
        <v>0.39551366747648881</v>
      </c>
      <c r="N129" s="146" t="str">
        <f>'CONTROL ALGAS IV Región'!M48</f>
        <v>-</v>
      </c>
      <c r="O129" s="146">
        <f>+'RESUMEN ANUAL'!B$4</f>
        <v>44926</v>
      </c>
      <c r="P129" s="148">
        <v>2022</v>
      </c>
      <c r="Q129" s="321"/>
    </row>
    <row r="130" spans="1:17">
      <c r="A130" s="349" t="s">
        <v>74</v>
      </c>
      <c r="B130" s="349" t="s">
        <v>60</v>
      </c>
      <c r="C130" s="349" t="s">
        <v>61</v>
      </c>
      <c r="D130" s="349" t="s">
        <v>62</v>
      </c>
      <c r="E130" s="349" t="s">
        <v>70</v>
      </c>
      <c r="F130" s="349" t="s">
        <v>67</v>
      </c>
      <c r="G130" s="349" t="s">
        <v>67</v>
      </c>
      <c r="H130" s="350">
        <f>'CONTROL ALGAS IV Región'!F49</f>
        <v>806</v>
      </c>
      <c r="I130" s="148">
        <v>0</v>
      </c>
      <c r="J130" s="144">
        <f>'CONTROL ALGAS IV Región'!G49</f>
        <v>1637.2890000000002</v>
      </c>
      <c r="K130" s="144">
        <f>'CONTROL ALGAS IV Región'!J49</f>
        <v>784.678</v>
      </c>
      <c r="L130" s="144">
        <f>'CONTROL ALGAS IV Región'!K49</f>
        <v>852.61100000000022</v>
      </c>
      <c r="M130" s="145">
        <f>'CONTROL ALGAS IV Región'!L49</f>
        <v>0.47925442606650376</v>
      </c>
      <c r="N130" s="146" t="str">
        <f>'CONTROL ALGAS IV Región'!M49</f>
        <v>-</v>
      </c>
      <c r="O130" s="146">
        <f>+'RESUMEN ANUAL'!B$4</f>
        <v>44926</v>
      </c>
      <c r="P130" s="148">
        <v>2022</v>
      </c>
      <c r="Q130" s="143"/>
    </row>
    <row r="131" spans="1:17">
      <c r="A131" s="349" t="s">
        <v>74</v>
      </c>
      <c r="B131" s="349" t="s">
        <v>60</v>
      </c>
      <c r="C131" s="349" t="s">
        <v>61</v>
      </c>
      <c r="D131" s="349" t="s">
        <v>62</v>
      </c>
      <c r="E131" s="349" t="s">
        <v>70</v>
      </c>
      <c r="F131" s="349" t="s">
        <v>57</v>
      </c>
      <c r="G131" s="349" t="s">
        <v>68</v>
      </c>
      <c r="H131" s="350">
        <f>'CONTROL ALGAS IV Región'!F51</f>
        <v>725</v>
      </c>
      <c r="I131" s="148">
        <v>0</v>
      </c>
      <c r="J131" s="144">
        <f>'CONTROL ALGAS IV Región'!G51</f>
        <v>1577.6110000000003</v>
      </c>
      <c r="K131" s="144">
        <f>'CONTROL ALGAS IV Región'!J51</f>
        <v>855.32100000000003</v>
      </c>
      <c r="L131" s="144">
        <f>'CONTROL ALGAS IV Región'!K51</f>
        <v>722.2900000000003</v>
      </c>
      <c r="M131" s="145">
        <f>'CONTROL ALGAS IV Región'!L51</f>
        <v>0.54216216798691175</v>
      </c>
      <c r="N131" s="147" t="str">
        <f>'CONTROL ALGAS IV Región'!M51</f>
        <v>-</v>
      </c>
      <c r="O131" s="146">
        <f>+'RESUMEN ANUAL'!B$4</f>
        <v>44926</v>
      </c>
      <c r="P131" s="148">
        <v>2022</v>
      </c>
      <c r="Q131" s="143"/>
    </row>
    <row r="132" spans="1:17">
      <c r="A132" s="349" t="s">
        <v>74</v>
      </c>
      <c r="B132" s="349" t="s">
        <v>60</v>
      </c>
      <c r="C132" s="349" t="s">
        <v>61</v>
      </c>
      <c r="D132" s="349" t="s">
        <v>62</v>
      </c>
      <c r="E132" s="349" t="s">
        <v>141</v>
      </c>
      <c r="F132" s="349" t="s">
        <v>51</v>
      </c>
      <c r="G132" s="349" t="s">
        <v>51</v>
      </c>
      <c r="H132" s="350">
        <f>'CONTROL ALGAS IV Región'!F39</f>
        <v>311</v>
      </c>
      <c r="I132" s="148">
        <v>0</v>
      </c>
      <c r="J132" s="144">
        <f>'CONTROL ALGAS IV Región'!G39</f>
        <v>311</v>
      </c>
      <c r="K132" s="144">
        <f>'CONTROL ALGAS IV Región'!J39</f>
        <v>361.77800000000002</v>
      </c>
      <c r="L132" s="144">
        <f>'CONTROL ALGAS IV Región'!K39</f>
        <v>-50.77800000000002</v>
      </c>
      <c r="M132" s="145">
        <f>'CONTROL ALGAS IV Región'!L39</f>
        <v>1.1632733118971061</v>
      </c>
      <c r="N132" s="146">
        <f>'CONTROL ALGAS IV Región'!M39</f>
        <v>44638</v>
      </c>
      <c r="O132" s="146">
        <f>+'RESUMEN ANUAL'!B$4</f>
        <v>44926</v>
      </c>
      <c r="P132" s="148">
        <v>2022</v>
      </c>
      <c r="Q132" s="143"/>
    </row>
    <row r="133" spans="1:17">
      <c r="A133" s="349" t="s">
        <v>74</v>
      </c>
      <c r="B133" s="349" t="s">
        <v>60</v>
      </c>
      <c r="C133" s="349" t="s">
        <v>61</v>
      </c>
      <c r="D133" s="349" t="s">
        <v>62</v>
      </c>
      <c r="E133" s="349" t="s">
        <v>141</v>
      </c>
      <c r="F133" s="349" t="s">
        <v>55</v>
      </c>
      <c r="G133" s="349" t="s">
        <v>55</v>
      </c>
      <c r="H133" s="350">
        <f>'CONTROL ALGAS IV Región'!F46</f>
        <v>310</v>
      </c>
      <c r="I133" s="148">
        <v>0</v>
      </c>
      <c r="J133" s="144">
        <f>'CONTROL ALGAS IV Región'!G46</f>
        <v>259.22199999999998</v>
      </c>
      <c r="K133" s="144">
        <f>'CONTROL ALGAS IV Región'!J46</f>
        <v>327.31200000000001</v>
      </c>
      <c r="L133" s="144">
        <f>'CONTROL ALGAS IV Región'!K46</f>
        <v>-68.090000000000032</v>
      </c>
      <c r="M133" s="145">
        <f>'CONTROL ALGAS IV Región'!L46</f>
        <v>1.2626706066614717</v>
      </c>
      <c r="N133" s="147">
        <f>'CONTROL ALGAS IV Región'!M46</f>
        <v>44832</v>
      </c>
      <c r="O133" s="146">
        <f>+'RESUMEN ANUAL'!B$4</f>
        <v>44926</v>
      </c>
      <c r="P133" s="148">
        <v>2022</v>
      </c>
      <c r="Q133" s="143"/>
    </row>
    <row r="134" spans="1:17">
      <c r="A134" s="349" t="s">
        <v>74</v>
      </c>
      <c r="B134" s="349" t="s">
        <v>60</v>
      </c>
      <c r="C134" s="349" t="s">
        <v>61</v>
      </c>
      <c r="D134" s="349" t="s">
        <v>62</v>
      </c>
      <c r="E134" s="349" t="s">
        <v>141</v>
      </c>
      <c r="F134" s="349" t="s">
        <v>57</v>
      </c>
      <c r="G134" s="349" t="s">
        <v>57</v>
      </c>
      <c r="H134" s="350">
        <f>'CONTROL ALGAS IV Región'!F50</f>
        <v>311</v>
      </c>
      <c r="I134" s="148">
        <v>0</v>
      </c>
      <c r="J134" s="144">
        <f>'CONTROL ALGAS IV Región'!G50</f>
        <v>242.90999999999997</v>
      </c>
      <c r="K134" s="144">
        <f>'CONTROL ALGAS IV Región'!J50</f>
        <v>377.08399999999995</v>
      </c>
      <c r="L134" s="144">
        <f>'CONTROL ALGAS IV Región'!K50</f>
        <v>-134.17399999999998</v>
      </c>
      <c r="M134" s="145">
        <f>'CONTROL ALGAS IV Región'!L50</f>
        <v>1.5523609567329464</v>
      </c>
      <c r="N134" s="147">
        <f>'CONTROL ALGAS IV Región'!M50</f>
        <v>44902</v>
      </c>
      <c r="O134" s="146">
        <f>+'RESUMEN ANUAL'!B$4</f>
        <v>44926</v>
      </c>
      <c r="P134" s="148">
        <v>2022</v>
      </c>
      <c r="Q134" s="143"/>
    </row>
    <row r="135" spans="1:17">
      <c r="A135" s="349" t="s">
        <v>74</v>
      </c>
      <c r="B135" s="349" t="s">
        <v>60</v>
      </c>
      <c r="C135" s="349" t="s">
        <v>61</v>
      </c>
      <c r="D135" s="349" t="s">
        <v>62</v>
      </c>
      <c r="E135" s="349" t="s">
        <v>71</v>
      </c>
      <c r="F135" s="349" t="s">
        <v>50</v>
      </c>
      <c r="G135" s="349" t="s">
        <v>50</v>
      </c>
      <c r="H135" s="350">
        <f>'CONTROL ALGAS IV Región'!F52</f>
        <v>205</v>
      </c>
      <c r="I135" s="148">
        <v>0</v>
      </c>
      <c r="J135" s="144">
        <f>'CONTROL ALGAS IV Región'!G52</f>
        <v>205</v>
      </c>
      <c r="K135" s="144">
        <f>'CONTROL ALGAS IV Región'!J52</f>
        <v>109.11</v>
      </c>
      <c r="L135" s="144">
        <f>'CONTROL ALGAS IV Región'!K52</f>
        <v>95.89</v>
      </c>
      <c r="M135" s="145">
        <f>'CONTROL ALGAS IV Región'!L52</f>
        <v>0.53224390243902442</v>
      </c>
      <c r="N135" s="146" t="str">
        <f>'CONTROL ALGAS IV Región'!M52</f>
        <v>-</v>
      </c>
      <c r="O135" s="146">
        <f>+'RESUMEN ANUAL'!B$4</f>
        <v>44926</v>
      </c>
      <c r="P135" s="148">
        <v>2022</v>
      </c>
      <c r="Q135" s="143"/>
    </row>
    <row r="136" spans="1:17">
      <c r="A136" s="349" t="s">
        <v>74</v>
      </c>
      <c r="B136" s="349" t="s">
        <v>60</v>
      </c>
      <c r="C136" s="349" t="s">
        <v>61</v>
      </c>
      <c r="D136" s="349" t="s">
        <v>62</v>
      </c>
      <c r="E136" s="349" t="s">
        <v>71</v>
      </c>
      <c r="F136" s="349" t="s">
        <v>64</v>
      </c>
      <c r="G136" s="349" t="s">
        <v>64</v>
      </c>
      <c r="H136" s="350">
        <f>'CONTROL ALGAS IV Región'!F53</f>
        <v>205</v>
      </c>
      <c r="I136" s="148">
        <v>0</v>
      </c>
      <c r="J136" s="144">
        <f>'CONTROL ALGAS IV Región'!G53</f>
        <v>300.89</v>
      </c>
      <c r="K136" s="144">
        <f>'CONTROL ALGAS IV Región'!J53</f>
        <v>294.32</v>
      </c>
      <c r="L136" s="144">
        <f>'CONTROL ALGAS IV Región'!K53</f>
        <v>6.5699999999999932</v>
      </c>
      <c r="M136" s="145">
        <f>'CONTROL ALGAS IV Región'!L53</f>
        <v>0.97816477782578348</v>
      </c>
      <c r="N136" s="146" t="str">
        <f>'CONTROL ALGAS IV Región'!M53</f>
        <v>-</v>
      </c>
      <c r="O136" s="146">
        <f>+'RESUMEN ANUAL'!B$4</f>
        <v>44926</v>
      </c>
      <c r="P136" s="148">
        <v>2022</v>
      </c>
      <c r="Q136" s="321"/>
    </row>
    <row r="137" spans="1:17">
      <c r="A137" s="349" t="s">
        <v>74</v>
      </c>
      <c r="B137" s="349" t="s">
        <v>60</v>
      </c>
      <c r="C137" s="349" t="s">
        <v>61</v>
      </c>
      <c r="D137" s="349" t="s">
        <v>62</v>
      </c>
      <c r="E137" s="349" t="s">
        <v>71</v>
      </c>
      <c r="F137" s="349" t="s">
        <v>51</v>
      </c>
      <c r="G137" s="349" t="s">
        <v>51</v>
      </c>
      <c r="H137" s="350">
        <f>'CONTROL ALGAS IV Región'!F55</f>
        <v>211</v>
      </c>
      <c r="I137" s="148">
        <v>0</v>
      </c>
      <c r="J137" s="144">
        <f>'CONTROL ALGAS IV Región'!G55</f>
        <v>217.57</v>
      </c>
      <c r="K137" s="144">
        <f>'CONTROL ALGAS IV Región'!J55</f>
        <v>304.05399999999997</v>
      </c>
      <c r="L137" s="144">
        <f>'CONTROL ALGAS IV Región'!K55</f>
        <v>-86.48399999999998</v>
      </c>
      <c r="M137" s="145">
        <f>'CONTROL ALGAS IV Región'!L55</f>
        <v>1.397499655283357</v>
      </c>
      <c r="N137" s="146">
        <f>'CONTROL ALGAS IV Región'!M55</f>
        <v>44643</v>
      </c>
      <c r="O137" s="146">
        <f>+'RESUMEN ANUAL'!B$4</f>
        <v>44926</v>
      </c>
      <c r="P137" s="148">
        <v>2022</v>
      </c>
      <c r="Q137" s="143"/>
    </row>
    <row r="138" spans="1:17">
      <c r="A138" s="349" t="s">
        <v>74</v>
      </c>
      <c r="B138" s="349" t="s">
        <v>60</v>
      </c>
      <c r="C138" s="349" t="s">
        <v>61</v>
      </c>
      <c r="D138" s="349" t="s">
        <v>62</v>
      </c>
      <c r="E138" s="349" t="s">
        <v>71</v>
      </c>
      <c r="F138" s="349" t="s">
        <v>52</v>
      </c>
      <c r="G138" s="349" t="s">
        <v>52</v>
      </c>
      <c r="H138" s="350">
        <f>'CONTROL ALGAS IV Región'!F56</f>
        <v>205</v>
      </c>
      <c r="I138" s="148">
        <v>0</v>
      </c>
      <c r="J138" s="144">
        <f>'CONTROL ALGAS IV Región'!G56</f>
        <v>118.51600000000002</v>
      </c>
      <c r="K138" s="144">
        <f>'CONTROL ALGAS IV Región'!J56</f>
        <v>211.56</v>
      </c>
      <c r="L138" s="144">
        <f>'CONTROL ALGAS IV Región'!K56</f>
        <v>-93.043999999999983</v>
      </c>
      <c r="M138" s="145">
        <f>'CONTROL ALGAS IV Región'!L56</f>
        <v>1.7850754328529479</v>
      </c>
      <c r="N138" s="146">
        <f>'CONTROL ALGAS IV Región'!M56</f>
        <v>44669</v>
      </c>
      <c r="O138" s="146">
        <f>+'RESUMEN ANUAL'!B$4</f>
        <v>44926</v>
      </c>
      <c r="P138" s="148">
        <v>2022</v>
      </c>
      <c r="Q138" s="321"/>
    </row>
    <row r="139" spans="1:17">
      <c r="A139" s="349" t="s">
        <v>74</v>
      </c>
      <c r="B139" s="349" t="s">
        <v>60</v>
      </c>
      <c r="C139" s="349" t="s">
        <v>61</v>
      </c>
      <c r="D139" s="349" t="s">
        <v>62</v>
      </c>
      <c r="E139" s="349" t="s">
        <v>71</v>
      </c>
      <c r="F139" s="349" t="s">
        <v>115</v>
      </c>
      <c r="G139" s="349" t="s">
        <v>115</v>
      </c>
      <c r="H139" s="350">
        <f>'CONTROL ALGAS IV Región'!F57</f>
        <v>205</v>
      </c>
      <c r="I139" s="148">
        <v>0</v>
      </c>
      <c r="J139" s="144">
        <f>'CONTROL ALGAS IV Región'!G57</f>
        <v>111.95600000000002</v>
      </c>
      <c r="K139" s="144">
        <f>'CONTROL ALGAS IV Región'!J57</f>
        <v>201.322</v>
      </c>
      <c r="L139" s="144">
        <f>'CONTROL ALGAS IV Región'!K57</f>
        <v>-89.365999999999985</v>
      </c>
      <c r="M139" s="145">
        <f>'CONTROL ALGAS IV Región'!L57</f>
        <v>1.7982243024045159</v>
      </c>
      <c r="N139" s="146">
        <f>'CONTROL ALGAS IV Región'!M57</f>
        <v>44694</v>
      </c>
      <c r="O139" s="146">
        <f>+'RESUMEN ANUAL'!B$4</f>
        <v>44926</v>
      </c>
      <c r="P139" s="148">
        <v>2022</v>
      </c>
      <c r="Q139" s="321"/>
    </row>
    <row r="140" spans="1:17">
      <c r="A140" s="349" t="s">
        <v>74</v>
      </c>
      <c r="B140" s="349" t="s">
        <v>60</v>
      </c>
      <c r="C140" s="349" t="s">
        <v>61</v>
      </c>
      <c r="D140" s="349" t="s">
        <v>62</v>
      </c>
      <c r="E140" s="349" t="s">
        <v>71</v>
      </c>
      <c r="F140" s="349" t="s">
        <v>53</v>
      </c>
      <c r="G140" s="349" t="s">
        <v>53</v>
      </c>
      <c r="H140" s="350">
        <f>'CONTROL ALGAS IV Región'!F58</f>
        <v>205</v>
      </c>
      <c r="I140" s="148">
        <v>0</v>
      </c>
      <c r="J140" s="144">
        <f>'CONTROL ALGAS IV Región'!G58</f>
        <v>115.63400000000001</v>
      </c>
      <c r="K140" s="144">
        <f>'CONTROL ALGAS IV Región'!J58</f>
        <v>156.197</v>
      </c>
      <c r="L140" s="144">
        <f>'CONTROL ALGAS IV Región'!K58</f>
        <v>-40.562999999999988</v>
      </c>
      <c r="M140" s="145">
        <f>'CONTROL ALGAS IV Región'!L58</f>
        <v>1.3507878305688636</v>
      </c>
      <c r="N140" s="146">
        <f>'CONTROL ALGAS IV Región'!M58</f>
        <v>44740</v>
      </c>
      <c r="O140" s="146">
        <f>+'RESUMEN ANUAL'!B$4</f>
        <v>44926</v>
      </c>
      <c r="P140" s="148">
        <v>2022</v>
      </c>
      <c r="Q140" s="143"/>
    </row>
    <row r="141" spans="1:17">
      <c r="A141" s="349" t="s">
        <v>74</v>
      </c>
      <c r="B141" s="349" t="s">
        <v>60</v>
      </c>
      <c r="C141" s="349" t="s">
        <v>61</v>
      </c>
      <c r="D141" s="349" t="s">
        <v>62</v>
      </c>
      <c r="E141" s="349" t="s">
        <v>71</v>
      </c>
      <c r="F141" s="349" t="s">
        <v>54</v>
      </c>
      <c r="G141" s="349" t="s">
        <v>54</v>
      </c>
      <c r="H141" s="350">
        <f>'CONTROL ALGAS IV Región'!F59</f>
        <v>205</v>
      </c>
      <c r="I141" s="148">
        <v>0</v>
      </c>
      <c r="J141" s="144">
        <f>'CONTROL ALGAS IV Región'!G59</f>
        <v>164.43700000000001</v>
      </c>
      <c r="K141" s="144">
        <f>'CONTROL ALGAS IV Región'!J59</f>
        <v>119.864</v>
      </c>
      <c r="L141" s="144">
        <f>'CONTROL ALGAS IV Región'!K59</f>
        <v>44.573000000000008</v>
      </c>
      <c r="M141" s="145">
        <f>'CONTROL ALGAS IV Región'!L59</f>
        <v>0.72893570181893363</v>
      </c>
      <c r="N141" s="146" t="str">
        <f>'CONTROL ALGAS IV Región'!M59</f>
        <v>-</v>
      </c>
      <c r="O141" s="146">
        <f>+'RESUMEN ANUAL'!B$4</f>
        <v>44926</v>
      </c>
      <c r="P141" s="148">
        <v>2022</v>
      </c>
      <c r="Q141" s="143"/>
    </row>
    <row r="142" spans="1:17">
      <c r="A142" s="349" t="s">
        <v>74</v>
      </c>
      <c r="B142" s="349" t="s">
        <v>60</v>
      </c>
      <c r="C142" s="349" t="s">
        <v>61</v>
      </c>
      <c r="D142" s="349" t="s">
        <v>62</v>
      </c>
      <c r="E142" s="349" t="s">
        <v>71</v>
      </c>
      <c r="F142" s="349" t="s">
        <v>65</v>
      </c>
      <c r="G142" s="349" t="s">
        <v>65</v>
      </c>
      <c r="H142" s="354">
        <f>'CONTROL ALGAS IV Región'!F60</f>
        <v>205</v>
      </c>
      <c r="I142" s="148">
        <v>0</v>
      </c>
      <c r="J142" s="144">
        <f>'CONTROL ALGAS IV Región'!G60</f>
        <v>249.57300000000001</v>
      </c>
      <c r="K142" s="144">
        <f>'CONTROL ALGAS IV Región'!J60</f>
        <v>148.036</v>
      </c>
      <c r="L142" s="144">
        <f>'CONTROL ALGAS IV Región'!K60</f>
        <v>101.53700000000001</v>
      </c>
      <c r="M142" s="145">
        <f>'CONTROL ALGAS IV Región'!L60</f>
        <v>0.59315711234789015</v>
      </c>
      <c r="N142" s="146" t="str">
        <f>'CONTROL ALGAS IV Región'!M60</f>
        <v>-</v>
      </c>
      <c r="O142" s="146">
        <f>+'RESUMEN ANUAL'!B$4</f>
        <v>44926</v>
      </c>
      <c r="P142" s="148">
        <v>2022</v>
      </c>
      <c r="Q142" s="321"/>
    </row>
    <row r="143" spans="1:17">
      <c r="A143" s="349" t="s">
        <v>74</v>
      </c>
      <c r="B143" s="349" t="s">
        <v>60</v>
      </c>
      <c r="C143" s="349" t="s">
        <v>61</v>
      </c>
      <c r="D143" s="349" t="s">
        <v>62</v>
      </c>
      <c r="E143" s="349" t="s">
        <v>71</v>
      </c>
      <c r="F143" s="349" t="s">
        <v>55</v>
      </c>
      <c r="G143" s="349" t="s">
        <v>55</v>
      </c>
      <c r="H143" s="350">
        <f>'CONTROL ALGAS IV Región'!F62</f>
        <v>211</v>
      </c>
      <c r="I143" s="148">
        <v>0</v>
      </c>
      <c r="J143" s="144">
        <f>'CONTROL ALGAS IV Región'!G62</f>
        <v>312.53700000000003</v>
      </c>
      <c r="K143" s="144">
        <f>'CONTROL ALGAS IV Región'!J62</f>
        <v>270.59300000000002</v>
      </c>
      <c r="L143" s="144">
        <f>'CONTROL ALGAS IV Región'!K62</f>
        <v>41.944000000000017</v>
      </c>
      <c r="M143" s="145">
        <f>'CONTROL ALGAS IV Región'!L62</f>
        <v>0.86579508986136033</v>
      </c>
      <c r="N143" s="146" t="str">
        <f>'CONTROL ALGAS IV Región'!M62</f>
        <v>-</v>
      </c>
      <c r="O143" s="146">
        <f>+'RESUMEN ANUAL'!B$4</f>
        <v>44926</v>
      </c>
      <c r="P143" s="148">
        <v>2022</v>
      </c>
      <c r="Q143" s="143"/>
    </row>
    <row r="144" spans="1:17">
      <c r="A144" s="349" t="s">
        <v>74</v>
      </c>
      <c r="B144" s="349" t="s">
        <v>60</v>
      </c>
      <c r="C144" s="349" t="s">
        <v>61</v>
      </c>
      <c r="D144" s="349" t="s">
        <v>62</v>
      </c>
      <c r="E144" s="349" t="s">
        <v>71</v>
      </c>
      <c r="F144" s="349" t="s">
        <v>66</v>
      </c>
      <c r="G144" s="349" t="s">
        <v>56</v>
      </c>
      <c r="H144" s="350">
        <f>'CONTROL ALGAS IV Región'!F63</f>
        <v>205</v>
      </c>
      <c r="I144" s="148">
        <v>0</v>
      </c>
      <c r="J144" s="144">
        <f>'CONTROL ALGAS IV Región'!G63</f>
        <v>246.94400000000002</v>
      </c>
      <c r="K144" s="144">
        <f>'CONTROL ALGAS IV Región'!J63</f>
        <v>161.751</v>
      </c>
      <c r="L144" s="144">
        <f>'CONTROL ALGAS IV Región'!K63</f>
        <v>85.193000000000012</v>
      </c>
      <c r="M144" s="145">
        <f>'CONTROL ALGAS IV Región'!L63</f>
        <v>0.65501085266295189</v>
      </c>
      <c r="N144" s="146" t="str">
        <f>'CONTROL ALGAS IV Región'!M63</f>
        <v>-</v>
      </c>
      <c r="O144" s="146">
        <f>+'RESUMEN ANUAL'!B$4</f>
        <v>44926</v>
      </c>
      <c r="P144" s="148">
        <v>2022</v>
      </c>
      <c r="Q144" s="143"/>
    </row>
    <row r="145" spans="1:17">
      <c r="A145" s="349" t="s">
        <v>74</v>
      </c>
      <c r="B145" s="349" t="s">
        <v>60</v>
      </c>
      <c r="C145" s="349" t="s">
        <v>61</v>
      </c>
      <c r="D145" s="349" t="s">
        <v>62</v>
      </c>
      <c r="E145" s="349" t="s">
        <v>71</v>
      </c>
      <c r="F145" s="349" t="s">
        <v>67</v>
      </c>
      <c r="G145" s="349" t="s">
        <v>67</v>
      </c>
      <c r="H145" s="354">
        <f>'CONTROL ALGAS IV Región'!F64</f>
        <v>205</v>
      </c>
      <c r="I145" s="148">
        <v>0</v>
      </c>
      <c r="J145" s="144">
        <f>'CONTROL ALGAS IV Región'!G64</f>
        <v>290.19299999999998</v>
      </c>
      <c r="K145" s="144">
        <f>'CONTROL ALGAS IV Región'!J64</f>
        <v>150.28299999999999</v>
      </c>
      <c r="L145" s="144">
        <f>'CONTROL ALGAS IV Región'!K64</f>
        <v>139.91</v>
      </c>
      <c r="M145" s="145">
        <f>'CONTROL ALGAS IV Región'!L64</f>
        <v>0.51787258824299687</v>
      </c>
      <c r="N145" s="146" t="str">
        <f>'CONTROL ALGAS IV Región'!M64</f>
        <v>-</v>
      </c>
      <c r="O145" s="146">
        <f>+'RESUMEN ANUAL'!B$4</f>
        <v>44926</v>
      </c>
      <c r="P145" s="148">
        <v>2022</v>
      </c>
      <c r="Q145" s="321"/>
    </row>
    <row r="146" spans="1:17">
      <c r="A146" s="349" t="s">
        <v>74</v>
      </c>
      <c r="B146" s="349" t="s">
        <v>60</v>
      </c>
      <c r="C146" s="349" t="s">
        <v>61</v>
      </c>
      <c r="D146" s="349" t="s">
        <v>62</v>
      </c>
      <c r="E146" s="349" t="s">
        <v>71</v>
      </c>
      <c r="F146" s="349" t="s">
        <v>57</v>
      </c>
      <c r="G146" s="349" t="s">
        <v>57</v>
      </c>
      <c r="H146" s="350">
        <f>'CONTROL ALGAS IV Región'!F66</f>
        <v>211</v>
      </c>
      <c r="I146" s="148">
        <v>0</v>
      </c>
      <c r="J146" s="144">
        <f>'CONTROL ALGAS IV Región'!G66</f>
        <v>350.90999999999997</v>
      </c>
      <c r="K146" s="144">
        <f>'CONTROL ALGAS IV Región'!J66</f>
        <v>136.59299999999999</v>
      </c>
      <c r="L146" s="144">
        <f>'CONTROL ALGAS IV Región'!K66</f>
        <v>214.31699999999998</v>
      </c>
      <c r="M146" s="145">
        <f>'CONTROL ALGAS IV Región'!L66</f>
        <v>0.38925365478327778</v>
      </c>
      <c r="N146" s="146" t="str">
        <f>'CONTROL ALGAS IV Región'!M66</f>
        <v>-</v>
      </c>
      <c r="O146" s="146">
        <f>+'RESUMEN ANUAL'!B$4</f>
        <v>44926</v>
      </c>
      <c r="P146" s="148">
        <v>2022</v>
      </c>
      <c r="Q146" s="143"/>
    </row>
    <row r="147" spans="1:17">
      <c r="A147" s="349" t="s">
        <v>74</v>
      </c>
      <c r="B147" s="349" t="s">
        <v>60</v>
      </c>
      <c r="C147" s="349" t="s">
        <v>61</v>
      </c>
      <c r="D147" s="349" t="s">
        <v>62</v>
      </c>
      <c r="E147" s="349" t="s">
        <v>142</v>
      </c>
      <c r="F147" s="349" t="s">
        <v>51</v>
      </c>
      <c r="G147" s="349" t="s">
        <v>51</v>
      </c>
      <c r="H147" s="350">
        <f>'CONTROL ALGAS IV Región'!F54</f>
        <v>53</v>
      </c>
      <c r="I147" s="148">
        <v>0</v>
      </c>
      <c r="J147" s="144">
        <f>'CONTROL ALGAS IV Región'!G54</f>
        <v>53</v>
      </c>
      <c r="K147" s="144">
        <f>'CONTROL ALGAS IV Región'!J54</f>
        <v>45.765999999999998</v>
      </c>
      <c r="L147" s="144">
        <f>'CONTROL ALGAS IV Región'!K54</f>
        <v>7.2340000000000018</v>
      </c>
      <c r="M147" s="145">
        <f>'CONTROL ALGAS IV Región'!L54</f>
        <v>0.86350943396226409</v>
      </c>
      <c r="N147" s="146">
        <f>'CONTROL ALGAS IV Región'!M54</f>
        <v>44648</v>
      </c>
      <c r="O147" s="146">
        <f>+'RESUMEN ANUAL'!B$4</f>
        <v>44926</v>
      </c>
      <c r="P147" s="148">
        <v>2022</v>
      </c>
      <c r="Q147" s="143"/>
    </row>
    <row r="148" spans="1:17">
      <c r="A148" s="349" t="s">
        <v>74</v>
      </c>
      <c r="B148" s="349" t="s">
        <v>60</v>
      </c>
      <c r="C148" s="349" t="s">
        <v>61</v>
      </c>
      <c r="D148" s="349" t="s">
        <v>62</v>
      </c>
      <c r="E148" s="349" t="s">
        <v>142</v>
      </c>
      <c r="F148" s="349" t="s">
        <v>55</v>
      </c>
      <c r="G148" s="349" t="s">
        <v>55</v>
      </c>
      <c r="H148" s="350">
        <f>'CONTROL ALGAS IV Región'!F61</f>
        <v>57</v>
      </c>
      <c r="I148" s="148">
        <v>0</v>
      </c>
      <c r="J148" s="144">
        <f>'CONTROL ALGAS IV Región'!G61</f>
        <v>64.234000000000009</v>
      </c>
      <c r="K148" s="144">
        <f>'CONTROL ALGAS IV Región'!J61</f>
        <v>50.603000000000002</v>
      </c>
      <c r="L148" s="144">
        <f>'CONTROL ALGAS IV Región'!K61</f>
        <v>13.631000000000007</v>
      </c>
      <c r="M148" s="145">
        <f>'CONTROL ALGAS IV Región'!L61</f>
        <v>0.78779151228321442</v>
      </c>
      <c r="N148" s="146" t="str">
        <f>'CONTROL ALGAS IV Región'!M61</f>
        <v>-</v>
      </c>
      <c r="O148" s="146">
        <f>+'RESUMEN ANUAL'!B$4</f>
        <v>44926</v>
      </c>
      <c r="P148" s="148">
        <v>2022</v>
      </c>
      <c r="Q148" s="143"/>
    </row>
    <row r="149" spans="1:17">
      <c r="A149" s="349" t="s">
        <v>74</v>
      </c>
      <c r="B149" s="349" t="s">
        <v>60</v>
      </c>
      <c r="C149" s="349" t="s">
        <v>61</v>
      </c>
      <c r="D149" s="349" t="s">
        <v>62</v>
      </c>
      <c r="E149" s="349" t="s">
        <v>142</v>
      </c>
      <c r="F149" s="349" t="s">
        <v>57</v>
      </c>
      <c r="G149" s="349" t="s">
        <v>57</v>
      </c>
      <c r="H149" s="350">
        <f>'CONTROL ALGAS IV Región'!F65</f>
        <v>53</v>
      </c>
      <c r="I149" s="148">
        <v>0</v>
      </c>
      <c r="J149" s="144">
        <f>'CONTROL ALGAS IV Región'!G65</f>
        <v>66.631</v>
      </c>
      <c r="K149" s="144">
        <f>'CONTROL ALGAS IV Región'!J65</f>
        <v>130.98400000000001</v>
      </c>
      <c r="L149" s="144">
        <f>'CONTROL ALGAS IV Región'!K65</f>
        <v>-64.353000000000009</v>
      </c>
      <c r="M149" s="145">
        <f>'CONTROL ALGAS IV Región'!L65</f>
        <v>1.9658117092644567</v>
      </c>
      <c r="N149" s="146">
        <f>'CONTROL ALGAS IV Región'!M65</f>
        <v>44907</v>
      </c>
      <c r="O149" s="146">
        <f>+'RESUMEN ANUAL'!B$4</f>
        <v>44926</v>
      </c>
      <c r="P149" s="148">
        <v>2022</v>
      </c>
      <c r="Q149" s="143"/>
    </row>
    <row r="150" spans="1:17">
      <c r="A150" s="349" t="s">
        <v>74</v>
      </c>
      <c r="B150" s="349" t="s">
        <v>60</v>
      </c>
      <c r="C150" s="349" t="s">
        <v>61</v>
      </c>
      <c r="D150" s="349" t="s">
        <v>62</v>
      </c>
      <c r="E150" s="349" t="s">
        <v>72</v>
      </c>
      <c r="F150" s="349" t="s">
        <v>50</v>
      </c>
      <c r="G150" s="349" t="s">
        <v>50</v>
      </c>
      <c r="H150" s="350">
        <f>'CONTROL ALGAS IV Región'!F67</f>
        <v>383</v>
      </c>
      <c r="I150" s="148">
        <v>0</v>
      </c>
      <c r="J150" s="144">
        <f>'CONTROL ALGAS IV Región'!G67</f>
        <v>383</v>
      </c>
      <c r="K150" s="144">
        <f>'CONTROL ALGAS IV Región'!J67</f>
        <v>192.66200000000001</v>
      </c>
      <c r="L150" s="144">
        <f>'CONTROL ALGAS IV Región'!K67</f>
        <v>190.33799999999999</v>
      </c>
      <c r="M150" s="145">
        <f>'CONTROL ALGAS IV Región'!L67</f>
        <v>0.50303394255874678</v>
      </c>
      <c r="N150" s="146" t="str">
        <f>'CONTROL ALGAS IV Región'!M67</f>
        <v>-</v>
      </c>
      <c r="O150" s="146">
        <f>+'RESUMEN ANUAL'!B$4</f>
        <v>44926</v>
      </c>
      <c r="P150" s="148">
        <v>2022</v>
      </c>
      <c r="Q150" s="143"/>
    </row>
    <row r="151" spans="1:17">
      <c r="A151" s="349" t="s">
        <v>74</v>
      </c>
      <c r="B151" s="349" t="s">
        <v>60</v>
      </c>
      <c r="C151" s="349" t="s">
        <v>61</v>
      </c>
      <c r="D151" s="349" t="s">
        <v>62</v>
      </c>
      <c r="E151" s="349" t="s">
        <v>72</v>
      </c>
      <c r="F151" s="349" t="s">
        <v>64</v>
      </c>
      <c r="G151" s="349" t="s">
        <v>64</v>
      </c>
      <c r="H151" s="350">
        <f>'CONTROL ALGAS IV Región'!F68</f>
        <v>383</v>
      </c>
      <c r="I151" s="148">
        <v>0</v>
      </c>
      <c r="J151" s="144">
        <f>'CONTROL ALGAS IV Región'!G68</f>
        <v>573.33799999999997</v>
      </c>
      <c r="K151" s="144">
        <f>'CONTROL ALGAS IV Región'!J68</f>
        <v>379.08</v>
      </c>
      <c r="L151" s="144">
        <f>'CONTROL ALGAS IV Región'!K68</f>
        <v>194.25799999999998</v>
      </c>
      <c r="M151" s="145">
        <f>'CONTROL ALGAS IV Región'!L68</f>
        <v>0.66118066480854232</v>
      </c>
      <c r="N151" s="146" t="str">
        <f>'CONTROL ALGAS IV Región'!M68</f>
        <v>-</v>
      </c>
      <c r="O151" s="146">
        <f>+'RESUMEN ANUAL'!B$4</f>
        <v>44926</v>
      </c>
      <c r="P151" s="148">
        <v>2022</v>
      </c>
      <c r="Q151" s="321"/>
    </row>
    <row r="152" spans="1:17">
      <c r="A152" s="349" t="s">
        <v>74</v>
      </c>
      <c r="B152" s="349" t="s">
        <v>60</v>
      </c>
      <c r="C152" s="349" t="s">
        <v>61</v>
      </c>
      <c r="D152" s="349" t="s">
        <v>62</v>
      </c>
      <c r="E152" s="349" t="s">
        <v>72</v>
      </c>
      <c r="F152" s="349" t="s">
        <v>51</v>
      </c>
      <c r="G152" s="349" t="s">
        <v>51</v>
      </c>
      <c r="H152" s="350">
        <f>'CONTROL ALGAS IV Región'!F70</f>
        <v>394</v>
      </c>
      <c r="I152" s="148">
        <v>0</v>
      </c>
      <c r="J152" s="144">
        <f>'CONTROL ALGAS IV Región'!G70</f>
        <v>588.25800000000004</v>
      </c>
      <c r="K152" s="144">
        <f>'CONTROL ALGAS IV Región'!J70</f>
        <v>649.68399999999997</v>
      </c>
      <c r="L152" s="144">
        <f>'CONTROL ALGAS IV Región'!K70</f>
        <v>-61.425999999999931</v>
      </c>
      <c r="M152" s="145">
        <f>'CONTROL ALGAS IV Región'!L70</f>
        <v>1.1044201693814617</v>
      </c>
      <c r="N152" s="146" t="str">
        <f>'CONTROL ALGAS IV Región'!M70</f>
        <v>-</v>
      </c>
      <c r="O152" s="146">
        <f>+'RESUMEN ANUAL'!B$4</f>
        <v>44926</v>
      </c>
      <c r="P152" s="148">
        <v>2022</v>
      </c>
      <c r="Q152" s="143"/>
    </row>
    <row r="153" spans="1:17">
      <c r="A153" s="349" t="s">
        <v>74</v>
      </c>
      <c r="B153" s="349" t="s">
        <v>60</v>
      </c>
      <c r="C153" s="349" t="s">
        <v>61</v>
      </c>
      <c r="D153" s="349" t="s">
        <v>62</v>
      </c>
      <c r="E153" s="349" t="s">
        <v>72</v>
      </c>
      <c r="F153" s="349" t="s">
        <v>52</v>
      </c>
      <c r="G153" s="349" t="s">
        <v>52</v>
      </c>
      <c r="H153" s="350">
        <f>'CONTROL ALGAS IV Región'!F71</f>
        <v>383</v>
      </c>
      <c r="I153" s="148">
        <v>0</v>
      </c>
      <c r="J153" s="144">
        <f>'CONTROL ALGAS IV Región'!G71</f>
        <v>321.57400000000007</v>
      </c>
      <c r="K153" s="144">
        <f>'CONTROL ALGAS IV Región'!J71</f>
        <v>418.50799999999998</v>
      </c>
      <c r="L153" s="144">
        <f>'CONTROL ALGAS IV Región'!K71</f>
        <v>-96.933999999999912</v>
      </c>
      <c r="M153" s="145">
        <f>'CONTROL ALGAS IV Región'!L71</f>
        <v>1.3014360613731206</v>
      </c>
      <c r="N153" s="146">
        <f>'CONTROL ALGAS IV Región'!M71</f>
        <v>44669</v>
      </c>
      <c r="O153" s="146">
        <f>+'RESUMEN ANUAL'!B$4</f>
        <v>44926</v>
      </c>
      <c r="P153" s="148">
        <v>2022</v>
      </c>
      <c r="Q153" s="321"/>
    </row>
    <row r="154" spans="1:17">
      <c r="A154" s="349" t="s">
        <v>74</v>
      </c>
      <c r="B154" s="349" t="s">
        <v>60</v>
      </c>
      <c r="C154" s="349" t="s">
        <v>61</v>
      </c>
      <c r="D154" s="349" t="s">
        <v>62</v>
      </c>
      <c r="E154" s="349" t="s">
        <v>72</v>
      </c>
      <c r="F154" s="349" t="s">
        <v>115</v>
      </c>
      <c r="G154" s="349" t="s">
        <v>115</v>
      </c>
      <c r="H154" s="350">
        <f>'CONTROL ALGAS IV Región'!F72</f>
        <v>383</v>
      </c>
      <c r="I154" s="148">
        <v>0</v>
      </c>
      <c r="J154" s="144">
        <f>'CONTROL ALGAS IV Región'!G72</f>
        <v>286.06600000000009</v>
      </c>
      <c r="K154" s="144">
        <f>'CONTROL ALGAS IV Región'!J72</f>
        <v>338.709</v>
      </c>
      <c r="L154" s="144">
        <f>'CONTROL ALGAS IV Región'!K72</f>
        <v>-52.642999999999915</v>
      </c>
      <c r="M154" s="145">
        <f>'CONTROL ALGAS IV Región'!L72</f>
        <v>1.1840239664972416</v>
      </c>
      <c r="N154" s="146">
        <f>'CONTROL ALGAS IV Región'!M72</f>
        <v>44704</v>
      </c>
      <c r="O154" s="146">
        <f>+'RESUMEN ANUAL'!B$4</f>
        <v>44926</v>
      </c>
      <c r="P154" s="148">
        <v>2022</v>
      </c>
      <c r="Q154" s="321"/>
    </row>
    <row r="155" spans="1:17">
      <c r="A155" s="349" t="s">
        <v>74</v>
      </c>
      <c r="B155" s="349" t="s">
        <v>60</v>
      </c>
      <c r="C155" s="349" t="s">
        <v>61</v>
      </c>
      <c r="D155" s="349" t="s">
        <v>62</v>
      </c>
      <c r="E155" s="349" t="s">
        <v>72</v>
      </c>
      <c r="F155" s="349" t="s">
        <v>53</v>
      </c>
      <c r="G155" s="349" t="s">
        <v>53</v>
      </c>
      <c r="H155" s="350">
        <f>'CONTROL ALGAS IV Región'!F73</f>
        <v>383</v>
      </c>
      <c r="I155" s="148">
        <v>0</v>
      </c>
      <c r="J155" s="144">
        <f>'CONTROL ALGAS IV Región'!G73</f>
        <v>330.35700000000008</v>
      </c>
      <c r="K155" s="144">
        <f>'CONTROL ALGAS IV Región'!J73</f>
        <v>132.93</v>
      </c>
      <c r="L155" s="144">
        <f>'CONTROL ALGAS IV Región'!K73</f>
        <v>197.42700000000008</v>
      </c>
      <c r="M155" s="145">
        <f>'CONTROL ALGAS IV Región'!L73</f>
        <v>0.40238287670610878</v>
      </c>
      <c r="N155" s="147" t="str">
        <f>'CONTROL ALGAS IV Región'!M73</f>
        <v>-</v>
      </c>
      <c r="O155" s="146">
        <f>+'RESUMEN ANUAL'!B$4</f>
        <v>44926</v>
      </c>
      <c r="P155" s="148">
        <v>2022</v>
      </c>
      <c r="Q155" s="143"/>
    </row>
    <row r="156" spans="1:17">
      <c r="A156" s="349" t="s">
        <v>74</v>
      </c>
      <c r="B156" s="349" t="s">
        <v>60</v>
      </c>
      <c r="C156" s="349" t="s">
        <v>61</v>
      </c>
      <c r="D156" s="349" t="s">
        <v>62</v>
      </c>
      <c r="E156" s="349" t="s">
        <v>72</v>
      </c>
      <c r="F156" s="349" t="s">
        <v>54</v>
      </c>
      <c r="G156" s="349" t="s">
        <v>54</v>
      </c>
      <c r="H156" s="350">
        <f>'CONTROL ALGAS IV Región'!F74</f>
        <v>383</v>
      </c>
      <c r="I156" s="148">
        <v>0</v>
      </c>
      <c r="J156" s="144">
        <f>'CONTROL ALGAS IV Región'!G74</f>
        <v>580.42700000000013</v>
      </c>
      <c r="K156" s="144">
        <f>'CONTROL ALGAS IV Región'!J74</f>
        <v>205.12799999999999</v>
      </c>
      <c r="L156" s="144">
        <f>'CONTROL ALGAS IV Región'!K74</f>
        <v>375.29900000000015</v>
      </c>
      <c r="M156" s="145">
        <f>'CONTROL ALGAS IV Región'!L74</f>
        <v>0.35340878353350197</v>
      </c>
      <c r="N156" s="147" t="str">
        <f>'CONTROL ALGAS IV Región'!M74</f>
        <v>-</v>
      </c>
      <c r="O156" s="146">
        <f>+'RESUMEN ANUAL'!B$4</f>
        <v>44926</v>
      </c>
      <c r="P156" s="148">
        <v>2022</v>
      </c>
      <c r="Q156" s="143"/>
    </row>
    <row r="157" spans="1:17">
      <c r="A157" s="349" t="s">
        <v>74</v>
      </c>
      <c r="B157" s="349" t="s">
        <v>60</v>
      </c>
      <c r="C157" s="349" t="s">
        <v>61</v>
      </c>
      <c r="D157" s="349" t="s">
        <v>62</v>
      </c>
      <c r="E157" s="349" t="s">
        <v>72</v>
      </c>
      <c r="F157" s="349" t="s">
        <v>65</v>
      </c>
      <c r="G157" s="349" t="s">
        <v>65</v>
      </c>
      <c r="H157" s="354">
        <f>'CONTROL ALGAS IV Región'!F75</f>
        <v>383</v>
      </c>
      <c r="I157" s="148">
        <v>0</v>
      </c>
      <c r="J157" s="144">
        <f>'CONTROL ALGAS IV Región'!G75</f>
        <v>758.29900000000021</v>
      </c>
      <c r="K157" s="144">
        <f>'CONTROL ALGAS IV Región'!J75</f>
        <v>226.27</v>
      </c>
      <c r="L157" s="144">
        <f>'CONTROL ALGAS IV Región'!K75</f>
        <v>532.02900000000022</v>
      </c>
      <c r="M157" s="145">
        <f>'CONTROL ALGAS IV Región'!L75</f>
        <v>0.29839153157263815</v>
      </c>
      <c r="N157" s="147" t="str">
        <f>'CONTROL ALGAS IV Región'!M75</f>
        <v>-</v>
      </c>
      <c r="O157" s="146">
        <f>+'RESUMEN ANUAL'!B$4</f>
        <v>44926</v>
      </c>
      <c r="P157" s="148">
        <v>2022</v>
      </c>
      <c r="Q157" s="321"/>
    </row>
    <row r="158" spans="1:17">
      <c r="A158" s="349" t="s">
        <v>74</v>
      </c>
      <c r="B158" s="349" t="s">
        <v>60</v>
      </c>
      <c r="C158" s="349" t="s">
        <v>61</v>
      </c>
      <c r="D158" s="349" t="s">
        <v>62</v>
      </c>
      <c r="E158" s="349" t="s">
        <v>72</v>
      </c>
      <c r="F158" s="349" t="s">
        <v>55</v>
      </c>
      <c r="G158" s="349" t="s">
        <v>55</v>
      </c>
      <c r="H158" s="350">
        <f>'CONTROL ALGAS IV Región'!F77</f>
        <v>394</v>
      </c>
      <c r="I158" s="148">
        <v>0</v>
      </c>
      <c r="J158" s="144">
        <f>'CONTROL ALGAS IV Región'!G77</f>
        <v>926.02900000000022</v>
      </c>
      <c r="K158" s="144">
        <f>'CONTROL ALGAS IV Región'!J77</f>
        <v>307.64299999999997</v>
      </c>
      <c r="L158" s="144">
        <f>'CONTROL ALGAS IV Región'!K77</f>
        <v>618.38600000000019</v>
      </c>
      <c r="M158" s="145">
        <f>'CONTROL ALGAS IV Región'!L77</f>
        <v>0.33221745755262511</v>
      </c>
      <c r="N158" s="147" t="str">
        <f>'CONTROL ALGAS IV Región'!M77</f>
        <v>-</v>
      </c>
      <c r="O158" s="146">
        <f>+'RESUMEN ANUAL'!B$4</f>
        <v>44926</v>
      </c>
      <c r="P158" s="148">
        <v>2022</v>
      </c>
      <c r="Q158" s="143"/>
    </row>
    <row r="159" spans="1:17">
      <c r="A159" s="349" t="s">
        <v>74</v>
      </c>
      <c r="B159" s="349" t="s">
        <v>60</v>
      </c>
      <c r="C159" s="349" t="s">
        <v>61</v>
      </c>
      <c r="D159" s="349" t="s">
        <v>62</v>
      </c>
      <c r="E159" s="349" t="s">
        <v>72</v>
      </c>
      <c r="F159" s="349" t="s">
        <v>56</v>
      </c>
      <c r="G159" s="349" t="s">
        <v>56</v>
      </c>
      <c r="H159" s="350">
        <f>'CONTROL ALGAS IV Región'!F78</f>
        <v>383</v>
      </c>
      <c r="I159" s="148">
        <v>0</v>
      </c>
      <c r="J159" s="144">
        <f>'CONTROL ALGAS IV Región'!G78</f>
        <v>1001.3860000000002</v>
      </c>
      <c r="K159" s="144">
        <f>'CONTROL ALGAS IV Región'!J78</f>
        <v>224.34</v>
      </c>
      <c r="L159" s="144">
        <f>'CONTROL ALGAS IV Región'!K78</f>
        <v>777.04600000000016</v>
      </c>
      <c r="M159" s="145">
        <f>'CONTROL ALGAS IV Región'!L78</f>
        <v>0.22402949511976397</v>
      </c>
      <c r="N159" s="147" t="str">
        <f>'CONTROL ALGAS IV Región'!M78</f>
        <v>-</v>
      </c>
      <c r="O159" s="146">
        <f>+'RESUMEN ANUAL'!B$4</f>
        <v>44926</v>
      </c>
      <c r="P159" s="148">
        <v>2022</v>
      </c>
      <c r="Q159" s="143"/>
    </row>
    <row r="160" spans="1:17">
      <c r="A160" s="349" t="s">
        <v>74</v>
      </c>
      <c r="B160" s="349" t="s">
        <v>60</v>
      </c>
      <c r="C160" s="349" t="s">
        <v>61</v>
      </c>
      <c r="D160" s="349" t="s">
        <v>62</v>
      </c>
      <c r="E160" s="349" t="s">
        <v>72</v>
      </c>
      <c r="F160" s="349" t="s">
        <v>67</v>
      </c>
      <c r="G160" s="349" t="s">
        <v>67</v>
      </c>
      <c r="H160" s="354">
        <f>'CONTROL ALGAS IV Región'!F79</f>
        <v>383</v>
      </c>
      <c r="I160" s="148">
        <v>0</v>
      </c>
      <c r="J160" s="144">
        <f>'CONTROL ALGAS IV Región'!G79</f>
        <v>1160.0460000000003</v>
      </c>
      <c r="K160" s="144">
        <f>'CONTROL ALGAS IV Región'!J79</f>
        <v>385.73500000000001</v>
      </c>
      <c r="L160" s="144">
        <f>'CONTROL ALGAS IV Región'!K79</f>
        <v>774.31100000000026</v>
      </c>
      <c r="M160" s="145">
        <f>'CONTROL ALGAS IV Región'!L79</f>
        <v>0.33251698639536703</v>
      </c>
      <c r="N160" s="147" t="str">
        <f>'CONTROL ALGAS IV Región'!M79</f>
        <v>-</v>
      </c>
      <c r="O160" s="146">
        <f>+'RESUMEN ANUAL'!B$4</f>
        <v>44926</v>
      </c>
      <c r="P160" s="148">
        <v>2022</v>
      </c>
      <c r="Q160" s="321"/>
    </row>
    <row r="161" spans="1:17">
      <c r="A161" s="349" t="s">
        <v>74</v>
      </c>
      <c r="B161" s="349" t="s">
        <v>60</v>
      </c>
      <c r="C161" s="349" t="s">
        <v>61</v>
      </c>
      <c r="D161" s="349" t="s">
        <v>62</v>
      </c>
      <c r="E161" s="349" t="s">
        <v>72</v>
      </c>
      <c r="F161" s="349" t="s">
        <v>57</v>
      </c>
      <c r="G161" s="349" t="s">
        <v>57</v>
      </c>
      <c r="H161" s="350">
        <f>'CONTROL ALGAS IV Región'!F81</f>
        <v>394</v>
      </c>
      <c r="I161" s="148">
        <v>0</v>
      </c>
      <c r="J161" s="144">
        <f>'CONTROL ALGAS IV Región'!G81</f>
        <v>1168.3110000000001</v>
      </c>
      <c r="K161" s="144">
        <f>'CONTROL ALGAS IV Región'!J81</f>
        <v>307.471</v>
      </c>
      <c r="L161" s="144">
        <f>'CONTROL ALGAS IV Región'!K81</f>
        <v>860.84000000000015</v>
      </c>
      <c r="M161" s="145">
        <f>'CONTROL ALGAS IV Región'!L81</f>
        <v>0.26317564415639327</v>
      </c>
      <c r="N161" s="147" t="str">
        <f>'CONTROL ALGAS IV Región'!M81</f>
        <v>-</v>
      </c>
      <c r="O161" s="146">
        <f>+'RESUMEN ANUAL'!B$4</f>
        <v>44926</v>
      </c>
      <c r="P161" s="148">
        <v>2022</v>
      </c>
      <c r="Q161" s="143"/>
    </row>
    <row r="162" spans="1:17">
      <c r="A162" s="349" t="s">
        <v>74</v>
      </c>
      <c r="B162" s="349" t="s">
        <v>60</v>
      </c>
      <c r="C162" s="349" t="s">
        <v>61</v>
      </c>
      <c r="D162" s="349" t="s">
        <v>62</v>
      </c>
      <c r="E162" s="349" t="s">
        <v>143</v>
      </c>
      <c r="F162" s="349" t="s">
        <v>51</v>
      </c>
      <c r="G162" s="349" t="s">
        <v>51</v>
      </c>
      <c r="H162" s="350">
        <f>'CONTROL ALGAS IV Región'!F69</f>
        <v>99</v>
      </c>
      <c r="I162" s="148">
        <v>0</v>
      </c>
      <c r="J162" s="144">
        <f>'CONTROL ALGAS IV Región'!G69</f>
        <v>99</v>
      </c>
      <c r="K162" s="144">
        <f>'CONTROL ALGAS IV Región'!J69</f>
        <v>96.706999999999994</v>
      </c>
      <c r="L162" s="144">
        <f>'CONTROL ALGAS IV Región'!K69</f>
        <v>2.2930000000000064</v>
      </c>
      <c r="M162" s="145">
        <f>'CONTROL ALGAS IV Región'!L69</f>
        <v>0.97683838383838373</v>
      </c>
      <c r="N162" s="146">
        <f>'CONTROL ALGAS IV Región'!M69</f>
        <v>44643</v>
      </c>
      <c r="O162" s="146">
        <f>+'RESUMEN ANUAL'!B$4</f>
        <v>44926</v>
      </c>
      <c r="P162" s="148">
        <v>2022</v>
      </c>
      <c r="Q162" s="143"/>
    </row>
    <row r="163" spans="1:17">
      <c r="A163" s="349" t="s">
        <v>74</v>
      </c>
      <c r="B163" s="349" t="s">
        <v>60</v>
      </c>
      <c r="C163" s="349" t="s">
        <v>61</v>
      </c>
      <c r="D163" s="349" t="s">
        <v>62</v>
      </c>
      <c r="E163" s="349" t="s">
        <v>143</v>
      </c>
      <c r="F163" s="349" t="s">
        <v>55</v>
      </c>
      <c r="G163" s="349" t="s">
        <v>55</v>
      </c>
      <c r="H163" s="350">
        <f>'CONTROL ALGAS IV Región'!F76</f>
        <v>103</v>
      </c>
      <c r="I163" s="148">
        <v>0</v>
      </c>
      <c r="J163" s="144">
        <f>'CONTROL ALGAS IV Región'!G76</f>
        <v>105.29300000000001</v>
      </c>
      <c r="K163" s="144">
        <f>'CONTROL ALGAS IV Región'!J76</f>
        <v>88.78</v>
      </c>
      <c r="L163" s="144">
        <f>'CONTROL ALGAS IV Región'!K76</f>
        <v>16.513000000000005</v>
      </c>
      <c r="M163" s="145">
        <f>'CONTROL ALGAS IV Región'!L76</f>
        <v>0.84317096103254718</v>
      </c>
      <c r="N163" s="146" t="str">
        <f>'CONTROL ALGAS IV Región'!M76</f>
        <v>-</v>
      </c>
      <c r="O163" s="146">
        <f>+'RESUMEN ANUAL'!B$4</f>
        <v>44926</v>
      </c>
      <c r="P163" s="148">
        <v>2022</v>
      </c>
      <c r="Q163" s="143"/>
    </row>
    <row r="164" spans="1:17">
      <c r="A164" s="349" t="s">
        <v>74</v>
      </c>
      <c r="B164" s="349" t="s">
        <v>60</v>
      </c>
      <c r="C164" s="349" t="s">
        <v>61</v>
      </c>
      <c r="D164" s="349" t="s">
        <v>62</v>
      </c>
      <c r="E164" s="349" t="s">
        <v>143</v>
      </c>
      <c r="F164" s="349" t="s">
        <v>57</v>
      </c>
      <c r="G164" s="349" t="s">
        <v>57</v>
      </c>
      <c r="H164" s="350">
        <f>'CONTROL ALGAS IV Región'!F80</f>
        <v>100</v>
      </c>
      <c r="I164" s="148">
        <v>0</v>
      </c>
      <c r="J164" s="144">
        <f>'CONTROL ALGAS IV Región'!G80</f>
        <v>116.51300000000001</v>
      </c>
      <c r="K164" s="144">
        <f>'CONTROL ALGAS IV Región'!J80</f>
        <v>127.425</v>
      </c>
      <c r="L164" s="144">
        <f>'CONTROL ALGAS IV Región'!K80</f>
        <v>-10.911999999999992</v>
      </c>
      <c r="M164" s="145">
        <f>'CONTROL ALGAS IV Región'!L80</f>
        <v>1.0936547853029275</v>
      </c>
      <c r="N164" s="146">
        <f>'CONTROL ALGAS IV Región'!M80</f>
        <v>44907</v>
      </c>
      <c r="O164" s="146">
        <f>+'RESUMEN ANUAL'!B$4</f>
        <v>44926</v>
      </c>
      <c r="P164" s="148">
        <v>2022</v>
      </c>
      <c r="Q164" s="143"/>
    </row>
    <row r="165" spans="1:17">
      <c r="A165" s="349" t="s">
        <v>73</v>
      </c>
      <c r="B165" s="349" t="s">
        <v>78</v>
      </c>
      <c r="C165" s="349" t="s">
        <v>61</v>
      </c>
      <c r="D165" s="349" t="s">
        <v>62</v>
      </c>
      <c r="E165" s="349" t="s">
        <v>63</v>
      </c>
      <c r="F165" s="349" t="s">
        <v>50</v>
      </c>
      <c r="G165" s="349" t="s">
        <v>50</v>
      </c>
      <c r="H165" s="350">
        <f>'CONTROL ALGAS IV Región'!F86</f>
        <v>12</v>
      </c>
      <c r="I165" s="148">
        <v>0</v>
      </c>
      <c r="J165" s="144">
        <f>'CONTROL ALGAS IV Región'!G86</f>
        <v>12</v>
      </c>
      <c r="K165" s="144">
        <f>'CONTROL ALGAS IV Región'!J86</f>
        <v>29.821000000000002</v>
      </c>
      <c r="L165" s="144">
        <f>'CONTROL ALGAS IV Región'!K86</f>
        <v>-17.821000000000002</v>
      </c>
      <c r="M165" s="145">
        <f>'CONTROL ALGAS IV Región'!L86</f>
        <v>2.4850833333333333</v>
      </c>
      <c r="N165" s="146">
        <f>'CONTROL ALGAS IV Región'!M86</f>
        <v>44573</v>
      </c>
      <c r="O165" s="146">
        <f>+'RESUMEN ANUAL'!B$4</f>
        <v>44926</v>
      </c>
      <c r="P165" s="148">
        <v>2022</v>
      </c>
      <c r="Q165" s="143"/>
    </row>
    <row r="166" spans="1:17">
      <c r="A166" s="349" t="s">
        <v>73</v>
      </c>
      <c r="B166" s="349" t="s">
        <v>78</v>
      </c>
      <c r="C166" s="349" t="s">
        <v>61</v>
      </c>
      <c r="D166" s="349" t="s">
        <v>62</v>
      </c>
      <c r="E166" s="349" t="s">
        <v>63</v>
      </c>
      <c r="F166" s="349" t="s">
        <v>64</v>
      </c>
      <c r="G166" s="349" t="s">
        <v>64</v>
      </c>
      <c r="H166" s="350">
        <f>'CONTROL ALGAS IV Región'!F88</f>
        <v>12</v>
      </c>
      <c r="I166" s="148">
        <v>0</v>
      </c>
      <c r="J166" s="144">
        <f>'CONTROL ALGAS IV Región'!G88</f>
        <v>-5.8210000000000015</v>
      </c>
      <c r="K166" s="144">
        <f>'CONTROL ALGAS IV Región'!J88</f>
        <v>7.2629999999999999</v>
      </c>
      <c r="L166" s="144">
        <f>'CONTROL ALGAS IV Región'!K88</f>
        <v>-13.084000000000001</v>
      </c>
      <c r="M166" s="145">
        <f>'CONTROL ALGAS IV Región'!L88</f>
        <v>1.25</v>
      </c>
      <c r="N166" s="146">
        <f>'CONTROL ALGAS IV Región'!M88</f>
        <v>44594</v>
      </c>
      <c r="O166" s="146">
        <f>+'RESUMEN ANUAL'!B$4</f>
        <v>44926</v>
      </c>
      <c r="P166" s="148">
        <v>2022</v>
      </c>
      <c r="Q166" s="321"/>
    </row>
    <row r="167" spans="1:17">
      <c r="A167" s="349" t="s">
        <v>73</v>
      </c>
      <c r="B167" s="349" t="s">
        <v>78</v>
      </c>
      <c r="C167" s="349" t="s">
        <v>61</v>
      </c>
      <c r="D167" s="349" t="s">
        <v>62</v>
      </c>
      <c r="E167" s="349" t="s">
        <v>63</v>
      </c>
      <c r="F167" s="349" t="s">
        <v>51</v>
      </c>
      <c r="G167" s="349" t="s">
        <v>51</v>
      </c>
      <c r="H167" s="350">
        <f>'CONTROL ALGAS IV Región'!F90</f>
        <v>12</v>
      </c>
      <c r="I167" s="148">
        <v>0</v>
      </c>
      <c r="J167" s="144">
        <f>'CONTROL ALGAS IV Región'!G90</f>
        <v>-1.0840000000000014</v>
      </c>
      <c r="K167" s="144">
        <f>'CONTROL ALGAS IV Región'!J90</f>
        <v>0</v>
      </c>
      <c r="L167" s="144">
        <f>'CONTROL ALGAS IV Región'!K90</f>
        <v>-1.0840000000000014</v>
      </c>
      <c r="M167" s="145">
        <f>'CONTROL ALGAS IV Región'!L90</f>
        <v>0</v>
      </c>
      <c r="N167" s="146">
        <f>'CONTROL ALGAS IV Región'!M90</f>
        <v>44620</v>
      </c>
      <c r="O167" s="146">
        <f>+'RESUMEN ANUAL'!B$4</f>
        <v>44926</v>
      </c>
      <c r="P167" s="148">
        <v>2022</v>
      </c>
      <c r="Q167" s="321"/>
    </row>
    <row r="168" spans="1:17">
      <c r="A168" s="349" t="s">
        <v>73</v>
      </c>
      <c r="B168" s="349" t="s">
        <v>78</v>
      </c>
      <c r="C168" s="349" t="s">
        <v>61</v>
      </c>
      <c r="D168" s="349" t="s">
        <v>62</v>
      </c>
      <c r="E168" s="349" t="s">
        <v>63</v>
      </c>
      <c r="F168" s="349" t="s">
        <v>52</v>
      </c>
      <c r="G168" s="349" t="s">
        <v>52</v>
      </c>
      <c r="H168" s="350">
        <f>'CONTROL ALGAS IV Región'!F92</f>
        <v>12</v>
      </c>
      <c r="I168" s="148">
        <v>0</v>
      </c>
      <c r="J168" s="144">
        <f>'CONTROL ALGAS IV Región'!G92</f>
        <v>10.915999999999999</v>
      </c>
      <c r="K168" s="144">
        <f>'CONTROL ALGAS IV Región'!J92</f>
        <v>137.52699999999999</v>
      </c>
      <c r="L168" s="144">
        <f>'CONTROL ALGAS IV Región'!K92</f>
        <v>-126.61099999999999</v>
      </c>
      <c r="M168" s="145">
        <f>'CONTROL ALGAS IV Región'!L92</f>
        <v>12.598662513741298</v>
      </c>
      <c r="N168" s="146">
        <f>'CONTROL ALGAS IV Región'!M92</f>
        <v>44657</v>
      </c>
      <c r="O168" s="146">
        <f>+'RESUMEN ANUAL'!B$4</f>
        <v>44926</v>
      </c>
      <c r="P168" s="148">
        <v>2022</v>
      </c>
      <c r="Q168" s="321"/>
    </row>
    <row r="169" spans="1:17">
      <c r="A169" s="349" t="s">
        <v>73</v>
      </c>
      <c r="B169" s="349" t="s">
        <v>78</v>
      </c>
      <c r="C169" s="349" t="s">
        <v>61</v>
      </c>
      <c r="D169" s="349" t="s">
        <v>62</v>
      </c>
      <c r="E169" s="349" t="s">
        <v>63</v>
      </c>
      <c r="F169" s="349" t="s">
        <v>115</v>
      </c>
      <c r="G169" s="349" t="s">
        <v>115</v>
      </c>
      <c r="H169" s="350">
        <f>'CONTROL ALGAS IV Región'!F94</f>
        <v>12</v>
      </c>
      <c r="I169" s="148">
        <v>0</v>
      </c>
      <c r="J169" s="144">
        <f>'CONTROL ALGAS IV Región'!G94</f>
        <v>-114.61099999999999</v>
      </c>
      <c r="K169" s="144">
        <f>'CONTROL ALGAS IV Región'!J94</f>
        <v>0</v>
      </c>
      <c r="L169" s="144">
        <f>'CONTROL ALGAS IV Región'!K94</f>
        <v>-114.61099999999999</v>
      </c>
      <c r="M169" s="145">
        <f>'CONTROL ALGAS IV Región'!L94</f>
        <v>0</v>
      </c>
      <c r="N169" s="146">
        <f>'CONTROL ALGAS IV Región'!M94</f>
        <v>44680</v>
      </c>
      <c r="O169" s="146">
        <f>+'RESUMEN ANUAL'!B$4</f>
        <v>44926</v>
      </c>
      <c r="P169" s="148">
        <v>2022</v>
      </c>
      <c r="Q169" s="143"/>
    </row>
    <row r="170" spans="1:17">
      <c r="A170" s="349" t="s">
        <v>73</v>
      </c>
      <c r="B170" s="349" t="s">
        <v>78</v>
      </c>
      <c r="C170" s="349" t="s">
        <v>61</v>
      </c>
      <c r="D170" s="349" t="s">
        <v>62</v>
      </c>
      <c r="E170" s="349" t="s">
        <v>63</v>
      </c>
      <c r="F170" s="349" t="s">
        <v>53</v>
      </c>
      <c r="G170" s="349" t="s">
        <v>53</v>
      </c>
      <c r="H170" s="350">
        <f>'CONTROL ALGAS IV Región'!F95</f>
        <v>12</v>
      </c>
      <c r="I170" s="148">
        <v>0</v>
      </c>
      <c r="J170" s="144">
        <f>'CONTROL ALGAS IV Región'!G95</f>
        <v>-102.61099999999999</v>
      </c>
      <c r="K170" s="144">
        <f>'CONTROL ALGAS IV Región'!J95</f>
        <v>0</v>
      </c>
      <c r="L170" s="144">
        <f>'CONTROL ALGAS IV Región'!K95</f>
        <v>-102.61099999999999</v>
      </c>
      <c r="M170" s="145">
        <f>'CONTROL ALGAS IV Región'!L95</f>
        <v>0</v>
      </c>
      <c r="N170" s="146">
        <f>'CONTROL ALGAS IV Región'!M95</f>
        <v>44711</v>
      </c>
      <c r="O170" s="146">
        <f>+'RESUMEN ANUAL'!B$4</f>
        <v>44926</v>
      </c>
      <c r="P170" s="148">
        <v>2022</v>
      </c>
      <c r="Q170" s="143"/>
    </row>
    <row r="171" spans="1:17">
      <c r="A171" s="349" t="s">
        <v>73</v>
      </c>
      <c r="B171" s="349" t="s">
        <v>78</v>
      </c>
      <c r="C171" s="349" t="s">
        <v>61</v>
      </c>
      <c r="D171" s="349" t="s">
        <v>62</v>
      </c>
      <c r="E171" s="349" t="s">
        <v>63</v>
      </c>
      <c r="F171" s="349" t="s">
        <v>54</v>
      </c>
      <c r="G171" s="349" t="s">
        <v>54</v>
      </c>
      <c r="H171" s="350">
        <f>'CONTROL ALGAS IV Región'!F96</f>
        <v>12</v>
      </c>
      <c r="I171" s="148">
        <v>0</v>
      </c>
      <c r="J171" s="144">
        <f>'CONTROL ALGAS IV Región'!G96</f>
        <v>-90.61099999999999</v>
      </c>
      <c r="K171" s="144">
        <f>'CONTROL ALGAS IV Región'!J96</f>
        <v>5.94</v>
      </c>
      <c r="L171" s="144">
        <f>'CONTROL ALGAS IV Región'!K96</f>
        <v>-96.550999999999988</v>
      </c>
      <c r="M171" s="145">
        <f>'CONTROL ALGAS IV Región'!L96</f>
        <v>-6.5554954696449674E-2</v>
      </c>
      <c r="N171" s="146">
        <f>'CONTROL ALGAS IV Región'!M96</f>
        <v>44711</v>
      </c>
      <c r="O171" s="146">
        <f>+'RESUMEN ANUAL'!B$4</f>
        <v>44926</v>
      </c>
      <c r="P171" s="148">
        <v>2022</v>
      </c>
      <c r="Q171" s="143"/>
    </row>
    <row r="172" spans="1:17">
      <c r="A172" s="349" t="s">
        <v>73</v>
      </c>
      <c r="B172" s="349" t="s">
        <v>78</v>
      </c>
      <c r="C172" s="349" t="s">
        <v>61</v>
      </c>
      <c r="D172" s="349" t="s">
        <v>62</v>
      </c>
      <c r="E172" s="349" t="s">
        <v>63</v>
      </c>
      <c r="F172" s="349" t="s">
        <v>65</v>
      </c>
      <c r="G172" s="349" t="s">
        <v>65</v>
      </c>
      <c r="H172" s="350">
        <f>'CONTROL ALGAS IV Región'!F98</f>
        <v>12</v>
      </c>
      <c r="I172" s="148">
        <v>0</v>
      </c>
      <c r="J172" s="144">
        <f>'CONTROL ALGAS IV Región'!G98</f>
        <v>-84.550999999999988</v>
      </c>
      <c r="K172" s="144">
        <f>'CONTROL ALGAS IV Región'!J98</f>
        <v>0</v>
      </c>
      <c r="L172" s="144">
        <f>'CONTROL ALGAS IV Región'!K98</f>
        <v>-84.550999999999988</v>
      </c>
      <c r="M172" s="145">
        <f>'CONTROL ALGAS IV Región'!L98</f>
        <v>0</v>
      </c>
      <c r="N172" s="146">
        <f>'CONTROL ALGAS IV Región'!M98</f>
        <v>44711</v>
      </c>
      <c r="O172" s="146">
        <f>+'RESUMEN ANUAL'!B$4</f>
        <v>44926</v>
      </c>
      <c r="P172" s="148">
        <v>2022</v>
      </c>
      <c r="Q172" s="143"/>
    </row>
    <row r="173" spans="1:17">
      <c r="A173" s="349" t="s">
        <v>73</v>
      </c>
      <c r="B173" s="349" t="s">
        <v>78</v>
      </c>
      <c r="C173" s="349" t="s">
        <v>61</v>
      </c>
      <c r="D173" s="349" t="s">
        <v>62</v>
      </c>
      <c r="E173" s="349" t="s">
        <v>63</v>
      </c>
      <c r="F173" s="349" t="s">
        <v>55</v>
      </c>
      <c r="G173" s="349" t="s">
        <v>55</v>
      </c>
      <c r="H173" s="350">
        <f>'CONTROL ALGAS IV Región'!F100</f>
        <v>12</v>
      </c>
      <c r="I173" s="148">
        <v>0</v>
      </c>
      <c r="J173" s="144">
        <f>'CONTROL ALGAS IV Región'!G100</f>
        <v>-72.550999999999988</v>
      </c>
      <c r="K173" s="144">
        <f>'CONTROL ALGAS IV Región'!J100</f>
        <v>0</v>
      </c>
      <c r="L173" s="144">
        <f>'CONTROL ALGAS IV Región'!K100</f>
        <v>-72.550999999999988</v>
      </c>
      <c r="M173" s="145">
        <f>'CONTROL ALGAS IV Región'!L100</f>
        <v>0</v>
      </c>
      <c r="N173" s="146">
        <f>'CONTROL ALGAS IV Región'!M100</f>
        <v>44711</v>
      </c>
      <c r="O173" s="146">
        <f>+'RESUMEN ANUAL'!B$4</f>
        <v>44926</v>
      </c>
      <c r="P173" s="148">
        <v>2022</v>
      </c>
      <c r="Q173" s="321"/>
    </row>
    <row r="174" spans="1:17">
      <c r="A174" s="349" t="s">
        <v>73</v>
      </c>
      <c r="B174" s="349" t="s">
        <v>78</v>
      </c>
      <c r="C174" s="349" t="s">
        <v>61</v>
      </c>
      <c r="D174" s="349" t="s">
        <v>62</v>
      </c>
      <c r="E174" s="349" t="s">
        <v>63</v>
      </c>
      <c r="F174" s="349" t="s">
        <v>56</v>
      </c>
      <c r="G174" s="349" t="s">
        <v>56</v>
      </c>
      <c r="H174" s="350">
        <f>'CONTROL ALGAS IV Región'!F102</f>
        <v>12</v>
      </c>
      <c r="I174" s="148">
        <v>0</v>
      </c>
      <c r="J174" s="144">
        <f>'CONTROL ALGAS IV Región'!G102</f>
        <v>-60.550999999999988</v>
      </c>
      <c r="K174" s="144">
        <f>'CONTROL ALGAS IV Región'!J102</f>
        <v>0.90400000000000003</v>
      </c>
      <c r="L174" s="144">
        <f>'CONTROL ALGAS IV Región'!K102</f>
        <v>-61.454999999999991</v>
      </c>
      <c r="M174" s="145">
        <f>'CONTROL ALGAS IV Región'!L102</f>
        <v>-1.4929563508447428E-2</v>
      </c>
      <c r="N174" s="146">
        <f>'CONTROL ALGAS IV Región'!M102</f>
        <v>44711</v>
      </c>
      <c r="O174" s="146">
        <f>+'RESUMEN ANUAL'!B$4</f>
        <v>44926</v>
      </c>
      <c r="P174" s="148">
        <v>2022</v>
      </c>
      <c r="Q174" s="321"/>
    </row>
    <row r="175" spans="1:17">
      <c r="A175" s="349" t="s">
        <v>73</v>
      </c>
      <c r="B175" s="349" t="s">
        <v>78</v>
      </c>
      <c r="C175" s="349" t="s">
        <v>61</v>
      </c>
      <c r="D175" s="349" t="s">
        <v>62</v>
      </c>
      <c r="E175" s="349" t="s">
        <v>63</v>
      </c>
      <c r="F175" s="349" t="s">
        <v>67</v>
      </c>
      <c r="G175" s="349" t="s">
        <v>67</v>
      </c>
      <c r="H175" s="350">
        <f>'CONTROL ALGAS IV Región'!F104</f>
        <v>12</v>
      </c>
      <c r="I175" s="148">
        <v>0</v>
      </c>
      <c r="J175" s="144">
        <f>'CONTROL ALGAS IV Región'!G104</f>
        <v>-49.454999999999991</v>
      </c>
      <c r="K175" s="144">
        <f>'CONTROL ALGAS IV Región'!J104</f>
        <v>25.515000000000001</v>
      </c>
      <c r="L175" s="144">
        <f>'CONTROL ALGAS IV Región'!K104</f>
        <v>-74.97</v>
      </c>
      <c r="M175" s="145">
        <f>'CONTROL ALGAS IV Región'!L104</f>
        <v>-0.515923566878981</v>
      </c>
      <c r="N175" s="146">
        <f>'CONTROL ALGAS IV Región'!M104</f>
        <v>44711</v>
      </c>
      <c r="O175" s="146">
        <f>+'RESUMEN ANUAL'!B$4</f>
        <v>44926</v>
      </c>
      <c r="P175" s="148">
        <v>2022</v>
      </c>
      <c r="Q175" s="321"/>
    </row>
    <row r="176" spans="1:17">
      <c r="A176" s="349" t="s">
        <v>73</v>
      </c>
      <c r="B176" s="349" t="s">
        <v>78</v>
      </c>
      <c r="C176" s="349" t="s">
        <v>61</v>
      </c>
      <c r="D176" s="349" t="s">
        <v>62</v>
      </c>
      <c r="E176" s="349" t="s">
        <v>63</v>
      </c>
      <c r="F176" s="349" t="s">
        <v>57</v>
      </c>
      <c r="G176" s="349" t="s">
        <v>57</v>
      </c>
      <c r="H176" s="350">
        <f>'CONTROL ALGAS IV Región'!F106</f>
        <v>13</v>
      </c>
      <c r="I176" s="148">
        <v>0</v>
      </c>
      <c r="J176" s="144">
        <f>'CONTROL ALGAS IV Región'!G106</f>
        <v>-61.97</v>
      </c>
      <c r="K176" s="144">
        <f>'CONTROL ALGAS IV Región'!J106</f>
        <v>0</v>
      </c>
      <c r="L176" s="144">
        <f>'CONTROL ALGAS IV Región'!K106</f>
        <v>-61.97</v>
      </c>
      <c r="M176" s="145">
        <f>'CONTROL ALGAS IV Región'!L106</f>
        <v>0</v>
      </c>
      <c r="N176" s="146">
        <f>'CONTROL ALGAS IV Región'!M106</f>
        <v>44711</v>
      </c>
      <c r="O176" s="146">
        <f>+'RESUMEN ANUAL'!B$4</f>
        <v>44926</v>
      </c>
      <c r="P176" s="148">
        <v>2022</v>
      </c>
      <c r="Q176" s="143"/>
    </row>
    <row r="177" spans="1:17">
      <c r="A177" s="349" t="s">
        <v>73</v>
      </c>
      <c r="B177" s="349" t="s">
        <v>78</v>
      </c>
      <c r="C177" s="349" t="s">
        <v>61</v>
      </c>
      <c r="D177" s="349" t="s">
        <v>62</v>
      </c>
      <c r="E177" s="349" t="s">
        <v>139</v>
      </c>
      <c r="F177" s="349" t="s">
        <v>50</v>
      </c>
      <c r="G177" s="349" t="s">
        <v>50</v>
      </c>
      <c r="H177" s="350">
        <f>'CONTROL ALGAS IV Región'!F85</f>
        <v>21</v>
      </c>
      <c r="I177" s="148">
        <v>0</v>
      </c>
      <c r="J177" s="144">
        <f>'CONTROL ALGAS IV Región'!G85</f>
        <v>21</v>
      </c>
      <c r="K177" s="144">
        <f>'CONTROL ALGAS IV Región'!J85</f>
        <v>4.7350000000000003</v>
      </c>
      <c r="L177" s="144">
        <f>'CONTROL ALGAS IV Región'!K85</f>
        <v>16.265000000000001</v>
      </c>
      <c r="M177" s="145">
        <f>'CONTROL ALGAS IV Región'!L85</f>
        <v>0.2254761904761905</v>
      </c>
      <c r="N177" s="146" t="str">
        <f>'CONTROL ALGAS IV Región'!M85</f>
        <v>-</v>
      </c>
      <c r="O177" s="146">
        <f>+'RESUMEN ANUAL'!B$4</f>
        <v>44926</v>
      </c>
      <c r="P177" s="148">
        <v>2022</v>
      </c>
      <c r="Q177" s="143"/>
    </row>
    <row r="178" spans="1:17">
      <c r="A178" s="349" t="s">
        <v>73</v>
      </c>
      <c r="B178" s="349" t="s">
        <v>78</v>
      </c>
      <c r="C178" s="349" t="s">
        <v>61</v>
      </c>
      <c r="D178" s="349" t="s">
        <v>62</v>
      </c>
      <c r="E178" s="349" t="s">
        <v>139</v>
      </c>
      <c r="F178" s="349" t="s">
        <v>64</v>
      </c>
      <c r="G178" s="349" t="s">
        <v>64</v>
      </c>
      <c r="H178" s="350">
        <f>'CONTROL ALGAS IV Región'!F87</f>
        <v>21</v>
      </c>
      <c r="I178" s="148">
        <v>0</v>
      </c>
      <c r="J178" s="144">
        <f>'CONTROL ALGAS IV Región'!G87</f>
        <v>37.265000000000001</v>
      </c>
      <c r="K178" s="144">
        <f>'CONTROL ALGAS IV Región'!J87</f>
        <v>25.314</v>
      </c>
      <c r="L178" s="144">
        <f>'CONTROL ALGAS IV Región'!K87</f>
        <v>11.951000000000001</v>
      </c>
      <c r="M178" s="145">
        <f>'CONTROL ALGAS IV Región'!L87</f>
        <v>0.67929692741178049</v>
      </c>
      <c r="N178" s="146" t="str">
        <f>'CONTROL ALGAS IV Región'!M87</f>
        <v>-</v>
      </c>
      <c r="O178" s="146">
        <f>+'RESUMEN ANUAL'!B$4</f>
        <v>44926</v>
      </c>
      <c r="P178" s="148">
        <v>2022</v>
      </c>
      <c r="Q178" s="321"/>
    </row>
    <row r="179" spans="1:17">
      <c r="A179" s="349" t="s">
        <v>73</v>
      </c>
      <c r="B179" s="349" t="s">
        <v>78</v>
      </c>
      <c r="C179" s="349" t="s">
        <v>61</v>
      </c>
      <c r="D179" s="349" t="s">
        <v>62</v>
      </c>
      <c r="E179" s="349" t="s">
        <v>139</v>
      </c>
      <c r="F179" s="349" t="s">
        <v>51</v>
      </c>
      <c r="G179" s="349" t="s">
        <v>51</v>
      </c>
      <c r="H179" s="350">
        <f>'CONTROL ALGAS IV Región'!F89</f>
        <v>21</v>
      </c>
      <c r="I179" s="148">
        <v>0</v>
      </c>
      <c r="J179" s="144">
        <f>'CONTROL ALGAS IV Región'!G89</f>
        <v>32.951000000000001</v>
      </c>
      <c r="K179" s="144">
        <f>'CONTROL ALGAS IV Región'!J89</f>
        <v>35.889000000000003</v>
      </c>
      <c r="L179" s="144">
        <f>'CONTROL ALGAS IV Región'!K89</f>
        <v>-2.9380000000000024</v>
      </c>
      <c r="M179" s="145">
        <f>'CONTROL ALGAS IV Región'!L89</f>
        <v>1.0891626961245486</v>
      </c>
      <c r="N179" s="146">
        <f>'CONTROL ALGAS IV Región'!M89</f>
        <v>44641</v>
      </c>
      <c r="O179" s="146">
        <f>+'RESUMEN ANUAL'!B$4</f>
        <v>44926</v>
      </c>
      <c r="P179" s="148">
        <v>2022</v>
      </c>
      <c r="Q179" s="321"/>
    </row>
    <row r="180" spans="1:17">
      <c r="A180" s="349" t="s">
        <v>73</v>
      </c>
      <c r="B180" s="349" t="s">
        <v>78</v>
      </c>
      <c r="C180" s="349" t="s">
        <v>61</v>
      </c>
      <c r="D180" s="349" t="s">
        <v>62</v>
      </c>
      <c r="E180" s="349" t="s">
        <v>139</v>
      </c>
      <c r="F180" s="349" t="s">
        <v>52</v>
      </c>
      <c r="G180" s="349" t="s">
        <v>52</v>
      </c>
      <c r="H180" s="350">
        <f>'CONTROL ALGAS IV Región'!F91</f>
        <v>21</v>
      </c>
      <c r="I180" s="148">
        <v>0</v>
      </c>
      <c r="J180" s="144">
        <f>'CONTROL ALGAS IV Región'!G91</f>
        <v>18.061999999999998</v>
      </c>
      <c r="K180" s="144">
        <f>'CONTROL ALGAS IV Región'!J91</f>
        <v>9.91</v>
      </c>
      <c r="L180" s="144">
        <f>'CONTROL ALGAS IV Región'!K91</f>
        <v>8.1519999999999975</v>
      </c>
      <c r="M180" s="145">
        <f>'CONTROL ALGAS IV Región'!L91</f>
        <v>0.5486657070091906</v>
      </c>
      <c r="N180" s="146" t="str">
        <f>'CONTROL ALGAS IV Región'!M91</f>
        <v>-</v>
      </c>
      <c r="O180" s="146">
        <f>+'RESUMEN ANUAL'!B$4</f>
        <v>44926</v>
      </c>
      <c r="P180" s="148">
        <v>2022</v>
      </c>
      <c r="Q180" s="321"/>
    </row>
    <row r="181" spans="1:17">
      <c r="A181" s="349" t="s">
        <v>73</v>
      </c>
      <c r="B181" s="349" t="s">
        <v>78</v>
      </c>
      <c r="C181" s="349" t="s">
        <v>61</v>
      </c>
      <c r="D181" s="349" t="s">
        <v>62</v>
      </c>
      <c r="E181" s="349" t="s">
        <v>139</v>
      </c>
      <c r="F181" s="349" t="s">
        <v>115</v>
      </c>
      <c r="G181" s="349" t="s">
        <v>115</v>
      </c>
      <c r="H181" s="350">
        <f>'CONTROL ALGAS IV Región'!F93</f>
        <v>21</v>
      </c>
      <c r="I181" s="148">
        <v>0</v>
      </c>
      <c r="J181" s="144">
        <f>'CONTROL ALGAS IV Región'!G93</f>
        <v>29.151999999999997</v>
      </c>
      <c r="K181" s="144">
        <f>'CONTROL ALGAS IV Región'!J93</f>
        <v>35.856000000000002</v>
      </c>
      <c r="L181" s="144">
        <f>'CONTROL ALGAS IV Región'!K93</f>
        <v>-6.7040000000000042</v>
      </c>
      <c r="M181" s="145">
        <f>'CONTROL ALGAS IV Región'!L93</f>
        <v>1.2299670691547751</v>
      </c>
      <c r="N181" s="146">
        <f>'CONTROL ALGAS IV Región'!M93</f>
        <v>44701</v>
      </c>
      <c r="O181" s="146">
        <f>+'RESUMEN ANUAL'!B$4</f>
        <v>44926</v>
      </c>
      <c r="P181" s="148">
        <v>2022</v>
      </c>
      <c r="Q181" s="143"/>
    </row>
    <row r="182" spans="1:17">
      <c r="A182" s="349" t="s">
        <v>73</v>
      </c>
      <c r="B182" s="349" t="s">
        <v>78</v>
      </c>
      <c r="C182" s="349" t="s">
        <v>61</v>
      </c>
      <c r="D182" s="349" t="s">
        <v>62</v>
      </c>
      <c r="E182" s="349" t="s">
        <v>139</v>
      </c>
      <c r="F182" s="352" t="s">
        <v>65</v>
      </c>
      <c r="G182" s="352" t="s">
        <v>65</v>
      </c>
      <c r="H182" s="353">
        <f>'CONTROL ALGAS IV Región'!F97</f>
        <v>21</v>
      </c>
      <c r="I182" s="148">
        <v>0</v>
      </c>
      <c r="J182" s="144">
        <f>'CONTROL ALGAS IV Región'!G97</f>
        <v>14.295999999999996</v>
      </c>
      <c r="K182" s="144">
        <f>'CONTROL ALGAS IV Región'!J97</f>
        <v>23.71</v>
      </c>
      <c r="L182" s="144">
        <f>'CONTROL ALGAS IV Región'!K97</f>
        <v>-9.414000000000005</v>
      </c>
      <c r="M182" s="145">
        <f>'CONTROL ALGAS IV Región'!L97</f>
        <v>1.6585058757694466</v>
      </c>
      <c r="N182" s="146">
        <f>'CONTROL ALGAS IV Región'!M97</f>
        <v>44781</v>
      </c>
      <c r="O182" s="146">
        <f>+'RESUMEN ANUAL'!B$4</f>
        <v>44926</v>
      </c>
      <c r="P182" s="148">
        <v>2022</v>
      </c>
      <c r="Q182" s="214"/>
    </row>
    <row r="183" spans="1:17">
      <c r="A183" s="349" t="s">
        <v>73</v>
      </c>
      <c r="B183" s="349" t="s">
        <v>78</v>
      </c>
      <c r="C183" s="349" t="s">
        <v>61</v>
      </c>
      <c r="D183" s="349" t="s">
        <v>62</v>
      </c>
      <c r="E183" s="349" t="s">
        <v>139</v>
      </c>
      <c r="F183" s="352" t="s">
        <v>55</v>
      </c>
      <c r="G183" s="352" t="s">
        <v>55</v>
      </c>
      <c r="H183" s="353">
        <f>'CONTROL ALGAS IV Región'!F99</f>
        <v>21</v>
      </c>
      <c r="I183" s="148">
        <v>0</v>
      </c>
      <c r="J183" s="144">
        <f>'CONTROL ALGAS IV Región'!G99</f>
        <v>11.585999999999995</v>
      </c>
      <c r="K183" s="144">
        <f>'CONTROL ALGAS IV Región'!J99</f>
        <v>5.7229999999999999</v>
      </c>
      <c r="L183" s="144">
        <f>'CONTROL ALGAS IV Región'!K99</f>
        <v>5.8629999999999951</v>
      </c>
      <c r="M183" s="145">
        <f>'CONTROL ALGAS IV Región'!L99</f>
        <v>0.49395822544450219</v>
      </c>
      <c r="N183" s="146" t="str">
        <f>'CONTROL ALGAS IV Región'!M99</f>
        <v>-</v>
      </c>
      <c r="O183" s="146">
        <f>+'RESUMEN ANUAL'!B$4</f>
        <v>44926</v>
      </c>
      <c r="P183" s="148">
        <v>2022</v>
      </c>
      <c r="Q183" s="321"/>
    </row>
    <row r="184" spans="1:17">
      <c r="A184" s="349" t="s">
        <v>73</v>
      </c>
      <c r="B184" s="349" t="s">
        <v>78</v>
      </c>
      <c r="C184" s="349" t="s">
        <v>61</v>
      </c>
      <c r="D184" s="349" t="s">
        <v>62</v>
      </c>
      <c r="E184" s="349" t="s">
        <v>139</v>
      </c>
      <c r="F184" s="352" t="s">
        <v>56</v>
      </c>
      <c r="G184" s="352" t="s">
        <v>56</v>
      </c>
      <c r="H184" s="353">
        <f>'CONTROL ALGAS IV Región'!F101</f>
        <v>21</v>
      </c>
      <c r="I184" s="148">
        <v>0</v>
      </c>
      <c r="J184" s="144">
        <f>'CONTROL ALGAS IV Región'!G101</f>
        <v>26.862999999999996</v>
      </c>
      <c r="K184" s="144">
        <f>'CONTROL ALGAS IV Región'!J101</f>
        <v>26.977</v>
      </c>
      <c r="L184" s="144">
        <f>'CONTROL ALGAS IV Región'!K101</f>
        <v>-0.11400000000000432</v>
      </c>
      <c r="M184" s="145">
        <f>'CONTROL ALGAS IV Región'!L101</f>
        <v>1.0042437553512267</v>
      </c>
      <c r="N184" s="146">
        <f>'CONTROL ALGAS IV Región'!M101</f>
        <v>44862</v>
      </c>
      <c r="O184" s="146">
        <f>+'RESUMEN ANUAL'!B$4</f>
        <v>44926</v>
      </c>
      <c r="P184" s="148">
        <v>2022</v>
      </c>
      <c r="Q184" s="321"/>
    </row>
    <row r="185" spans="1:17">
      <c r="A185" s="349" t="s">
        <v>73</v>
      </c>
      <c r="B185" s="349" t="s">
        <v>78</v>
      </c>
      <c r="C185" s="349" t="s">
        <v>61</v>
      </c>
      <c r="D185" s="349" t="s">
        <v>62</v>
      </c>
      <c r="E185" s="349" t="s">
        <v>139</v>
      </c>
      <c r="F185" s="352" t="s">
        <v>67</v>
      </c>
      <c r="G185" s="352" t="s">
        <v>67</v>
      </c>
      <c r="H185" s="353">
        <f>'CONTROL ALGAS IV Región'!F103</f>
        <v>21</v>
      </c>
      <c r="I185" s="148">
        <v>0</v>
      </c>
      <c r="J185" s="144">
        <f>'CONTROL ALGAS IV Región'!G103</f>
        <v>20.885999999999996</v>
      </c>
      <c r="K185" s="144">
        <f>'CONTROL ALGAS IV Región'!J103</f>
        <v>27.042999999999999</v>
      </c>
      <c r="L185" s="144">
        <f>'CONTROL ALGAS IV Región'!K103</f>
        <v>-6.1570000000000036</v>
      </c>
      <c r="M185" s="145">
        <f>'CONTROL ALGAS IV Región'!L103</f>
        <v>1.2947907689361298</v>
      </c>
      <c r="N185" s="146">
        <f>'CONTROL ALGAS IV Región'!M103</f>
        <v>44879</v>
      </c>
      <c r="O185" s="146">
        <f>+'RESUMEN ANUAL'!B$4</f>
        <v>44926</v>
      </c>
      <c r="P185" s="148">
        <v>2022</v>
      </c>
      <c r="Q185" s="321"/>
    </row>
    <row r="186" spans="1:17">
      <c r="A186" s="349" t="s">
        <v>73</v>
      </c>
      <c r="B186" s="349" t="s">
        <v>78</v>
      </c>
      <c r="C186" s="349" t="s">
        <v>61</v>
      </c>
      <c r="D186" s="349" t="s">
        <v>62</v>
      </c>
      <c r="E186" s="349" t="s">
        <v>139</v>
      </c>
      <c r="F186" s="352" t="s">
        <v>57</v>
      </c>
      <c r="G186" s="352" t="s">
        <v>57</v>
      </c>
      <c r="H186" s="353">
        <f>'CONTROL ALGAS IV Región'!F105</f>
        <v>21</v>
      </c>
      <c r="I186" s="148">
        <v>0</v>
      </c>
      <c r="J186" s="144">
        <f>'CONTROL ALGAS IV Región'!G105</f>
        <v>14.842999999999996</v>
      </c>
      <c r="K186" s="144">
        <f>'CONTROL ALGAS IV Región'!J105</f>
        <v>3.9550000000000001</v>
      </c>
      <c r="L186" s="144">
        <f>'CONTROL ALGAS IV Región'!K105</f>
        <v>10.887999999999996</v>
      </c>
      <c r="M186" s="145">
        <f>'CONTROL ALGAS IV Región'!L105</f>
        <v>0.26645556828134481</v>
      </c>
      <c r="N186" s="146" t="str">
        <f>'CONTROL ALGAS IV Región'!M105</f>
        <v>-</v>
      </c>
      <c r="O186" s="146">
        <f>+'RESUMEN ANUAL'!B$4</f>
        <v>44926</v>
      </c>
      <c r="P186" s="148">
        <v>2022</v>
      </c>
      <c r="Q186" s="214"/>
    </row>
    <row r="187" spans="1:17">
      <c r="A187" s="349" t="s">
        <v>73</v>
      </c>
      <c r="B187" s="349" t="s">
        <v>78</v>
      </c>
      <c r="C187" s="349" t="s">
        <v>61</v>
      </c>
      <c r="D187" s="349" t="s">
        <v>62</v>
      </c>
      <c r="E187" s="349" t="s">
        <v>69</v>
      </c>
      <c r="F187" s="349" t="s">
        <v>50</v>
      </c>
      <c r="G187" s="349" t="s">
        <v>50</v>
      </c>
      <c r="H187" s="350">
        <f>'CONTROL ALGAS IV Región'!F108</f>
        <v>27</v>
      </c>
      <c r="I187" s="148">
        <v>0</v>
      </c>
      <c r="J187" s="144">
        <f>'CONTROL ALGAS IV Región'!G108</f>
        <v>27</v>
      </c>
      <c r="K187" s="144">
        <f>'CONTROL ALGAS IV Región'!J108</f>
        <v>1.847</v>
      </c>
      <c r="L187" s="144">
        <f>'CONTROL ALGAS IV Región'!K108</f>
        <v>25.152999999999999</v>
      </c>
      <c r="M187" s="145">
        <f>'CONTROL ALGAS IV Región'!L108</f>
        <v>6.8407407407407403E-2</v>
      </c>
      <c r="N187" s="146" t="str">
        <f>'CONTROL ALGAS IV Región'!M108</f>
        <v>-</v>
      </c>
      <c r="O187" s="146">
        <f>+'RESUMEN ANUAL'!B$4</f>
        <v>44926</v>
      </c>
      <c r="P187" s="148">
        <v>2022</v>
      </c>
      <c r="Q187" s="143"/>
    </row>
    <row r="188" spans="1:17">
      <c r="A188" s="349" t="s">
        <v>73</v>
      </c>
      <c r="B188" s="349" t="s">
        <v>78</v>
      </c>
      <c r="C188" s="349" t="s">
        <v>61</v>
      </c>
      <c r="D188" s="349" t="s">
        <v>62</v>
      </c>
      <c r="E188" s="349" t="s">
        <v>69</v>
      </c>
      <c r="F188" s="349" t="s">
        <v>64</v>
      </c>
      <c r="G188" s="349" t="s">
        <v>64</v>
      </c>
      <c r="H188" s="350">
        <f>'CONTROL ALGAS IV Región'!F110</f>
        <v>27</v>
      </c>
      <c r="I188" s="148">
        <v>0</v>
      </c>
      <c r="J188" s="144">
        <f>'CONTROL ALGAS IV Región'!G110</f>
        <v>52.152999999999999</v>
      </c>
      <c r="K188" s="144">
        <f>'CONTROL ALGAS IV Región'!J110</f>
        <v>13.427</v>
      </c>
      <c r="L188" s="144">
        <f>'CONTROL ALGAS IV Región'!K110</f>
        <v>38.725999999999999</v>
      </c>
      <c r="M188" s="145">
        <f>'CONTROL ALGAS IV Región'!L110</f>
        <v>0.25745402949015395</v>
      </c>
      <c r="N188" s="146" t="str">
        <f>'CONTROL ALGAS IV Región'!M110</f>
        <v>-</v>
      </c>
      <c r="O188" s="146">
        <f>+'RESUMEN ANUAL'!B$4</f>
        <v>44926</v>
      </c>
      <c r="P188" s="148">
        <v>2022</v>
      </c>
      <c r="Q188" s="321"/>
    </row>
    <row r="189" spans="1:17">
      <c r="A189" s="349" t="s">
        <v>73</v>
      </c>
      <c r="B189" s="349" t="s">
        <v>78</v>
      </c>
      <c r="C189" s="349" t="s">
        <v>61</v>
      </c>
      <c r="D189" s="349" t="s">
        <v>62</v>
      </c>
      <c r="E189" s="349" t="s">
        <v>69</v>
      </c>
      <c r="F189" s="349" t="s">
        <v>51</v>
      </c>
      <c r="G189" s="349" t="s">
        <v>51</v>
      </c>
      <c r="H189" s="350">
        <f>'CONTROL ALGAS IV Región'!F112</f>
        <v>27</v>
      </c>
      <c r="I189" s="148">
        <v>0</v>
      </c>
      <c r="J189" s="144">
        <f>'CONTROL ALGAS IV Región'!G112</f>
        <v>65.725999999999999</v>
      </c>
      <c r="K189" s="144">
        <f>'CONTROL ALGAS IV Región'!J112</f>
        <v>36.405999999999999</v>
      </c>
      <c r="L189" s="144">
        <f>'CONTROL ALGAS IV Región'!K112</f>
        <v>29.32</v>
      </c>
      <c r="M189" s="145">
        <f>'CONTROL ALGAS IV Región'!L112</f>
        <v>0.55390560813072454</v>
      </c>
      <c r="N189" s="146" t="str">
        <f>'CONTROL ALGAS IV Región'!M112</f>
        <v>-</v>
      </c>
      <c r="O189" s="146">
        <f>+'RESUMEN ANUAL'!B$4</f>
        <v>44926</v>
      </c>
      <c r="P189" s="148">
        <v>2022</v>
      </c>
      <c r="Q189" s="321"/>
    </row>
    <row r="190" spans="1:17">
      <c r="A190" s="349" t="s">
        <v>73</v>
      </c>
      <c r="B190" s="349" t="s">
        <v>78</v>
      </c>
      <c r="C190" s="349" t="s">
        <v>61</v>
      </c>
      <c r="D190" s="349" t="s">
        <v>62</v>
      </c>
      <c r="E190" s="349" t="s">
        <v>69</v>
      </c>
      <c r="F190" s="349" t="s">
        <v>52</v>
      </c>
      <c r="G190" s="349" t="s">
        <v>52</v>
      </c>
      <c r="H190" s="350">
        <f>'CONTROL ALGAS IV Región'!F114</f>
        <v>27</v>
      </c>
      <c r="I190" s="148">
        <v>0</v>
      </c>
      <c r="J190" s="144">
        <f>'CONTROL ALGAS IV Región'!G114</f>
        <v>56.32</v>
      </c>
      <c r="K190" s="144">
        <f>'CONTROL ALGAS IV Región'!J114</f>
        <v>54.587000000000003</v>
      </c>
      <c r="L190" s="144">
        <f>'CONTROL ALGAS IV Región'!K114</f>
        <v>1.732999999999997</v>
      </c>
      <c r="M190" s="145">
        <f>'CONTROL ALGAS IV Región'!L114</f>
        <v>0.96922940340909092</v>
      </c>
      <c r="N190" s="146">
        <f>'CONTROL ALGAS IV Región'!M114</f>
        <v>44676</v>
      </c>
      <c r="O190" s="146">
        <f>+'RESUMEN ANUAL'!B$4</f>
        <v>44926</v>
      </c>
      <c r="P190" s="148">
        <v>2022</v>
      </c>
      <c r="Q190" s="321"/>
    </row>
    <row r="191" spans="1:17">
      <c r="A191" s="349" t="s">
        <v>73</v>
      </c>
      <c r="B191" s="349" t="s">
        <v>78</v>
      </c>
      <c r="C191" s="349" t="s">
        <v>61</v>
      </c>
      <c r="D191" s="349" t="s">
        <v>62</v>
      </c>
      <c r="E191" s="349" t="s">
        <v>69</v>
      </c>
      <c r="F191" s="349" t="s">
        <v>115</v>
      </c>
      <c r="G191" s="349" t="s">
        <v>115</v>
      </c>
      <c r="H191" s="350">
        <f>'CONTROL ALGAS IV Región'!F116</f>
        <v>27</v>
      </c>
      <c r="I191" s="148">
        <v>0</v>
      </c>
      <c r="J191" s="144">
        <f>'CONTROL ALGAS IV Región'!G116</f>
        <v>28.732999999999997</v>
      </c>
      <c r="K191" s="144">
        <f>'CONTROL ALGAS IV Región'!J116</f>
        <v>20.106999999999999</v>
      </c>
      <c r="L191" s="144">
        <f>'CONTROL ALGAS IV Región'!K116</f>
        <v>8.6259999999999977</v>
      </c>
      <c r="M191" s="145">
        <f>'CONTROL ALGAS IV Región'!L116</f>
        <v>0.6997877005533707</v>
      </c>
      <c r="N191" s="146" t="str">
        <f>'CONTROL ALGAS IV Región'!M116</f>
        <v>-</v>
      </c>
      <c r="O191" s="146">
        <f>+'RESUMEN ANUAL'!B$4</f>
        <v>44926</v>
      </c>
      <c r="P191" s="148">
        <v>2022</v>
      </c>
      <c r="Q191" s="143"/>
    </row>
    <row r="192" spans="1:17">
      <c r="A192" s="349" t="s">
        <v>73</v>
      </c>
      <c r="B192" s="349" t="s">
        <v>78</v>
      </c>
      <c r="C192" s="349" t="s">
        <v>61</v>
      </c>
      <c r="D192" s="349" t="s">
        <v>62</v>
      </c>
      <c r="E192" s="349" t="s">
        <v>69</v>
      </c>
      <c r="F192" s="349" t="s">
        <v>53</v>
      </c>
      <c r="G192" s="349" t="s">
        <v>53</v>
      </c>
      <c r="H192" s="350">
        <f>'CONTROL ALGAS IV Región'!F117</f>
        <v>27</v>
      </c>
      <c r="I192" s="148">
        <v>0</v>
      </c>
      <c r="J192" s="144">
        <f>'CONTROL ALGAS IV Región'!G117</f>
        <v>35.625999999999998</v>
      </c>
      <c r="K192" s="144">
        <f>'CONTROL ALGAS IV Región'!J117</f>
        <v>22.312999999999999</v>
      </c>
      <c r="L192" s="144">
        <f>'CONTROL ALGAS IV Región'!K117</f>
        <v>13.312999999999999</v>
      </c>
      <c r="M192" s="145">
        <f>'CONTROL ALGAS IV Región'!L117</f>
        <v>0.62631224386683881</v>
      </c>
      <c r="N192" s="146" t="str">
        <f>'CONTROL ALGAS IV Región'!M117</f>
        <v>-</v>
      </c>
      <c r="O192" s="146">
        <f>+'RESUMEN ANUAL'!B$4</f>
        <v>44926</v>
      </c>
      <c r="P192" s="148">
        <v>2022</v>
      </c>
      <c r="Q192" s="143"/>
    </row>
    <row r="193" spans="1:17">
      <c r="A193" s="349" t="s">
        <v>73</v>
      </c>
      <c r="B193" s="349" t="s">
        <v>78</v>
      </c>
      <c r="C193" s="349" t="s">
        <v>61</v>
      </c>
      <c r="D193" s="349" t="s">
        <v>62</v>
      </c>
      <c r="E193" s="349" t="s">
        <v>69</v>
      </c>
      <c r="F193" s="349" t="s">
        <v>54</v>
      </c>
      <c r="G193" s="349" t="s">
        <v>54</v>
      </c>
      <c r="H193" s="350">
        <f>'CONTROL ALGAS IV Región'!F118</f>
        <v>27</v>
      </c>
      <c r="I193" s="148">
        <v>0</v>
      </c>
      <c r="J193" s="144">
        <f>'CONTROL ALGAS IV Región'!G118</f>
        <v>40.313000000000002</v>
      </c>
      <c r="K193" s="144">
        <f>'CONTROL ALGAS IV Región'!J118</f>
        <v>10.811</v>
      </c>
      <c r="L193" s="144">
        <f>'CONTROL ALGAS IV Región'!K118</f>
        <v>29.502000000000002</v>
      </c>
      <c r="M193" s="145">
        <f>'CONTROL ALGAS IV Región'!L118</f>
        <v>0.2681765187408528</v>
      </c>
      <c r="N193" s="146" t="str">
        <f>'CONTROL ALGAS IV Región'!M118</f>
        <v>-</v>
      </c>
      <c r="O193" s="146">
        <f>+'RESUMEN ANUAL'!B$4</f>
        <v>44926</v>
      </c>
      <c r="P193" s="148">
        <v>2022</v>
      </c>
      <c r="Q193" s="143"/>
    </row>
    <row r="194" spans="1:17">
      <c r="A194" s="349" t="s">
        <v>73</v>
      </c>
      <c r="B194" s="349" t="s">
        <v>78</v>
      </c>
      <c r="C194" s="349" t="s">
        <v>61</v>
      </c>
      <c r="D194" s="349" t="s">
        <v>62</v>
      </c>
      <c r="E194" s="349" t="s">
        <v>69</v>
      </c>
      <c r="F194" s="349" t="s">
        <v>65</v>
      </c>
      <c r="G194" s="349" t="s">
        <v>65</v>
      </c>
      <c r="H194" s="350">
        <f>'CONTROL ALGAS IV Región'!F120</f>
        <v>27</v>
      </c>
      <c r="I194" s="148">
        <v>0</v>
      </c>
      <c r="J194" s="144">
        <f>'CONTROL ALGAS IV Región'!G120</f>
        <v>56.502000000000002</v>
      </c>
      <c r="K194" s="144">
        <f>'CONTROL ALGAS IV Región'!J120</f>
        <v>63.645000000000003</v>
      </c>
      <c r="L194" s="144">
        <f>'CONTROL ALGAS IV Región'!K120</f>
        <v>-7.1430000000000007</v>
      </c>
      <c r="M194" s="145">
        <f>'CONTROL ALGAS IV Región'!L120</f>
        <v>1.1264203037060636</v>
      </c>
      <c r="N194" s="146" t="str">
        <f>'CONTROL ALGAS IV Región'!M120</f>
        <v>-</v>
      </c>
      <c r="O194" s="146">
        <f>+'RESUMEN ANUAL'!B$4</f>
        <v>44926</v>
      </c>
      <c r="P194" s="148">
        <v>2022</v>
      </c>
      <c r="Q194" s="321"/>
    </row>
    <row r="195" spans="1:17">
      <c r="A195" s="349" t="s">
        <v>73</v>
      </c>
      <c r="B195" s="349" t="s">
        <v>78</v>
      </c>
      <c r="C195" s="349" t="s">
        <v>61</v>
      </c>
      <c r="D195" s="349" t="s">
        <v>62</v>
      </c>
      <c r="E195" s="349" t="s">
        <v>69</v>
      </c>
      <c r="F195" s="349" t="s">
        <v>55</v>
      </c>
      <c r="G195" s="349" t="s">
        <v>55</v>
      </c>
      <c r="H195" s="350">
        <f>'CONTROL ALGAS IV Región'!F122</f>
        <v>27</v>
      </c>
      <c r="I195" s="148">
        <v>0</v>
      </c>
      <c r="J195" s="144">
        <f>'CONTROL ALGAS IV Región'!G122</f>
        <v>19.856999999999999</v>
      </c>
      <c r="K195" s="144">
        <f>'CONTROL ALGAS IV Región'!J122</f>
        <v>28.033000000000001</v>
      </c>
      <c r="L195" s="144">
        <f>'CONTROL ALGAS IV Región'!K122</f>
        <v>-8.1760000000000019</v>
      </c>
      <c r="M195" s="145">
        <f>'CONTROL ALGAS IV Región'!L122</f>
        <v>1.4117439693810747</v>
      </c>
      <c r="N195" s="146">
        <f>'CONTROL ALGAS IV Región'!M122</f>
        <v>44809</v>
      </c>
      <c r="O195" s="146">
        <f>+'RESUMEN ANUAL'!B$4</f>
        <v>44926</v>
      </c>
      <c r="P195" s="148">
        <v>2022</v>
      </c>
      <c r="Q195" s="321"/>
    </row>
    <row r="196" spans="1:17">
      <c r="A196" s="349" t="s">
        <v>73</v>
      </c>
      <c r="B196" s="349" t="s">
        <v>78</v>
      </c>
      <c r="C196" s="349" t="s">
        <v>61</v>
      </c>
      <c r="D196" s="349" t="s">
        <v>62</v>
      </c>
      <c r="E196" s="349" t="s">
        <v>69</v>
      </c>
      <c r="F196" s="349" t="s">
        <v>56</v>
      </c>
      <c r="G196" s="349" t="s">
        <v>56</v>
      </c>
      <c r="H196" s="350">
        <f>'CONTROL ALGAS IV Región'!F124</f>
        <v>27</v>
      </c>
      <c r="I196" s="148">
        <v>0</v>
      </c>
      <c r="J196" s="144">
        <f>'CONTROL ALGAS IV Región'!G124</f>
        <v>18.823999999999998</v>
      </c>
      <c r="K196" s="144">
        <f>'CONTROL ALGAS IV Región'!J124</f>
        <v>24.323</v>
      </c>
      <c r="L196" s="144">
        <f>'CONTROL ALGAS IV Región'!K124</f>
        <v>-5.4990000000000023</v>
      </c>
      <c r="M196" s="145">
        <f>'CONTROL ALGAS IV Región'!L12</f>
        <v>1.8837000133956765</v>
      </c>
      <c r="N196" s="146">
        <f>'CONTROL ALGAS IV Región'!M124</f>
        <v>44851</v>
      </c>
      <c r="O196" s="146">
        <f>+'RESUMEN ANUAL'!B$4</f>
        <v>44926</v>
      </c>
      <c r="P196" s="148">
        <v>2022</v>
      </c>
      <c r="Q196" s="214"/>
    </row>
    <row r="197" spans="1:17">
      <c r="A197" s="349" t="s">
        <v>73</v>
      </c>
      <c r="B197" s="349" t="s">
        <v>78</v>
      </c>
      <c r="C197" s="349" t="s">
        <v>61</v>
      </c>
      <c r="D197" s="349" t="s">
        <v>62</v>
      </c>
      <c r="E197" s="349" t="s">
        <v>69</v>
      </c>
      <c r="F197" s="349" t="s">
        <v>67</v>
      </c>
      <c r="G197" s="349" t="s">
        <v>67</v>
      </c>
      <c r="H197" s="350">
        <f>'CONTROL ALGAS IV Región'!F126</f>
        <v>27</v>
      </c>
      <c r="I197" s="148">
        <v>0</v>
      </c>
      <c r="J197" s="144">
        <f>'CONTROL ALGAS IV Región'!G126</f>
        <v>21.500999999999998</v>
      </c>
      <c r="K197" s="144">
        <f>'CONTROL ALGAS IV Región'!J126</f>
        <v>17.556000000000001</v>
      </c>
      <c r="L197" s="144">
        <f>'CONTROL ALGAS IV Región'!K126</f>
        <v>3.9449999999999967</v>
      </c>
      <c r="M197" s="145">
        <f>'CONTROL ALGAS IV Región'!L126</f>
        <v>0.81652016185293719</v>
      </c>
      <c r="N197" s="146" t="str">
        <f>'CONTROL ALGAS IV Región'!M126</f>
        <v>-</v>
      </c>
      <c r="O197" s="146">
        <f>+'RESUMEN ANUAL'!B$4</f>
        <v>44926</v>
      </c>
      <c r="P197" s="148">
        <v>2022</v>
      </c>
      <c r="Q197" s="214"/>
    </row>
    <row r="198" spans="1:17">
      <c r="A198" s="349" t="s">
        <v>73</v>
      </c>
      <c r="B198" s="349" t="s">
        <v>78</v>
      </c>
      <c r="C198" s="349" t="s">
        <v>61</v>
      </c>
      <c r="D198" s="349" t="s">
        <v>62</v>
      </c>
      <c r="E198" s="349" t="s">
        <v>69</v>
      </c>
      <c r="F198" s="349" t="s">
        <v>57</v>
      </c>
      <c r="G198" s="349" t="s">
        <v>57</v>
      </c>
      <c r="H198" s="350">
        <f>'CONTROL ALGAS IV Región'!F128</f>
        <v>27</v>
      </c>
      <c r="I198" s="148">
        <v>0</v>
      </c>
      <c r="J198" s="144">
        <f>'CONTROL ALGAS IV Región'!G128</f>
        <v>30.944999999999997</v>
      </c>
      <c r="K198" s="144">
        <f>'CONTROL ALGAS IV Región'!J128</f>
        <v>3.5579999999999998</v>
      </c>
      <c r="L198" s="144">
        <f>'CONTROL ALGAS IV Región'!K128</f>
        <v>27.386999999999997</v>
      </c>
      <c r="M198" s="145">
        <f>'CONTROL ALGAS IV Región'!L128</f>
        <v>0.11497818710615609</v>
      </c>
      <c r="N198" s="146" t="str">
        <f>'CONTROL ALGAS IV Región'!M128</f>
        <v>-</v>
      </c>
      <c r="O198" s="146">
        <f>+'RESUMEN ANUAL'!B$4</f>
        <v>44926</v>
      </c>
      <c r="P198" s="148">
        <v>2022</v>
      </c>
      <c r="Q198" s="214"/>
    </row>
    <row r="199" spans="1:17">
      <c r="A199" s="349" t="s">
        <v>73</v>
      </c>
      <c r="B199" s="349" t="s">
        <v>78</v>
      </c>
      <c r="C199" s="349" t="s">
        <v>61</v>
      </c>
      <c r="D199" s="349" t="s">
        <v>62</v>
      </c>
      <c r="E199" s="349" t="s">
        <v>140</v>
      </c>
      <c r="F199" s="349" t="s">
        <v>50</v>
      </c>
      <c r="G199" s="349" t="s">
        <v>50</v>
      </c>
      <c r="H199" s="350">
        <f>'CONTROL ALGAS IV Región'!F107</f>
        <v>50</v>
      </c>
      <c r="I199" s="148">
        <v>0</v>
      </c>
      <c r="J199" s="144">
        <f>'CONTROL ALGAS IV Región'!G107</f>
        <v>50</v>
      </c>
      <c r="K199" s="144">
        <f>'CONTROL ALGAS IV Región'!J107</f>
        <v>63.341999999999999</v>
      </c>
      <c r="L199" s="144">
        <f>'CONTROL ALGAS IV Región'!K107</f>
        <v>-13.341999999999999</v>
      </c>
      <c r="M199" s="145">
        <f>'CONTROL ALGAS IV Región'!L107</f>
        <v>1.26684</v>
      </c>
      <c r="N199" s="146">
        <f>'CONTROL ALGAS IV Región'!M107</f>
        <v>44571</v>
      </c>
      <c r="O199" s="146">
        <f>+'RESUMEN ANUAL'!B$4</f>
        <v>44926</v>
      </c>
      <c r="P199" s="148">
        <v>2022</v>
      </c>
      <c r="Q199" s="143"/>
    </row>
    <row r="200" spans="1:17">
      <c r="A200" s="349" t="s">
        <v>73</v>
      </c>
      <c r="B200" s="349" t="s">
        <v>78</v>
      </c>
      <c r="C200" s="349" t="s">
        <v>61</v>
      </c>
      <c r="D200" s="349" t="s">
        <v>62</v>
      </c>
      <c r="E200" s="349" t="s">
        <v>140</v>
      </c>
      <c r="F200" s="349" t="s">
        <v>64</v>
      </c>
      <c r="G200" s="349" t="s">
        <v>64</v>
      </c>
      <c r="H200" s="350">
        <f>'CONTROL ALGAS IV Región'!F109</f>
        <v>50</v>
      </c>
      <c r="I200" s="148">
        <v>0</v>
      </c>
      <c r="J200" s="144">
        <f>'CONTROL ALGAS IV Región'!G109</f>
        <v>36.658000000000001</v>
      </c>
      <c r="K200" s="144">
        <f>'CONTROL ALGAS IV Región'!J109</f>
        <v>47.158000000000001</v>
      </c>
      <c r="L200" s="144">
        <f>'CONTROL ALGAS IV Región'!K109</f>
        <v>-10.5</v>
      </c>
      <c r="M200" s="145">
        <f>'CONTROL ALGAS IV Región'!L109</f>
        <v>1.2864313383163293</v>
      </c>
      <c r="N200" s="146">
        <f>'CONTROL ALGAS IV Región'!M109</f>
        <v>44603</v>
      </c>
      <c r="O200" s="146">
        <f>+'RESUMEN ANUAL'!B$4</f>
        <v>44926</v>
      </c>
      <c r="P200" s="148">
        <v>2022</v>
      </c>
      <c r="Q200" s="321"/>
    </row>
    <row r="201" spans="1:17">
      <c r="A201" s="349" t="s">
        <v>73</v>
      </c>
      <c r="B201" s="349" t="s">
        <v>78</v>
      </c>
      <c r="C201" s="349" t="s">
        <v>61</v>
      </c>
      <c r="D201" s="349" t="s">
        <v>62</v>
      </c>
      <c r="E201" s="349" t="s">
        <v>140</v>
      </c>
      <c r="F201" s="349" t="s">
        <v>51</v>
      </c>
      <c r="G201" s="349" t="s">
        <v>51</v>
      </c>
      <c r="H201" s="350">
        <f>'CONTROL ALGAS IV Región'!F111</f>
        <v>50</v>
      </c>
      <c r="I201" s="148">
        <v>0</v>
      </c>
      <c r="J201" s="144">
        <f>'CONTROL ALGAS IV Región'!G111</f>
        <v>39.5</v>
      </c>
      <c r="K201" s="144">
        <f>'CONTROL ALGAS IV Región'!J111</f>
        <v>65.540000000000006</v>
      </c>
      <c r="L201" s="144">
        <f>'CONTROL ALGAS IV Región'!K111</f>
        <v>-26.040000000000006</v>
      </c>
      <c r="M201" s="145">
        <f>'CONTROL ALGAS IV Región'!L111</f>
        <v>1.659240506329114</v>
      </c>
      <c r="N201" s="146">
        <f>'CONTROL ALGAS IV Región'!M111</f>
        <v>44636</v>
      </c>
      <c r="O201" s="146">
        <f>+'RESUMEN ANUAL'!B$4</f>
        <v>44926</v>
      </c>
      <c r="P201" s="148">
        <v>2022</v>
      </c>
      <c r="Q201" s="321"/>
    </row>
    <row r="202" spans="1:17">
      <c r="A202" s="349" t="s">
        <v>73</v>
      </c>
      <c r="B202" s="349" t="s">
        <v>78</v>
      </c>
      <c r="C202" s="349" t="s">
        <v>61</v>
      </c>
      <c r="D202" s="349" t="s">
        <v>62</v>
      </c>
      <c r="E202" s="349" t="s">
        <v>140</v>
      </c>
      <c r="F202" s="349" t="s">
        <v>52</v>
      </c>
      <c r="G202" s="349" t="s">
        <v>52</v>
      </c>
      <c r="H202" s="350">
        <f>'CONTROL ALGAS IV Región'!F113</f>
        <v>50</v>
      </c>
      <c r="I202" s="148">
        <v>0</v>
      </c>
      <c r="J202" s="144">
        <f>'CONTROL ALGAS IV Región'!G113</f>
        <v>23.959999999999994</v>
      </c>
      <c r="K202" s="144">
        <f>'CONTROL ALGAS IV Región'!J113</f>
        <v>30.794</v>
      </c>
      <c r="L202" s="144">
        <f>'CONTROL ALGAS IV Región'!K113</f>
        <v>-6.8340000000000067</v>
      </c>
      <c r="M202" s="145">
        <f>'CONTROL ALGAS IV Región'!L113</f>
        <v>1.2852253756260437</v>
      </c>
      <c r="N202" s="146">
        <f>'CONTROL ALGAS IV Región'!M113</f>
        <v>44655</v>
      </c>
      <c r="O202" s="146">
        <f>+'RESUMEN ANUAL'!B$4</f>
        <v>44926</v>
      </c>
      <c r="P202" s="148">
        <v>2022</v>
      </c>
      <c r="Q202" s="321"/>
    </row>
    <row r="203" spans="1:17">
      <c r="A203" s="349" t="s">
        <v>73</v>
      </c>
      <c r="B203" s="349" t="s">
        <v>78</v>
      </c>
      <c r="C203" s="349" t="s">
        <v>61</v>
      </c>
      <c r="D203" s="349" t="s">
        <v>62</v>
      </c>
      <c r="E203" s="349" t="s">
        <v>140</v>
      </c>
      <c r="F203" s="349" t="s">
        <v>115</v>
      </c>
      <c r="G203" s="349" t="s">
        <v>115</v>
      </c>
      <c r="H203" s="350">
        <f>'CONTROL ALGAS IV Región'!F115</f>
        <v>50</v>
      </c>
      <c r="I203" s="148">
        <v>0</v>
      </c>
      <c r="J203" s="144">
        <f>'CONTROL ALGAS IV Región'!G115</f>
        <v>43.165999999999997</v>
      </c>
      <c r="K203" s="144">
        <f>'CONTROL ALGAS IV Región'!J115</f>
        <v>100.639</v>
      </c>
      <c r="L203" s="144">
        <f>'CONTROL ALGAS IV Región'!K115</f>
        <v>-57.472999999999999</v>
      </c>
      <c r="M203" s="145">
        <f>'CONTROL ALGAS IV Región'!L115</f>
        <v>2.3314414122225826</v>
      </c>
      <c r="N203" s="146">
        <f>'CONTROL ALGAS IV Región'!M115</f>
        <v>44690</v>
      </c>
      <c r="O203" s="146">
        <f>+'RESUMEN ANUAL'!B$4</f>
        <v>44926</v>
      </c>
      <c r="P203" s="148">
        <v>2022</v>
      </c>
      <c r="Q203" s="143"/>
    </row>
    <row r="204" spans="1:17">
      <c r="A204" s="349" t="s">
        <v>73</v>
      </c>
      <c r="B204" s="349" t="s">
        <v>78</v>
      </c>
      <c r="C204" s="349" t="s">
        <v>61</v>
      </c>
      <c r="D204" s="349" t="s">
        <v>62</v>
      </c>
      <c r="E204" s="349" t="s">
        <v>140</v>
      </c>
      <c r="F204" s="349" t="s">
        <v>65</v>
      </c>
      <c r="G204" s="349" t="s">
        <v>65</v>
      </c>
      <c r="H204" s="350">
        <f>'CONTROL ALGAS IV Región'!F119</f>
        <v>50</v>
      </c>
      <c r="I204" s="148">
        <v>0</v>
      </c>
      <c r="J204" s="144">
        <f>'CONTROL ALGAS IV Región'!G119</f>
        <v>-7.472999999999999</v>
      </c>
      <c r="K204" s="144">
        <f>'CONTROL ALGAS IV Región'!J119</f>
        <v>16.173999999999999</v>
      </c>
      <c r="L204" s="144">
        <f>'CONTROL ALGAS IV Región'!K119</f>
        <v>-23.646999999999998</v>
      </c>
      <c r="M204" s="145">
        <f>'CONTROL ALGAS IV Región'!L119</f>
        <v>2.16</v>
      </c>
      <c r="N204" s="146">
        <f>'CONTROL ALGAS IV Región'!M119</f>
        <v>44690</v>
      </c>
      <c r="O204" s="146">
        <f>+'RESUMEN ANUAL'!B$4</f>
        <v>44926</v>
      </c>
      <c r="P204" s="148">
        <v>2022</v>
      </c>
      <c r="Q204" s="143"/>
    </row>
    <row r="205" spans="1:17">
      <c r="A205" s="349" t="s">
        <v>73</v>
      </c>
      <c r="B205" s="349" t="s">
        <v>78</v>
      </c>
      <c r="C205" s="349" t="s">
        <v>61</v>
      </c>
      <c r="D205" s="349" t="s">
        <v>62</v>
      </c>
      <c r="E205" s="349" t="s">
        <v>140</v>
      </c>
      <c r="F205" s="349" t="s">
        <v>55</v>
      </c>
      <c r="G205" s="349" t="s">
        <v>55</v>
      </c>
      <c r="H205" s="350">
        <f>'CONTROL ALGAS IV Región'!F121</f>
        <v>50</v>
      </c>
      <c r="I205" s="148">
        <v>0</v>
      </c>
      <c r="J205" s="144">
        <f>'CONTROL ALGAS IV Región'!G121</f>
        <v>26.353000000000002</v>
      </c>
      <c r="K205" s="144">
        <f>'CONTROL ALGAS IV Región'!J121</f>
        <v>0</v>
      </c>
      <c r="L205" s="144">
        <f>'CONTROL ALGAS IV Región'!K121</f>
        <v>26.353000000000002</v>
      </c>
      <c r="M205" s="145">
        <f>'CONTROL ALGAS IV Región'!L121</f>
        <v>0</v>
      </c>
      <c r="N205" s="146">
        <f>'CONTROL ALGAS IV Región'!M121</f>
        <v>44802</v>
      </c>
      <c r="O205" s="146">
        <f>+'RESUMEN ANUAL'!B$4</f>
        <v>44926</v>
      </c>
      <c r="P205" s="148">
        <v>2022</v>
      </c>
      <c r="Q205" s="321"/>
    </row>
    <row r="206" spans="1:17">
      <c r="A206" s="349" t="s">
        <v>73</v>
      </c>
      <c r="B206" s="349" t="s">
        <v>78</v>
      </c>
      <c r="C206" s="349" t="s">
        <v>61</v>
      </c>
      <c r="D206" s="349" t="s">
        <v>62</v>
      </c>
      <c r="E206" s="349" t="s">
        <v>140</v>
      </c>
      <c r="F206" s="349" t="s">
        <v>56</v>
      </c>
      <c r="G206" s="349" t="s">
        <v>56</v>
      </c>
      <c r="H206" s="350">
        <f>'CONTROL ALGAS IV Región'!F123</f>
        <v>49</v>
      </c>
      <c r="I206" s="148">
        <v>0</v>
      </c>
      <c r="J206" s="144">
        <f>'CONTROL ALGAS IV Región'!G123</f>
        <v>75.353000000000009</v>
      </c>
      <c r="K206" s="144">
        <f>'CONTROL ALGAS IV Región'!J123</f>
        <v>162.09299999999999</v>
      </c>
      <c r="L206" s="144">
        <f>'CONTROL ALGAS IV Región'!K123</f>
        <v>-86.739999999999981</v>
      </c>
      <c r="M206" s="145">
        <f>'CONTROL ALGAS IV Región'!L123</f>
        <v>2.1511154167717272</v>
      </c>
      <c r="N206" s="146">
        <f>'CONTROL ALGAS IV Región'!M123</f>
        <v>44858</v>
      </c>
      <c r="O206" s="146">
        <f>+'RESUMEN ANUAL'!B$4</f>
        <v>44926</v>
      </c>
      <c r="P206" s="148">
        <v>2022</v>
      </c>
      <c r="Q206" s="321"/>
    </row>
    <row r="207" spans="1:17">
      <c r="A207" s="349" t="s">
        <v>73</v>
      </c>
      <c r="B207" s="349" t="s">
        <v>78</v>
      </c>
      <c r="C207" s="349" t="s">
        <v>61</v>
      </c>
      <c r="D207" s="349" t="s">
        <v>62</v>
      </c>
      <c r="E207" s="349" t="s">
        <v>140</v>
      </c>
      <c r="F207" s="349" t="s">
        <v>67</v>
      </c>
      <c r="G207" s="349" t="s">
        <v>67</v>
      </c>
      <c r="H207" s="350">
        <f>'CONTROL ALGAS IV Región'!F125</f>
        <v>49</v>
      </c>
      <c r="I207" s="148">
        <v>0</v>
      </c>
      <c r="J207" s="144">
        <f>'CONTROL ALGAS IV Región'!G125</f>
        <v>-37.739999999999981</v>
      </c>
      <c r="K207" s="144">
        <f>'CONTROL ALGAS IV Región'!J125</f>
        <v>0</v>
      </c>
      <c r="L207" s="144">
        <f>'CONTROL ALGAS IV Región'!K125</f>
        <v>-37.739999999999981</v>
      </c>
      <c r="M207" s="145">
        <f>'CONTROL ALGAS IV Región'!L125</f>
        <v>0</v>
      </c>
      <c r="N207" s="146">
        <f>'CONTROL ALGAS IV Región'!M125</f>
        <v>44858</v>
      </c>
      <c r="O207" s="146">
        <f>+'RESUMEN ANUAL'!B$4</f>
        <v>44926</v>
      </c>
      <c r="P207" s="148">
        <v>2022</v>
      </c>
      <c r="Q207" s="321"/>
    </row>
    <row r="208" spans="1:17">
      <c r="A208" s="349" t="s">
        <v>73</v>
      </c>
      <c r="B208" s="349" t="s">
        <v>78</v>
      </c>
      <c r="C208" s="349" t="s">
        <v>61</v>
      </c>
      <c r="D208" s="349" t="s">
        <v>62</v>
      </c>
      <c r="E208" s="349" t="s">
        <v>140</v>
      </c>
      <c r="F208" s="349" t="s">
        <v>57</v>
      </c>
      <c r="G208" s="349" t="s">
        <v>57</v>
      </c>
      <c r="H208" s="350">
        <f>'CONTROL ALGAS IV Región'!F127</f>
        <v>49</v>
      </c>
      <c r="I208" s="148">
        <v>0</v>
      </c>
      <c r="J208" s="144">
        <f>'CONTROL ALGAS IV Región'!G127</f>
        <v>11.260000000000019</v>
      </c>
      <c r="K208" s="144">
        <f>'CONTROL ALGAS IV Región'!J127</f>
        <v>45.2</v>
      </c>
      <c r="L208" s="144">
        <f>'CONTROL ALGAS IV Región'!K127</f>
        <v>-33.939999999999984</v>
      </c>
      <c r="M208" s="145">
        <f>'CONTROL ALGAS IV Región'!L127</f>
        <v>4.0142095914742386</v>
      </c>
      <c r="N208" s="146">
        <f>'CONTROL ALGAS IV Región'!M127</f>
        <v>44897</v>
      </c>
      <c r="O208" s="146">
        <f>+'RESUMEN ANUAL'!B$4</f>
        <v>44926</v>
      </c>
      <c r="P208" s="148">
        <v>2022</v>
      </c>
      <c r="Q208" s="214"/>
    </row>
    <row r="209" spans="1:17">
      <c r="A209" s="349" t="s">
        <v>73</v>
      </c>
      <c r="B209" s="349" t="s">
        <v>78</v>
      </c>
      <c r="C209" s="349" t="s">
        <v>61</v>
      </c>
      <c r="D209" s="349" t="s">
        <v>62</v>
      </c>
      <c r="E209" s="349" t="s">
        <v>70</v>
      </c>
      <c r="F209" s="349" t="s">
        <v>50</v>
      </c>
      <c r="G209" s="349" t="s">
        <v>50</v>
      </c>
      <c r="H209" s="350">
        <f>'CONTROL ALGAS IV Región'!F130</f>
        <v>180</v>
      </c>
      <c r="I209" s="148">
        <v>0</v>
      </c>
      <c r="J209" s="144">
        <f>'CONTROL ALGAS IV Región'!G130</f>
        <v>180</v>
      </c>
      <c r="K209" s="144">
        <f>'CONTROL ALGAS IV Región'!J130</f>
        <v>200.76</v>
      </c>
      <c r="L209" s="144">
        <f>'CONTROL ALGAS IV Región'!K130</f>
        <v>-20.759999999999991</v>
      </c>
      <c r="M209" s="145">
        <f>'CONTROL ALGAS IV Región'!L130</f>
        <v>1.1153333333333333</v>
      </c>
      <c r="N209" s="146">
        <f>'CONTROL ALGAS IV Región'!M130</f>
        <v>44580</v>
      </c>
      <c r="O209" s="146">
        <f>+'RESUMEN ANUAL'!B$4</f>
        <v>44926</v>
      </c>
      <c r="P209" s="148">
        <v>2022</v>
      </c>
      <c r="Q209" s="143"/>
    </row>
    <row r="210" spans="1:17">
      <c r="A210" s="349" t="s">
        <v>73</v>
      </c>
      <c r="B210" s="349" t="s">
        <v>78</v>
      </c>
      <c r="C210" s="349" t="s">
        <v>61</v>
      </c>
      <c r="D210" s="349" t="s">
        <v>62</v>
      </c>
      <c r="E210" s="349" t="s">
        <v>70</v>
      </c>
      <c r="F210" s="349" t="s">
        <v>64</v>
      </c>
      <c r="G210" s="349" t="s">
        <v>64</v>
      </c>
      <c r="H210" s="350">
        <f>'CONTROL ALGAS IV Región'!F132</f>
        <v>180</v>
      </c>
      <c r="I210" s="148">
        <v>0</v>
      </c>
      <c r="J210" s="144">
        <f>'CONTROL ALGAS IV Región'!G132</f>
        <v>159.24</v>
      </c>
      <c r="K210" s="144">
        <f>'CONTROL ALGAS IV Región'!J132</f>
        <v>158.58500000000001</v>
      </c>
      <c r="L210" s="144">
        <f>'CONTROL ALGAS IV Región'!K132</f>
        <v>0.65500000000000114</v>
      </c>
      <c r="M210" s="145">
        <f>'CONTROL ALGAS IV Región'!L132</f>
        <v>0.99588671188143685</v>
      </c>
      <c r="N210" s="146">
        <f>'CONTROL ALGAS IV Región'!M132</f>
        <v>44616</v>
      </c>
      <c r="O210" s="146">
        <f>+'RESUMEN ANUAL'!B$4</f>
        <v>44926</v>
      </c>
      <c r="P210" s="148">
        <v>2022</v>
      </c>
      <c r="Q210" s="321"/>
    </row>
    <row r="211" spans="1:17">
      <c r="A211" s="349" t="s">
        <v>73</v>
      </c>
      <c r="B211" s="349" t="s">
        <v>78</v>
      </c>
      <c r="C211" s="349" t="s">
        <v>61</v>
      </c>
      <c r="D211" s="349" t="s">
        <v>62</v>
      </c>
      <c r="E211" s="349" t="s">
        <v>70</v>
      </c>
      <c r="F211" s="349" t="s">
        <v>51</v>
      </c>
      <c r="G211" s="349" t="s">
        <v>51</v>
      </c>
      <c r="H211" s="350">
        <f>'CONTROL ALGAS IV Región'!F134</f>
        <v>180</v>
      </c>
      <c r="I211" s="148">
        <v>0</v>
      </c>
      <c r="J211" s="144">
        <f>'CONTROL ALGAS IV Región'!G134</f>
        <v>180.655</v>
      </c>
      <c r="K211" s="144">
        <f>'CONTROL ALGAS IV Región'!J134</f>
        <v>312.84699999999998</v>
      </c>
      <c r="L211" s="144">
        <f>'CONTROL ALGAS IV Región'!K134</f>
        <v>-132.19199999999998</v>
      </c>
      <c r="M211" s="145">
        <f>'CONTROL ALGAS IV Región'!L134</f>
        <v>1.73173728930835</v>
      </c>
      <c r="N211" s="146">
        <f>'CONTROL ALGAS IV Región'!M134</f>
        <v>44634</v>
      </c>
      <c r="O211" s="146">
        <f>+'RESUMEN ANUAL'!B$4</f>
        <v>44926</v>
      </c>
      <c r="P211" s="148">
        <v>2022</v>
      </c>
      <c r="Q211" s="321"/>
    </row>
    <row r="212" spans="1:17">
      <c r="A212" s="349" t="s">
        <v>73</v>
      </c>
      <c r="B212" s="349" t="s">
        <v>78</v>
      </c>
      <c r="C212" s="349" t="s">
        <v>61</v>
      </c>
      <c r="D212" s="349" t="s">
        <v>62</v>
      </c>
      <c r="E212" s="349" t="s">
        <v>70</v>
      </c>
      <c r="F212" s="349" t="s">
        <v>52</v>
      </c>
      <c r="G212" s="349" t="s">
        <v>52</v>
      </c>
      <c r="H212" s="350">
        <f>'CONTROL ALGAS IV Región'!F136</f>
        <v>181</v>
      </c>
      <c r="I212" s="148">
        <v>0</v>
      </c>
      <c r="J212" s="144">
        <f>'CONTROL ALGAS IV Región'!G136</f>
        <v>48.808000000000021</v>
      </c>
      <c r="K212" s="144">
        <f>'CONTROL ALGAS IV Región'!J136</f>
        <v>253.791</v>
      </c>
      <c r="L212" s="144">
        <f>'CONTROL ALGAS IV Región'!K136</f>
        <v>-204.98299999999998</v>
      </c>
      <c r="M212" s="145">
        <f>'CONTROL ALGAS IV Región'!L136</f>
        <v>5.199782822488114</v>
      </c>
      <c r="N212" s="146">
        <f>'CONTROL ALGAS IV Región'!M136</f>
        <v>44655</v>
      </c>
      <c r="O212" s="146">
        <f>+'RESUMEN ANUAL'!B$4</f>
        <v>44926</v>
      </c>
      <c r="P212" s="148">
        <v>2022</v>
      </c>
      <c r="Q212" s="321"/>
    </row>
    <row r="213" spans="1:17">
      <c r="A213" s="349" t="s">
        <v>73</v>
      </c>
      <c r="B213" s="349" t="s">
        <v>78</v>
      </c>
      <c r="C213" s="349" t="s">
        <v>61</v>
      </c>
      <c r="D213" s="349" t="s">
        <v>62</v>
      </c>
      <c r="E213" s="349" t="s">
        <v>70</v>
      </c>
      <c r="F213" s="349" t="s">
        <v>115</v>
      </c>
      <c r="G213" s="349" t="s">
        <v>115</v>
      </c>
      <c r="H213" s="350">
        <f>'CONTROL ALGAS IV Región'!F138</f>
        <v>456</v>
      </c>
      <c r="I213" s="148">
        <v>0</v>
      </c>
      <c r="J213" s="144">
        <f>'CONTROL ALGAS IV Región'!G138</f>
        <v>251.01700000000002</v>
      </c>
      <c r="K213" s="144">
        <f>'CONTROL ALGAS IV Región'!J138</f>
        <v>195.23500000000001</v>
      </c>
      <c r="L213" s="144">
        <f>'CONTROL ALGAS IV Región'!K138</f>
        <v>55.782000000000011</v>
      </c>
      <c r="M213" s="145">
        <f>'CONTROL ALGAS IV Región'!L138</f>
        <v>0.77777600720269935</v>
      </c>
      <c r="N213" s="146">
        <f>'CONTROL ALGAS IV Región'!M138</f>
        <v>44680</v>
      </c>
      <c r="O213" s="146">
        <f>+'RESUMEN ANUAL'!B$4</f>
        <v>44926</v>
      </c>
      <c r="P213" s="148">
        <v>2022</v>
      </c>
      <c r="Q213" s="143"/>
    </row>
    <row r="214" spans="1:17">
      <c r="A214" s="349" t="s">
        <v>73</v>
      </c>
      <c r="B214" s="349" t="s">
        <v>78</v>
      </c>
      <c r="C214" s="349" t="s">
        <v>61</v>
      </c>
      <c r="D214" s="349" t="s">
        <v>62</v>
      </c>
      <c r="E214" s="349" t="s">
        <v>70</v>
      </c>
      <c r="F214" s="349" t="s">
        <v>53</v>
      </c>
      <c r="G214" s="349" t="s">
        <v>53</v>
      </c>
      <c r="H214" s="350">
        <f>'CONTROL ALGAS IV Región'!F139</f>
        <v>181</v>
      </c>
      <c r="I214" s="148">
        <v>0</v>
      </c>
      <c r="J214" s="144">
        <f>'CONTROL ALGAS IV Región'!G139</f>
        <v>236.78200000000001</v>
      </c>
      <c r="K214" s="144">
        <f>'CONTROL ALGAS IV Región'!J139</f>
        <v>87.611000000000004</v>
      </c>
      <c r="L214" s="144">
        <f>'CONTROL ALGAS IV Región'!K139</f>
        <v>149.17099999999999</v>
      </c>
      <c r="M214" s="145">
        <f>'CONTROL ALGAS IV Región'!L139</f>
        <v>0.37000701066804065</v>
      </c>
      <c r="N214" s="146" t="str">
        <f>'CONTROL ALGAS IV Región'!M139</f>
        <v>-</v>
      </c>
      <c r="O214" s="146">
        <f>+'RESUMEN ANUAL'!B$4</f>
        <v>44926</v>
      </c>
      <c r="P214" s="148">
        <v>2022</v>
      </c>
      <c r="Q214" s="143"/>
    </row>
    <row r="215" spans="1:17">
      <c r="A215" s="349" t="s">
        <v>73</v>
      </c>
      <c r="B215" s="349" t="s">
        <v>78</v>
      </c>
      <c r="C215" s="349" t="s">
        <v>61</v>
      </c>
      <c r="D215" s="349" t="s">
        <v>62</v>
      </c>
      <c r="E215" s="349" t="s">
        <v>70</v>
      </c>
      <c r="F215" s="352" t="s">
        <v>54</v>
      </c>
      <c r="G215" s="352" t="s">
        <v>54</v>
      </c>
      <c r="H215" s="350">
        <f>'CONTROL ALGAS IV Región'!F140</f>
        <v>181</v>
      </c>
      <c r="I215" s="148">
        <v>0</v>
      </c>
      <c r="J215" s="144">
        <f>'CONTROL ALGAS IV Región'!G140</f>
        <v>330.17099999999999</v>
      </c>
      <c r="K215" s="144">
        <f>'CONTROL ALGAS IV Región'!J140</f>
        <v>116.20699999999999</v>
      </c>
      <c r="L215" s="144">
        <f>'CONTROL ALGAS IV Región'!K140</f>
        <v>213.964</v>
      </c>
      <c r="M215" s="145">
        <f>'CONTROL ALGAS IV Región'!L140</f>
        <v>0.35196004494640654</v>
      </c>
      <c r="N215" s="146" t="str">
        <f>'CONTROL ALGAS IV Región'!M140</f>
        <v>-</v>
      </c>
      <c r="O215" s="146">
        <f>+'RESUMEN ANUAL'!B$4</f>
        <v>44926</v>
      </c>
      <c r="P215" s="148">
        <v>2022</v>
      </c>
      <c r="Q215" s="214"/>
    </row>
    <row r="216" spans="1:17">
      <c r="A216" s="349" t="s">
        <v>73</v>
      </c>
      <c r="B216" s="349" t="s">
        <v>78</v>
      </c>
      <c r="C216" s="349" t="s">
        <v>61</v>
      </c>
      <c r="D216" s="349" t="s">
        <v>62</v>
      </c>
      <c r="E216" s="349" t="s">
        <v>70</v>
      </c>
      <c r="F216" s="352" t="s">
        <v>65</v>
      </c>
      <c r="G216" s="352" t="s">
        <v>65</v>
      </c>
      <c r="H216" s="350">
        <f>'CONTROL ALGAS IV Región'!F142</f>
        <v>181</v>
      </c>
      <c r="I216" s="148">
        <v>0</v>
      </c>
      <c r="J216" s="144">
        <f>'CONTROL ALGAS IV Región'!G142</f>
        <v>394.964</v>
      </c>
      <c r="K216" s="144">
        <f>'CONTROL ALGAS IV Región'!J142</f>
        <v>748.721</v>
      </c>
      <c r="L216" s="144">
        <f>'CONTROL ALGAS IV Región'!K142</f>
        <v>-353.75700000000001</v>
      </c>
      <c r="M216" s="145">
        <f>'CONTROL ALGAS IV Región'!L142</f>
        <v>1.8956689723620381</v>
      </c>
      <c r="N216" s="146">
        <f>'CONTROL ALGAS IV Región'!M142</f>
        <v>44795</v>
      </c>
      <c r="O216" s="146">
        <f>+'RESUMEN ANUAL'!B$4</f>
        <v>44926</v>
      </c>
      <c r="P216" s="148">
        <v>2022</v>
      </c>
      <c r="Q216" s="214"/>
    </row>
    <row r="217" spans="1:17">
      <c r="A217" s="349" t="s">
        <v>73</v>
      </c>
      <c r="B217" s="349" t="s">
        <v>78</v>
      </c>
      <c r="C217" s="349" t="s">
        <v>61</v>
      </c>
      <c r="D217" s="349" t="s">
        <v>62</v>
      </c>
      <c r="E217" s="349" t="s">
        <v>70</v>
      </c>
      <c r="F217" s="352" t="s">
        <v>55</v>
      </c>
      <c r="G217" s="352" t="s">
        <v>55</v>
      </c>
      <c r="H217" s="350">
        <f>'CONTROL ALGAS IV Región'!F144</f>
        <v>681</v>
      </c>
      <c r="I217" s="148">
        <v>0</v>
      </c>
      <c r="J217" s="144">
        <f>'CONTROL ALGAS IV Región'!G144</f>
        <v>327.24299999999999</v>
      </c>
      <c r="K217" s="144">
        <f>'CONTROL ALGAS IV Región'!J144</f>
        <v>289.19499999999999</v>
      </c>
      <c r="L217" s="144">
        <f>'CONTROL ALGAS IV Región'!K144</f>
        <v>38.048000000000002</v>
      </c>
      <c r="M217" s="145">
        <f>'CONTROL ALGAS IV Región'!L144</f>
        <v>0.88373166118144619</v>
      </c>
      <c r="N217" s="146">
        <f>'CONTROL ALGAS IV Región'!M144</f>
        <v>44795</v>
      </c>
      <c r="O217" s="146">
        <f>+'RESUMEN ANUAL'!B$4</f>
        <v>44926</v>
      </c>
      <c r="P217" s="148">
        <v>2022</v>
      </c>
      <c r="Q217" s="321"/>
    </row>
    <row r="218" spans="1:17">
      <c r="A218" s="349" t="s">
        <v>73</v>
      </c>
      <c r="B218" s="349" t="s">
        <v>78</v>
      </c>
      <c r="C218" s="349" t="s">
        <v>61</v>
      </c>
      <c r="D218" s="349" t="s">
        <v>62</v>
      </c>
      <c r="E218" s="349" t="s">
        <v>70</v>
      </c>
      <c r="F218" s="352" t="s">
        <v>56</v>
      </c>
      <c r="G218" s="352" t="s">
        <v>56</v>
      </c>
      <c r="H218" s="350">
        <f>'CONTROL ALGAS IV Región'!F146</f>
        <v>115</v>
      </c>
      <c r="I218" s="148">
        <v>0</v>
      </c>
      <c r="J218" s="144">
        <f>'CONTROL ALGAS IV Región'!G146</f>
        <v>153.048</v>
      </c>
      <c r="K218" s="144">
        <f>'CONTROL ALGAS IV Región'!J146</f>
        <v>207.535</v>
      </c>
      <c r="L218" s="144">
        <f>'CONTROL ALGAS IV Región'!K146</f>
        <v>-54.486999999999995</v>
      </c>
      <c r="M218" s="145">
        <f>'CONTROL ALGAS IV Región'!L146</f>
        <v>1.3560124928127124</v>
      </c>
      <c r="N218" s="146">
        <f>'CONTROL ALGAS IV Región'!M146</f>
        <v>44851</v>
      </c>
      <c r="O218" s="146">
        <f>+'RESUMEN ANUAL'!B$4</f>
        <v>44926</v>
      </c>
      <c r="P218" s="148">
        <v>2022</v>
      </c>
      <c r="Q218" s="321"/>
    </row>
    <row r="219" spans="1:17">
      <c r="A219" s="349" t="s">
        <v>73</v>
      </c>
      <c r="B219" s="349" t="s">
        <v>78</v>
      </c>
      <c r="C219" s="349" t="s">
        <v>61</v>
      </c>
      <c r="D219" s="349" t="s">
        <v>62</v>
      </c>
      <c r="E219" s="349" t="s">
        <v>70</v>
      </c>
      <c r="F219" s="352" t="s">
        <v>67</v>
      </c>
      <c r="G219" s="352" t="s">
        <v>67</v>
      </c>
      <c r="H219" s="350">
        <f>'CONTROL ALGAS IV Región'!F148</f>
        <v>114</v>
      </c>
      <c r="I219" s="148">
        <v>0</v>
      </c>
      <c r="J219" s="144">
        <f>'CONTROL ALGAS IV Región'!G148</f>
        <v>59.513000000000005</v>
      </c>
      <c r="K219" s="144">
        <f>'CONTROL ALGAS IV Región'!J148</f>
        <v>130.60900000000001</v>
      </c>
      <c r="L219" s="144">
        <f>'CONTROL ALGAS IV Región'!K148</f>
        <v>-71.096000000000004</v>
      </c>
      <c r="M219" s="145">
        <f>'CONTROL ALGAS IV Región'!L148</f>
        <v>2.1946297447616487</v>
      </c>
      <c r="N219" s="146">
        <f>'CONTROL ALGAS IV Región'!M148</f>
        <v>44872</v>
      </c>
      <c r="O219" s="146">
        <f>+'RESUMEN ANUAL'!B$4</f>
        <v>44926</v>
      </c>
      <c r="P219" s="148">
        <v>2022</v>
      </c>
      <c r="Q219" s="321"/>
    </row>
    <row r="220" spans="1:17">
      <c r="A220" s="349" t="s">
        <v>73</v>
      </c>
      <c r="B220" s="349" t="s">
        <v>78</v>
      </c>
      <c r="C220" s="349" t="s">
        <v>61</v>
      </c>
      <c r="D220" s="349" t="s">
        <v>62</v>
      </c>
      <c r="E220" s="349" t="s">
        <v>70</v>
      </c>
      <c r="F220" s="352" t="s">
        <v>57</v>
      </c>
      <c r="G220" s="352" t="s">
        <v>57</v>
      </c>
      <c r="H220" s="350">
        <f>'CONTROL ALGAS IV Región'!F150</f>
        <v>114</v>
      </c>
      <c r="I220" s="148">
        <v>0</v>
      </c>
      <c r="J220" s="144">
        <f>'CONTROL ALGAS IV Región'!G150</f>
        <v>42.903999999999996</v>
      </c>
      <c r="K220" s="144">
        <f>'CONTROL ALGAS IV Región'!J150</f>
        <v>158.65600000000001</v>
      </c>
      <c r="L220" s="144">
        <f>'CONTROL ALGAS IV Región'!K150</f>
        <v>-115.75200000000001</v>
      </c>
      <c r="M220" s="145">
        <f>'CONTROL ALGAS IV Región'!L150</f>
        <v>3.6979302629125494</v>
      </c>
      <c r="N220" s="146" t="str">
        <f>'CONTROL ALGAS IV Región'!M150</f>
        <v>-</v>
      </c>
      <c r="O220" s="146">
        <f>+'RESUMEN ANUAL'!B$4</f>
        <v>44926</v>
      </c>
      <c r="P220" s="148">
        <v>2022</v>
      </c>
      <c r="Q220" s="143"/>
    </row>
    <row r="221" spans="1:17">
      <c r="A221" s="349" t="s">
        <v>73</v>
      </c>
      <c r="B221" s="349" t="s">
        <v>78</v>
      </c>
      <c r="C221" s="349" t="s">
        <v>61</v>
      </c>
      <c r="D221" s="349" t="s">
        <v>62</v>
      </c>
      <c r="E221" s="349" t="s">
        <v>141</v>
      </c>
      <c r="F221" s="349" t="s">
        <v>50</v>
      </c>
      <c r="G221" s="349" t="s">
        <v>50</v>
      </c>
      <c r="H221" s="350">
        <f>'CONTROL ALGAS IV Región'!F129</f>
        <v>326</v>
      </c>
      <c r="I221" s="148">
        <v>0</v>
      </c>
      <c r="J221" s="144">
        <f>'CONTROL ALGAS IV Región'!G129</f>
        <v>326</v>
      </c>
      <c r="K221" s="144">
        <f>'CONTROL ALGAS IV Región'!J129</f>
        <v>273.23399999999998</v>
      </c>
      <c r="L221" s="144">
        <f>'CONTROL ALGAS IV Región'!K129</f>
        <v>52.76600000000002</v>
      </c>
      <c r="M221" s="145">
        <f>'CONTROL ALGAS IV Región'!L129</f>
        <v>0.83814110429447852</v>
      </c>
      <c r="N221" s="146" t="str">
        <f>'CONTROL ALGAS IV Región'!M129</f>
        <v>-</v>
      </c>
      <c r="O221" s="146">
        <f>+'RESUMEN ANUAL'!B$4</f>
        <v>44926</v>
      </c>
      <c r="P221" s="148">
        <v>2022</v>
      </c>
      <c r="Q221" s="143"/>
    </row>
    <row r="222" spans="1:17">
      <c r="A222" s="349" t="s">
        <v>73</v>
      </c>
      <c r="B222" s="349" t="s">
        <v>78</v>
      </c>
      <c r="C222" s="349" t="s">
        <v>61</v>
      </c>
      <c r="D222" s="349" t="s">
        <v>62</v>
      </c>
      <c r="E222" s="349" t="s">
        <v>141</v>
      </c>
      <c r="F222" s="349" t="s">
        <v>64</v>
      </c>
      <c r="G222" s="349" t="s">
        <v>64</v>
      </c>
      <c r="H222" s="350">
        <f>'CONTROL ALGAS IV Región'!F131</f>
        <v>326</v>
      </c>
      <c r="I222" s="148">
        <v>0</v>
      </c>
      <c r="J222" s="144">
        <f>'CONTROL ALGAS IV Región'!G131</f>
        <v>378.76600000000002</v>
      </c>
      <c r="K222" s="144">
        <f>'CONTROL ALGAS IV Región'!J131</f>
        <v>311.39299999999997</v>
      </c>
      <c r="L222" s="144">
        <f>'CONTROL ALGAS IV Región'!K131</f>
        <v>67.373000000000047</v>
      </c>
      <c r="M222" s="145">
        <f>'CONTROL ALGAS IV Región'!L131</f>
        <v>0.82212500594034299</v>
      </c>
      <c r="N222" s="146" t="str">
        <f>'CONTROL ALGAS IV Región'!M131</f>
        <v>-</v>
      </c>
      <c r="O222" s="146">
        <f>+'RESUMEN ANUAL'!B$4</f>
        <v>44926</v>
      </c>
      <c r="P222" s="148">
        <v>2022</v>
      </c>
      <c r="Q222" s="321"/>
    </row>
    <row r="223" spans="1:17">
      <c r="A223" s="349" t="s">
        <v>73</v>
      </c>
      <c r="B223" s="349" t="s">
        <v>78</v>
      </c>
      <c r="C223" s="349" t="s">
        <v>61</v>
      </c>
      <c r="D223" s="349" t="s">
        <v>62</v>
      </c>
      <c r="E223" s="349" t="s">
        <v>141</v>
      </c>
      <c r="F223" s="349" t="s">
        <v>51</v>
      </c>
      <c r="G223" s="349" t="s">
        <v>51</v>
      </c>
      <c r="H223" s="350">
        <f>'CONTROL ALGAS IV Región'!F133</f>
        <v>326</v>
      </c>
      <c r="I223" s="148">
        <v>0</v>
      </c>
      <c r="J223" s="144">
        <f>'CONTROL ALGAS IV Región'!G133</f>
        <v>393.37300000000005</v>
      </c>
      <c r="K223" s="144">
        <f>'CONTROL ALGAS IV Región'!J133</f>
        <v>233.53899999999999</v>
      </c>
      <c r="L223" s="144">
        <f>'CONTROL ALGAS IV Región'!K133</f>
        <v>159.83400000000006</v>
      </c>
      <c r="M223" s="145">
        <f>'CONTROL ALGAS IV Región'!L133</f>
        <v>0.59368334888261254</v>
      </c>
      <c r="N223" s="146" t="str">
        <f>'CONTROL ALGAS IV Región'!M133</f>
        <v>-</v>
      </c>
      <c r="O223" s="146">
        <f>+'RESUMEN ANUAL'!B$4</f>
        <v>44926</v>
      </c>
      <c r="P223" s="148">
        <v>2022</v>
      </c>
      <c r="Q223" s="321"/>
    </row>
    <row r="224" spans="1:17">
      <c r="A224" s="349" t="s">
        <v>73</v>
      </c>
      <c r="B224" s="349" t="s">
        <v>78</v>
      </c>
      <c r="C224" s="349" t="s">
        <v>61</v>
      </c>
      <c r="D224" s="349" t="s">
        <v>62</v>
      </c>
      <c r="E224" s="349" t="s">
        <v>141</v>
      </c>
      <c r="F224" s="349" t="s">
        <v>52</v>
      </c>
      <c r="G224" s="349" t="s">
        <v>52</v>
      </c>
      <c r="H224" s="350">
        <f>'CONTROL ALGAS IV Región'!F135</f>
        <v>326</v>
      </c>
      <c r="I224" s="148">
        <v>0</v>
      </c>
      <c r="J224" s="144">
        <f>'CONTROL ALGAS IV Región'!G135</f>
        <v>485.83400000000006</v>
      </c>
      <c r="K224" s="144">
        <f>'CONTROL ALGAS IV Región'!J135</f>
        <v>303.83100000000002</v>
      </c>
      <c r="L224" s="144">
        <f>'CONTROL ALGAS IV Región'!K135</f>
        <v>182.00300000000004</v>
      </c>
      <c r="M224" s="145">
        <f>'CONTROL ALGAS IV Región'!L135</f>
        <v>0.62538027392072182</v>
      </c>
      <c r="N224" s="146" t="str">
        <f>'CONTROL ALGAS IV Región'!M135</f>
        <v>-</v>
      </c>
      <c r="O224" s="146">
        <f>+'RESUMEN ANUAL'!B$4</f>
        <v>44926</v>
      </c>
      <c r="P224" s="148">
        <v>2022</v>
      </c>
      <c r="Q224" s="321"/>
    </row>
    <row r="225" spans="1:17">
      <c r="A225" s="349" t="s">
        <v>73</v>
      </c>
      <c r="B225" s="349" t="s">
        <v>78</v>
      </c>
      <c r="C225" s="349" t="s">
        <v>61</v>
      </c>
      <c r="D225" s="349" t="s">
        <v>62</v>
      </c>
      <c r="E225" s="349" t="s">
        <v>141</v>
      </c>
      <c r="F225" s="349" t="s">
        <v>115</v>
      </c>
      <c r="G225" s="349" t="s">
        <v>115</v>
      </c>
      <c r="H225" s="350">
        <f>'CONTROL ALGAS IV Región'!F137</f>
        <v>51</v>
      </c>
      <c r="I225" s="148">
        <v>0</v>
      </c>
      <c r="J225" s="144">
        <f>'CONTROL ALGAS IV Región'!G137</f>
        <v>233.00300000000004</v>
      </c>
      <c r="K225" s="144">
        <f>'CONTROL ALGAS IV Región'!J137</f>
        <v>233.14400000000001</v>
      </c>
      <c r="L225" s="144">
        <f>'CONTROL ALGAS IV Región'!K137</f>
        <v>-0.14099999999996271</v>
      </c>
      <c r="M225" s="145">
        <f>'CONTROL ALGAS IV Región'!L137</f>
        <v>1.0006051424230589</v>
      </c>
      <c r="N225" s="146">
        <f>'CONTROL ALGAS IV Región'!M137</f>
        <v>44701</v>
      </c>
      <c r="O225" s="146">
        <f>+'RESUMEN ANUAL'!B$4</f>
        <v>44926</v>
      </c>
      <c r="P225" s="148">
        <v>2022</v>
      </c>
      <c r="Q225" s="143"/>
    </row>
    <row r="226" spans="1:17">
      <c r="A226" s="349" t="s">
        <v>73</v>
      </c>
      <c r="B226" s="349" t="s">
        <v>78</v>
      </c>
      <c r="C226" s="349" t="s">
        <v>61</v>
      </c>
      <c r="D226" s="349" t="s">
        <v>62</v>
      </c>
      <c r="E226" s="349" t="s">
        <v>141</v>
      </c>
      <c r="F226" s="349" t="s">
        <v>65</v>
      </c>
      <c r="G226" s="349" t="s">
        <v>65</v>
      </c>
      <c r="H226" s="350">
        <f>'CONTROL ALGAS IV Región'!F141</f>
        <v>326</v>
      </c>
      <c r="I226" s="148">
        <v>0</v>
      </c>
      <c r="J226" s="144">
        <f>'CONTROL ALGAS IV Región'!G141</f>
        <v>325.85900000000004</v>
      </c>
      <c r="K226" s="144">
        <f>'CONTROL ALGAS IV Región'!J141</f>
        <v>357.51299999999998</v>
      </c>
      <c r="L226" s="144">
        <f>'CONTROL ALGAS IV Región'!K141</f>
        <v>-31.65399999999994</v>
      </c>
      <c r="M226" s="145">
        <f>'CONTROL ALGAS IV Región'!L141</f>
        <v>1.0971401741243911</v>
      </c>
      <c r="N226" s="146">
        <f>'CONTROL ALGAS IV Región'!M141</f>
        <v>44791</v>
      </c>
      <c r="O226" s="146">
        <f>+'RESUMEN ANUAL'!B$4</f>
        <v>44926</v>
      </c>
      <c r="P226" s="148">
        <v>2022</v>
      </c>
      <c r="Q226" s="143"/>
    </row>
    <row r="227" spans="1:17">
      <c r="A227" s="349" t="s">
        <v>73</v>
      </c>
      <c r="B227" s="349" t="s">
        <v>78</v>
      </c>
      <c r="C227" s="349" t="s">
        <v>61</v>
      </c>
      <c r="D227" s="349" t="s">
        <v>62</v>
      </c>
      <c r="E227" s="349" t="s">
        <v>141</v>
      </c>
      <c r="F227" s="349" t="s">
        <v>55</v>
      </c>
      <c r="G227" s="349" t="s">
        <v>55</v>
      </c>
      <c r="H227" s="350">
        <f>'CONTROL ALGAS IV Región'!F143</f>
        <v>326</v>
      </c>
      <c r="I227" s="148">
        <v>0</v>
      </c>
      <c r="J227" s="144">
        <f>'CONTROL ALGAS IV Región'!G143</f>
        <v>294.34600000000006</v>
      </c>
      <c r="K227" s="144">
        <f>'CONTROL ALGAS IV Región'!J143</f>
        <v>275.06900000000002</v>
      </c>
      <c r="L227" s="144">
        <f>'CONTROL ALGAS IV Región'!K143</f>
        <v>19.277000000000044</v>
      </c>
      <c r="M227" s="145">
        <f>'CONTROL ALGAS IV Región'!L143</f>
        <v>0.93450904717577254</v>
      </c>
      <c r="N227" s="146">
        <f>'CONTROL ALGAS IV Región'!M143</f>
        <v>44819</v>
      </c>
      <c r="O227" s="146">
        <f>+'RESUMEN ANUAL'!B$4</f>
        <v>44926</v>
      </c>
      <c r="P227" s="148">
        <v>2022</v>
      </c>
      <c r="Q227" s="321"/>
    </row>
    <row r="228" spans="1:17">
      <c r="A228" s="349" t="s">
        <v>73</v>
      </c>
      <c r="B228" s="349" t="s">
        <v>78</v>
      </c>
      <c r="C228" s="349" t="s">
        <v>61</v>
      </c>
      <c r="D228" s="349" t="s">
        <v>62</v>
      </c>
      <c r="E228" s="349" t="s">
        <v>141</v>
      </c>
      <c r="F228" s="349" t="s">
        <v>56</v>
      </c>
      <c r="G228" s="349" t="s">
        <v>56</v>
      </c>
      <c r="H228" s="350">
        <f>'CONTROL ALGAS IV Región'!F145</f>
        <v>226</v>
      </c>
      <c r="I228" s="148">
        <v>0</v>
      </c>
      <c r="J228" s="144">
        <f>'CONTROL ALGAS IV Región'!G145</f>
        <v>245.27700000000004</v>
      </c>
      <c r="K228" s="144">
        <f>'CONTROL ALGAS IV Región'!J145</f>
        <v>379.14699999999999</v>
      </c>
      <c r="L228" s="144">
        <f>'CONTROL ALGAS IV Región'!K145</f>
        <v>-133.86999999999995</v>
      </c>
      <c r="M228" s="145">
        <f>'CONTROL ALGAS IV Región'!L145</f>
        <v>1.5457910851812438</v>
      </c>
      <c r="N228" s="146">
        <f>'CONTROL ALGAS IV Región'!M145</f>
        <v>44853</v>
      </c>
      <c r="O228" s="146">
        <f>+'RESUMEN ANUAL'!B$4</f>
        <v>44926</v>
      </c>
      <c r="P228" s="148">
        <v>2022</v>
      </c>
      <c r="Q228" s="321"/>
    </row>
    <row r="229" spans="1:17">
      <c r="A229" s="349" t="s">
        <v>73</v>
      </c>
      <c r="B229" s="349" t="s">
        <v>78</v>
      </c>
      <c r="C229" s="349" t="s">
        <v>61</v>
      </c>
      <c r="D229" s="349" t="s">
        <v>62</v>
      </c>
      <c r="E229" s="349" t="s">
        <v>141</v>
      </c>
      <c r="F229" s="349" t="s">
        <v>67</v>
      </c>
      <c r="G229" s="349" t="s">
        <v>67</v>
      </c>
      <c r="H229" s="350">
        <f>'CONTROL ALGAS IV Región'!F147</f>
        <v>226</v>
      </c>
      <c r="I229" s="148">
        <v>0</v>
      </c>
      <c r="J229" s="144">
        <f>'CONTROL ALGAS IV Región'!G147</f>
        <v>92.130000000000052</v>
      </c>
      <c r="K229" s="144">
        <f>'CONTROL ALGAS IV Región'!J147</f>
        <v>208.297</v>
      </c>
      <c r="L229" s="144">
        <f>'CONTROL ALGAS IV Región'!K147</f>
        <v>-116.16699999999994</v>
      </c>
      <c r="M229" s="145">
        <f>'CONTROL ALGAS IV Región'!L147</f>
        <v>2.2609030717464438</v>
      </c>
      <c r="N229" s="146">
        <f>'CONTROL ALGAS IV Región'!M147</f>
        <v>44869</v>
      </c>
      <c r="O229" s="146">
        <f>+'RESUMEN ANUAL'!B$4</f>
        <v>44926</v>
      </c>
      <c r="P229" s="148">
        <v>2022</v>
      </c>
      <c r="Q229" s="321"/>
    </row>
    <row r="230" spans="1:17">
      <c r="A230" s="349" t="s">
        <v>73</v>
      </c>
      <c r="B230" s="349" t="s">
        <v>78</v>
      </c>
      <c r="C230" s="349" t="s">
        <v>61</v>
      </c>
      <c r="D230" s="349" t="s">
        <v>62</v>
      </c>
      <c r="E230" s="349" t="s">
        <v>141</v>
      </c>
      <c r="F230" s="349" t="s">
        <v>57</v>
      </c>
      <c r="G230" s="349" t="s">
        <v>57</v>
      </c>
      <c r="H230" s="350">
        <f>'CONTROL ALGAS IV Región'!F149</f>
        <v>226</v>
      </c>
      <c r="I230" s="148">
        <v>0</v>
      </c>
      <c r="J230" s="144">
        <f>'CONTROL ALGAS IV Región'!G149</f>
        <v>109.83300000000006</v>
      </c>
      <c r="K230" s="144">
        <f>'CONTROL ALGAS IV Región'!J149</f>
        <v>340.71100000000001</v>
      </c>
      <c r="L230" s="144">
        <f>'CONTROL ALGAS IV Región'!K149</f>
        <v>-230.87799999999996</v>
      </c>
      <c r="M230" s="145">
        <f>'CONTROL ALGAS IV Región'!L149</f>
        <v>3.1020822521464391</v>
      </c>
      <c r="N230" s="146" t="str">
        <f>'CONTROL ALGAS IV Región'!M149</f>
        <v>-</v>
      </c>
      <c r="O230" s="146">
        <f>+'RESUMEN ANUAL'!B$4</f>
        <v>44926</v>
      </c>
      <c r="P230" s="148">
        <v>2022</v>
      </c>
      <c r="Q230" s="143"/>
    </row>
    <row r="231" spans="1:17">
      <c r="A231" s="349" t="s">
        <v>73</v>
      </c>
      <c r="B231" s="349" t="s">
        <v>78</v>
      </c>
      <c r="C231" s="349" t="s">
        <v>61</v>
      </c>
      <c r="D231" s="349" t="s">
        <v>62</v>
      </c>
      <c r="E231" s="349" t="s">
        <v>71</v>
      </c>
      <c r="F231" s="349" t="s">
        <v>50</v>
      </c>
      <c r="G231" s="349" t="s">
        <v>50</v>
      </c>
      <c r="H231" s="350">
        <f>'CONTROL ALGAS IV Región'!F152</f>
        <v>85</v>
      </c>
      <c r="I231" s="148">
        <v>0</v>
      </c>
      <c r="J231" s="144">
        <f>'CONTROL ALGAS IV Región'!G152</f>
        <v>85</v>
      </c>
      <c r="K231" s="144">
        <f>'CONTROL ALGAS IV Región'!J152</f>
        <v>8.33</v>
      </c>
      <c r="L231" s="144">
        <f>'CONTROL ALGAS IV Región'!K152</f>
        <v>76.67</v>
      </c>
      <c r="M231" s="145">
        <f>'CONTROL ALGAS IV Región'!L152</f>
        <v>9.8000000000000004E-2</v>
      </c>
      <c r="N231" s="146" t="str">
        <f>'CONTROL ALGAS IV Región'!M152</f>
        <v>-</v>
      </c>
      <c r="O231" s="146">
        <f>+'RESUMEN ANUAL'!B$4</f>
        <v>44926</v>
      </c>
      <c r="P231" s="148">
        <v>2022</v>
      </c>
      <c r="Q231" s="143"/>
    </row>
    <row r="232" spans="1:17">
      <c r="A232" s="349" t="s">
        <v>73</v>
      </c>
      <c r="B232" s="349" t="s">
        <v>78</v>
      </c>
      <c r="C232" s="349" t="s">
        <v>61</v>
      </c>
      <c r="D232" s="349" t="s">
        <v>62</v>
      </c>
      <c r="E232" s="349" t="s">
        <v>71</v>
      </c>
      <c r="F232" s="349" t="s">
        <v>64</v>
      </c>
      <c r="G232" s="349" t="s">
        <v>64</v>
      </c>
      <c r="H232" s="350">
        <f>'CONTROL ALGAS IV Región'!F154</f>
        <v>85</v>
      </c>
      <c r="I232" s="148">
        <v>0</v>
      </c>
      <c r="J232" s="144">
        <f>'CONTROL ALGAS IV Región'!G154</f>
        <v>161.67000000000002</v>
      </c>
      <c r="K232" s="144">
        <f>'CONTROL ALGAS IV Región'!J154</f>
        <v>20.728000000000002</v>
      </c>
      <c r="L232" s="144">
        <f>'CONTROL ALGAS IV Región'!K154</f>
        <v>140.94200000000001</v>
      </c>
      <c r="M232" s="145">
        <f>'CONTROL ALGAS IV Región'!L154</f>
        <v>0.12821178944764025</v>
      </c>
      <c r="N232" s="146" t="str">
        <f>'CONTROL ALGAS IV Región'!M154</f>
        <v>-</v>
      </c>
      <c r="O232" s="146">
        <f>+'RESUMEN ANUAL'!B$4</f>
        <v>44926</v>
      </c>
      <c r="P232" s="148">
        <v>2022</v>
      </c>
      <c r="Q232" s="321"/>
    </row>
    <row r="233" spans="1:17">
      <c r="A233" s="349" t="s">
        <v>73</v>
      </c>
      <c r="B233" s="349" t="s">
        <v>78</v>
      </c>
      <c r="C233" s="349" t="s">
        <v>61</v>
      </c>
      <c r="D233" s="349" t="s">
        <v>62</v>
      </c>
      <c r="E233" s="349" t="s">
        <v>71</v>
      </c>
      <c r="F233" s="349" t="s">
        <v>51</v>
      </c>
      <c r="G233" s="349" t="s">
        <v>51</v>
      </c>
      <c r="H233" s="350">
        <f>'CONTROL ALGAS IV Región'!F156</f>
        <v>85</v>
      </c>
      <c r="I233" s="148">
        <v>0</v>
      </c>
      <c r="J233" s="144">
        <f>'CONTROL ALGAS IV Región'!G156</f>
        <v>225.94200000000001</v>
      </c>
      <c r="K233" s="144">
        <f>'CONTROL ALGAS IV Región'!J156</f>
        <v>85.138999999999996</v>
      </c>
      <c r="L233" s="144">
        <f>'CONTROL ALGAS IV Región'!K156</f>
        <v>140.803</v>
      </c>
      <c r="M233" s="145">
        <f>'CONTROL ALGAS IV Región'!L156</f>
        <v>0.37681794442821603</v>
      </c>
      <c r="N233" s="146" t="str">
        <f>'CONTROL ALGAS IV Región'!M156</f>
        <v>-</v>
      </c>
      <c r="O233" s="146">
        <f>+'RESUMEN ANUAL'!B$4</f>
        <v>44926</v>
      </c>
      <c r="P233" s="148">
        <v>2022</v>
      </c>
      <c r="Q233" s="321"/>
    </row>
    <row r="234" spans="1:17">
      <c r="A234" s="349" t="s">
        <v>73</v>
      </c>
      <c r="B234" s="349" t="s">
        <v>78</v>
      </c>
      <c r="C234" s="349" t="s">
        <v>61</v>
      </c>
      <c r="D234" s="349" t="s">
        <v>62</v>
      </c>
      <c r="E234" s="349" t="s">
        <v>71</v>
      </c>
      <c r="F234" s="349" t="s">
        <v>52</v>
      </c>
      <c r="G234" s="349" t="s">
        <v>52</v>
      </c>
      <c r="H234" s="350">
        <f>'CONTROL ALGAS IV Región'!F158</f>
        <v>85</v>
      </c>
      <c r="I234" s="148">
        <v>0</v>
      </c>
      <c r="J234" s="144">
        <f>'CONTROL ALGAS IV Región'!G158</f>
        <v>225.803</v>
      </c>
      <c r="K234" s="144">
        <f>'CONTROL ALGAS IV Región'!J158</f>
        <v>61.326999999999998</v>
      </c>
      <c r="L234" s="144">
        <f>'CONTROL ALGAS IV Región'!K158</f>
        <v>164.476</v>
      </c>
      <c r="M234" s="145">
        <f>'CONTROL ALGAS IV Región'!L158</f>
        <v>0.27159515152588759</v>
      </c>
      <c r="N234" s="146" t="str">
        <f>'CONTROL ALGAS IV Región'!M158</f>
        <v>-</v>
      </c>
      <c r="O234" s="146">
        <f>+'RESUMEN ANUAL'!B$4</f>
        <v>44926</v>
      </c>
      <c r="P234" s="148">
        <v>2022</v>
      </c>
      <c r="Q234" s="321"/>
    </row>
    <row r="235" spans="1:17">
      <c r="A235" s="349" t="s">
        <v>73</v>
      </c>
      <c r="B235" s="349" t="s">
        <v>78</v>
      </c>
      <c r="C235" s="349" t="s">
        <v>61</v>
      </c>
      <c r="D235" s="349" t="s">
        <v>62</v>
      </c>
      <c r="E235" s="349" t="s">
        <v>71</v>
      </c>
      <c r="F235" s="349" t="s">
        <v>115</v>
      </c>
      <c r="G235" s="349" t="s">
        <v>115</v>
      </c>
      <c r="H235" s="350">
        <f>'CONTROL ALGAS IV Región'!F160</f>
        <v>85</v>
      </c>
      <c r="I235" s="148">
        <v>0</v>
      </c>
      <c r="J235" s="144">
        <f>'CONTROL ALGAS IV Región'!G160</f>
        <v>249.476</v>
      </c>
      <c r="K235" s="144">
        <f>'CONTROL ALGAS IV Región'!J160</f>
        <v>27.114000000000001</v>
      </c>
      <c r="L235" s="144">
        <f>'CONTROL ALGAS IV Región'!K160</f>
        <v>222.36199999999999</v>
      </c>
      <c r="M235" s="145">
        <f>'CONTROL ALGAS IV Región'!L160</f>
        <v>0.10868380124741459</v>
      </c>
      <c r="N235" s="146" t="str">
        <f>'CONTROL ALGAS IV Región'!M160</f>
        <v>-</v>
      </c>
      <c r="O235" s="146">
        <f>+'RESUMEN ANUAL'!B$4</f>
        <v>44926</v>
      </c>
      <c r="P235" s="148">
        <v>2022</v>
      </c>
      <c r="Q235" s="143"/>
    </row>
    <row r="236" spans="1:17">
      <c r="A236" s="349" t="s">
        <v>73</v>
      </c>
      <c r="B236" s="349" t="s">
        <v>78</v>
      </c>
      <c r="C236" s="349" t="s">
        <v>61</v>
      </c>
      <c r="D236" s="349" t="s">
        <v>62</v>
      </c>
      <c r="E236" s="349" t="s">
        <v>71</v>
      </c>
      <c r="F236" s="349" t="s">
        <v>53</v>
      </c>
      <c r="G236" s="349" t="s">
        <v>53</v>
      </c>
      <c r="H236" s="350">
        <f>'CONTROL ALGAS IV Región'!F161</f>
        <v>85</v>
      </c>
      <c r="I236" s="148">
        <v>0</v>
      </c>
      <c r="J236" s="144">
        <f>'CONTROL ALGAS IV Región'!G161</f>
        <v>307.36199999999997</v>
      </c>
      <c r="K236" s="144">
        <f>'CONTROL ALGAS IV Región'!J161</f>
        <v>30.800999999999998</v>
      </c>
      <c r="L236" s="144">
        <f>'CONTROL ALGAS IV Región'!K161</f>
        <v>276.56099999999998</v>
      </c>
      <c r="M236" s="145">
        <f>'CONTROL ALGAS IV Región'!L161</f>
        <v>0.10021082632205673</v>
      </c>
      <c r="N236" s="146" t="str">
        <f>'CONTROL ALGAS IV Región'!M161</f>
        <v>-</v>
      </c>
      <c r="O236" s="146">
        <f>+'RESUMEN ANUAL'!B$4</f>
        <v>44926</v>
      </c>
      <c r="P236" s="148">
        <v>2022</v>
      </c>
      <c r="Q236" s="143"/>
    </row>
    <row r="237" spans="1:17">
      <c r="A237" s="349" t="s">
        <v>73</v>
      </c>
      <c r="B237" s="349" t="s">
        <v>78</v>
      </c>
      <c r="C237" s="349" t="s">
        <v>61</v>
      </c>
      <c r="D237" s="349" t="s">
        <v>62</v>
      </c>
      <c r="E237" s="349" t="s">
        <v>71</v>
      </c>
      <c r="F237" s="349" t="s">
        <v>54</v>
      </c>
      <c r="G237" s="349" t="s">
        <v>54</v>
      </c>
      <c r="H237" s="350">
        <f>'CONTROL ALGAS IV Región'!F162</f>
        <v>85</v>
      </c>
      <c r="I237" s="148">
        <v>0</v>
      </c>
      <c r="J237" s="144">
        <f>'CONTROL ALGAS IV Región'!G162</f>
        <v>361.56099999999998</v>
      </c>
      <c r="K237" s="144">
        <f>'CONTROL ALGAS IV Región'!J162</f>
        <v>58.241</v>
      </c>
      <c r="L237" s="144">
        <f>'CONTROL ALGAS IV Región'!K162</f>
        <v>303.32</v>
      </c>
      <c r="M237" s="145">
        <f>'CONTROL ALGAS IV Región'!L162</f>
        <v>0.16108208573380425</v>
      </c>
      <c r="N237" s="146" t="str">
        <f>'CONTROL ALGAS IV Región'!M162</f>
        <v>-</v>
      </c>
      <c r="O237" s="146">
        <f>+'RESUMEN ANUAL'!B$4</f>
        <v>44926</v>
      </c>
      <c r="P237" s="148">
        <v>2022</v>
      </c>
      <c r="Q237" s="214"/>
    </row>
    <row r="238" spans="1:17">
      <c r="A238" s="349" t="s">
        <v>73</v>
      </c>
      <c r="B238" s="349" t="s">
        <v>78</v>
      </c>
      <c r="C238" s="349" t="s">
        <v>61</v>
      </c>
      <c r="D238" s="349" t="s">
        <v>62</v>
      </c>
      <c r="E238" s="349" t="s">
        <v>71</v>
      </c>
      <c r="F238" s="349" t="s">
        <v>65</v>
      </c>
      <c r="G238" s="349" t="s">
        <v>65</v>
      </c>
      <c r="H238" s="350">
        <f>'CONTROL ALGAS IV Región'!F164</f>
        <v>85</v>
      </c>
      <c r="I238" s="148">
        <v>0</v>
      </c>
      <c r="J238" s="144">
        <f>'CONTROL ALGAS IV Región'!G164</f>
        <v>388.32</v>
      </c>
      <c r="K238" s="144">
        <f>'CONTROL ALGAS IV Región'!J164</f>
        <v>194.19200000000001</v>
      </c>
      <c r="L238" s="144">
        <f>'CONTROL ALGAS IV Región'!K164</f>
        <v>194.12799999999999</v>
      </c>
      <c r="M238" s="145">
        <f>'CONTROL ALGAS IV Región'!L164</f>
        <v>0.50008240626287603</v>
      </c>
      <c r="N238" s="146" t="str">
        <f>'CONTROL ALGAS IV Región'!M164</f>
        <v>-</v>
      </c>
      <c r="O238" s="146">
        <f>+'RESUMEN ANUAL'!B$4</f>
        <v>44926</v>
      </c>
      <c r="P238" s="148">
        <v>2022</v>
      </c>
      <c r="Q238" s="214"/>
    </row>
    <row r="239" spans="1:17">
      <c r="A239" s="349" t="s">
        <v>73</v>
      </c>
      <c r="B239" s="349" t="s">
        <v>78</v>
      </c>
      <c r="C239" s="349" t="s">
        <v>61</v>
      </c>
      <c r="D239" s="349" t="s">
        <v>62</v>
      </c>
      <c r="E239" s="349" t="s">
        <v>71</v>
      </c>
      <c r="F239" s="349" t="s">
        <v>55</v>
      </c>
      <c r="G239" s="349" t="s">
        <v>55</v>
      </c>
      <c r="H239" s="350">
        <f>'CONTROL ALGAS IV Región'!F166</f>
        <v>85</v>
      </c>
      <c r="I239" s="148">
        <v>0</v>
      </c>
      <c r="J239" s="144">
        <f>'CONTROL ALGAS IV Región'!G166</f>
        <v>279.12799999999999</v>
      </c>
      <c r="K239" s="144">
        <f>'CONTROL ALGAS IV Región'!J166</f>
        <v>162.24100000000001</v>
      </c>
      <c r="L239" s="144">
        <f>'CONTROL ALGAS IV Región'!K166</f>
        <v>116.88699999999997</v>
      </c>
      <c r="M239" s="145">
        <f>'CONTROL ALGAS IV Región'!L166</f>
        <v>0.58124229744060085</v>
      </c>
      <c r="N239" s="146" t="str">
        <f>'CONTROL ALGAS IV Región'!M166</f>
        <v>-</v>
      </c>
      <c r="O239" s="146">
        <f>+'RESUMEN ANUAL'!B$4</f>
        <v>44926</v>
      </c>
      <c r="P239" s="148">
        <v>2022</v>
      </c>
      <c r="Q239" s="321"/>
    </row>
    <row r="240" spans="1:17">
      <c r="A240" s="349" t="s">
        <v>73</v>
      </c>
      <c r="B240" s="349" t="s">
        <v>78</v>
      </c>
      <c r="C240" s="349" t="s">
        <v>61</v>
      </c>
      <c r="D240" s="349" t="s">
        <v>62</v>
      </c>
      <c r="E240" s="349" t="s">
        <v>71</v>
      </c>
      <c r="F240" s="349" t="s">
        <v>56</v>
      </c>
      <c r="G240" s="349" t="s">
        <v>56</v>
      </c>
      <c r="H240" s="350">
        <f>'CONTROL ALGAS IV Región'!F168</f>
        <v>85</v>
      </c>
      <c r="I240" s="148">
        <v>0</v>
      </c>
      <c r="J240" s="144">
        <f>'CONTROL ALGAS IV Región'!G168</f>
        <v>201.88699999999997</v>
      </c>
      <c r="K240" s="144">
        <f>'CONTROL ALGAS IV Región'!J168</f>
        <v>48.418999999999997</v>
      </c>
      <c r="L240" s="144">
        <f>'CONTROL ALGAS IV Región'!K168</f>
        <v>153.46799999999996</v>
      </c>
      <c r="M240" s="145">
        <f>'CONTROL ALGAS IV Región'!L168</f>
        <v>0.2398321833500919</v>
      </c>
      <c r="N240" s="146" t="str">
        <f>'CONTROL ALGAS IV Región'!M168</f>
        <v>-</v>
      </c>
      <c r="O240" s="146">
        <f>+'RESUMEN ANUAL'!B$4</f>
        <v>44926</v>
      </c>
      <c r="P240" s="148">
        <v>2022</v>
      </c>
      <c r="Q240" s="321"/>
    </row>
    <row r="241" spans="1:17">
      <c r="A241" s="349" t="s">
        <v>73</v>
      </c>
      <c r="B241" s="349" t="s">
        <v>78</v>
      </c>
      <c r="C241" s="349" t="s">
        <v>61</v>
      </c>
      <c r="D241" s="349" t="s">
        <v>62</v>
      </c>
      <c r="E241" s="349" t="s">
        <v>71</v>
      </c>
      <c r="F241" s="349" t="s">
        <v>67</v>
      </c>
      <c r="G241" s="349" t="s">
        <v>67</v>
      </c>
      <c r="H241" s="350">
        <f>'CONTROL ALGAS IV Región'!F170</f>
        <v>85</v>
      </c>
      <c r="I241" s="148">
        <v>0</v>
      </c>
      <c r="J241" s="144">
        <f>'CONTROL ALGAS IV Región'!G170</f>
        <v>238.46799999999996</v>
      </c>
      <c r="K241" s="144">
        <f>'CONTROL ALGAS IV Región'!J170</f>
        <v>57.228999999999999</v>
      </c>
      <c r="L241" s="144">
        <f>'CONTROL ALGAS IV Región'!K170</f>
        <v>181.23899999999998</v>
      </c>
      <c r="M241" s="145">
        <f>'CONTROL ALGAS IV Región'!L170</f>
        <v>0.23998607779660167</v>
      </c>
      <c r="N241" s="146" t="str">
        <f>'CONTROL ALGAS IV Región'!M170</f>
        <v>-</v>
      </c>
      <c r="O241" s="146">
        <f>+'RESUMEN ANUAL'!B$4</f>
        <v>44926</v>
      </c>
      <c r="P241" s="148">
        <v>2022</v>
      </c>
      <c r="Q241" s="321"/>
    </row>
    <row r="242" spans="1:17">
      <c r="A242" s="349" t="s">
        <v>73</v>
      </c>
      <c r="B242" s="349" t="s">
        <v>78</v>
      </c>
      <c r="C242" s="349" t="s">
        <v>61</v>
      </c>
      <c r="D242" s="349" t="s">
        <v>62</v>
      </c>
      <c r="E242" s="349" t="s">
        <v>71</v>
      </c>
      <c r="F242" s="349" t="s">
        <v>57</v>
      </c>
      <c r="G242" s="349" t="s">
        <v>57</v>
      </c>
      <c r="H242" s="350">
        <f>'CONTROL ALGAS IV Región'!F172</f>
        <v>85</v>
      </c>
      <c r="I242" s="148">
        <v>0</v>
      </c>
      <c r="J242" s="144">
        <f>'CONTROL ALGAS IV Región'!G172</f>
        <v>266.23899999999998</v>
      </c>
      <c r="K242" s="144">
        <f>'CONTROL ALGAS IV Región'!J172</f>
        <v>14.007999999999999</v>
      </c>
      <c r="L242" s="144">
        <f>'CONTROL ALGAS IV Región'!K172</f>
        <v>252.23099999999997</v>
      </c>
      <c r="M242" s="145">
        <f>'CONTROL ALGAS IV Región'!L172</f>
        <v>5.2614380312426053E-2</v>
      </c>
      <c r="N242" s="146" t="str">
        <f>'CONTROL ALGAS IV Región'!M172</f>
        <v>-</v>
      </c>
      <c r="O242" s="146">
        <f>+'RESUMEN ANUAL'!B$4</f>
        <v>44926</v>
      </c>
      <c r="P242" s="148">
        <v>2022</v>
      </c>
      <c r="Q242" s="143"/>
    </row>
    <row r="243" spans="1:17">
      <c r="A243" s="349" t="s">
        <v>73</v>
      </c>
      <c r="B243" s="349" t="s">
        <v>78</v>
      </c>
      <c r="C243" s="349" t="s">
        <v>61</v>
      </c>
      <c r="D243" s="349" t="s">
        <v>62</v>
      </c>
      <c r="E243" s="349" t="s">
        <v>142</v>
      </c>
      <c r="F243" s="349" t="s">
        <v>50</v>
      </c>
      <c r="G243" s="349" t="s">
        <v>50</v>
      </c>
      <c r="H243" s="350">
        <f>'CONTROL ALGAS IV Región'!F151</f>
        <v>155</v>
      </c>
      <c r="I243" s="148">
        <v>0</v>
      </c>
      <c r="J243" s="144">
        <f>'CONTROL ALGAS IV Región'!G151</f>
        <v>155</v>
      </c>
      <c r="K243" s="144">
        <f>'CONTROL ALGAS IV Región'!J151</f>
        <v>160.797</v>
      </c>
      <c r="L243" s="144">
        <f>'CONTROL ALGAS IV Región'!K151</f>
        <v>-5.796999999999997</v>
      </c>
      <c r="M243" s="145">
        <f>'CONTROL ALGAS IV Región'!L151</f>
        <v>1.0373999999999999</v>
      </c>
      <c r="N243" s="146">
        <f>'CONTROL ALGAS IV Región'!M151</f>
        <v>44578</v>
      </c>
      <c r="O243" s="146">
        <f>+'RESUMEN ANUAL'!B$4</f>
        <v>44926</v>
      </c>
      <c r="P243" s="148">
        <v>2022</v>
      </c>
      <c r="Q243" s="143"/>
    </row>
    <row r="244" spans="1:17">
      <c r="A244" s="349" t="s">
        <v>73</v>
      </c>
      <c r="B244" s="349" t="s">
        <v>78</v>
      </c>
      <c r="C244" s="349" t="s">
        <v>61</v>
      </c>
      <c r="D244" s="349" t="s">
        <v>62</v>
      </c>
      <c r="E244" s="349" t="s">
        <v>142</v>
      </c>
      <c r="F244" s="349" t="s">
        <v>64</v>
      </c>
      <c r="G244" s="349" t="s">
        <v>64</v>
      </c>
      <c r="H244" s="350">
        <f>'CONTROL ALGAS IV Región'!F153</f>
        <v>154</v>
      </c>
      <c r="I244" s="148">
        <v>0</v>
      </c>
      <c r="J244" s="144">
        <f>'CONTROL ALGAS IV Región'!G153</f>
        <v>148.203</v>
      </c>
      <c r="K244" s="144">
        <f>'CONTROL ALGAS IV Región'!J153</f>
        <v>179.691</v>
      </c>
      <c r="L244" s="144">
        <f>'CONTROL ALGAS IV Región'!K153</f>
        <v>-31.488</v>
      </c>
      <c r="M244" s="145">
        <f>'CONTROL ALGAS IV Región'!L153</f>
        <v>1.2124653347098238</v>
      </c>
      <c r="N244" s="146">
        <f>'CONTROL ALGAS IV Región'!M153</f>
        <v>44606</v>
      </c>
      <c r="O244" s="146">
        <f>+'RESUMEN ANUAL'!B$4</f>
        <v>44926</v>
      </c>
      <c r="P244" s="148">
        <v>2022</v>
      </c>
      <c r="Q244" s="321"/>
    </row>
    <row r="245" spans="1:17">
      <c r="A245" s="349" t="s">
        <v>73</v>
      </c>
      <c r="B245" s="349" t="s">
        <v>78</v>
      </c>
      <c r="C245" s="349" t="s">
        <v>61</v>
      </c>
      <c r="D245" s="349" t="s">
        <v>62</v>
      </c>
      <c r="E245" s="349" t="s">
        <v>142</v>
      </c>
      <c r="F245" s="349" t="s">
        <v>51</v>
      </c>
      <c r="G245" s="349" t="s">
        <v>51</v>
      </c>
      <c r="H245" s="350">
        <f>'CONTROL ALGAS IV Región'!F155</f>
        <v>154</v>
      </c>
      <c r="I245" s="148">
        <v>0</v>
      </c>
      <c r="J245" s="144">
        <f>'CONTROL ALGAS IV Región'!G155</f>
        <v>122.512</v>
      </c>
      <c r="K245" s="144">
        <f>'CONTROL ALGAS IV Región'!J155</f>
        <v>129.65799999999999</v>
      </c>
      <c r="L245" s="144">
        <f>'CONTROL ALGAS IV Región'!K155</f>
        <v>-7.1459999999999866</v>
      </c>
      <c r="M245" s="145">
        <f>'CONTROL ALGAS IV Región'!L155</f>
        <v>1.0583289800182838</v>
      </c>
      <c r="N245" s="146">
        <f>'CONTROL ALGAS IV Región'!M155</f>
        <v>44636</v>
      </c>
      <c r="O245" s="146">
        <f>+'RESUMEN ANUAL'!B$4</f>
        <v>44926</v>
      </c>
      <c r="P245" s="148">
        <v>2022</v>
      </c>
      <c r="Q245" s="321"/>
    </row>
    <row r="246" spans="1:17">
      <c r="A246" s="349" t="s">
        <v>73</v>
      </c>
      <c r="B246" s="349" t="s">
        <v>78</v>
      </c>
      <c r="C246" s="349" t="s">
        <v>61</v>
      </c>
      <c r="D246" s="349" t="s">
        <v>62</v>
      </c>
      <c r="E246" s="349" t="s">
        <v>142</v>
      </c>
      <c r="F246" s="349" t="s">
        <v>52</v>
      </c>
      <c r="G246" s="349" t="s">
        <v>52</v>
      </c>
      <c r="H246" s="350">
        <f>'CONTROL ALGAS IV Región'!F157</f>
        <v>154</v>
      </c>
      <c r="I246" s="148">
        <v>0</v>
      </c>
      <c r="J246" s="144">
        <f>'CONTROL ALGAS IV Región'!G157</f>
        <v>146.85400000000001</v>
      </c>
      <c r="K246" s="144">
        <f>'CONTROL ALGAS IV Región'!J157</f>
        <v>140.90799999999999</v>
      </c>
      <c r="L246" s="144">
        <f>'CONTROL ALGAS IV Región'!K157</f>
        <v>5.9460000000000264</v>
      </c>
      <c r="M246" s="145">
        <f>'CONTROL ALGAS IV Región'!L157</f>
        <v>0.95951080665150401</v>
      </c>
      <c r="N246" s="146">
        <f>'CONTROL ALGAS IV Región'!M157</f>
        <v>44664</v>
      </c>
      <c r="O246" s="146">
        <f>+'RESUMEN ANUAL'!B$4</f>
        <v>44926</v>
      </c>
      <c r="P246" s="148">
        <v>2022</v>
      </c>
      <c r="Q246" s="321"/>
    </row>
    <row r="247" spans="1:17">
      <c r="A247" s="349" t="s">
        <v>73</v>
      </c>
      <c r="B247" s="349" t="s">
        <v>78</v>
      </c>
      <c r="C247" s="349" t="s">
        <v>61</v>
      </c>
      <c r="D247" s="349" t="s">
        <v>62</v>
      </c>
      <c r="E247" s="349" t="s">
        <v>142</v>
      </c>
      <c r="F247" s="349" t="s">
        <v>115</v>
      </c>
      <c r="G247" s="349" t="s">
        <v>115</v>
      </c>
      <c r="H247" s="350">
        <f>'CONTROL ALGAS IV Región'!F159</f>
        <v>154</v>
      </c>
      <c r="I247" s="148">
        <v>0</v>
      </c>
      <c r="J247" s="144">
        <f>'CONTROL ALGAS IV Región'!G159</f>
        <v>159.94600000000003</v>
      </c>
      <c r="K247" s="144">
        <f>'CONTROL ALGAS IV Región'!J159</f>
        <v>154.095</v>
      </c>
      <c r="L247" s="144">
        <f>'CONTROL ALGAS IV Región'!K159</f>
        <v>5.8510000000000275</v>
      </c>
      <c r="M247" s="145">
        <f>'CONTROL ALGAS IV Región'!L159</f>
        <v>0.96341890388005935</v>
      </c>
      <c r="N247" s="146">
        <f>'CONTROL ALGAS IV Región'!M159</f>
        <v>44691</v>
      </c>
      <c r="O247" s="146">
        <f>+'RESUMEN ANUAL'!B$4</f>
        <v>44926</v>
      </c>
      <c r="P247" s="148">
        <v>2022</v>
      </c>
      <c r="Q247" s="143"/>
    </row>
    <row r="248" spans="1:17">
      <c r="A248" s="349" t="s">
        <v>73</v>
      </c>
      <c r="B248" s="349" t="s">
        <v>78</v>
      </c>
      <c r="C248" s="349" t="s">
        <v>61</v>
      </c>
      <c r="D248" s="349" t="s">
        <v>62</v>
      </c>
      <c r="E248" s="349" t="s">
        <v>142</v>
      </c>
      <c r="F248" s="349" t="s">
        <v>65</v>
      </c>
      <c r="G248" s="349" t="s">
        <v>65</v>
      </c>
      <c r="H248" s="350">
        <f>'CONTROL ALGAS IV Región'!F163</f>
        <v>154</v>
      </c>
      <c r="I248" s="148">
        <v>0</v>
      </c>
      <c r="J248" s="144">
        <f>'CONTROL ALGAS IV Región'!G163</f>
        <v>159.85100000000003</v>
      </c>
      <c r="K248" s="144">
        <f>'CONTROL ALGAS IV Región'!J163</f>
        <v>168.66300000000001</v>
      </c>
      <c r="L248" s="144">
        <f>'CONTROL ALGAS IV Región'!K163</f>
        <v>-8.8119999999999834</v>
      </c>
      <c r="M248" s="145">
        <f>'CONTROL ALGAS IV Región'!L163</f>
        <v>1.055126336400773</v>
      </c>
      <c r="N248" s="146">
        <f>'CONTROL ALGAS IV Región'!M163</f>
        <v>44785</v>
      </c>
      <c r="O248" s="146">
        <f>+'RESUMEN ANUAL'!B$4</f>
        <v>44926</v>
      </c>
      <c r="P248" s="148">
        <v>2022</v>
      </c>
      <c r="Q248" s="143"/>
    </row>
    <row r="249" spans="1:17">
      <c r="A249" s="349" t="s">
        <v>73</v>
      </c>
      <c r="B249" s="349" t="s">
        <v>78</v>
      </c>
      <c r="C249" s="349" t="s">
        <v>61</v>
      </c>
      <c r="D249" s="349" t="s">
        <v>62</v>
      </c>
      <c r="E249" s="349" t="s">
        <v>142</v>
      </c>
      <c r="F249" s="349" t="s">
        <v>55</v>
      </c>
      <c r="G249" s="349" t="s">
        <v>55</v>
      </c>
      <c r="H249" s="350">
        <f>'CONTROL ALGAS IV Región'!F165</f>
        <v>154</v>
      </c>
      <c r="I249" s="148">
        <v>0</v>
      </c>
      <c r="J249" s="144">
        <f>'CONTROL ALGAS IV Región'!G165</f>
        <v>145.18800000000002</v>
      </c>
      <c r="K249" s="144">
        <f>'CONTROL ALGAS IV Región'!J165</f>
        <v>131.20400000000001</v>
      </c>
      <c r="L249" s="144">
        <f>'CONTROL ALGAS IV Región'!K165</f>
        <v>13.984000000000009</v>
      </c>
      <c r="M249" s="145">
        <f>'CONTROL ALGAS IV Región'!L165</f>
        <v>0.90368350001377518</v>
      </c>
      <c r="N249" s="146">
        <f>'CONTROL ALGAS IV Región'!M165</f>
        <v>44816</v>
      </c>
      <c r="O249" s="146">
        <f>+'RESUMEN ANUAL'!B$4</f>
        <v>44926</v>
      </c>
      <c r="P249" s="148">
        <v>2022</v>
      </c>
      <c r="Q249" s="321"/>
    </row>
    <row r="250" spans="1:17">
      <c r="A250" s="349" t="s">
        <v>73</v>
      </c>
      <c r="B250" s="349" t="s">
        <v>78</v>
      </c>
      <c r="C250" s="349" t="s">
        <v>61</v>
      </c>
      <c r="D250" s="349" t="s">
        <v>62</v>
      </c>
      <c r="E250" s="349" t="s">
        <v>142</v>
      </c>
      <c r="F250" s="349" t="s">
        <v>56</v>
      </c>
      <c r="G250" s="349" t="s">
        <v>56</v>
      </c>
      <c r="H250" s="350">
        <f>'CONTROL ALGAS IV Región'!F167</f>
        <v>154</v>
      </c>
      <c r="I250" s="148">
        <v>0</v>
      </c>
      <c r="J250" s="144">
        <f>'CONTROL ALGAS IV Región'!G167</f>
        <v>167.98400000000001</v>
      </c>
      <c r="K250" s="144">
        <f>'CONTROL ALGAS IV Región'!J167</f>
        <v>201.708</v>
      </c>
      <c r="L250" s="144">
        <f>'CONTROL ALGAS IV Región'!K167</f>
        <v>-33.72399999999999</v>
      </c>
      <c r="M250" s="145">
        <f>'CONTROL ALGAS IV Región'!L167</f>
        <v>1.2007572149728545</v>
      </c>
      <c r="N250" s="146">
        <f>'CONTROL ALGAS IV Región'!M167</f>
        <v>44853</v>
      </c>
      <c r="O250" s="146">
        <f>+'RESUMEN ANUAL'!B$4</f>
        <v>44926</v>
      </c>
      <c r="P250" s="148">
        <v>2022</v>
      </c>
      <c r="Q250" s="321"/>
    </row>
    <row r="251" spans="1:17">
      <c r="A251" s="349" t="s">
        <v>73</v>
      </c>
      <c r="B251" s="349" t="s">
        <v>78</v>
      </c>
      <c r="C251" s="349" t="s">
        <v>61</v>
      </c>
      <c r="D251" s="349" t="s">
        <v>62</v>
      </c>
      <c r="E251" s="349" t="s">
        <v>142</v>
      </c>
      <c r="F251" s="349" t="s">
        <v>67</v>
      </c>
      <c r="G251" s="349" t="s">
        <v>67</v>
      </c>
      <c r="H251" s="350">
        <f>'CONTROL ALGAS IV Región'!F169</f>
        <v>154</v>
      </c>
      <c r="I251" s="148">
        <v>0</v>
      </c>
      <c r="J251" s="144">
        <f>'CONTROL ALGAS IV Región'!G169</f>
        <v>120.27600000000001</v>
      </c>
      <c r="K251" s="144">
        <f>'CONTROL ALGAS IV Región'!J169</f>
        <v>103.628</v>
      </c>
      <c r="L251" s="144">
        <f>'CONTROL ALGAS IV Región'!K169</f>
        <v>16.64800000000001</v>
      </c>
      <c r="M251" s="145">
        <f>'CONTROL ALGAS IV Región'!L169</f>
        <v>0.86158502111809498</v>
      </c>
      <c r="N251" s="146">
        <f>'CONTROL ALGAS IV Región'!M169</f>
        <v>44874</v>
      </c>
      <c r="O251" s="146">
        <f>+'RESUMEN ANUAL'!B$4</f>
        <v>44926</v>
      </c>
      <c r="P251" s="148">
        <v>2022</v>
      </c>
      <c r="Q251" s="321"/>
    </row>
    <row r="252" spans="1:17">
      <c r="A252" s="349" t="s">
        <v>73</v>
      </c>
      <c r="B252" s="349" t="s">
        <v>78</v>
      </c>
      <c r="C252" s="349" t="s">
        <v>61</v>
      </c>
      <c r="D252" s="349" t="s">
        <v>62</v>
      </c>
      <c r="E252" s="349" t="s">
        <v>142</v>
      </c>
      <c r="F252" s="349" t="s">
        <v>57</v>
      </c>
      <c r="G252" s="349" t="s">
        <v>57</v>
      </c>
      <c r="H252" s="350">
        <f>'CONTROL ALGAS IV Región'!F171</f>
        <v>154</v>
      </c>
      <c r="I252" s="148">
        <v>0</v>
      </c>
      <c r="J252" s="144">
        <f>'CONTROL ALGAS IV Región'!G171</f>
        <v>170.64800000000002</v>
      </c>
      <c r="K252" s="144">
        <f>'CONTROL ALGAS IV Región'!J171</f>
        <v>87.215000000000003</v>
      </c>
      <c r="L252" s="144">
        <f>'CONTROL ALGAS IV Región'!K171</f>
        <v>83.433000000000021</v>
      </c>
      <c r="M252" s="145">
        <f>'CONTROL ALGAS IV Región'!L171</f>
        <v>0.51108129014110915</v>
      </c>
      <c r="N252" s="146" t="str">
        <f>'CONTROL ALGAS IV Región'!M171</f>
        <v>-</v>
      </c>
      <c r="O252" s="146">
        <f>+'RESUMEN ANUAL'!B$4</f>
        <v>44926</v>
      </c>
      <c r="P252" s="148">
        <v>2022</v>
      </c>
      <c r="Q252" s="143"/>
    </row>
    <row r="253" spans="1:17">
      <c r="A253" s="349" t="s">
        <v>73</v>
      </c>
      <c r="B253" s="349" t="s">
        <v>78</v>
      </c>
      <c r="C253" s="349" t="s">
        <v>61</v>
      </c>
      <c r="D253" s="349" t="s">
        <v>62</v>
      </c>
      <c r="E253" s="349" t="s">
        <v>72</v>
      </c>
      <c r="F253" s="349" t="s">
        <v>50</v>
      </c>
      <c r="G253" s="349" t="s">
        <v>50</v>
      </c>
      <c r="H253" s="350">
        <f>'CONTROL ALGAS IV Región'!F174</f>
        <v>83</v>
      </c>
      <c r="I253" s="148">
        <v>0</v>
      </c>
      <c r="J253" s="144">
        <f>'CONTROL ALGAS IV Región'!G174</f>
        <v>83</v>
      </c>
      <c r="K253" s="144">
        <f>'CONTROL ALGAS IV Región'!J174</f>
        <v>12.023</v>
      </c>
      <c r="L253" s="144">
        <f>'CONTROL ALGAS IV Región'!K174</f>
        <v>70.977000000000004</v>
      </c>
      <c r="M253" s="145">
        <f>'CONTROL ALGAS IV Región'!L174</f>
        <v>0.14485542168674698</v>
      </c>
      <c r="N253" s="146" t="str">
        <f>'CONTROL ALGAS IV Región'!M174</f>
        <v>-</v>
      </c>
      <c r="O253" s="146">
        <f>+'RESUMEN ANUAL'!B$4</f>
        <v>44926</v>
      </c>
      <c r="P253" s="148">
        <v>2022</v>
      </c>
      <c r="Q253" s="143"/>
    </row>
    <row r="254" spans="1:17">
      <c r="A254" s="349" t="s">
        <v>73</v>
      </c>
      <c r="B254" s="349" t="s">
        <v>78</v>
      </c>
      <c r="C254" s="349" t="s">
        <v>61</v>
      </c>
      <c r="D254" s="349" t="s">
        <v>62</v>
      </c>
      <c r="E254" s="349" t="s">
        <v>72</v>
      </c>
      <c r="F254" s="349" t="s">
        <v>64</v>
      </c>
      <c r="G254" s="349" t="s">
        <v>64</v>
      </c>
      <c r="H254" s="350">
        <f>'CONTROL ALGAS IV Región'!F176</f>
        <v>83</v>
      </c>
      <c r="I254" s="148">
        <v>0</v>
      </c>
      <c r="J254" s="144">
        <f>'CONTROL ALGAS IV Región'!G176</f>
        <v>153.977</v>
      </c>
      <c r="K254" s="144">
        <f>'CONTROL ALGAS IV Región'!J176</f>
        <v>18.888999999999999</v>
      </c>
      <c r="L254" s="144">
        <f>'CONTROL ALGAS IV Región'!K176</f>
        <v>135.08799999999999</v>
      </c>
      <c r="M254" s="145">
        <f>'CONTROL ALGAS IV Región'!L176</f>
        <v>0.12267416562213837</v>
      </c>
      <c r="N254" s="146" t="str">
        <f>'CONTROL ALGAS IV Región'!M176</f>
        <v>-</v>
      </c>
      <c r="O254" s="146">
        <f>+'RESUMEN ANUAL'!B$4</f>
        <v>44926</v>
      </c>
      <c r="P254" s="148">
        <v>2022</v>
      </c>
      <c r="Q254" s="321"/>
    </row>
    <row r="255" spans="1:17">
      <c r="A255" s="349" t="s">
        <v>73</v>
      </c>
      <c r="B255" s="349" t="s">
        <v>78</v>
      </c>
      <c r="C255" s="349" t="s">
        <v>61</v>
      </c>
      <c r="D255" s="349" t="s">
        <v>62</v>
      </c>
      <c r="E255" s="349" t="s">
        <v>72</v>
      </c>
      <c r="F255" s="349" t="s">
        <v>51</v>
      </c>
      <c r="G255" s="349" t="s">
        <v>51</v>
      </c>
      <c r="H255" s="350">
        <f>'CONTROL ALGAS IV Región'!F178</f>
        <v>83</v>
      </c>
      <c r="I255" s="148">
        <v>0</v>
      </c>
      <c r="J255" s="144">
        <f>'CONTROL ALGAS IV Región'!G178</f>
        <v>218.08799999999999</v>
      </c>
      <c r="K255" s="144">
        <f>'CONTROL ALGAS IV Región'!J178</f>
        <v>114.193</v>
      </c>
      <c r="L255" s="144">
        <f>'CONTROL ALGAS IV Región'!K178</f>
        <v>103.895</v>
      </c>
      <c r="M255" s="145">
        <f>'CONTROL ALGAS IV Región'!L178</f>
        <v>0.52360973551960677</v>
      </c>
      <c r="N255" s="146" t="str">
        <f>'CONTROL ALGAS IV Región'!M178</f>
        <v>-</v>
      </c>
      <c r="O255" s="146">
        <f>+'RESUMEN ANUAL'!B$4</f>
        <v>44926</v>
      </c>
      <c r="P255" s="148">
        <v>2022</v>
      </c>
      <c r="Q255" s="321"/>
    </row>
    <row r="256" spans="1:17">
      <c r="A256" s="349" t="s">
        <v>73</v>
      </c>
      <c r="B256" s="349" t="s">
        <v>78</v>
      </c>
      <c r="C256" s="349" t="s">
        <v>61</v>
      </c>
      <c r="D256" s="349" t="s">
        <v>62</v>
      </c>
      <c r="E256" s="349" t="s">
        <v>72</v>
      </c>
      <c r="F256" s="349" t="s">
        <v>52</v>
      </c>
      <c r="G256" s="349" t="s">
        <v>52</v>
      </c>
      <c r="H256" s="350">
        <f>'CONTROL ALGAS IV Región'!F180</f>
        <v>83</v>
      </c>
      <c r="I256" s="148">
        <v>0</v>
      </c>
      <c r="J256" s="144">
        <f>'CONTROL ALGAS IV Región'!G180</f>
        <v>186.89499999999998</v>
      </c>
      <c r="K256" s="144">
        <f>'CONTROL ALGAS IV Región'!J180</f>
        <v>82.637</v>
      </c>
      <c r="L256" s="144">
        <f>'CONTROL ALGAS IV Región'!K180</f>
        <v>104.25799999999998</v>
      </c>
      <c r="M256" s="145">
        <f>'CONTROL ALGAS IV Región'!L180</f>
        <v>0.44215736108510129</v>
      </c>
      <c r="N256" s="146" t="str">
        <f>'CONTROL ALGAS IV Región'!M180</f>
        <v>-</v>
      </c>
      <c r="O256" s="146">
        <f>+'RESUMEN ANUAL'!B$4</f>
        <v>44926</v>
      </c>
      <c r="P256" s="148">
        <v>2022</v>
      </c>
      <c r="Q256" s="321"/>
    </row>
    <row r="257" spans="1:17">
      <c r="A257" s="349" t="s">
        <v>73</v>
      </c>
      <c r="B257" s="349" t="s">
        <v>78</v>
      </c>
      <c r="C257" s="349" t="s">
        <v>61</v>
      </c>
      <c r="D257" s="349" t="s">
        <v>62</v>
      </c>
      <c r="E257" s="349" t="s">
        <v>72</v>
      </c>
      <c r="F257" s="349" t="s">
        <v>115</v>
      </c>
      <c r="G257" s="349" t="s">
        <v>115</v>
      </c>
      <c r="H257" s="350">
        <f>'CONTROL ALGAS IV Región'!F182</f>
        <v>83</v>
      </c>
      <c r="I257" s="148">
        <v>0</v>
      </c>
      <c r="J257" s="144">
        <f>'CONTROL ALGAS IV Región'!G182</f>
        <v>187.25799999999998</v>
      </c>
      <c r="K257" s="144">
        <f>'CONTROL ALGAS IV Región'!J182</f>
        <v>61.807000000000002</v>
      </c>
      <c r="L257" s="144">
        <f>'CONTROL ALGAS IV Región'!K182</f>
        <v>125.45099999999998</v>
      </c>
      <c r="M257" s="145">
        <f>'CONTROL ALGAS IV Región'!L182</f>
        <v>0.33006333507780711</v>
      </c>
      <c r="N257" s="146" t="str">
        <f>'CONTROL ALGAS IV Región'!M182</f>
        <v>-</v>
      </c>
      <c r="O257" s="146">
        <f>+'RESUMEN ANUAL'!B$4</f>
        <v>44926</v>
      </c>
      <c r="P257" s="148">
        <v>2022</v>
      </c>
      <c r="Q257" s="143"/>
    </row>
    <row r="258" spans="1:17">
      <c r="A258" s="349" t="s">
        <v>73</v>
      </c>
      <c r="B258" s="349" t="s">
        <v>78</v>
      </c>
      <c r="C258" s="349" t="s">
        <v>61</v>
      </c>
      <c r="D258" s="349" t="s">
        <v>62</v>
      </c>
      <c r="E258" s="349" t="s">
        <v>72</v>
      </c>
      <c r="F258" s="349" t="s">
        <v>53</v>
      </c>
      <c r="G258" s="349" t="s">
        <v>53</v>
      </c>
      <c r="H258" s="350">
        <f>'CONTROL ALGAS IV Región'!F183</f>
        <v>83</v>
      </c>
      <c r="I258" s="148">
        <v>0</v>
      </c>
      <c r="J258" s="144">
        <f>'CONTROL ALGAS IV Región'!G183</f>
        <v>208.45099999999996</v>
      </c>
      <c r="K258" s="144">
        <f>'CONTROL ALGAS IV Región'!J183</f>
        <v>33.843000000000004</v>
      </c>
      <c r="L258" s="144">
        <f>'CONTROL ALGAS IV Región'!K183</f>
        <v>174.60799999999995</v>
      </c>
      <c r="M258" s="145">
        <f>'CONTROL ALGAS IV Región'!L183</f>
        <v>0.16235470206427413</v>
      </c>
      <c r="N258" s="146" t="str">
        <f>'CONTROL ALGAS IV Región'!M183</f>
        <v>-</v>
      </c>
      <c r="O258" s="146">
        <f>+'RESUMEN ANUAL'!B$4</f>
        <v>44926</v>
      </c>
      <c r="P258" s="148">
        <v>2022</v>
      </c>
      <c r="Q258" s="143"/>
    </row>
    <row r="259" spans="1:17">
      <c r="A259" s="349" t="s">
        <v>73</v>
      </c>
      <c r="B259" s="349" t="s">
        <v>78</v>
      </c>
      <c r="C259" s="349" t="s">
        <v>61</v>
      </c>
      <c r="D259" s="349" t="s">
        <v>62</v>
      </c>
      <c r="E259" s="349" t="s">
        <v>72</v>
      </c>
      <c r="F259" s="352" t="s">
        <v>54</v>
      </c>
      <c r="G259" s="352" t="s">
        <v>54</v>
      </c>
      <c r="H259" s="350">
        <f>'CONTROL ALGAS IV Región'!F184</f>
        <v>83</v>
      </c>
      <c r="I259" s="148">
        <v>0</v>
      </c>
      <c r="J259" s="144">
        <f>'CONTROL ALGAS IV Región'!G184</f>
        <v>257.60799999999995</v>
      </c>
      <c r="K259" s="144">
        <f>'CONTROL ALGAS IV Región'!J184</f>
        <v>38.125</v>
      </c>
      <c r="L259" s="144">
        <f>'CONTROL ALGAS IV Región'!K184</f>
        <v>219.48299999999995</v>
      </c>
      <c r="M259" s="145">
        <f>'CONTROL ALGAS IV Región'!L184</f>
        <v>0.14799618024284963</v>
      </c>
      <c r="N259" s="146" t="str">
        <f>'CONTROL ALGAS IV Región'!M184</f>
        <v>-</v>
      </c>
      <c r="O259" s="146">
        <f>+'RESUMEN ANUAL'!B$4</f>
        <v>44926</v>
      </c>
      <c r="P259" s="148">
        <v>2022</v>
      </c>
      <c r="Q259" s="214"/>
    </row>
    <row r="260" spans="1:17">
      <c r="A260" s="349" t="s">
        <v>73</v>
      </c>
      <c r="B260" s="349" t="s">
        <v>78</v>
      </c>
      <c r="C260" s="349" t="s">
        <v>61</v>
      </c>
      <c r="D260" s="349" t="s">
        <v>62</v>
      </c>
      <c r="E260" s="349" t="s">
        <v>72</v>
      </c>
      <c r="F260" s="352" t="s">
        <v>65</v>
      </c>
      <c r="G260" s="352" t="s">
        <v>65</v>
      </c>
      <c r="H260" s="350">
        <f>'CONTROL ALGAS IV Región'!F186</f>
        <v>83</v>
      </c>
      <c r="I260" s="148">
        <v>0</v>
      </c>
      <c r="J260" s="144">
        <f>'CONTROL ALGAS IV Región'!G186</f>
        <v>302.48299999999995</v>
      </c>
      <c r="K260" s="144">
        <f>'CONTROL ALGAS IV Región'!J186</f>
        <v>350.86500000000001</v>
      </c>
      <c r="L260" s="144">
        <f>'CONTROL ALGAS IV Región'!K186</f>
        <v>-48.382000000000062</v>
      </c>
      <c r="M260" s="145">
        <f>'CONTROL ALGAS IV Región'!L186</f>
        <v>1.1599494847644334</v>
      </c>
      <c r="N260" s="146">
        <f>'CONTROL ALGAS IV Región'!M186</f>
        <v>44802</v>
      </c>
      <c r="O260" s="146">
        <f>+'RESUMEN ANUAL'!B$4</f>
        <v>44926</v>
      </c>
      <c r="P260" s="148">
        <v>2022</v>
      </c>
      <c r="Q260" s="214"/>
    </row>
    <row r="261" spans="1:17">
      <c r="A261" s="349" t="s">
        <v>73</v>
      </c>
      <c r="B261" s="349" t="s">
        <v>78</v>
      </c>
      <c r="C261" s="349" t="s">
        <v>61</v>
      </c>
      <c r="D261" s="349" t="s">
        <v>62</v>
      </c>
      <c r="E261" s="349" t="s">
        <v>72</v>
      </c>
      <c r="F261" s="352" t="s">
        <v>55</v>
      </c>
      <c r="G261" s="352" t="s">
        <v>55</v>
      </c>
      <c r="H261" s="350">
        <f>'CONTROL ALGAS IV Región'!F188</f>
        <v>83</v>
      </c>
      <c r="I261" s="148">
        <v>0</v>
      </c>
      <c r="J261" s="144">
        <f>'CONTROL ALGAS IV Región'!G188</f>
        <v>34.617999999999938</v>
      </c>
      <c r="K261" s="144">
        <f>'CONTROL ALGAS IV Región'!J188</f>
        <v>82.855000000000004</v>
      </c>
      <c r="L261" s="144">
        <f>'CONTROL ALGAS IV Región'!K188</f>
        <v>-48.237000000000066</v>
      </c>
      <c r="M261" s="145">
        <f>'CONTROL ALGAS IV Región'!L188</f>
        <v>2.3934080536137312</v>
      </c>
      <c r="N261" s="146">
        <f>'CONTROL ALGAS IV Región'!M188</f>
        <v>44809</v>
      </c>
      <c r="O261" s="146">
        <f>+'RESUMEN ANUAL'!B$4</f>
        <v>44926</v>
      </c>
      <c r="P261" s="148">
        <v>2022</v>
      </c>
      <c r="Q261" s="321"/>
    </row>
    <row r="262" spans="1:17">
      <c r="A262" s="349" t="s">
        <v>73</v>
      </c>
      <c r="B262" s="349" t="s">
        <v>78</v>
      </c>
      <c r="C262" s="349" t="s">
        <v>61</v>
      </c>
      <c r="D262" s="349" t="s">
        <v>62</v>
      </c>
      <c r="E262" s="349" t="s">
        <v>72</v>
      </c>
      <c r="F262" s="352" t="s">
        <v>56</v>
      </c>
      <c r="G262" s="352" t="s">
        <v>56</v>
      </c>
      <c r="H262" s="350">
        <f>'CONTROL ALGAS IV Región'!F190</f>
        <v>83</v>
      </c>
      <c r="I262" s="148">
        <v>0</v>
      </c>
      <c r="J262" s="144">
        <f>'CONTROL ALGAS IV Región'!G190</f>
        <v>34.762999999999934</v>
      </c>
      <c r="K262" s="144">
        <f>'CONTROL ALGAS IV Región'!J190</f>
        <v>53.122999999999998</v>
      </c>
      <c r="L262" s="144">
        <f>'CONTROL ALGAS IV Región'!K190</f>
        <v>-18.360000000000063</v>
      </c>
      <c r="M262" s="145">
        <f>'CONTROL ALGAS IV Región'!L190</f>
        <v>1.5281477432902828</v>
      </c>
      <c r="N262" s="146">
        <f>'CONTROL ALGAS IV Región'!M190</f>
        <v>44853</v>
      </c>
      <c r="O262" s="146">
        <f>+'RESUMEN ANUAL'!B$4</f>
        <v>44926</v>
      </c>
      <c r="P262" s="148">
        <v>2022</v>
      </c>
      <c r="Q262" s="321"/>
    </row>
    <row r="263" spans="1:17">
      <c r="A263" s="349" t="s">
        <v>73</v>
      </c>
      <c r="B263" s="349" t="s">
        <v>78</v>
      </c>
      <c r="C263" s="349" t="s">
        <v>61</v>
      </c>
      <c r="D263" s="349" t="s">
        <v>62</v>
      </c>
      <c r="E263" s="349" t="s">
        <v>72</v>
      </c>
      <c r="F263" s="352" t="s">
        <v>67</v>
      </c>
      <c r="G263" s="352" t="s">
        <v>67</v>
      </c>
      <c r="H263" s="350">
        <f>'CONTROL ALGAS IV Región'!F192</f>
        <v>83</v>
      </c>
      <c r="I263" s="148">
        <v>0</v>
      </c>
      <c r="J263" s="144">
        <f>'CONTROL ALGAS IV Región'!G192</f>
        <v>64.63999999999993</v>
      </c>
      <c r="K263" s="144">
        <f>'CONTROL ALGAS IV Región'!J192</f>
        <v>89.504999999999995</v>
      </c>
      <c r="L263" s="144">
        <f>'CONTROL ALGAS IV Región'!K192</f>
        <v>-24.865000000000066</v>
      </c>
      <c r="M263" s="145">
        <f>'CONTROL ALGAS IV Región'!L192</f>
        <v>1.3846689356435657</v>
      </c>
      <c r="N263" s="146">
        <f>'CONTROL ALGAS IV Región'!M192</f>
        <v>44893</v>
      </c>
      <c r="O263" s="146">
        <f>+'RESUMEN ANUAL'!B$4</f>
        <v>44926</v>
      </c>
      <c r="P263" s="148">
        <v>2022</v>
      </c>
      <c r="Q263" s="321"/>
    </row>
    <row r="264" spans="1:17">
      <c r="A264" s="349" t="s">
        <v>73</v>
      </c>
      <c r="B264" s="349" t="s">
        <v>78</v>
      </c>
      <c r="C264" s="349" t="s">
        <v>61</v>
      </c>
      <c r="D264" s="349" t="s">
        <v>62</v>
      </c>
      <c r="E264" s="349" t="s">
        <v>72</v>
      </c>
      <c r="F264" s="352" t="s">
        <v>57</v>
      </c>
      <c r="G264" s="349" t="s">
        <v>57</v>
      </c>
      <c r="H264" s="350">
        <f>'CONTROL ALGAS IV Región'!F194</f>
        <v>83</v>
      </c>
      <c r="I264" s="148">
        <v>0</v>
      </c>
      <c r="J264" s="144">
        <f>'CONTROL ALGAS IV Región'!G194</f>
        <v>58.134999999999934</v>
      </c>
      <c r="K264" s="144">
        <f>'CONTROL ALGAS IV Región'!J194</f>
        <v>17.593</v>
      </c>
      <c r="L264" s="144">
        <f>'CONTROL ALGAS IV Región'!K194</f>
        <v>40.541999999999931</v>
      </c>
      <c r="M264" s="145">
        <f>'CONTROL ALGAS IV Región'!L194</f>
        <v>0.30262320460995989</v>
      </c>
      <c r="N264" s="146" t="str">
        <f>'CONTROL ALGAS IV Región'!M194</f>
        <v>-</v>
      </c>
      <c r="O264" s="146">
        <f>+'RESUMEN ANUAL'!B$4</f>
        <v>44926</v>
      </c>
      <c r="P264" s="148">
        <v>2022</v>
      </c>
      <c r="Q264" s="143"/>
    </row>
    <row r="265" spans="1:17">
      <c r="A265" s="349" t="s">
        <v>73</v>
      </c>
      <c r="B265" s="349" t="s">
        <v>78</v>
      </c>
      <c r="C265" s="349" t="s">
        <v>61</v>
      </c>
      <c r="D265" s="349" t="s">
        <v>62</v>
      </c>
      <c r="E265" s="349" t="s">
        <v>143</v>
      </c>
      <c r="F265" s="349" t="s">
        <v>50</v>
      </c>
      <c r="G265" s="349" t="s">
        <v>50</v>
      </c>
      <c r="H265" s="350">
        <f>'CONTROL ALGAS IV Región'!F173</f>
        <v>150</v>
      </c>
      <c r="I265" s="148">
        <v>0</v>
      </c>
      <c r="J265" s="144">
        <f>'CONTROL ALGAS IV Región'!G173</f>
        <v>150</v>
      </c>
      <c r="K265" s="144">
        <f>'CONTROL ALGAS IV Región'!J173</f>
        <v>92.397000000000006</v>
      </c>
      <c r="L265" s="144">
        <f>'CONTROL ALGAS IV Región'!K173</f>
        <v>57.602999999999994</v>
      </c>
      <c r="M265" s="145">
        <f>'CONTROL ALGAS IV Región'!L173</f>
        <v>0.61598000000000008</v>
      </c>
      <c r="N265" s="146" t="str">
        <f>'CONTROL ALGAS IV Región'!M173</f>
        <v>-</v>
      </c>
      <c r="O265" s="146">
        <f>+'RESUMEN ANUAL'!B$4</f>
        <v>44926</v>
      </c>
      <c r="P265" s="148">
        <v>2022</v>
      </c>
      <c r="Q265" s="143"/>
    </row>
    <row r="266" spans="1:17">
      <c r="A266" s="349" t="s">
        <v>73</v>
      </c>
      <c r="B266" s="349" t="s">
        <v>78</v>
      </c>
      <c r="C266" s="349" t="s">
        <v>61</v>
      </c>
      <c r="D266" s="349" t="s">
        <v>62</v>
      </c>
      <c r="E266" s="349" t="s">
        <v>143</v>
      </c>
      <c r="F266" s="349" t="s">
        <v>64</v>
      </c>
      <c r="G266" s="349" t="s">
        <v>64</v>
      </c>
      <c r="H266" s="350">
        <f>'CONTROL ALGAS IV Región'!F175</f>
        <v>150</v>
      </c>
      <c r="I266" s="148">
        <v>0</v>
      </c>
      <c r="J266" s="144">
        <f>'CONTROL ALGAS IV Región'!G175</f>
        <v>207.60300000000001</v>
      </c>
      <c r="K266" s="144">
        <f>'CONTROL ALGAS IV Región'!J175</f>
        <v>119.80800000000001</v>
      </c>
      <c r="L266" s="144">
        <f>'CONTROL ALGAS IV Región'!K175</f>
        <v>87.795000000000002</v>
      </c>
      <c r="M266" s="145">
        <f>'CONTROL ALGAS IV Región'!L175</f>
        <v>0.57710148697273167</v>
      </c>
      <c r="N266" s="146" t="str">
        <f>'CONTROL ALGAS IV Región'!M175</f>
        <v>-</v>
      </c>
      <c r="O266" s="146">
        <f>+'RESUMEN ANUAL'!B$4</f>
        <v>44926</v>
      </c>
      <c r="P266" s="148">
        <v>2022</v>
      </c>
      <c r="Q266" s="321"/>
    </row>
    <row r="267" spans="1:17">
      <c r="A267" s="349" t="s">
        <v>73</v>
      </c>
      <c r="B267" s="349" t="s">
        <v>78</v>
      </c>
      <c r="C267" s="349" t="s">
        <v>61</v>
      </c>
      <c r="D267" s="349" t="s">
        <v>62</v>
      </c>
      <c r="E267" s="349" t="s">
        <v>143</v>
      </c>
      <c r="F267" s="349" t="s">
        <v>51</v>
      </c>
      <c r="G267" s="349" t="s">
        <v>51</v>
      </c>
      <c r="H267" s="350">
        <f>'CONTROL ALGAS IV Región'!F177</f>
        <v>149</v>
      </c>
      <c r="I267" s="148">
        <v>0</v>
      </c>
      <c r="J267" s="144">
        <f>'CONTROL ALGAS IV Región'!G177</f>
        <v>236.79500000000002</v>
      </c>
      <c r="K267" s="144">
        <f>'CONTROL ALGAS IV Región'!J177</f>
        <v>122.044</v>
      </c>
      <c r="L267" s="144">
        <f>'CONTROL ALGAS IV Región'!K177</f>
        <v>114.75100000000002</v>
      </c>
      <c r="M267" s="145">
        <f>'CONTROL ALGAS IV Región'!L177</f>
        <v>0.5153993961021136</v>
      </c>
      <c r="N267" s="146" t="str">
        <f>'CONTROL ALGAS IV Región'!M177</f>
        <v>-</v>
      </c>
      <c r="O267" s="146">
        <f>+'RESUMEN ANUAL'!B$4</f>
        <v>44926</v>
      </c>
      <c r="P267" s="148">
        <v>2022</v>
      </c>
      <c r="Q267" s="321"/>
    </row>
    <row r="268" spans="1:17">
      <c r="A268" s="349" t="s">
        <v>73</v>
      </c>
      <c r="B268" s="349" t="s">
        <v>78</v>
      </c>
      <c r="C268" s="349" t="s">
        <v>61</v>
      </c>
      <c r="D268" s="349" t="s">
        <v>62</v>
      </c>
      <c r="E268" s="349" t="s">
        <v>143</v>
      </c>
      <c r="F268" s="349" t="s">
        <v>52</v>
      </c>
      <c r="G268" s="349" t="s">
        <v>52</v>
      </c>
      <c r="H268" s="350">
        <f>'CONTROL ALGAS IV Región'!F179</f>
        <v>149</v>
      </c>
      <c r="I268" s="148">
        <v>0</v>
      </c>
      <c r="J268" s="144">
        <f>'CONTROL ALGAS IV Región'!G179</f>
        <v>263.75100000000003</v>
      </c>
      <c r="K268" s="144">
        <f>'CONTROL ALGAS IV Región'!J179</f>
        <v>142.334</v>
      </c>
      <c r="L268" s="144">
        <f>'CONTROL ALGAS IV Región'!K179</f>
        <v>121.41700000000003</v>
      </c>
      <c r="M268" s="145">
        <f>'CONTROL ALGAS IV Región'!L179</f>
        <v>0.53965293022585692</v>
      </c>
      <c r="N268" s="146" t="str">
        <f>'CONTROL ALGAS IV Región'!M179</f>
        <v>-</v>
      </c>
      <c r="O268" s="146">
        <f>+'RESUMEN ANUAL'!B$4</f>
        <v>44926</v>
      </c>
      <c r="P268" s="148">
        <v>2022</v>
      </c>
      <c r="Q268" s="321"/>
    </row>
    <row r="269" spans="1:17">
      <c r="A269" s="349" t="s">
        <v>73</v>
      </c>
      <c r="B269" s="349" t="s">
        <v>78</v>
      </c>
      <c r="C269" s="349" t="s">
        <v>61</v>
      </c>
      <c r="D269" s="349" t="s">
        <v>62</v>
      </c>
      <c r="E269" s="349" t="s">
        <v>143</v>
      </c>
      <c r="F269" s="349" t="s">
        <v>115</v>
      </c>
      <c r="G269" s="349" t="s">
        <v>115</v>
      </c>
      <c r="H269" s="350">
        <f>'CONTROL ALGAS IV Región'!F181</f>
        <v>149</v>
      </c>
      <c r="I269" s="148">
        <v>0</v>
      </c>
      <c r="J269" s="144">
        <f>'CONTROL ALGAS IV Región'!G181</f>
        <v>270.41700000000003</v>
      </c>
      <c r="K269" s="144">
        <f>'CONTROL ALGAS IV Región'!J181</f>
        <v>215.66800000000001</v>
      </c>
      <c r="L269" s="144">
        <f>'CONTROL ALGAS IV Región'!K181</f>
        <v>54.749000000000024</v>
      </c>
      <c r="M269" s="145">
        <f>'CONTROL ALGAS IV Región'!L181</f>
        <v>0.79753861628521872</v>
      </c>
      <c r="N269" s="146" t="str">
        <f>'CONTROL ALGAS IV Región'!M181</f>
        <v>-</v>
      </c>
      <c r="O269" s="146">
        <f>+'RESUMEN ANUAL'!B$4</f>
        <v>44926</v>
      </c>
      <c r="P269" s="148">
        <v>2022</v>
      </c>
      <c r="Q269" s="143"/>
    </row>
    <row r="270" spans="1:17">
      <c r="A270" s="349" t="s">
        <v>73</v>
      </c>
      <c r="B270" s="349" t="s">
        <v>78</v>
      </c>
      <c r="C270" s="349" t="s">
        <v>61</v>
      </c>
      <c r="D270" s="349" t="s">
        <v>62</v>
      </c>
      <c r="E270" s="349" t="s">
        <v>143</v>
      </c>
      <c r="F270" s="349" t="s">
        <v>65</v>
      </c>
      <c r="G270" s="349" t="s">
        <v>65</v>
      </c>
      <c r="H270" s="350">
        <f>'CONTROL ALGAS IV Región'!F185</f>
        <v>149</v>
      </c>
      <c r="I270" s="148">
        <v>0</v>
      </c>
      <c r="J270" s="144">
        <f>'CONTROL ALGAS IV Región'!G185</f>
        <v>203.74900000000002</v>
      </c>
      <c r="K270" s="144">
        <f>'CONTROL ALGAS IV Región'!J185</f>
        <v>109.687</v>
      </c>
      <c r="L270" s="144">
        <f>'CONTROL ALGAS IV Región'!K185</f>
        <v>94.062000000000026</v>
      </c>
      <c r="M270" s="145">
        <f>'CONTROL ALGAS IV Región'!L185</f>
        <v>0.53834374647237526</v>
      </c>
      <c r="N270" s="146" t="str">
        <f>'CONTROL ALGAS IV Región'!M185</f>
        <v>-</v>
      </c>
      <c r="O270" s="146">
        <f>+'RESUMEN ANUAL'!B$4</f>
        <v>44926</v>
      </c>
      <c r="P270" s="148">
        <v>2022</v>
      </c>
      <c r="Q270" s="143"/>
    </row>
    <row r="271" spans="1:17">
      <c r="A271" s="349" t="s">
        <v>73</v>
      </c>
      <c r="B271" s="349" t="s">
        <v>78</v>
      </c>
      <c r="C271" s="349" t="s">
        <v>61</v>
      </c>
      <c r="D271" s="349" t="s">
        <v>62</v>
      </c>
      <c r="E271" s="349" t="s">
        <v>143</v>
      </c>
      <c r="F271" s="349" t="s">
        <v>55</v>
      </c>
      <c r="G271" s="349" t="s">
        <v>55</v>
      </c>
      <c r="H271" s="350">
        <f>'CONTROL ALGAS IV Región'!F187</f>
        <v>149</v>
      </c>
      <c r="I271" s="148">
        <v>0</v>
      </c>
      <c r="J271" s="144">
        <f>'CONTROL ALGAS IV Región'!G187</f>
        <v>243.06200000000001</v>
      </c>
      <c r="K271" s="144">
        <f>'CONTROL ALGAS IV Región'!J187</f>
        <v>202.88900000000001</v>
      </c>
      <c r="L271" s="144">
        <f>'CONTROL ALGAS IV Región'!K187</f>
        <v>40.173000000000002</v>
      </c>
      <c r="M271" s="145">
        <f>'CONTROL ALGAS IV Región'!L187</f>
        <v>0.8347211822497963</v>
      </c>
      <c r="N271" s="146" t="str">
        <f>'CONTROL ALGAS IV Región'!M187</f>
        <v>-</v>
      </c>
      <c r="O271" s="146">
        <f>+'RESUMEN ANUAL'!B$4</f>
        <v>44926</v>
      </c>
      <c r="P271" s="148">
        <v>2022</v>
      </c>
      <c r="Q271" s="321"/>
    </row>
    <row r="272" spans="1:17">
      <c r="A272" s="349" t="s">
        <v>73</v>
      </c>
      <c r="B272" s="349" t="s">
        <v>78</v>
      </c>
      <c r="C272" s="349" t="s">
        <v>61</v>
      </c>
      <c r="D272" s="349" t="s">
        <v>62</v>
      </c>
      <c r="E272" s="349" t="s">
        <v>143</v>
      </c>
      <c r="F272" s="349" t="s">
        <v>56</v>
      </c>
      <c r="G272" s="349" t="s">
        <v>56</v>
      </c>
      <c r="H272" s="350">
        <f>'CONTROL ALGAS IV Región'!F189</f>
        <v>149</v>
      </c>
      <c r="I272" s="148">
        <v>0</v>
      </c>
      <c r="J272" s="144">
        <f>'CONTROL ALGAS IV Región'!G189</f>
        <v>189.173</v>
      </c>
      <c r="K272" s="144">
        <f>'CONTROL ALGAS IV Región'!J189</f>
        <v>233.06399999999999</v>
      </c>
      <c r="L272" s="144">
        <f>'CONTROL ALGAS IV Región'!K189</f>
        <v>-43.890999999999991</v>
      </c>
      <c r="M272" s="145">
        <f>'CONTROL ALGAS IV Región'!L189</f>
        <v>1.2320151395812298</v>
      </c>
      <c r="N272" s="146">
        <f>'CONTROL ALGAS IV Región'!M189</f>
        <v>44858</v>
      </c>
      <c r="O272" s="146">
        <f>+'RESUMEN ANUAL'!B$4</f>
        <v>44926</v>
      </c>
      <c r="P272" s="148">
        <v>2022</v>
      </c>
      <c r="Q272" s="321"/>
    </row>
    <row r="273" spans="1:17">
      <c r="A273" s="349" t="s">
        <v>73</v>
      </c>
      <c r="B273" s="349" t="s">
        <v>78</v>
      </c>
      <c r="C273" s="349" t="s">
        <v>61</v>
      </c>
      <c r="D273" s="349" t="s">
        <v>62</v>
      </c>
      <c r="E273" s="349" t="s">
        <v>143</v>
      </c>
      <c r="F273" s="349" t="s">
        <v>67</v>
      </c>
      <c r="G273" s="349" t="s">
        <v>67</v>
      </c>
      <c r="H273" s="350">
        <f>'CONTROL ALGAS IV Región'!F191</f>
        <v>149</v>
      </c>
      <c r="I273" s="148">
        <v>0</v>
      </c>
      <c r="J273" s="144">
        <f>'CONTROL ALGAS IV Región'!G191</f>
        <v>105.10900000000001</v>
      </c>
      <c r="K273" s="144">
        <f>'CONTROL ALGAS IV Región'!J191</f>
        <v>124.95399999999999</v>
      </c>
      <c r="L273" s="144">
        <f>'CONTROL ALGAS IV Región'!K191</f>
        <v>-19.844999999999985</v>
      </c>
      <c r="M273" s="145">
        <f>'CONTROL ALGAS IV Región'!L191</f>
        <v>1.1888040034630716</v>
      </c>
      <c r="N273" s="146">
        <f>'CONTROL ALGAS IV Región'!M191</f>
        <v>44872</v>
      </c>
      <c r="O273" s="146">
        <f>+'RESUMEN ANUAL'!B$4</f>
        <v>44926</v>
      </c>
      <c r="P273" s="148">
        <v>2022</v>
      </c>
      <c r="Q273" s="321"/>
    </row>
    <row r="274" spans="1:17">
      <c r="A274" s="349" t="s">
        <v>73</v>
      </c>
      <c r="B274" s="349" t="s">
        <v>78</v>
      </c>
      <c r="C274" s="349" t="s">
        <v>61</v>
      </c>
      <c r="D274" s="349" t="s">
        <v>62</v>
      </c>
      <c r="E274" s="349" t="s">
        <v>143</v>
      </c>
      <c r="F274" s="349" t="s">
        <v>57</v>
      </c>
      <c r="G274" s="349" t="s">
        <v>57</v>
      </c>
      <c r="H274" s="350">
        <f>'CONTROL ALGAS IV Región'!F193</f>
        <v>149</v>
      </c>
      <c r="I274" s="148">
        <v>0</v>
      </c>
      <c r="J274" s="144">
        <f>'CONTROL ALGAS IV Región'!G193</f>
        <v>129.15500000000003</v>
      </c>
      <c r="K274" s="144">
        <f>'CONTROL ALGAS IV Región'!J193</f>
        <v>100.85</v>
      </c>
      <c r="L274" s="144">
        <f>'CONTROL ALGAS IV Región'!K193</f>
        <v>28.305000000000035</v>
      </c>
      <c r="M274" s="145">
        <f>'CONTROL ALGAS IV Región'!L193</f>
        <v>0.7808447214587122</v>
      </c>
      <c r="N274" s="146" t="str">
        <f>'CONTROL ALGAS IV Región'!M193</f>
        <v>-</v>
      </c>
      <c r="O274" s="146">
        <f>+'RESUMEN ANUAL'!B$4</f>
        <v>44926</v>
      </c>
      <c r="P274" s="148">
        <v>2022</v>
      </c>
      <c r="Q274" s="143"/>
    </row>
    <row r="275" spans="1:17">
      <c r="A275" s="349" t="s">
        <v>76</v>
      </c>
      <c r="B275" s="349" t="s">
        <v>59</v>
      </c>
      <c r="C275" s="349" t="s">
        <v>61</v>
      </c>
      <c r="D275" s="349" t="s">
        <v>62</v>
      </c>
      <c r="E275" s="349" t="s">
        <v>63</v>
      </c>
      <c r="F275" s="349" t="s">
        <v>50</v>
      </c>
      <c r="G275" s="349" t="s">
        <v>50</v>
      </c>
      <c r="H275" s="350">
        <f>'CONTROL ALGAS IV Región'!F198</f>
        <v>18.3</v>
      </c>
      <c r="I275" s="148">
        <v>0</v>
      </c>
      <c r="J275" s="144">
        <f>'CONTROL ALGAS IV Región'!G198</f>
        <v>18.3</v>
      </c>
      <c r="K275" s="144">
        <f>'CONTROL ALGAS IV Región'!J198</f>
        <v>0</v>
      </c>
      <c r="L275" s="144">
        <f>'CONTROL ALGAS IV Región'!K198</f>
        <v>18.3</v>
      </c>
      <c r="M275" s="145">
        <f>'CONTROL ALGAS IV Región'!L198</f>
        <v>0</v>
      </c>
      <c r="N275" s="146" t="str">
        <f>'CONTROL ALGAS IV Región'!M198</f>
        <v>-</v>
      </c>
      <c r="O275" s="146">
        <f>+'RESUMEN ANUAL'!B$4</f>
        <v>44926</v>
      </c>
      <c r="P275" s="148">
        <v>2022</v>
      </c>
      <c r="Q275" s="143"/>
    </row>
    <row r="276" spans="1:17">
      <c r="A276" s="349" t="s">
        <v>76</v>
      </c>
      <c r="B276" s="349" t="s">
        <v>59</v>
      </c>
      <c r="C276" s="349" t="s">
        <v>61</v>
      </c>
      <c r="D276" s="349" t="s">
        <v>62</v>
      </c>
      <c r="E276" s="349" t="s">
        <v>63</v>
      </c>
      <c r="F276" s="349" t="s">
        <v>64</v>
      </c>
      <c r="G276" s="349" t="s">
        <v>64</v>
      </c>
      <c r="H276" s="350">
        <f>'CONTROL ALGAS IV Región'!F199</f>
        <v>18.3</v>
      </c>
      <c r="I276" s="148">
        <v>0</v>
      </c>
      <c r="J276" s="144">
        <f>'CONTROL ALGAS IV Región'!G199</f>
        <v>36.6</v>
      </c>
      <c r="K276" s="144">
        <f>'CONTROL ALGAS IV Región'!J199</f>
        <v>0</v>
      </c>
      <c r="L276" s="144">
        <f>'CONTROL ALGAS IV Región'!K199</f>
        <v>36.6</v>
      </c>
      <c r="M276" s="145">
        <f>'CONTROL ALGAS IV Región'!L199</f>
        <v>0</v>
      </c>
      <c r="N276" s="146" t="str">
        <f>'CONTROL ALGAS IV Región'!M199</f>
        <v>-</v>
      </c>
      <c r="O276" s="146">
        <f>+'RESUMEN ANUAL'!B$4</f>
        <v>44926</v>
      </c>
      <c r="P276" s="148">
        <v>2022</v>
      </c>
      <c r="Q276" s="321"/>
    </row>
    <row r="277" spans="1:17">
      <c r="A277" s="349" t="s">
        <v>76</v>
      </c>
      <c r="B277" s="349" t="s">
        <v>59</v>
      </c>
      <c r="C277" s="349" t="s">
        <v>61</v>
      </c>
      <c r="D277" s="349" t="s">
        <v>62</v>
      </c>
      <c r="E277" s="349" t="s">
        <v>63</v>
      </c>
      <c r="F277" s="349" t="s">
        <v>51</v>
      </c>
      <c r="G277" s="349" t="s">
        <v>51</v>
      </c>
      <c r="H277" s="350">
        <f>'CONTROL ALGAS IV Región'!F200</f>
        <v>18.3</v>
      </c>
      <c r="I277" s="148">
        <v>0</v>
      </c>
      <c r="J277" s="144">
        <f>'CONTROL ALGAS IV Región'!G200</f>
        <v>54.900000000000006</v>
      </c>
      <c r="K277" s="144">
        <f>'CONTROL ALGAS IV Región'!J200</f>
        <v>0</v>
      </c>
      <c r="L277" s="144">
        <f>'CONTROL ALGAS IV Región'!K200</f>
        <v>54.900000000000006</v>
      </c>
      <c r="M277" s="145">
        <f>'CONTROL ALGAS IV Región'!L200</f>
        <v>0</v>
      </c>
      <c r="N277" s="146" t="str">
        <f>'CONTROL ALGAS IV Región'!M200</f>
        <v>-</v>
      </c>
      <c r="O277" s="146">
        <f>+'RESUMEN ANUAL'!B$4</f>
        <v>44926</v>
      </c>
      <c r="P277" s="148">
        <v>2022</v>
      </c>
      <c r="Q277" s="321"/>
    </row>
    <row r="278" spans="1:17">
      <c r="A278" s="349" t="s">
        <v>76</v>
      </c>
      <c r="B278" s="349" t="s">
        <v>59</v>
      </c>
      <c r="C278" s="349" t="s">
        <v>61</v>
      </c>
      <c r="D278" s="349" t="s">
        <v>62</v>
      </c>
      <c r="E278" s="349" t="s">
        <v>63</v>
      </c>
      <c r="F278" s="349" t="s">
        <v>52</v>
      </c>
      <c r="G278" s="349" t="s">
        <v>52</v>
      </c>
      <c r="H278" s="350">
        <f>'CONTROL ALGAS IV Región'!F201</f>
        <v>18.2</v>
      </c>
      <c r="I278" s="148">
        <v>0</v>
      </c>
      <c r="J278" s="144">
        <f>'CONTROL ALGAS IV Región'!G201</f>
        <v>73.100000000000009</v>
      </c>
      <c r="K278" s="144">
        <f>'CONTROL ALGAS IV Región'!J201</f>
        <v>0</v>
      </c>
      <c r="L278" s="144">
        <f>'CONTROL ALGAS IV Región'!K201</f>
        <v>73.100000000000009</v>
      </c>
      <c r="M278" s="145">
        <f>'CONTROL ALGAS IV Región'!L201</f>
        <v>0</v>
      </c>
      <c r="N278" s="146" t="str">
        <f>'CONTROL ALGAS IV Región'!M201</f>
        <v>-</v>
      </c>
      <c r="O278" s="146">
        <f>+'RESUMEN ANUAL'!B$4</f>
        <v>44926</v>
      </c>
      <c r="P278" s="148">
        <v>2022</v>
      </c>
      <c r="Q278" s="321"/>
    </row>
    <row r="279" spans="1:17">
      <c r="A279" s="349" t="s">
        <v>76</v>
      </c>
      <c r="B279" s="349" t="s">
        <v>59</v>
      </c>
      <c r="C279" s="349" t="s">
        <v>61</v>
      </c>
      <c r="D279" s="349" t="s">
        <v>62</v>
      </c>
      <c r="E279" s="349" t="s">
        <v>63</v>
      </c>
      <c r="F279" s="349" t="s">
        <v>115</v>
      </c>
      <c r="G279" s="349" t="s">
        <v>115</v>
      </c>
      <c r="H279" s="350">
        <f>'CONTROL ALGAS IV Región'!F202</f>
        <v>18.2</v>
      </c>
      <c r="I279" s="148">
        <v>0</v>
      </c>
      <c r="J279" s="144">
        <f>'CONTROL ALGAS IV Región'!G202</f>
        <v>91.300000000000011</v>
      </c>
      <c r="K279" s="144">
        <f>'CONTROL ALGAS IV Región'!J202</f>
        <v>9.4499999999999993</v>
      </c>
      <c r="L279" s="144">
        <f>'CONTROL ALGAS IV Región'!K202</f>
        <v>81.850000000000009</v>
      </c>
      <c r="M279" s="145">
        <f>'CONTROL ALGAS IV Región'!L202</f>
        <v>0.1035049288061336</v>
      </c>
      <c r="N279" s="146" t="str">
        <f>'CONTROL ALGAS IV Región'!M202</f>
        <v>-</v>
      </c>
      <c r="O279" s="146">
        <f>+'RESUMEN ANUAL'!B$4</f>
        <v>44926</v>
      </c>
      <c r="P279" s="148">
        <v>2022</v>
      </c>
      <c r="Q279" s="321"/>
    </row>
    <row r="280" spans="1:17">
      <c r="A280" s="349" t="s">
        <v>76</v>
      </c>
      <c r="B280" s="349" t="s">
        <v>59</v>
      </c>
      <c r="C280" s="349" t="s">
        <v>61</v>
      </c>
      <c r="D280" s="349" t="s">
        <v>62</v>
      </c>
      <c r="E280" s="349" t="s">
        <v>63</v>
      </c>
      <c r="F280" s="349" t="s">
        <v>53</v>
      </c>
      <c r="G280" s="349" t="s">
        <v>53</v>
      </c>
      <c r="H280" s="350">
        <f>'CONTROL ALGAS IV Región'!F203</f>
        <v>2.1</v>
      </c>
      <c r="I280" s="148">
        <v>0</v>
      </c>
      <c r="J280" s="144">
        <f>'CONTROL ALGAS IV Región'!G203</f>
        <v>83.95</v>
      </c>
      <c r="K280" s="144">
        <f>'CONTROL ALGAS IV Región'!J203</f>
        <v>0</v>
      </c>
      <c r="L280" s="144">
        <f>'CONTROL ALGAS IV Región'!K203</f>
        <v>83.95</v>
      </c>
      <c r="M280" s="145">
        <f>'CONTROL ALGAS IV Región'!L203</f>
        <v>0</v>
      </c>
      <c r="N280" s="146" t="str">
        <f>'CONTROL ALGAS IV Región'!M203</f>
        <v>-</v>
      </c>
      <c r="O280" s="146">
        <f>+'RESUMEN ANUAL'!B$4</f>
        <v>44926</v>
      </c>
      <c r="P280" s="148">
        <v>2022</v>
      </c>
      <c r="Q280" s="321"/>
    </row>
    <row r="281" spans="1:17">
      <c r="A281" s="349" t="s">
        <v>76</v>
      </c>
      <c r="B281" s="349" t="s">
        <v>59</v>
      </c>
      <c r="C281" s="349" t="s">
        <v>61</v>
      </c>
      <c r="D281" s="349" t="s">
        <v>62</v>
      </c>
      <c r="E281" s="349" t="s">
        <v>63</v>
      </c>
      <c r="F281" s="349" t="s">
        <v>54</v>
      </c>
      <c r="G281" s="349" t="s">
        <v>54</v>
      </c>
      <c r="H281" s="350">
        <f>'CONTROL ALGAS IV Región'!F204</f>
        <v>2.1</v>
      </c>
      <c r="I281" s="148">
        <v>0</v>
      </c>
      <c r="J281" s="144">
        <f>'CONTROL ALGAS IV Región'!G204</f>
        <v>86.05</v>
      </c>
      <c r="K281" s="144">
        <f>'CONTROL ALGAS IV Región'!J204</f>
        <v>7.29</v>
      </c>
      <c r="L281" s="144">
        <f>'CONTROL ALGAS IV Región'!K204</f>
        <v>78.759999999999991</v>
      </c>
      <c r="M281" s="145">
        <f>'CONTROL ALGAS IV Región'!L204</f>
        <v>8.4718187100522951E-2</v>
      </c>
      <c r="N281" s="146" t="str">
        <f>'CONTROL ALGAS IV Región'!M204</f>
        <v>-</v>
      </c>
      <c r="O281" s="146">
        <f>+'RESUMEN ANUAL'!B$4</f>
        <v>44926</v>
      </c>
      <c r="P281" s="148">
        <v>2022</v>
      </c>
      <c r="Q281" s="321"/>
    </row>
    <row r="282" spans="1:17">
      <c r="A282" s="349" t="s">
        <v>76</v>
      </c>
      <c r="B282" s="349" t="s">
        <v>59</v>
      </c>
      <c r="C282" s="349" t="s">
        <v>61</v>
      </c>
      <c r="D282" s="349" t="s">
        <v>62</v>
      </c>
      <c r="E282" s="349" t="s">
        <v>63</v>
      </c>
      <c r="F282" s="349" t="s">
        <v>65</v>
      </c>
      <c r="G282" s="349" t="s">
        <v>65</v>
      </c>
      <c r="H282" s="350">
        <f>'CONTROL ALGAS IV Región'!F205</f>
        <v>2.1</v>
      </c>
      <c r="I282" s="148">
        <v>0</v>
      </c>
      <c r="J282" s="144">
        <f>'CONTROL ALGAS IV Región'!G205</f>
        <v>80.859999999999985</v>
      </c>
      <c r="K282" s="144">
        <f>'CONTROL ALGAS IV Región'!J205</f>
        <v>8.661999999999999</v>
      </c>
      <c r="L282" s="144">
        <f>'CONTROL ALGAS IV Región'!K205</f>
        <v>72.197999999999979</v>
      </c>
      <c r="M282" s="145">
        <f>'CONTROL ALGAS IV Región'!L205</f>
        <v>0.10712342320059362</v>
      </c>
      <c r="N282" s="146" t="str">
        <f>'CONTROL ALGAS IV Región'!M205</f>
        <v>-</v>
      </c>
      <c r="O282" s="146">
        <f>+'RESUMEN ANUAL'!B$4</f>
        <v>44926</v>
      </c>
      <c r="P282" s="148">
        <v>2022</v>
      </c>
      <c r="Q282" s="321"/>
    </row>
    <row r="283" spans="1:17">
      <c r="A283" s="349" t="s">
        <v>76</v>
      </c>
      <c r="B283" s="349" t="s">
        <v>59</v>
      </c>
      <c r="C283" s="349" t="s">
        <v>61</v>
      </c>
      <c r="D283" s="349" t="s">
        <v>62</v>
      </c>
      <c r="E283" s="349" t="s">
        <v>63</v>
      </c>
      <c r="F283" s="349" t="s">
        <v>55</v>
      </c>
      <c r="G283" s="349" t="s">
        <v>55</v>
      </c>
      <c r="H283" s="350">
        <f>'CONTROL ALGAS IV Región'!F206</f>
        <v>2.1</v>
      </c>
      <c r="I283" s="148">
        <v>0</v>
      </c>
      <c r="J283" s="144">
        <f>'CONTROL ALGAS IV Región'!G206</f>
        <v>74.297999999999973</v>
      </c>
      <c r="K283" s="144">
        <f>'CONTROL ALGAS IV Región'!J206</f>
        <v>7.56</v>
      </c>
      <c r="L283" s="144">
        <f>'CONTROL ALGAS IV Región'!K206</f>
        <v>66.737999999999971</v>
      </c>
      <c r="M283" s="145">
        <f>'CONTROL ALGAS IV Región'!L206</f>
        <v>0.10175240248728099</v>
      </c>
      <c r="N283" s="146" t="str">
        <f>'CONTROL ALGAS IV Región'!M206</f>
        <v>-</v>
      </c>
      <c r="O283" s="146">
        <f>+'RESUMEN ANUAL'!B$4</f>
        <v>44926</v>
      </c>
      <c r="P283" s="148">
        <v>2022</v>
      </c>
      <c r="Q283" s="321"/>
    </row>
    <row r="284" spans="1:17">
      <c r="A284" s="349" t="s">
        <v>76</v>
      </c>
      <c r="B284" s="349" t="s">
        <v>59</v>
      </c>
      <c r="C284" s="349" t="s">
        <v>61</v>
      </c>
      <c r="D284" s="349" t="s">
        <v>62</v>
      </c>
      <c r="E284" s="349" t="s">
        <v>63</v>
      </c>
      <c r="F284" s="349" t="s">
        <v>56</v>
      </c>
      <c r="G284" s="349" t="s">
        <v>56</v>
      </c>
      <c r="H284" s="350">
        <f>'CONTROL ALGAS IV Región'!F207</f>
        <v>2.1</v>
      </c>
      <c r="I284" s="148">
        <v>0</v>
      </c>
      <c r="J284" s="144">
        <f>'CONTROL ALGAS IV Región'!G207</f>
        <v>68.837999999999965</v>
      </c>
      <c r="K284" s="144">
        <f>'CONTROL ALGAS IV Región'!J207</f>
        <v>19.170000000000002</v>
      </c>
      <c r="L284" s="144">
        <f>'CONTROL ALGAS IV Región'!K207</f>
        <v>49.667999999999964</v>
      </c>
      <c r="M284" s="145">
        <f>'CONTROL ALGAS IV Región'!L207</f>
        <v>0.27847990935239275</v>
      </c>
      <c r="N284" s="146" t="str">
        <f>'CONTROL ALGAS IV Región'!M207</f>
        <v>-</v>
      </c>
      <c r="O284" s="146">
        <f>+'RESUMEN ANUAL'!B$4</f>
        <v>44926</v>
      </c>
      <c r="P284" s="148">
        <v>2022</v>
      </c>
      <c r="Q284" s="143"/>
    </row>
    <row r="285" spans="1:17">
      <c r="A285" s="349" t="s">
        <v>76</v>
      </c>
      <c r="B285" s="349" t="s">
        <v>59</v>
      </c>
      <c r="C285" s="349" t="s">
        <v>61</v>
      </c>
      <c r="D285" s="349" t="s">
        <v>62</v>
      </c>
      <c r="E285" s="349" t="s">
        <v>63</v>
      </c>
      <c r="F285" s="349" t="s">
        <v>67</v>
      </c>
      <c r="G285" s="349" t="s">
        <v>67</v>
      </c>
      <c r="H285" s="350">
        <f>'CONTROL ALGAS IV Región'!F208</f>
        <v>2.1</v>
      </c>
      <c r="I285" s="148">
        <v>0</v>
      </c>
      <c r="J285" s="144">
        <f>'CONTROL ALGAS IV Región'!G208</f>
        <v>51.767999999999965</v>
      </c>
      <c r="K285" s="144">
        <f>'CONTROL ALGAS IV Región'!J208</f>
        <v>20.79</v>
      </c>
      <c r="L285" s="144">
        <f>'CONTROL ALGAS IV Región'!K208</f>
        <v>30.977999999999966</v>
      </c>
      <c r="M285" s="145">
        <f>'CONTROL ALGAS IV Región'!L208</f>
        <v>0.40159944367176659</v>
      </c>
      <c r="N285" s="146" t="str">
        <f>'CONTROL ALGAS IV Región'!M208</f>
        <v>-</v>
      </c>
      <c r="O285" s="146">
        <f>+'RESUMEN ANUAL'!B$4</f>
        <v>44926</v>
      </c>
      <c r="P285" s="148">
        <v>2022</v>
      </c>
      <c r="Q285" s="143"/>
    </row>
    <row r="286" spans="1:17">
      <c r="A286" s="349" t="s">
        <v>76</v>
      </c>
      <c r="B286" s="349" t="s">
        <v>59</v>
      </c>
      <c r="C286" s="349" t="s">
        <v>61</v>
      </c>
      <c r="D286" s="349" t="s">
        <v>62</v>
      </c>
      <c r="E286" s="349" t="s">
        <v>63</v>
      </c>
      <c r="F286" s="349" t="s">
        <v>57</v>
      </c>
      <c r="G286" s="349" t="s">
        <v>57</v>
      </c>
      <c r="H286" s="350">
        <f>'CONTROL ALGAS IV Región'!F209</f>
        <v>2.1</v>
      </c>
      <c r="I286" s="148">
        <v>0</v>
      </c>
      <c r="J286" s="144">
        <f>'CONTROL ALGAS IV Región'!G209</f>
        <v>33.077999999999967</v>
      </c>
      <c r="K286" s="144">
        <f>'CONTROL ALGAS IV Región'!J209</f>
        <v>22.68</v>
      </c>
      <c r="L286" s="144">
        <f>'CONTROL ALGAS IV Región'!K209</f>
        <v>10.397999999999968</v>
      </c>
      <c r="M286" s="145">
        <f>'CONTROL ALGAS IV Región'!L209</f>
        <v>0.6856520950480689</v>
      </c>
      <c r="N286" s="146" t="str">
        <f>'CONTROL ALGAS IV Región'!M209</f>
        <v>-</v>
      </c>
      <c r="O286" s="146">
        <f>+'RESUMEN ANUAL'!B$4</f>
        <v>44926</v>
      </c>
      <c r="P286" s="148">
        <v>2022</v>
      </c>
      <c r="Q286" s="143"/>
    </row>
    <row r="287" spans="1:17">
      <c r="A287" s="349" t="s">
        <v>76</v>
      </c>
      <c r="B287" s="349" t="s">
        <v>59</v>
      </c>
      <c r="C287" s="349" t="s">
        <v>61</v>
      </c>
      <c r="D287" s="349" t="s">
        <v>62</v>
      </c>
      <c r="E287" s="349" t="s">
        <v>69</v>
      </c>
      <c r="F287" s="349" t="s">
        <v>50</v>
      </c>
      <c r="G287" s="349" t="s">
        <v>50</v>
      </c>
      <c r="H287" s="350">
        <f>'CONTROL ALGAS IV Región'!F210</f>
        <v>64.8</v>
      </c>
      <c r="I287" s="148">
        <v>0</v>
      </c>
      <c r="J287" s="144">
        <f>'CONTROL ALGAS IV Región'!G210</f>
        <v>64.8</v>
      </c>
      <c r="K287" s="144">
        <f>'CONTROL ALGAS IV Región'!J210</f>
        <v>0.877</v>
      </c>
      <c r="L287" s="144">
        <f>'CONTROL ALGAS IV Región'!K210</f>
        <v>63.922999999999995</v>
      </c>
      <c r="M287" s="145">
        <f>'CONTROL ALGAS IV Región'!L210</f>
        <v>1.3533950617283951E-2</v>
      </c>
      <c r="N287" s="146" t="str">
        <f>'CONTROL ALGAS IV Región'!M210</f>
        <v>-</v>
      </c>
      <c r="O287" s="146">
        <f>+'RESUMEN ANUAL'!B$4</f>
        <v>44926</v>
      </c>
      <c r="P287" s="148">
        <v>2022</v>
      </c>
      <c r="Q287" s="143"/>
    </row>
    <row r="288" spans="1:17">
      <c r="A288" s="349" t="s">
        <v>76</v>
      </c>
      <c r="B288" s="349" t="s">
        <v>59</v>
      </c>
      <c r="C288" s="349" t="s">
        <v>61</v>
      </c>
      <c r="D288" s="349" t="s">
        <v>62</v>
      </c>
      <c r="E288" s="349" t="s">
        <v>69</v>
      </c>
      <c r="F288" s="349" t="s">
        <v>64</v>
      </c>
      <c r="G288" s="349" t="s">
        <v>64</v>
      </c>
      <c r="H288" s="350">
        <f>'CONTROL ALGAS IV Región'!F211</f>
        <v>64.8</v>
      </c>
      <c r="I288" s="148">
        <v>0</v>
      </c>
      <c r="J288" s="144">
        <f>'CONTROL ALGAS IV Región'!G211</f>
        <v>128.72299999999998</v>
      </c>
      <c r="K288" s="144">
        <f>'CONTROL ALGAS IV Región'!J211</f>
        <v>31.873999999999999</v>
      </c>
      <c r="L288" s="144">
        <f>'CONTROL ALGAS IV Región'!K211</f>
        <v>96.84899999999999</v>
      </c>
      <c r="M288" s="145">
        <f>'CONTROL ALGAS IV Región'!L211</f>
        <v>0.24761697598719734</v>
      </c>
      <c r="N288" s="146" t="str">
        <f>'CONTROL ALGAS IV Región'!M211</f>
        <v>-</v>
      </c>
      <c r="O288" s="146">
        <f>+'RESUMEN ANUAL'!B$4</f>
        <v>44926</v>
      </c>
      <c r="P288" s="148">
        <v>2022</v>
      </c>
      <c r="Q288" s="321"/>
    </row>
    <row r="289" spans="1:17">
      <c r="A289" s="349" t="s">
        <v>76</v>
      </c>
      <c r="B289" s="349" t="s">
        <v>59</v>
      </c>
      <c r="C289" s="349" t="s">
        <v>61</v>
      </c>
      <c r="D289" s="349" t="s">
        <v>62</v>
      </c>
      <c r="E289" s="349" t="s">
        <v>69</v>
      </c>
      <c r="F289" s="349" t="s">
        <v>51</v>
      </c>
      <c r="G289" s="349" t="s">
        <v>51</v>
      </c>
      <c r="H289" s="350">
        <f>'CONTROL ALGAS IV Región'!F212</f>
        <v>64.8</v>
      </c>
      <c r="I289" s="148">
        <v>0</v>
      </c>
      <c r="J289" s="144">
        <f>'CONTROL ALGAS IV Región'!G212</f>
        <v>161.649</v>
      </c>
      <c r="K289" s="144">
        <f>'CONTROL ALGAS IV Región'!J212</f>
        <v>31.509</v>
      </c>
      <c r="L289" s="144">
        <f>'CONTROL ALGAS IV Región'!K212</f>
        <v>130.13999999999999</v>
      </c>
      <c r="M289" s="145">
        <f>'CONTROL ALGAS IV Región'!L212</f>
        <v>0.19492233171872389</v>
      </c>
      <c r="N289" s="146" t="str">
        <f>'CONTROL ALGAS IV Región'!M212</f>
        <v>-</v>
      </c>
      <c r="O289" s="146">
        <f>+'RESUMEN ANUAL'!B$4</f>
        <v>44926</v>
      </c>
      <c r="P289" s="148">
        <v>2022</v>
      </c>
      <c r="Q289" s="321"/>
    </row>
    <row r="290" spans="1:17">
      <c r="A290" s="349" t="s">
        <v>76</v>
      </c>
      <c r="B290" s="349" t="s">
        <v>59</v>
      </c>
      <c r="C290" s="349" t="s">
        <v>61</v>
      </c>
      <c r="D290" s="349" t="s">
        <v>62</v>
      </c>
      <c r="E290" s="349" t="s">
        <v>69</v>
      </c>
      <c r="F290" s="349" t="s">
        <v>52</v>
      </c>
      <c r="G290" s="349" t="s">
        <v>52</v>
      </c>
      <c r="H290" s="350">
        <f>'CONTROL ALGAS IV Región'!F213</f>
        <v>64.8</v>
      </c>
      <c r="I290" s="148">
        <v>0</v>
      </c>
      <c r="J290" s="144">
        <f>'CONTROL ALGAS IV Región'!G213</f>
        <v>194.94</v>
      </c>
      <c r="K290" s="144">
        <f>'CONTROL ALGAS IV Región'!J213</f>
        <v>15.337999999999999</v>
      </c>
      <c r="L290" s="144">
        <f>'CONTROL ALGAS IV Región'!K213</f>
        <v>179.602</v>
      </c>
      <c r="M290" s="145">
        <f>'CONTROL ALGAS IV Región'!L213</f>
        <v>7.8680619677849589E-2</v>
      </c>
      <c r="N290" s="146" t="str">
        <f>'CONTROL ALGAS IV Región'!M213</f>
        <v>-</v>
      </c>
      <c r="O290" s="146">
        <f>+'RESUMEN ANUAL'!B$4</f>
        <v>44926</v>
      </c>
      <c r="P290" s="148">
        <v>2022</v>
      </c>
      <c r="Q290" s="321"/>
    </row>
    <row r="291" spans="1:17">
      <c r="A291" s="349" t="s">
        <v>76</v>
      </c>
      <c r="B291" s="349" t="s">
        <v>59</v>
      </c>
      <c r="C291" s="349" t="s">
        <v>61</v>
      </c>
      <c r="D291" s="349" t="s">
        <v>62</v>
      </c>
      <c r="E291" s="349" t="s">
        <v>69</v>
      </c>
      <c r="F291" s="349" t="s">
        <v>115</v>
      </c>
      <c r="G291" s="349" t="s">
        <v>115</v>
      </c>
      <c r="H291" s="350">
        <f>'CONTROL ALGAS IV Región'!F214</f>
        <v>64.8</v>
      </c>
      <c r="I291" s="148">
        <v>0</v>
      </c>
      <c r="J291" s="144">
        <f>'CONTROL ALGAS IV Región'!G214</f>
        <v>244.40199999999999</v>
      </c>
      <c r="K291" s="144">
        <f>'CONTROL ALGAS IV Región'!J214</f>
        <v>5.4779999999999998</v>
      </c>
      <c r="L291" s="144">
        <f>'CONTROL ALGAS IV Región'!K214</f>
        <v>238.92399999999998</v>
      </c>
      <c r="M291" s="145">
        <f>'CONTROL ALGAS IV Región'!L214</f>
        <v>2.2413891866678668E-2</v>
      </c>
      <c r="N291" s="146" t="str">
        <f>'CONTROL ALGAS IV Región'!M214</f>
        <v>-</v>
      </c>
      <c r="O291" s="146">
        <f>+'RESUMEN ANUAL'!B$4</f>
        <v>44926</v>
      </c>
      <c r="P291" s="148">
        <v>2022</v>
      </c>
      <c r="Q291" s="321"/>
    </row>
    <row r="292" spans="1:17">
      <c r="A292" s="349" t="s">
        <v>76</v>
      </c>
      <c r="B292" s="349" t="s">
        <v>59</v>
      </c>
      <c r="C292" s="349" t="s">
        <v>61</v>
      </c>
      <c r="D292" s="349" t="s">
        <v>62</v>
      </c>
      <c r="E292" s="349" t="s">
        <v>69</v>
      </c>
      <c r="F292" s="349" t="s">
        <v>53</v>
      </c>
      <c r="G292" s="349" t="s">
        <v>53</v>
      </c>
      <c r="H292" s="350">
        <f>'CONTROL ALGAS IV Región'!F215</f>
        <v>7.57</v>
      </c>
      <c r="I292" s="148">
        <v>0</v>
      </c>
      <c r="J292" s="144">
        <f>'CONTROL ALGAS IV Región'!G215</f>
        <v>246.49399999999997</v>
      </c>
      <c r="K292" s="144">
        <f>'CONTROL ALGAS IV Región'!J215</f>
        <v>5.27</v>
      </c>
      <c r="L292" s="144">
        <f>'CONTROL ALGAS IV Región'!K215</f>
        <v>241.22399999999996</v>
      </c>
      <c r="M292" s="145">
        <f>'CONTROL ALGAS IV Región'!L215</f>
        <v>2.1379830746387336E-2</v>
      </c>
      <c r="N292" s="146" t="str">
        <f>'CONTROL ALGAS IV Región'!M215</f>
        <v>-</v>
      </c>
      <c r="O292" s="146">
        <f>+'RESUMEN ANUAL'!B$4</f>
        <v>44926</v>
      </c>
      <c r="P292" s="148">
        <v>2022</v>
      </c>
      <c r="Q292" s="321"/>
    </row>
    <row r="293" spans="1:17">
      <c r="A293" s="349" t="s">
        <v>76</v>
      </c>
      <c r="B293" s="349" t="s">
        <v>59</v>
      </c>
      <c r="C293" s="349" t="s">
        <v>61</v>
      </c>
      <c r="D293" s="349" t="s">
        <v>62</v>
      </c>
      <c r="E293" s="349" t="s">
        <v>69</v>
      </c>
      <c r="F293" s="349" t="s">
        <v>54</v>
      </c>
      <c r="G293" s="349" t="s">
        <v>54</v>
      </c>
      <c r="H293" s="350">
        <f>'CONTROL ALGAS IV Región'!F216</f>
        <v>7.57</v>
      </c>
      <c r="I293" s="148">
        <v>0</v>
      </c>
      <c r="J293" s="144">
        <f>'CONTROL ALGAS IV Región'!G216</f>
        <v>248.79399999999995</v>
      </c>
      <c r="K293" s="144">
        <f>'CONTROL ALGAS IV Región'!J216</f>
        <v>11.073</v>
      </c>
      <c r="L293" s="144">
        <f>'CONTROL ALGAS IV Región'!K216</f>
        <v>237.72099999999995</v>
      </c>
      <c r="M293" s="145">
        <f>'CONTROL ALGAS IV Región'!L216</f>
        <v>4.4506700322355049E-2</v>
      </c>
      <c r="N293" s="146" t="str">
        <f>'CONTROL ALGAS IV Región'!M216</f>
        <v>-</v>
      </c>
      <c r="O293" s="146">
        <f>+'RESUMEN ANUAL'!B$4</f>
        <v>44926</v>
      </c>
      <c r="P293" s="148">
        <v>2022</v>
      </c>
      <c r="Q293" s="321"/>
    </row>
    <row r="294" spans="1:17">
      <c r="A294" s="349" t="s">
        <v>76</v>
      </c>
      <c r="B294" s="349" t="s">
        <v>59</v>
      </c>
      <c r="C294" s="349" t="s">
        <v>61</v>
      </c>
      <c r="D294" s="349" t="s">
        <v>62</v>
      </c>
      <c r="E294" s="349" t="s">
        <v>69</v>
      </c>
      <c r="F294" s="349" t="s">
        <v>65</v>
      </c>
      <c r="G294" s="349" t="s">
        <v>65</v>
      </c>
      <c r="H294" s="350">
        <f>'CONTROL ALGAS IV Región'!F217</f>
        <v>7.57</v>
      </c>
      <c r="I294" s="148">
        <v>0</v>
      </c>
      <c r="J294" s="144">
        <f>'CONTROL ALGAS IV Región'!G217</f>
        <v>245.29099999999994</v>
      </c>
      <c r="K294" s="144">
        <f>'CONTROL ALGAS IV Región'!J217</f>
        <v>6.5279999999999996</v>
      </c>
      <c r="L294" s="144">
        <f>'CONTROL ALGAS IV Región'!K217</f>
        <v>238.76299999999995</v>
      </c>
      <c r="M294" s="145">
        <f>'CONTROL ALGAS IV Región'!L217</f>
        <v>2.6613287890709408E-2</v>
      </c>
      <c r="N294" s="146" t="str">
        <f>'CONTROL ALGAS IV Región'!M217</f>
        <v>-</v>
      </c>
      <c r="O294" s="146">
        <f>+'RESUMEN ANUAL'!B$4</f>
        <v>44926</v>
      </c>
      <c r="P294" s="148">
        <v>2022</v>
      </c>
      <c r="Q294" s="321"/>
    </row>
    <row r="295" spans="1:17">
      <c r="A295" s="349" t="s">
        <v>76</v>
      </c>
      <c r="B295" s="349" t="s">
        <v>59</v>
      </c>
      <c r="C295" s="349" t="s">
        <v>61</v>
      </c>
      <c r="D295" s="349" t="s">
        <v>62</v>
      </c>
      <c r="E295" s="349" t="s">
        <v>69</v>
      </c>
      <c r="F295" s="349" t="s">
        <v>55</v>
      </c>
      <c r="G295" s="349" t="s">
        <v>55</v>
      </c>
      <c r="H295" s="350">
        <f>'CONTROL ALGAS IV Región'!F218</f>
        <v>7.57</v>
      </c>
      <c r="I295" s="148">
        <v>0</v>
      </c>
      <c r="J295" s="144">
        <f>'CONTROL ALGAS IV Región'!G218</f>
        <v>246.33299999999994</v>
      </c>
      <c r="K295" s="144">
        <f>'CONTROL ALGAS IV Región'!J218</f>
        <v>11.202999999999999</v>
      </c>
      <c r="L295" s="144">
        <f>'CONTROL ALGAS IV Región'!K218</f>
        <v>235.12999999999994</v>
      </c>
      <c r="M295" s="145">
        <f>'CONTROL ALGAS IV Región'!L218</f>
        <v>4.5479087251809554E-2</v>
      </c>
      <c r="N295" s="146" t="str">
        <f>'CONTROL ALGAS IV Región'!M218</f>
        <v>-</v>
      </c>
      <c r="O295" s="146">
        <f>+'RESUMEN ANUAL'!B$4</f>
        <v>44926</v>
      </c>
      <c r="P295" s="148">
        <v>2022</v>
      </c>
      <c r="Q295" s="321"/>
    </row>
    <row r="296" spans="1:17">
      <c r="A296" s="349" t="s">
        <v>76</v>
      </c>
      <c r="B296" s="349" t="s">
        <v>59</v>
      </c>
      <c r="C296" s="349" t="s">
        <v>61</v>
      </c>
      <c r="D296" s="349" t="s">
        <v>62</v>
      </c>
      <c r="E296" s="349" t="s">
        <v>69</v>
      </c>
      <c r="F296" s="349" t="s">
        <v>56</v>
      </c>
      <c r="G296" s="349" t="s">
        <v>56</v>
      </c>
      <c r="H296" s="350">
        <f>'CONTROL ALGAS IV Región'!F219</f>
        <v>7.57</v>
      </c>
      <c r="I296" s="148">
        <v>0</v>
      </c>
      <c r="J296" s="144">
        <f>'CONTROL ALGAS IV Región'!G219</f>
        <v>242.69999999999993</v>
      </c>
      <c r="K296" s="144">
        <f>'CONTROL ALGAS IV Región'!J219</f>
        <v>12.486000000000001</v>
      </c>
      <c r="L296" s="144">
        <f>'CONTROL ALGAS IV Región'!K219</f>
        <v>230.21399999999994</v>
      </c>
      <c r="M296" s="145">
        <f>'CONTROL ALGAS IV Región'!L219</f>
        <v>5.1446229913473439E-2</v>
      </c>
      <c r="N296" s="146" t="str">
        <f>'CONTROL ALGAS IV Región'!M219</f>
        <v>-</v>
      </c>
      <c r="O296" s="146">
        <f>+'RESUMEN ANUAL'!B$4</f>
        <v>44926</v>
      </c>
      <c r="P296" s="148">
        <v>2022</v>
      </c>
      <c r="Q296" s="143"/>
    </row>
    <row r="297" spans="1:17">
      <c r="A297" s="349" t="s">
        <v>76</v>
      </c>
      <c r="B297" s="349" t="s">
        <v>59</v>
      </c>
      <c r="C297" s="349" t="s">
        <v>61</v>
      </c>
      <c r="D297" s="349" t="s">
        <v>62</v>
      </c>
      <c r="E297" s="349" t="s">
        <v>69</v>
      </c>
      <c r="F297" s="349" t="s">
        <v>67</v>
      </c>
      <c r="G297" s="349" t="s">
        <v>67</v>
      </c>
      <c r="H297" s="350">
        <f>'CONTROL ALGAS IV Región'!F220</f>
        <v>7.57</v>
      </c>
      <c r="I297" s="148">
        <v>0</v>
      </c>
      <c r="J297" s="144">
        <f>'CONTROL ALGAS IV Región'!G220</f>
        <v>237.78399999999993</v>
      </c>
      <c r="K297" s="144">
        <f>'CONTROL ALGAS IV Región'!J220</f>
        <v>16.864999999999998</v>
      </c>
      <c r="L297" s="144">
        <f>'CONTROL ALGAS IV Región'!K220</f>
        <v>220.91899999999993</v>
      </c>
      <c r="M297" s="145">
        <f>'CONTROL ALGAS IV Región'!L220</f>
        <v>7.0925714093462988E-2</v>
      </c>
      <c r="N297" s="146" t="str">
        <f>'CONTROL ALGAS IV Región'!M220</f>
        <v>-</v>
      </c>
      <c r="O297" s="146">
        <f>+'RESUMEN ANUAL'!B$4</f>
        <v>44926</v>
      </c>
      <c r="P297" s="148">
        <v>2022</v>
      </c>
      <c r="Q297" s="143"/>
    </row>
    <row r="298" spans="1:17">
      <c r="A298" s="349" t="s">
        <v>76</v>
      </c>
      <c r="B298" s="349" t="s">
        <v>59</v>
      </c>
      <c r="C298" s="349" t="s">
        <v>61</v>
      </c>
      <c r="D298" s="349" t="s">
        <v>62</v>
      </c>
      <c r="E298" s="349" t="s">
        <v>69</v>
      </c>
      <c r="F298" s="349" t="s">
        <v>57</v>
      </c>
      <c r="G298" s="349" t="s">
        <v>57</v>
      </c>
      <c r="H298" s="350">
        <f>'CONTROL ALGAS IV Región'!F221</f>
        <v>7.58</v>
      </c>
      <c r="I298" s="148">
        <v>0</v>
      </c>
      <c r="J298" s="144">
        <f>'CONTROL ALGAS IV Región'!G221</f>
        <v>228.49899999999994</v>
      </c>
      <c r="K298" s="144">
        <f>'CONTROL ALGAS IV Región'!J221</f>
        <v>7.5289999999999999</v>
      </c>
      <c r="L298" s="144">
        <f>'CONTROL ALGAS IV Región'!K221</f>
        <v>220.96999999999994</v>
      </c>
      <c r="M298" s="145">
        <f>'CONTROL ALGAS IV Región'!L221</f>
        <v>3.2949815972936433E-2</v>
      </c>
      <c r="N298" s="146" t="str">
        <f>'CONTROL ALGAS IV Región'!M221</f>
        <v>-</v>
      </c>
      <c r="O298" s="146">
        <f>+'RESUMEN ANUAL'!B$4</f>
        <v>44926</v>
      </c>
      <c r="P298" s="148">
        <v>2022</v>
      </c>
      <c r="Q298" s="143"/>
    </row>
    <row r="299" spans="1:17">
      <c r="A299" s="349" t="s">
        <v>76</v>
      </c>
      <c r="B299" s="349" t="s">
        <v>59</v>
      </c>
      <c r="C299" s="349" t="s">
        <v>61</v>
      </c>
      <c r="D299" s="349" t="s">
        <v>62</v>
      </c>
      <c r="E299" s="349" t="s">
        <v>70</v>
      </c>
      <c r="F299" s="349" t="s">
        <v>50</v>
      </c>
      <c r="G299" s="349" t="s">
        <v>50</v>
      </c>
      <c r="H299" s="350">
        <f>'CONTROL ALGAS IV Región'!F222</f>
        <v>928.8</v>
      </c>
      <c r="I299" s="148">
        <v>0</v>
      </c>
      <c r="J299" s="144">
        <f>'CONTROL ALGAS IV Región'!G222</f>
        <v>928.8</v>
      </c>
      <c r="K299" s="144">
        <f>'CONTROL ALGAS IV Región'!J222</f>
        <v>116.479</v>
      </c>
      <c r="L299" s="144">
        <f>'CONTROL ALGAS IV Región'!K222</f>
        <v>812.32099999999991</v>
      </c>
      <c r="M299" s="145">
        <f>'CONTROL ALGAS IV Región'!L222</f>
        <v>0.12540805340223946</v>
      </c>
      <c r="N299" s="146" t="str">
        <f>'CONTROL ALGAS IV Región'!M222</f>
        <v>-</v>
      </c>
      <c r="O299" s="146">
        <f>+'RESUMEN ANUAL'!B$4</f>
        <v>44926</v>
      </c>
      <c r="P299" s="148">
        <v>2022</v>
      </c>
      <c r="Q299" s="143"/>
    </row>
    <row r="300" spans="1:17">
      <c r="A300" s="349" t="s">
        <v>76</v>
      </c>
      <c r="B300" s="349" t="s">
        <v>59</v>
      </c>
      <c r="C300" s="349" t="s">
        <v>61</v>
      </c>
      <c r="D300" s="349" t="s">
        <v>62</v>
      </c>
      <c r="E300" s="349" t="s">
        <v>70</v>
      </c>
      <c r="F300" s="349" t="s">
        <v>64</v>
      </c>
      <c r="G300" s="349" t="s">
        <v>64</v>
      </c>
      <c r="H300" s="350">
        <f>'CONTROL ALGAS IV Región'!F223</f>
        <v>928.8</v>
      </c>
      <c r="I300" s="148">
        <v>0</v>
      </c>
      <c r="J300" s="144">
        <f>'CONTROL ALGAS IV Región'!G223</f>
        <v>1741.1209999999999</v>
      </c>
      <c r="K300" s="144">
        <f>'CONTROL ALGAS IV Región'!J223</f>
        <v>296.28399999999999</v>
      </c>
      <c r="L300" s="144">
        <f>'CONTROL ALGAS IV Región'!K223</f>
        <v>1444.837</v>
      </c>
      <c r="M300" s="145">
        <f>'CONTROL ALGAS IV Región'!L223</f>
        <v>0.17016852935551291</v>
      </c>
      <c r="N300" s="146" t="str">
        <f>'CONTROL ALGAS IV Región'!M223</f>
        <v>-</v>
      </c>
      <c r="O300" s="146">
        <f>+'RESUMEN ANUAL'!B$4</f>
        <v>44926</v>
      </c>
      <c r="P300" s="148">
        <v>2022</v>
      </c>
      <c r="Q300" s="321"/>
    </row>
    <row r="301" spans="1:17">
      <c r="A301" s="349" t="s">
        <v>76</v>
      </c>
      <c r="B301" s="349" t="s">
        <v>59</v>
      </c>
      <c r="C301" s="349" t="s">
        <v>61</v>
      </c>
      <c r="D301" s="349" t="s">
        <v>62</v>
      </c>
      <c r="E301" s="349" t="s">
        <v>70</v>
      </c>
      <c r="F301" s="349" t="s">
        <v>51</v>
      </c>
      <c r="G301" s="349" t="s">
        <v>51</v>
      </c>
      <c r="H301" s="350">
        <f>'CONTROL ALGAS IV Región'!F224</f>
        <v>928.8</v>
      </c>
      <c r="I301" s="148">
        <v>0</v>
      </c>
      <c r="J301" s="144">
        <f>'CONTROL ALGAS IV Región'!G224</f>
        <v>2373.6369999999997</v>
      </c>
      <c r="K301" s="144">
        <f>'CONTROL ALGAS IV Región'!J224</f>
        <v>349.44</v>
      </c>
      <c r="L301" s="144">
        <f>'CONTROL ALGAS IV Región'!K224</f>
        <v>2024.1969999999997</v>
      </c>
      <c r="M301" s="145">
        <f>'CONTROL ALGAS IV Región'!L224</f>
        <v>0.14721711870854728</v>
      </c>
      <c r="N301" s="146" t="str">
        <f>'CONTROL ALGAS IV Región'!M224</f>
        <v>-</v>
      </c>
      <c r="O301" s="146">
        <f>+'RESUMEN ANUAL'!B$4</f>
        <v>44926</v>
      </c>
      <c r="P301" s="148">
        <v>2022</v>
      </c>
      <c r="Q301" s="321"/>
    </row>
    <row r="302" spans="1:17">
      <c r="A302" s="349" t="s">
        <v>76</v>
      </c>
      <c r="B302" s="349" t="s">
        <v>59</v>
      </c>
      <c r="C302" s="349" t="s">
        <v>61</v>
      </c>
      <c r="D302" s="349" t="s">
        <v>62</v>
      </c>
      <c r="E302" s="349" t="s">
        <v>70</v>
      </c>
      <c r="F302" s="349" t="s">
        <v>52</v>
      </c>
      <c r="G302" s="349" t="s">
        <v>52</v>
      </c>
      <c r="H302" s="350">
        <f>'CONTROL ALGAS IV Región'!F225</f>
        <v>928.8</v>
      </c>
      <c r="I302" s="148">
        <v>0</v>
      </c>
      <c r="J302" s="144">
        <f>'CONTROL ALGAS IV Región'!G225</f>
        <v>2952.9969999999994</v>
      </c>
      <c r="K302" s="144">
        <f>'CONTROL ALGAS IV Región'!J225</f>
        <v>662.01300000000003</v>
      </c>
      <c r="L302" s="144">
        <f>'CONTROL ALGAS IV Región'!K225</f>
        <v>2290.9839999999995</v>
      </c>
      <c r="M302" s="145">
        <f>'CONTROL ALGAS IV Región'!L225</f>
        <v>0.22418343127338097</v>
      </c>
      <c r="N302" s="146" t="str">
        <f>'CONTROL ALGAS IV Región'!M225</f>
        <v>-</v>
      </c>
      <c r="O302" s="146">
        <f>+'RESUMEN ANUAL'!B$4</f>
        <v>44926</v>
      </c>
      <c r="P302" s="148">
        <v>2022</v>
      </c>
      <c r="Q302" s="321"/>
    </row>
    <row r="303" spans="1:17">
      <c r="A303" s="349" t="s">
        <v>76</v>
      </c>
      <c r="B303" s="349" t="s">
        <v>59</v>
      </c>
      <c r="C303" s="349" t="s">
        <v>61</v>
      </c>
      <c r="D303" s="349" t="s">
        <v>62</v>
      </c>
      <c r="E303" s="349" t="s">
        <v>70</v>
      </c>
      <c r="F303" s="349" t="s">
        <v>115</v>
      </c>
      <c r="G303" s="349" t="s">
        <v>115</v>
      </c>
      <c r="H303" s="350">
        <f>'CONTROL ALGAS IV Región'!F226</f>
        <v>928.8</v>
      </c>
      <c r="I303" s="148">
        <v>0</v>
      </c>
      <c r="J303" s="144">
        <f>'CONTROL ALGAS IV Región'!G226</f>
        <v>3219.7839999999997</v>
      </c>
      <c r="K303" s="144">
        <f>'CONTROL ALGAS IV Región'!J226</f>
        <v>297.41000000000003</v>
      </c>
      <c r="L303" s="144">
        <f>'CONTROL ALGAS IV Región'!K226</f>
        <v>2922.3739999999998</v>
      </c>
      <c r="M303" s="145">
        <f>'CONTROL ALGAS IV Región'!L226</f>
        <v>9.2369550255545108E-2</v>
      </c>
      <c r="N303" s="146" t="str">
        <f>'CONTROL ALGAS IV Región'!M226</f>
        <v>-</v>
      </c>
      <c r="O303" s="146">
        <f>+'RESUMEN ANUAL'!B$4</f>
        <v>44926</v>
      </c>
      <c r="P303" s="148">
        <v>2022</v>
      </c>
      <c r="Q303" s="321"/>
    </row>
    <row r="304" spans="1:17">
      <c r="A304" s="349" t="s">
        <v>76</v>
      </c>
      <c r="B304" s="349" t="s">
        <v>59</v>
      </c>
      <c r="C304" s="349" t="s">
        <v>61</v>
      </c>
      <c r="D304" s="349" t="s">
        <v>62</v>
      </c>
      <c r="E304" s="349" t="s">
        <v>70</v>
      </c>
      <c r="F304" s="349" t="s">
        <v>53</v>
      </c>
      <c r="G304" s="349" t="s">
        <v>53</v>
      </c>
      <c r="H304" s="350">
        <f>'CONTROL ALGAS IV Región'!F227</f>
        <v>108</v>
      </c>
      <c r="I304" s="148">
        <v>0</v>
      </c>
      <c r="J304" s="144">
        <f>'CONTROL ALGAS IV Región'!G227</f>
        <v>3030.3739999999998</v>
      </c>
      <c r="K304" s="144">
        <f>'CONTROL ALGAS IV Región'!J227</f>
        <v>309.738</v>
      </c>
      <c r="L304" s="144">
        <f>'CONTROL ALGAS IV Región'!K227</f>
        <v>2720.636</v>
      </c>
      <c r="M304" s="145">
        <f>'CONTROL ALGAS IV Región'!L227</f>
        <v>0.10221114621495565</v>
      </c>
      <c r="N304" s="146" t="str">
        <f>'CONTROL ALGAS IV Región'!M227</f>
        <v>-</v>
      </c>
      <c r="O304" s="146">
        <f>+'RESUMEN ANUAL'!B$4</f>
        <v>44926</v>
      </c>
      <c r="P304" s="148">
        <v>2022</v>
      </c>
      <c r="Q304" s="321"/>
    </row>
    <row r="305" spans="1:17">
      <c r="A305" s="349" t="s">
        <v>76</v>
      </c>
      <c r="B305" s="349" t="s">
        <v>59</v>
      </c>
      <c r="C305" s="349" t="s">
        <v>61</v>
      </c>
      <c r="D305" s="349" t="s">
        <v>62</v>
      </c>
      <c r="E305" s="349" t="s">
        <v>70</v>
      </c>
      <c r="F305" s="349" t="s">
        <v>54</v>
      </c>
      <c r="G305" s="349" t="s">
        <v>54</v>
      </c>
      <c r="H305" s="350">
        <f>'CONTROL ALGAS IV Región'!F228</f>
        <v>108</v>
      </c>
      <c r="I305" s="148">
        <v>0</v>
      </c>
      <c r="J305" s="144">
        <f>'CONTROL ALGAS IV Región'!G228</f>
        <v>2828.636</v>
      </c>
      <c r="K305" s="144">
        <f>'CONTROL ALGAS IV Región'!J228</f>
        <v>182.67699999999999</v>
      </c>
      <c r="L305" s="144">
        <f>'CONTROL ALGAS IV Región'!K228</f>
        <v>2645.9589999999998</v>
      </c>
      <c r="M305" s="145">
        <f>'CONTROL ALGAS IV Región'!L228</f>
        <v>6.4581303497516118E-2</v>
      </c>
      <c r="N305" s="146" t="str">
        <f>'CONTROL ALGAS IV Región'!M228</f>
        <v>-</v>
      </c>
      <c r="O305" s="146">
        <f>+'RESUMEN ANUAL'!B$4</f>
        <v>44926</v>
      </c>
      <c r="P305" s="148">
        <v>2022</v>
      </c>
      <c r="Q305" s="321"/>
    </row>
    <row r="306" spans="1:17">
      <c r="A306" s="349" t="s">
        <v>76</v>
      </c>
      <c r="B306" s="349" t="s">
        <v>59</v>
      </c>
      <c r="C306" s="349" t="s">
        <v>61</v>
      </c>
      <c r="D306" s="349" t="s">
        <v>62</v>
      </c>
      <c r="E306" s="349" t="s">
        <v>70</v>
      </c>
      <c r="F306" s="349" t="s">
        <v>65</v>
      </c>
      <c r="G306" s="349" t="s">
        <v>65</v>
      </c>
      <c r="H306" s="350">
        <f>'CONTROL ALGAS IV Región'!F229</f>
        <v>108</v>
      </c>
      <c r="I306" s="148">
        <v>0</v>
      </c>
      <c r="J306" s="144">
        <f>'CONTROL ALGAS IV Región'!G229</f>
        <v>2753.9589999999998</v>
      </c>
      <c r="K306" s="144">
        <f>'CONTROL ALGAS IV Región'!J229</f>
        <v>70.772000000000006</v>
      </c>
      <c r="L306" s="144">
        <f>'CONTROL ALGAS IV Región'!K229</f>
        <v>2683.1869999999999</v>
      </c>
      <c r="M306" s="145">
        <f>'CONTROL ALGAS IV Región'!L229</f>
        <v>2.5698276553863007E-2</v>
      </c>
      <c r="N306" s="146" t="str">
        <f>'CONTROL ALGAS IV Región'!M229</f>
        <v>-</v>
      </c>
      <c r="O306" s="146">
        <f>+'RESUMEN ANUAL'!B$4</f>
        <v>44926</v>
      </c>
      <c r="P306" s="148">
        <v>2022</v>
      </c>
      <c r="Q306" s="321"/>
    </row>
    <row r="307" spans="1:17">
      <c r="A307" s="349" t="s">
        <v>76</v>
      </c>
      <c r="B307" s="349" t="s">
        <v>59</v>
      </c>
      <c r="C307" s="349" t="s">
        <v>61</v>
      </c>
      <c r="D307" s="349" t="s">
        <v>62</v>
      </c>
      <c r="E307" s="349" t="s">
        <v>70</v>
      </c>
      <c r="F307" s="349" t="s">
        <v>55</v>
      </c>
      <c r="G307" s="349" t="s">
        <v>55</v>
      </c>
      <c r="H307" s="350">
        <f>'CONTROL ALGAS IV Región'!F230</f>
        <v>108</v>
      </c>
      <c r="I307" s="148">
        <v>0</v>
      </c>
      <c r="J307" s="144">
        <f>'CONTROL ALGAS IV Región'!G230</f>
        <v>2791.1869999999999</v>
      </c>
      <c r="K307" s="144">
        <f>'CONTROL ALGAS IV Región'!J230</f>
        <v>163.37100000000001</v>
      </c>
      <c r="L307" s="144">
        <f>'CONTROL ALGAS IV Región'!K230</f>
        <v>2627.8159999999998</v>
      </c>
      <c r="M307" s="145">
        <f>'CONTROL ALGAS IV Región'!L230</f>
        <v>5.8531012074791125E-2</v>
      </c>
      <c r="N307" s="146" t="str">
        <f>'CONTROL ALGAS IV Región'!M230</f>
        <v>-</v>
      </c>
      <c r="O307" s="146">
        <f>+'RESUMEN ANUAL'!B$4</f>
        <v>44926</v>
      </c>
      <c r="P307" s="148">
        <v>2022</v>
      </c>
      <c r="Q307" s="321"/>
    </row>
    <row r="308" spans="1:17">
      <c r="A308" s="349" t="s">
        <v>76</v>
      </c>
      <c r="B308" s="349" t="s">
        <v>59</v>
      </c>
      <c r="C308" s="349" t="s">
        <v>61</v>
      </c>
      <c r="D308" s="349" t="s">
        <v>62</v>
      </c>
      <c r="E308" s="349" t="s">
        <v>70</v>
      </c>
      <c r="F308" s="349" t="s">
        <v>56</v>
      </c>
      <c r="G308" s="349" t="s">
        <v>56</v>
      </c>
      <c r="H308" s="350">
        <f>'CONTROL ALGAS IV Región'!F231</f>
        <v>108</v>
      </c>
      <c r="I308" s="148">
        <v>0</v>
      </c>
      <c r="J308" s="144">
        <f>'CONTROL ALGAS IV Región'!G231</f>
        <v>2735.8159999999998</v>
      </c>
      <c r="K308" s="144">
        <f>'CONTROL ALGAS IV Región'!J231</f>
        <v>341.74299999999999</v>
      </c>
      <c r="L308" s="144">
        <f>'CONTROL ALGAS IV Región'!K231</f>
        <v>2394.0729999999999</v>
      </c>
      <c r="M308" s="145">
        <f>'CONTROL ALGAS IV Región'!L231</f>
        <v>0.12491446793205392</v>
      </c>
      <c r="N308" s="146" t="str">
        <f>'CONTROL ALGAS IV Región'!M231</f>
        <v>-</v>
      </c>
      <c r="O308" s="146">
        <f>+'RESUMEN ANUAL'!B$4</f>
        <v>44926</v>
      </c>
      <c r="P308" s="148">
        <v>2022</v>
      </c>
      <c r="Q308" s="143"/>
    </row>
    <row r="309" spans="1:17">
      <c r="A309" s="349" t="s">
        <v>76</v>
      </c>
      <c r="B309" s="349" t="s">
        <v>59</v>
      </c>
      <c r="C309" s="349" t="s">
        <v>61</v>
      </c>
      <c r="D309" s="349" t="s">
        <v>62</v>
      </c>
      <c r="E309" s="349" t="s">
        <v>70</v>
      </c>
      <c r="F309" s="349" t="s">
        <v>67</v>
      </c>
      <c r="G309" s="349" t="s">
        <v>67</v>
      </c>
      <c r="H309" s="350">
        <f>'CONTROL ALGAS IV Región'!F232</f>
        <v>108</v>
      </c>
      <c r="I309" s="148">
        <v>0</v>
      </c>
      <c r="J309" s="144">
        <f>'CONTROL ALGAS IV Región'!G232</f>
        <v>2502.0729999999999</v>
      </c>
      <c r="K309" s="144">
        <f>'CONTROL ALGAS IV Región'!J232</f>
        <v>254.655</v>
      </c>
      <c r="L309" s="144">
        <f>'CONTROL ALGAS IV Región'!K232</f>
        <v>2247.4179999999997</v>
      </c>
      <c r="M309" s="145">
        <f>'CONTROL ALGAS IV Región'!L232</f>
        <v>0.10177760600909726</v>
      </c>
      <c r="N309" s="146" t="str">
        <f>'CONTROL ALGAS IV Región'!M232</f>
        <v>-</v>
      </c>
      <c r="O309" s="146">
        <f>+'RESUMEN ANUAL'!B$4</f>
        <v>44926</v>
      </c>
      <c r="P309" s="148">
        <v>2022</v>
      </c>
      <c r="Q309" s="143"/>
    </row>
    <row r="310" spans="1:17">
      <c r="A310" s="349" t="s">
        <v>76</v>
      </c>
      <c r="B310" s="349" t="s">
        <v>59</v>
      </c>
      <c r="C310" s="349" t="s">
        <v>61</v>
      </c>
      <c r="D310" s="349" t="s">
        <v>62</v>
      </c>
      <c r="E310" s="349" t="s">
        <v>70</v>
      </c>
      <c r="F310" s="349" t="s">
        <v>57</v>
      </c>
      <c r="G310" s="349" t="s">
        <v>57</v>
      </c>
      <c r="H310" s="350">
        <f>'CONTROL ALGAS IV Región'!F233</f>
        <v>108</v>
      </c>
      <c r="I310" s="148">
        <v>0</v>
      </c>
      <c r="J310" s="144">
        <f>'CONTROL ALGAS IV Región'!G233</f>
        <v>2355.4179999999997</v>
      </c>
      <c r="K310" s="144">
        <f>'CONTROL ALGAS IV Región'!J233</f>
        <v>475.90199999999999</v>
      </c>
      <c r="L310" s="144">
        <f>'CONTROL ALGAS IV Región'!K233</f>
        <v>1879.5159999999996</v>
      </c>
      <c r="M310" s="145">
        <f>'CONTROL ALGAS IV Región'!L233</f>
        <v>0.20204566662902299</v>
      </c>
      <c r="N310" s="146" t="str">
        <f>'CONTROL ALGAS IV Región'!M233</f>
        <v>-</v>
      </c>
      <c r="O310" s="146">
        <f>+'RESUMEN ANUAL'!B$4</f>
        <v>44926</v>
      </c>
      <c r="P310" s="148">
        <v>2022</v>
      </c>
      <c r="Q310" s="143"/>
    </row>
    <row r="311" spans="1:17">
      <c r="A311" s="349" t="s">
        <v>76</v>
      </c>
      <c r="B311" s="349" t="s">
        <v>59</v>
      </c>
      <c r="C311" s="349" t="s">
        <v>61</v>
      </c>
      <c r="D311" s="349" t="s">
        <v>62</v>
      </c>
      <c r="E311" s="349" t="s">
        <v>71</v>
      </c>
      <c r="F311" s="349" t="s">
        <v>50</v>
      </c>
      <c r="G311" s="349" t="s">
        <v>50</v>
      </c>
      <c r="H311" s="350">
        <f>'CONTROL ALGAS IV Región'!F234</f>
        <v>150.63999999999999</v>
      </c>
      <c r="I311" s="148">
        <v>0</v>
      </c>
      <c r="J311" s="144">
        <f>'CONTROL ALGAS IV Región'!G234</f>
        <v>150.63999999999999</v>
      </c>
      <c r="K311" s="144">
        <f>'CONTROL ALGAS IV Región'!J234</f>
        <v>36.688000000000002</v>
      </c>
      <c r="L311" s="144">
        <f>'CONTROL ALGAS IV Región'!K234</f>
        <v>113.95199999999998</v>
      </c>
      <c r="M311" s="145">
        <f>'CONTROL ALGAS IV Región'!L234</f>
        <v>0.24354753053637815</v>
      </c>
      <c r="N311" s="146" t="str">
        <f>'CONTROL ALGAS IV Región'!M234</f>
        <v>-</v>
      </c>
      <c r="O311" s="146">
        <f>+'RESUMEN ANUAL'!B$4</f>
        <v>44926</v>
      </c>
      <c r="P311" s="148">
        <v>2022</v>
      </c>
      <c r="Q311" s="143"/>
    </row>
    <row r="312" spans="1:17">
      <c r="A312" s="349" t="s">
        <v>76</v>
      </c>
      <c r="B312" s="349" t="s">
        <v>59</v>
      </c>
      <c r="C312" s="349" t="s">
        <v>61</v>
      </c>
      <c r="D312" s="349" t="s">
        <v>62</v>
      </c>
      <c r="E312" s="349" t="s">
        <v>71</v>
      </c>
      <c r="F312" s="349" t="s">
        <v>64</v>
      </c>
      <c r="G312" s="349" t="s">
        <v>64</v>
      </c>
      <c r="H312" s="350">
        <f>'CONTROL ALGAS IV Región'!F235</f>
        <v>150.63999999999999</v>
      </c>
      <c r="I312" s="148">
        <v>0</v>
      </c>
      <c r="J312" s="144">
        <f>'CONTROL ALGAS IV Región'!G235</f>
        <v>264.59199999999998</v>
      </c>
      <c r="K312" s="144">
        <f>'CONTROL ALGAS IV Región'!J235</f>
        <v>35.6</v>
      </c>
      <c r="L312" s="144">
        <f>'CONTROL ALGAS IV Región'!K235</f>
        <v>228.99199999999999</v>
      </c>
      <c r="M312" s="145">
        <f>'CONTROL ALGAS IV Región'!L235</f>
        <v>0.13454677390094941</v>
      </c>
      <c r="N312" s="146" t="str">
        <f>'CONTROL ALGAS IV Región'!M235</f>
        <v>-</v>
      </c>
      <c r="O312" s="146">
        <f>+'RESUMEN ANUAL'!B$4</f>
        <v>44926</v>
      </c>
      <c r="P312" s="148">
        <v>2022</v>
      </c>
      <c r="Q312" s="321"/>
    </row>
    <row r="313" spans="1:17">
      <c r="A313" s="349" t="s">
        <v>76</v>
      </c>
      <c r="B313" s="349" t="s">
        <v>59</v>
      </c>
      <c r="C313" s="349" t="s">
        <v>61</v>
      </c>
      <c r="D313" s="349" t="s">
        <v>62</v>
      </c>
      <c r="E313" s="349" t="s">
        <v>71</v>
      </c>
      <c r="F313" s="349" t="s">
        <v>51</v>
      </c>
      <c r="G313" s="349" t="s">
        <v>51</v>
      </c>
      <c r="H313" s="350">
        <f>'CONTROL ALGAS IV Región'!F236</f>
        <v>150.63999999999999</v>
      </c>
      <c r="I313" s="148">
        <v>0</v>
      </c>
      <c r="J313" s="144">
        <f>'CONTROL ALGAS IV Región'!G236</f>
        <v>379.63199999999995</v>
      </c>
      <c r="K313" s="144">
        <f>'CONTROL ALGAS IV Región'!J236</f>
        <v>85.594999999999999</v>
      </c>
      <c r="L313" s="144">
        <f>'CONTROL ALGAS IV Región'!K236</f>
        <v>294.03699999999992</v>
      </c>
      <c r="M313" s="145">
        <f>'CONTROL ALGAS IV Región'!L236</f>
        <v>0.22546834829519116</v>
      </c>
      <c r="N313" s="146" t="str">
        <f>'CONTROL ALGAS IV Región'!M236</f>
        <v>-</v>
      </c>
      <c r="O313" s="146">
        <f>+'RESUMEN ANUAL'!B$4</f>
        <v>44926</v>
      </c>
      <c r="P313" s="148">
        <v>2022</v>
      </c>
      <c r="Q313" s="321"/>
    </row>
    <row r="314" spans="1:17">
      <c r="A314" s="349" t="s">
        <v>76</v>
      </c>
      <c r="B314" s="349" t="s">
        <v>59</v>
      </c>
      <c r="C314" s="349" t="s">
        <v>61</v>
      </c>
      <c r="D314" s="349" t="s">
        <v>62</v>
      </c>
      <c r="E314" s="349" t="s">
        <v>71</v>
      </c>
      <c r="F314" s="349" t="s">
        <v>52</v>
      </c>
      <c r="G314" s="349" t="s">
        <v>52</v>
      </c>
      <c r="H314" s="350">
        <f>'CONTROL ALGAS IV Región'!F237</f>
        <v>150.63999999999999</v>
      </c>
      <c r="I314" s="148">
        <v>0</v>
      </c>
      <c r="J314" s="144">
        <f>'CONTROL ALGAS IV Región'!G237</f>
        <v>444.67699999999991</v>
      </c>
      <c r="K314" s="144">
        <f>'CONTROL ALGAS IV Región'!J237</f>
        <v>55.838000000000001</v>
      </c>
      <c r="L314" s="144">
        <f>'CONTROL ALGAS IV Región'!K237</f>
        <v>388.83899999999988</v>
      </c>
      <c r="M314" s="145">
        <f>'CONTROL ALGAS IV Región'!L237</f>
        <v>0.12556979560445</v>
      </c>
      <c r="N314" s="146" t="str">
        <f>'CONTROL ALGAS IV Región'!M237</f>
        <v>-</v>
      </c>
      <c r="O314" s="146">
        <f>+'RESUMEN ANUAL'!B$4</f>
        <v>44926</v>
      </c>
      <c r="P314" s="148">
        <v>2022</v>
      </c>
      <c r="Q314" s="321"/>
    </row>
    <row r="315" spans="1:17">
      <c r="A315" s="349" t="s">
        <v>76</v>
      </c>
      <c r="B315" s="349" t="s">
        <v>59</v>
      </c>
      <c r="C315" s="349" t="s">
        <v>61</v>
      </c>
      <c r="D315" s="349" t="s">
        <v>62</v>
      </c>
      <c r="E315" s="349" t="s">
        <v>71</v>
      </c>
      <c r="F315" s="349" t="s">
        <v>115</v>
      </c>
      <c r="G315" s="349" t="s">
        <v>115</v>
      </c>
      <c r="H315" s="350">
        <f>'CONTROL ALGAS IV Región'!F238</f>
        <v>150.63999999999999</v>
      </c>
      <c r="I315" s="148">
        <v>0</v>
      </c>
      <c r="J315" s="144">
        <f>'CONTROL ALGAS IV Región'!G238</f>
        <v>539.47899999999981</v>
      </c>
      <c r="K315" s="144">
        <f>'CONTROL ALGAS IV Región'!J238</f>
        <v>103.486</v>
      </c>
      <c r="L315" s="144">
        <f>'CONTROL ALGAS IV Región'!K238</f>
        <v>435.99299999999982</v>
      </c>
      <c r="M315" s="145">
        <f>'CONTROL ALGAS IV Región'!L238</f>
        <v>0.19182581713097274</v>
      </c>
      <c r="N315" s="146" t="str">
        <f>'CONTROL ALGAS IV Región'!M238</f>
        <v>-</v>
      </c>
      <c r="O315" s="146">
        <f>+'RESUMEN ANUAL'!B$4</f>
        <v>44926</v>
      </c>
      <c r="P315" s="148">
        <v>2022</v>
      </c>
      <c r="Q315" s="321"/>
    </row>
    <row r="316" spans="1:17">
      <c r="A316" s="349" t="s">
        <v>76</v>
      </c>
      <c r="B316" s="349" t="s">
        <v>59</v>
      </c>
      <c r="C316" s="349" t="s">
        <v>61</v>
      </c>
      <c r="D316" s="349" t="s">
        <v>62</v>
      </c>
      <c r="E316" s="349" t="s">
        <v>71</v>
      </c>
      <c r="F316" s="349" t="s">
        <v>53</v>
      </c>
      <c r="G316" s="349" t="s">
        <v>53</v>
      </c>
      <c r="H316" s="350">
        <f>'CONTROL ALGAS IV Región'!F239</f>
        <v>17.54</v>
      </c>
      <c r="I316" s="148">
        <v>0</v>
      </c>
      <c r="J316" s="144">
        <f>'CONTROL ALGAS IV Región'!G239</f>
        <v>453.53299999999984</v>
      </c>
      <c r="K316" s="144">
        <f>'CONTROL ALGAS IV Región'!J239</f>
        <v>79.206000000000003</v>
      </c>
      <c r="L316" s="144">
        <f>'CONTROL ALGAS IV Región'!K239</f>
        <v>374.32699999999983</v>
      </c>
      <c r="M316" s="145">
        <f>'CONTROL ALGAS IV Región'!L239</f>
        <v>0.17464219803189632</v>
      </c>
      <c r="N316" s="146" t="str">
        <f>'CONTROL ALGAS IV Región'!M239</f>
        <v>-</v>
      </c>
      <c r="O316" s="146">
        <f>+'RESUMEN ANUAL'!B$4</f>
        <v>44926</v>
      </c>
      <c r="P316" s="148">
        <v>2022</v>
      </c>
      <c r="Q316" s="321"/>
    </row>
    <row r="317" spans="1:17">
      <c r="A317" s="349" t="s">
        <v>76</v>
      </c>
      <c r="B317" s="349" t="s">
        <v>59</v>
      </c>
      <c r="C317" s="349" t="s">
        <v>61</v>
      </c>
      <c r="D317" s="349" t="s">
        <v>62</v>
      </c>
      <c r="E317" s="349" t="s">
        <v>71</v>
      </c>
      <c r="F317" s="349" t="s">
        <v>54</v>
      </c>
      <c r="G317" s="349" t="s">
        <v>54</v>
      </c>
      <c r="H317" s="350">
        <f>'CONTROL ALGAS IV Región'!F240</f>
        <v>17.54</v>
      </c>
      <c r="I317" s="148">
        <v>0</v>
      </c>
      <c r="J317" s="144">
        <f>'CONTROL ALGAS IV Región'!G240</f>
        <v>391.86699999999985</v>
      </c>
      <c r="K317" s="144">
        <f>'CONTROL ALGAS IV Región'!J240</f>
        <v>19.768999999999998</v>
      </c>
      <c r="L317" s="144">
        <f>'CONTROL ALGAS IV Región'!K240</f>
        <v>372.09799999999984</v>
      </c>
      <c r="M317" s="145">
        <f>'CONTROL ALGAS IV Región'!L240</f>
        <v>5.0448238815720657E-2</v>
      </c>
      <c r="N317" s="146" t="str">
        <f>'CONTROL ALGAS IV Región'!M240</f>
        <v>-</v>
      </c>
      <c r="O317" s="146">
        <f>+'RESUMEN ANUAL'!B$4</f>
        <v>44926</v>
      </c>
      <c r="P317" s="148">
        <v>2022</v>
      </c>
      <c r="Q317" s="321"/>
    </row>
    <row r="318" spans="1:17">
      <c r="A318" s="349" t="s">
        <v>76</v>
      </c>
      <c r="B318" s="349" t="s">
        <v>59</v>
      </c>
      <c r="C318" s="349" t="s">
        <v>61</v>
      </c>
      <c r="D318" s="349" t="s">
        <v>62</v>
      </c>
      <c r="E318" s="349" t="s">
        <v>71</v>
      </c>
      <c r="F318" s="349" t="s">
        <v>65</v>
      </c>
      <c r="G318" s="349" t="s">
        <v>65</v>
      </c>
      <c r="H318" s="350">
        <f>'CONTROL ALGAS IV Región'!F241</f>
        <v>17.54</v>
      </c>
      <c r="I318" s="148">
        <v>0</v>
      </c>
      <c r="J318" s="144">
        <f>'CONTROL ALGAS IV Región'!G241</f>
        <v>389.63799999999986</v>
      </c>
      <c r="K318" s="144">
        <f>'CONTROL ALGAS IV Región'!J241</f>
        <v>37.946000000000005</v>
      </c>
      <c r="L318" s="144">
        <f>'CONTROL ALGAS IV Región'!K241</f>
        <v>351.69199999999984</v>
      </c>
      <c r="M318" s="145">
        <f>'CONTROL ALGAS IV Región'!L241</f>
        <v>9.7387831782321077E-2</v>
      </c>
      <c r="N318" s="146" t="str">
        <f>'CONTROL ALGAS IV Región'!M241</f>
        <v>-</v>
      </c>
      <c r="O318" s="146">
        <f>+'RESUMEN ANUAL'!B$4</f>
        <v>44926</v>
      </c>
      <c r="P318" s="148">
        <v>2022</v>
      </c>
      <c r="Q318" s="321"/>
    </row>
    <row r="319" spans="1:17">
      <c r="A319" s="349" t="s">
        <v>76</v>
      </c>
      <c r="B319" s="349" t="s">
        <v>59</v>
      </c>
      <c r="C319" s="349" t="s">
        <v>61</v>
      </c>
      <c r="D319" s="349" t="s">
        <v>62</v>
      </c>
      <c r="E319" s="349" t="s">
        <v>71</v>
      </c>
      <c r="F319" s="349" t="s">
        <v>55</v>
      </c>
      <c r="G319" s="349" t="s">
        <v>55</v>
      </c>
      <c r="H319" s="350">
        <f>'CONTROL ALGAS IV Región'!F242</f>
        <v>17.54</v>
      </c>
      <c r="I319" s="148">
        <v>0</v>
      </c>
      <c r="J319" s="144">
        <f>'CONTROL ALGAS IV Región'!G242</f>
        <v>369.23199999999986</v>
      </c>
      <c r="K319" s="144">
        <f>'CONTROL ALGAS IV Región'!J242</f>
        <v>54.677000000000007</v>
      </c>
      <c r="L319" s="144">
        <f>'CONTROL ALGAS IV Región'!K242</f>
        <v>314.55499999999984</v>
      </c>
      <c r="M319" s="145">
        <f>'CONTROL ALGAS IV Región'!L242</f>
        <v>0.14808304805650654</v>
      </c>
      <c r="N319" s="146" t="str">
        <f>'CONTROL ALGAS IV Región'!M242</f>
        <v>-</v>
      </c>
      <c r="O319" s="146">
        <f>+'RESUMEN ANUAL'!B$4</f>
        <v>44926</v>
      </c>
      <c r="P319" s="148">
        <v>2022</v>
      </c>
      <c r="Q319" s="321"/>
    </row>
    <row r="320" spans="1:17">
      <c r="A320" s="349" t="s">
        <v>76</v>
      </c>
      <c r="B320" s="349" t="s">
        <v>59</v>
      </c>
      <c r="C320" s="349" t="s">
        <v>61</v>
      </c>
      <c r="D320" s="349" t="s">
        <v>62</v>
      </c>
      <c r="E320" s="349" t="s">
        <v>71</v>
      </c>
      <c r="F320" s="349" t="s">
        <v>56</v>
      </c>
      <c r="G320" s="349" t="s">
        <v>56</v>
      </c>
      <c r="H320" s="350">
        <f>'CONTROL ALGAS IV Región'!F243</f>
        <v>17.54</v>
      </c>
      <c r="I320" s="148">
        <v>0</v>
      </c>
      <c r="J320" s="144">
        <f>'CONTROL ALGAS IV Región'!G243</f>
        <v>332.09499999999986</v>
      </c>
      <c r="K320" s="144">
        <f>'CONTROL ALGAS IV Región'!J243</f>
        <v>74.978999999999999</v>
      </c>
      <c r="L320" s="144">
        <f>'CONTROL ALGAS IV Región'!K243</f>
        <v>257.11599999999987</v>
      </c>
      <c r="M320" s="145">
        <f>'CONTROL ALGAS IV Región'!L243</f>
        <v>0.22577575693702112</v>
      </c>
      <c r="N320" s="146" t="str">
        <f>'CONTROL ALGAS IV Región'!M243</f>
        <v>-</v>
      </c>
      <c r="O320" s="146">
        <f>+'RESUMEN ANUAL'!B$4</f>
        <v>44926</v>
      </c>
      <c r="P320" s="148">
        <v>2022</v>
      </c>
      <c r="Q320" s="143"/>
    </row>
    <row r="321" spans="1:17">
      <c r="A321" s="349" t="s">
        <v>76</v>
      </c>
      <c r="B321" s="349" t="s">
        <v>59</v>
      </c>
      <c r="C321" s="349" t="s">
        <v>61</v>
      </c>
      <c r="D321" s="349" t="s">
        <v>62</v>
      </c>
      <c r="E321" s="349" t="s">
        <v>71</v>
      </c>
      <c r="F321" s="349" t="s">
        <v>67</v>
      </c>
      <c r="G321" s="349" t="s">
        <v>67</v>
      </c>
      <c r="H321" s="350">
        <f>'CONTROL ALGAS IV Región'!F244</f>
        <v>17.55</v>
      </c>
      <c r="I321" s="148">
        <v>0</v>
      </c>
      <c r="J321" s="144">
        <f>'CONTROL ALGAS IV Región'!G244</f>
        <v>274.66599999999988</v>
      </c>
      <c r="K321" s="144">
        <f>'CONTROL ALGAS IV Región'!J244</f>
        <v>63.585999999999999</v>
      </c>
      <c r="L321" s="144">
        <f>'CONTROL ALGAS IV Región'!K244</f>
        <v>211.07999999999987</v>
      </c>
      <c r="M321" s="145">
        <f>'CONTROL ALGAS IV Región'!L244</f>
        <v>0.23150298908492506</v>
      </c>
      <c r="N321" s="146" t="str">
        <f>'CONTROL ALGAS IV Región'!M244</f>
        <v>-</v>
      </c>
      <c r="O321" s="146">
        <f>+'RESUMEN ANUAL'!B$4</f>
        <v>44926</v>
      </c>
      <c r="P321" s="148">
        <v>2022</v>
      </c>
      <c r="Q321" s="143"/>
    </row>
    <row r="322" spans="1:17">
      <c r="A322" s="349" t="s">
        <v>76</v>
      </c>
      <c r="B322" s="349" t="s">
        <v>59</v>
      </c>
      <c r="C322" s="349" t="s">
        <v>61</v>
      </c>
      <c r="D322" s="349" t="s">
        <v>62</v>
      </c>
      <c r="E322" s="349" t="s">
        <v>71</v>
      </c>
      <c r="F322" s="349" t="s">
        <v>57</v>
      </c>
      <c r="G322" s="349" t="s">
        <v>57</v>
      </c>
      <c r="H322" s="350">
        <f>'CONTROL ALGAS IV Región'!F245</f>
        <v>17.55</v>
      </c>
      <c r="I322" s="148">
        <v>0</v>
      </c>
      <c r="J322" s="144">
        <f>'CONTROL ALGAS IV Región'!G245</f>
        <v>228.62999999999988</v>
      </c>
      <c r="K322" s="144">
        <f>'CONTROL ALGAS IV Región'!J245</f>
        <v>118.386</v>
      </c>
      <c r="L322" s="144">
        <f>'CONTROL ALGAS IV Región'!K245</f>
        <v>110.24399999999989</v>
      </c>
      <c r="M322" s="145">
        <f>'CONTROL ALGAS IV Región'!L245</f>
        <v>0.51780606219656233</v>
      </c>
      <c r="N322" s="146" t="str">
        <f>'CONTROL ALGAS IV Región'!M245</f>
        <v>-</v>
      </c>
      <c r="O322" s="146">
        <f>+'RESUMEN ANUAL'!B$4</f>
        <v>44926</v>
      </c>
      <c r="P322" s="148">
        <v>2022</v>
      </c>
      <c r="Q322" s="143"/>
    </row>
    <row r="323" spans="1:17">
      <c r="A323" s="349" t="s">
        <v>76</v>
      </c>
      <c r="B323" s="349" t="s">
        <v>77</v>
      </c>
      <c r="C323" s="349" t="s">
        <v>61</v>
      </c>
      <c r="D323" s="349" t="s">
        <v>62</v>
      </c>
      <c r="E323" s="349" t="s">
        <v>72</v>
      </c>
      <c r="F323" s="349" t="s">
        <v>50</v>
      </c>
      <c r="G323" s="349" t="s">
        <v>50</v>
      </c>
      <c r="H323" s="350">
        <f>'CONTROL ALGAS IV Región'!F246</f>
        <v>175.2</v>
      </c>
      <c r="I323" s="148">
        <v>0</v>
      </c>
      <c r="J323" s="144">
        <f>'CONTROL ALGAS IV Región'!G246</f>
        <v>175.2</v>
      </c>
      <c r="K323" s="144">
        <f>'CONTROL ALGAS IV Región'!J246</f>
        <v>1.655</v>
      </c>
      <c r="L323" s="144">
        <f>'CONTROL ALGAS IV Región'!K246</f>
        <v>173.54499999999999</v>
      </c>
      <c r="M323" s="145">
        <f>'CONTROL ALGAS IV Región'!L246</f>
        <v>9.4463470319634708E-3</v>
      </c>
      <c r="N323" s="146" t="str">
        <f>'CONTROL ALGAS IV Región'!M246</f>
        <v>-</v>
      </c>
      <c r="O323" s="146">
        <f>+'RESUMEN ANUAL'!B$4</f>
        <v>44926</v>
      </c>
      <c r="P323" s="148">
        <v>2022</v>
      </c>
      <c r="Q323" s="143"/>
    </row>
    <row r="324" spans="1:17">
      <c r="A324" s="349" t="s">
        <v>76</v>
      </c>
      <c r="B324" s="349" t="s">
        <v>77</v>
      </c>
      <c r="C324" s="349" t="s">
        <v>61</v>
      </c>
      <c r="D324" s="349" t="s">
        <v>62</v>
      </c>
      <c r="E324" s="349" t="s">
        <v>72</v>
      </c>
      <c r="F324" s="349" t="s">
        <v>64</v>
      </c>
      <c r="G324" s="349" t="s">
        <v>64</v>
      </c>
      <c r="H324" s="350">
        <f>'CONTROL ALGAS IV Región'!F247</f>
        <v>175.2</v>
      </c>
      <c r="I324" s="148">
        <v>0</v>
      </c>
      <c r="J324" s="144">
        <f>'CONTROL ALGAS IV Región'!G247</f>
        <v>348.745</v>
      </c>
      <c r="K324" s="144">
        <f>'CONTROL ALGAS IV Región'!J247</f>
        <v>7.4649999999999999</v>
      </c>
      <c r="L324" s="144">
        <f>'CONTROL ALGAS IV Región'!K247</f>
        <v>341.28000000000003</v>
      </c>
      <c r="M324" s="145">
        <f>'CONTROL ALGAS IV Región'!L247</f>
        <v>2.140532480752412E-2</v>
      </c>
      <c r="N324" s="146" t="str">
        <f>'CONTROL ALGAS IV Región'!M247</f>
        <v>-</v>
      </c>
      <c r="O324" s="146">
        <f>+'RESUMEN ANUAL'!B$4</f>
        <v>44926</v>
      </c>
      <c r="P324" s="148">
        <v>2022</v>
      </c>
      <c r="Q324" s="321"/>
    </row>
    <row r="325" spans="1:17">
      <c r="A325" s="349" t="s">
        <v>76</v>
      </c>
      <c r="B325" s="349" t="s">
        <v>77</v>
      </c>
      <c r="C325" s="349" t="s">
        <v>61</v>
      </c>
      <c r="D325" s="349" t="s">
        <v>62</v>
      </c>
      <c r="E325" s="349" t="s">
        <v>72</v>
      </c>
      <c r="F325" s="349" t="s">
        <v>51</v>
      </c>
      <c r="G325" s="349" t="s">
        <v>51</v>
      </c>
      <c r="H325" s="350">
        <f>'CONTROL ALGAS IV Región'!F248</f>
        <v>175.2</v>
      </c>
      <c r="I325" s="148">
        <v>0</v>
      </c>
      <c r="J325" s="144">
        <f>'CONTROL ALGAS IV Región'!G248</f>
        <v>516.48</v>
      </c>
      <c r="K325" s="144">
        <f>'CONTROL ALGAS IV Región'!J248</f>
        <v>64.349000000000004</v>
      </c>
      <c r="L325" s="144">
        <f>'CONTROL ALGAS IV Región'!K248</f>
        <v>452.13100000000003</v>
      </c>
      <c r="M325" s="145">
        <f>'CONTROL ALGAS IV Región'!L248</f>
        <v>0.12459146530359357</v>
      </c>
      <c r="N325" s="146" t="str">
        <f>'CONTROL ALGAS IV Región'!M248</f>
        <v>-</v>
      </c>
      <c r="O325" s="146">
        <f>+'RESUMEN ANUAL'!B$4</f>
        <v>44926</v>
      </c>
      <c r="P325" s="148">
        <v>2022</v>
      </c>
      <c r="Q325" s="321"/>
    </row>
    <row r="326" spans="1:17">
      <c r="A326" s="349" t="s">
        <v>76</v>
      </c>
      <c r="B326" s="349" t="s">
        <v>77</v>
      </c>
      <c r="C326" s="349" t="s">
        <v>61</v>
      </c>
      <c r="D326" s="349" t="s">
        <v>62</v>
      </c>
      <c r="E326" s="349" t="s">
        <v>72</v>
      </c>
      <c r="F326" s="349" t="s">
        <v>52</v>
      </c>
      <c r="G326" s="349" t="s">
        <v>52</v>
      </c>
      <c r="H326" s="350">
        <f>'CONTROL ALGAS IV Región'!F249</f>
        <v>175.2</v>
      </c>
      <c r="I326" s="148">
        <v>0</v>
      </c>
      <c r="J326" s="144">
        <f>'CONTROL ALGAS IV Región'!G249</f>
        <v>627.33100000000002</v>
      </c>
      <c r="K326" s="144">
        <f>'CONTROL ALGAS IV Región'!J249</f>
        <v>40.965000000000003</v>
      </c>
      <c r="L326" s="144">
        <f>'CONTROL ALGAS IV Región'!K249</f>
        <v>586.36599999999999</v>
      </c>
      <c r="M326" s="145">
        <f>'CONTROL ALGAS IV Región'!L249</f>
        <v>6.5300455421460124E-2</v>
      </c>
      <c r="N326" s="146" t="str">
        <f>'CONTROL ALGAS IV Región'!M249</f>
        <v>-</v>
      </c>
      <c r="O326" s="146">
        <f>+'RESUMEN ANUAL'!B$4</f>
        <v>44926</v>
      </c>
      <c r="P326" s="148">
        <v>2022</v>
      </c>
      <c r="Q326" s="321"/>
    </row>
    <row r="327" spans="1:17">
      <c r="A327" s="349" t="s">
        <v>76</v>
      </c>
      <c r="B327" s="349" t="s">
        <v>77</v>
      </c>
      <c r="C327" s="349" t="s">
        <v>61</v>
      </c>
      <c r="D327" s="349" t="s">
        <v>62</v>
      </c>
      <c r="E327" s="349" t="s">
        <v>72</v>
      </c>
      <c r="F327" s="349" t="s">
        <v>115</v>
      </c>
      <c r="G327" s="349" t="s">
        <v>115</v>
      </c>
      <c r="H327" s="350">
        <f>'CONTROL ALGAS IV Región'!F250</f>
        <v>175.2</v>
      </c>
      <c r="I327" s="148">
        <v>0</v>
      </c>
      <c r="J327" s="144">
        <f>'CONTROL ALGAS IV Región'!G250</f>
        <v>761.56600000000003</v>
      </c>
      <c r="K327" s="144">
        <f>'CONTROL ALGAS IV Región'!J250</f>
        <v>15.81</v>
      </c>
      <c r="L327" s="144">
        <f>'CONTROL ALGAS IV Región'!K250</f>
        <v>745.75600000000009</v>
      </c>
      <c r="M327" s="145">
        <f>'CONTROL ALGAS IV Región'!L250</f>
        <v>2.0759855350685297E-2</v>
      </c>
      <c r="N327" s="146" t="str">
        <f>'CONTROL ALGAS IV Región'!M250</f>
        <v>-</v>
      </c>
      <c r="O327" s="146">
        <f>+'RESUMEN ANUAL'!B$4</f>
        <v>44926</v>
      </c>
      <c r="P327" s="148">
        <v>2022</v>
      </c>
      <c r="Q327" s="321"/>
    </row>
    <row r="328" spans="1:17">
      <c r="A328" s="349" t="s">
        <v>76</v>
      </c>
      <c r="B328" s="349" t="s">
        <v>77</v>
      </c>
      <c r="C328" s="349" t="s">
        <v>61</v>
      </c>
      <c r="D328" s="349" t="s">
        <v>62</v>
      </c>
      <c r="E328" s="349" t="s">
        <v>72</v>
      </c>
      <c r="F328" s="349" t="s">
        <v>53</v>
      </c>
      <c r="G328" s="349" t="s">
        <v>53</v>
      </c>
      <c r="H328" s="350">
        <f>'CONTROL ALGAS IV Región'!F251</f>
        <v>20.399999999999999</v>
      </c>
      <c r="I328" s="148">
        <v>0</v>
      </c>
      <c r="J328" s="144">
        <f>'CONTROL ALGAS IV Región'!G251</f>
        <v>766.15600000000006</v>
      </c>
      <c r="K328" s="144">
        <f>'CONTROL ALGAS IV Región'!J251</f>
        <v>11.677</v>
      </c>
      <c r="L328" s="144">
        <f>'CONTROL ALGAS IV Región'!K251</f>
        <v>754.47900000000004</v>
      </c>
      <c r="M328" s="145">
        <f>'CONTROL ALGAS IV Región'!L251</f>
        <v>1.524102141078318E-2</v>
      </c>
      <c r="N328" s="146" t="str">
        <f>'CONTROL ALGAS IV Región'!M251</f>
        <v>-</v>
      </c>
      <c r="O328" s="146">
        <f>+'RESUMEN ANUAL'!B$4</f>
        <v>44926</v>
      </c>
      <c r="P328" s="148">
        <v>2022</v>
      </c>
      <c r="Q328" s="321"/>
    </row>
    <row r="329" spans="1:17">
      <c r="A329" s="349" t="s">
        <v>76</v>
      </c>
      <c r="B329" s="349" t="s">
        <v>77</v>
      </c>
      <c r="C329" s="349" t="s">
        <v>61</v>
      </c>
      <c r="D329" s="349" t="s">
        <v>62</v>
      </c>
      <c r="E329" s="349" t="s">
        <v>72</v>
      </c>
      <c r="F329" s="349" t="s">
        <v>54</v>
      </c>
      <c r="G329" s="349" t="s">
        <v>54</v>
      </c>
      <c r="H329" s="350">
        <f>'CONTROL ALGAS IV Región'!F252</f>
        <v>20.399999999999999</v>
      </c>
      <c r="I329" s="148">
        <v>0</v>
      </c>
      <c r="J329" s="144">
        <f>'CONTROL ALGAS IV Región'!G252</f>
        <v>774.87900000000002</v>
      </c>
      <c r="K329" s="144">
        <f>'CONTROL ALGAS IV Región'!J252</f>
        <v>1.2150000000000001</v>
      </c>
      <c r="L329" s="144">
        <f>'CONTROL ALGAS IV Región'!K252</f>
        <v>773.66399999999999</v>
      </c>
      <c r="M329" s="145">
        <f>'CONTROL ALGAS IV Región'!L252</f>
        <v>1.5679867437367642E-3</v>
      </c>
      <c r="N329" s="146" t="str">
        <f>'CONTROL ALGAS IV Región'!M252</f>
        <v>-</v>
      </c>
      <c r="O329" s="146">
        <f>+'RESUMEN ANUAL'!B$4</f>
        <v>44926</v>
      </c>
      <c r="P329" s="148">
        <v>2022</v>
      </c>
      <c r="Q329" s="321"/>
    </row>
    <row r="330" spans="1:17">
      <c r="A330" s="349" t="s">
        <v>76</v>
      </c>
      <c r="B330" s="349" t="s">
        <v>77</v>
      </c>
      <c r="C330" s="349" t="s">
        <v>61</v>
      </c>
      <c r="D330" s="349" t="s">
        <v>62</v>
      </c>
      <c r="E330" s="349" t="s">
        <v>72</v>
      </c>
      <c r="F330" s="349" t="s">
        <v>65</v>
      </c>
      <c r="G330" s="349" t="s">
        <v>65</v>
      </c>
      <c r="H330" s="350">
        <f>'CONTROL ALGAS IV Región'!F253</f>
        <v>20.399999999999999</v>
      </c>
      <c r="I330" s="148">
        <v>0</v>
      </c>
      <c r="J330" s="144">
        <f>'CONTROL ALGAS IV Región'!G253</f>
        <v>794.06399999999996</v>
      </c>
      <c r="K330" s="144">
        <f>'CONTROL ALGAS IV Región'!J253</f>
        <v>3.0620000000000003</v>
      </c>
      <c r="L330" s="144">
        <f>'CONTROL ALGAS IV Región'!K253</f>
        <v>791.00199999999995</v>
      </c>
      <c r="M330" s="145">
        <f>'CONTROL ALGAS IV Región'!L253</f>
        <v>3.8561123536641887E-3</v>
      </c>
      <c r="N330" s="146" t="str">
        <f>'CONTROL ALGAS IV Región'!M253</f>
        <v>-</v>
      </c>
      <c r="O330" s="146">
        <f>+'RESUMEN ANUAL'!B$4</f>
        <v>44926</v>
      </c>
      <c r="P330" s="148">
        <v>2022</v>
      </c>
      <c r="Q330" s="321"/>
    </row>
    <row r="331" spans="1:17">
      <c r="A331" s="349" t="s">
        <v>76</v>
      </c>
      <c r="B331" s="349" t="s">
        <v>77</v>
      </c>
      <c r="C331" s="349" t="s">
        <v>61</v>
      </c>
      <c r="D331" s="349" t="s">
        <v>62</v>
      </c>
      <c r="E331" s="349" t="s">
        <v>72</v>
      </c>
      <c r="F331" s="349" t="s">
        <v>55</v>
      </c>
      <c r="G331" s="349" t="s">
        <v>55</v>
      </c>
      <c r="H331" s="350">
        <f>'CONTROL ALGAS IV Región'!F254</f>
        <v>20.399999999999999</v>
      </c>
      <c r="I331" s="148">
        <v>0</v>
      </c>
      <c r="J331" s="144">
        <f>'CONTROL ALGAS IV Región'!G254</f>
        <v>811.40199999999993</v>
      </c>
      <c r="K331" s="144">
        <f>'CONTROL ALGAS IV Región'!J254</f>
        <v>6.468</v>
      </c>
      <c r="L331" s="144">
        <f>'CONTROL ALGAS IV Región'!K254</f>
        <v>804.93399999999997</v>
      </c>
      <c r="M331" s="145">
        <f>'CONTROL ALGAS IV Región'!L254</f>
        <v>7.9713877954454143E-3</v>
      </c>
      <c r="N331" s="146" t="str">
        <f>'CONTROL ALGAS IV Región'!M254</f>
        <v>-</v>
      </c>
      <c r="O331" s="146">
        <f>+'RESUMEN ANUAL'!B$4</f>
        <v>44926</v>
      </c>
      <c r="P331" s="148">
        <v>2022</v>
      </c>
      <c r="Q331" s="321"/>
    </row>
    <row r="332" spans="1:17">
      <c r="A332" s="349" t="s">
        <v>76</v>
      </c>
      <c r="B332" s="349" t="s">
        <v>77</v>
      </c>
      <c r="C332" s="349" t="s">
        <v>61</v>
      </c>
      <c r="D332" s="349" t="s">
        <v>62</v>
      </c>
      <c r="E332" s="349" t="s">
        <v>72</v>
      </c>
      <c r="F332" s="349" t="s">
        <v>56</v>
      </c>
      <c r="G332" s="349" t="s">
        <v>56</v>
      </c>
      <c r="H332" s="350">
        <f>'CONTROL ALGAS IV Región'!F255</f>
        <v>20.399999999999999</v>
      </c>
      <c r="I332" s="148">
        <v>0</v>
      </c>
      <c r="J332" s="144">
        <f>'CONTROL ALGAS IV Región'!G255</f>
        <v>825.33399999999995</v>
      </c>
      <c r="K332" s="144">
        <f>'CONTROL ALGAS IV Región'!J255</f>
        <v>16.031000000000002</v>
      </c>
      <c r="L332" s="144">
        <f>'CONTROL ALGAS IV Región'!K255</f>
        <v>809.303</v>
      </c>
      <c r="M332" s="145">
        <f>'CONTROL ALGAS IV Región'!L255</f>
        <v>1.9423651515628828E-2</v>
      </c>
      <c r="N332" s="146" t="str">
        <f>'CONTROL ALGAS IV Región'!M255</f>
        <v>-</v>
      </c>
      <c r="O332" s="146">
        <f>+'RESUMEN ANUAL'!B$4</f>
        <v>44926</v>
      </c>
      <c r="P332" s="148">
        <v>2022</v>
      </c>
      <c r="Q332" s="143"/>
    </row>
    <row r="333" spans="1:17">
      <c r="A333" s="349" t="s">
        <v>76</v>
      </c>
      <c r="B333" s="349" t="s">
        <v>77</v>
      </c>
      <c r="C333" s="349" t="s">
        <v>61</v>
      </c>
      <c r="D333" s="349" t="s">
        <v>62</v>
      </c>
      <c r="E333" s="349" t="s">
        <v>72</v>
      </c>
      <c r="F333" s="349" t="s">
        <v>67</v>
      </c>
      <c r="G333" s="349" t="s">
        <v>67</v>
      </c>
      <c r="H333" s="350">
        <f>'CONTROL ALGAS IV Región'!F256</f>
        <v>20.5</v>
      </c>
      <c r="I333" s="148">
        <v>0</v>
      </c>
      <c r="J333" s="144">
        <f>'CONTROL ALGAS IV Región'!G256</f>
        <v>829.803</v>
      </c>
      <c r="K333" s="144">
        <f>'CONTROL ALGAS IV Región'!J256</f>
        <v>76.504999999999995</v>
      </c>
      <c r="L333" s="144">
        <f>'CONTROL ALGAS IV Región'!K256</f>
        <v>753.298</v>
      </c>
      <c r="M333" s="145">
        <f>'CONTROL ALGAS IV Región'!L256</f>
        <v>9.2196581598282965E-2</v>
      </c>
      <c r="N333" s="146" t="str">
        <f>'CONTROL ALGAS IV Región'!M256</f>
        <v>-</v>
      </c>
      <c r="O333" s="146">
        <f>+'RESUMEN ANUAL'!B$4</f>
        <v>44926</v>
      </c>
      <c r="P333" s="148">
        <v>2022</v>
      </c>
      <c r="Q333" s="143"/>
    </row>
    <row r="334" spans="1:17">
      <c r="A334" s="349" t="s">
        <v>76</v>
      </c>
      <c r="B334" s="349" t="s">
        <v>77</v>
      </c>
      <c r="C334" s="349" t="s">
        <v>61</v>
      </c>
      <c r="D334" s="349" t="s">
        <v>62</v>
      </c>
      <c r="E334" s="349" t="s">
        <v>72</v>
      </c>
      <c r="F334" s="349" t="s">
        <v>57</v>
      </c>
      <c r="G334" s="349" t="s">
        <v>57</v>
      </c>
      <c r="H334" s="350">
        <f>'CONTROL ALGAS IV Región'!F257</f>
        <v>20.5</v>
      </c>
      <c r="I334" s="148">
        <v>0</v>
      </c>
      <c r="J334" s="144">
        <f>'CONTROL ALGAS IV Región'!G257</f>
        <v>773.798</v>
      </c>
      <c r="K334" s="144">
        <f>'CONTROL ALGAS IV Región'!J257</f>
        <v>90.835999999999999</v>
      </c>
      <c r="L334" s="144">
        <f>'CONTROL ALGAS IV Región'!K257</f>
        <v>682.96199999999999</v>
      </c>
      <c r="M334" s="145">
        <f>'CONTROL ALGAS IV Región'!L257</f>
        <v>0.11738980974362818</v>
      </c>
      <c r="N334" s="146" t="str">
        <f>'CONTROL ALGAS IV Región'!M257</f>
        <v>-</v>
      </c>
      <c r="O334" s="146">
        <f>+'RESUMEN ANUAL'!B$4</f>
        <v>44926</v>
      </c>
      <c r="P334" s="148">
        <v>2022</v>
      </c>
      <c r="Q334" s="143"/>
    </row>
  </sheetData>
  <phoneticPr fontId="4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</vt:lpstr>
      <vt:lpstr>CONTROL ALGAS I Región</vt:lpstr>
      <vt:lpstr>CONTROL ALGAS III REGIÓN</vt:lpstr>
      <vt:lpstr>CONTROL ALGAS IV Región</vt:lpstr>
      <vt:lpstr>Hoja1</vt:lpstr>
      <vt:lpstr>Pag. Web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ARCE VERGARA,MARCELA MARGARITA</cp:lastModifiedBy>
  <cp:lastPrinted>2017-02-14T21:28:02Z</cp:lastPrinted>
  <dcterms:created xsi:type="dcterms:W3CDTF">2016-11-16T12:41:37Z</dcterms:created>
  <dcterms:modified xsi:type="dcterms:W3CDTF">2023-01-05T20:19:12Z</dcterms:modified>
</cp:coreProperties>
</file>