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1.- Bentonicos\Desembarques Erizo X_XI\"/>
    </mc:Choice>
  </mc:AlternateContent>
  <bookViews>
    <workbookView xWindow="0" yWindow="0" windowWidth="19200" windowHeight="10920" tabRatio="290"/>
  </bookViews>
  <sheets>
    <sheet name="ERIZO X-XI" sheetId="1" r:id="rId1"/>
    <sheet name="Datos DA" sheetId="2" state="hidden" r:id="rId2"/>
    <sheet name="Web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N5" i="3" l="1"/>
  <c r="O5" i="3"/>
  <c r="K5" i="3"/>
  <c r="H5" i="3"/>
  <c r="J5" i="3" s="1"/>
  <c r="H16" i="1"/>
  <c r="I15" i="1"/>
  <c r="I12" i="1"/>
  <c r="L4" i="3" s="1"/>
  <c r="M5" i="3" l="1"/>
  <c r="L5" i="3"/>
  <c r="K6" i="3"/>
  <c r="K4" i="3"/>
  <c r="H6" i="3"/>
  <c r="J6" i="3" s="1"/>
  <c r="H4" i="3"/>
  <c r="J4" i="3" s="1"/>
  <c r="J14" i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H11" i="1"/>
  <c r="I9" i="1"/>
  <c r="G11" i="1"/>
  <c r="G16" i="1" s="1"/>
  <c r="J11" i="1" l="1"/>
  <c r="I10" i="1"/>
  <c r="O6" i="3" l="1"/>
  <c r="N6" i="3"/>
  <c r="O4" i="3"/>
  <c r="O3" i="3"/>
  <c r="J3" i="3"/>
  <c r="E7" i="2"/>
  <c r="J8" i="2"/>
  <c r="D8" i="2"/>
  <c r="C6" i="2"/>
  <c r="E6" i="2" s="1"/>
  <c r="E8" i="2" s="1"/>
  <c r="J16" i="1"/>
  <c r="M3" i="3" l="1"/>
  <c r="L3" i="3"/>
  <c r="C8" i="2"/>
  <c r="J15" i="1" l="1"/>
  <c r="J10" i="1"/>
  <c r="I11" i="1" l="1"/>
  <c r="J2" i="3"/>
  <c r="L2" i="3" s="1"/>
  <c r="I16" i="1"/>
  <c r="M2" i="3" l="1"/>
</calcChain>
</file>

<file path=xl/comments1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<sst xmlns="http://schemas.openxmlformats.org/spreadsheetml/2006/main" count="102" uniqueCount="70">
  <si>
    <t>Recurso</t>
  </si>
  <si>
    <t>Cuota asignada</t>
  </si>
  <si>
    <t xml:space="preserve"> Captura </t>
  </si>
  <si>
    <t xml:space="preserve">Saldo </t>
  </si>
  <si>
    <t>Consumo %</t>
  </si>
  <si>
    <t>CIERRE</t>
  </si>
  <si>
    <t>Erizo X-XI</t>
  </si>
  <si>
    <t>-</t>
  </si>
  <si>
    <t>Total Cuota Global erizo en toneladas</t>
  </si>
  <si>
    <t>Período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</si>
  <si>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</si>
  <si>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</si>
  <si>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</si>
  <si>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</si>
  <si>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</si>
  <si>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</si>
  <si>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</si>
  <si>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</si>
  <si>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</si>
  <si>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</si>
  <si>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</si>
  <si>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</si>
  <si>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</si>
  <si>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</si>
  <si>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</si>
  <si>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</si>
  <si>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</si>
  <si>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</si>
  <si>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</si>
  <si>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</si>
  <si>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</si>
  <si>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</si>
  <si>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ENERO</t>
  </si>
  <si>
    <t>FEBRERO</t>
  </si>
  <si>
    <t>MARZO</t>
  </si>
  <si>
    <t>XI</t>
  </si>
  <si>
    <t>nm_asignatariocc_organizacion_titular_area</t>
  </si>
  <si>
    <t xml:space="preserve">REGION </t>
  </si>
  <si>
    <t>zonacontrol</t>
  </si>
  <si>
    <t>Ene-Feb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</si>
  <si>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</si>
  <si>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</si>
  <si>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</si>
  <si>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</si>
  <si>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</si>
  <si>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>RESUMEN ANUAL CONSUMO DE CUOTA ERIZO X - XI REGION, AÑO 2021</t>
  </si>
  <si>
    <t>Total Cuota Global erizo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</si>
  <si>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</si>
  <si>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</si>
  <si>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</si>
  <si>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</si>
  <si>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</si>
  <si>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</si>
  <si>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>OCTUBRE</t>
  </si>
  <si>
    <t>Dec. Ex. N° 202000141-2020 Establece cuota estival de 74,470 ton</t>
  </si>
  <si>
    <t>Dec. Ex. N° 202100035-2021 Establece cuota de 14000 ton</t>
  </si>
  <si>
    <t>Res. Ex. N°1193-2021 Establece distribucion de cuota X-XI</t>
  </si>
  <si>
    <t>Abr-14 Oct</t>
  </si>
  <si>
    <t>21 Mar- 14 Oct</t>
  </si>
  <si>
    <t xml:space="preserve">Cuota Región de Los Lagos </t>
  </si>
  <si>
    <t>Res. Ex. N° 1380-2021 Establece zona contigua hasta 2022</t>
  </si>
  <si>
    <t>Los Lagos</t>
  </si>
  <si>
    <t>Aysén</t>
  </si>
  <si>
    <t>Región</t>
  </si>
  <si>
    <t>Zona</t>
  </si>
  <si>
    <t>Zona contigua</t>
  </si>
  <si>
    <t>ZONA CONTIGUA</t>
  </si>
  <si>
    <t>ZONA CONTIGUA X-XI REGION</t>
  </si>
  <si>
    <t>ZC X-XI</t>
  </si>
  <si>
    <t xml:space="preserve">Cuota  Región Aysén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</si>
</sst>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5" fillId="17" borderId="14" applyNumberFormat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8" fillId="7" borderId="13" applyNumberFormat="0" applyAlignment="0" applyProtection="0"/>
    <xf numFmtId="0" fontId="1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0" fontId="20" fillId="23" borderId="16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4" fillId="16" borderId="1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5" fillId="0" borderId="0"/>
  </cellStyleXfs>
  <cellXfs count="108">
    <xf numFmtId="0" fontId="0" fillId="0" borderId="0" xfId="0"/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34" fillId="25" borderId="11" xfId="0" applyNumberFormat="1" applyFont="1" applyFill="1" applyBorder="1"/>
    <xf numFmtId="0" fontId="2" fillId="0" borderId="11" xfId="0" applyFont="1" applyBorder="1"/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/>
    <xf numFmtId="0" fontId="2" fillId="27" borderId="11" xfId="0" applyNumberFormat="1" applyFont="1" applyFill="1" applyBorder="1"/>
    <xf numFmtId="0" fontId="2" fillId="24" borderId="11" xfId="0" applyNumberFormat="1" applyFont="1" applyFill="1" applyBorder="1"/>
    <xf numFmtId="0" fontId="0" fillId="28" borderId="11" xfId="0" applyNumberFormat="1" applyFill="1" applyBorder="1"/>
    <xf numFmtId="0" fontId="2" fillId="25" borderId="11" xfId="0" applyNumberFormat="1" applyFont="1" applyFill="1" applyBorder="1"/>
    <xf numFmtId="0" fontId="34" fillId="0" borderId="11" xfId="0" applyFont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10" fontId="7" fillId="29" borderId="0" xfId="0" applyNumberFormat="1" applyFont="1" applyFill="1"/>
    <xf numFmtId="9" fontId="4" fillId="29" borderId="0" xfId="0" applyNumberFormat="1" applyFont="1" applyFill="1"/>
    <xf numFmtId="0" fontId="33" fillId="29" borderId="0" xfId="0" applyFont="1" applyFill="1" applyAlignment="1">
      <alignment horizontal="center"/>
    </xf>
    <xf numFmtId="0" fontId="4" fillId="29" borderId="0" xfId="0" applyFont="1" applyFill="1"/>
    <xf numFmtId="9" fontId="5" fillId="0" borderId="11" xfId="1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167" fontId="6" fillId="0" borderId="27" xfId="1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66" fontId="6" fillId="0" borderId="26" xfId="1" applyNumberFormat="1" applyFont="1" applyFill="1" applyBorder="1" applyAlignment="1">
      <alignment horizontal="center" vertical="center"/>
    </xf>
    <xf numFmtId="0" fontId="5" fillId="30" borderId="32" xfId="0" applyNumberFormat="1" applyFont="1" applyFill="1" applyBorder="1" applyAlignment="1">
      <alignment horizontal="center" vertical="center"/>
    </xf>
    <xf numFmtId="9" fontId="5" fillId="30" borderId="25" xfId="1" applyNumberFormat="1" applyFont="1" applyFill="1" applyBorder="1" applyAlignment="1">
      <alignment horizontal="center" vertical="center"/>
    </xf>
    <xf numFmtId="9" fontId="5" fillId="30" borderId="1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1" fillId="31" borderId="11" xfId="41709" applyFont="1" applyFill="1" applyBorder="1" applyAlignment="1">
      <alignment horizontal="center"/>
    </xf>
    <xf numFmtId="0" fontId="11" fillId="0" borderId="11" xfId="41709" applyFont="1" applyFill="1" applyBorder="1" applyAlignment="1">
      <alignment horizontal="center" wrapText="1"/>
    </xf>
    <xf numFmtId="0" fontId="11" fillId="0" borderId="11" xfId="41709" applyFont="1" applyFill="1" applyBorder="1" applyAlignment="1">
      <alignment wrapText="1"/>
    </xf>
    <xf numFmtId="0" fontId="32" fillId="32" borderId="28" xfId="0" applyFont="1" applyFill="1" applyBorder="1" applyAlignment="1">
      <alignment horizontal="center" vertical="center" wrapText="1"/>
    </xf>
    <xf numFmtId="0" fontId="32" fillId="32" borderId="29" xfId="0" applyFont="1" applyFill="1" applyBorder="1" applyAlignment="1">
      <alignment horizontal="center" vertical="center" wrapText="1"/>
    </xf>
    <xf numFmtId="0" fontId="32" fillId="32" borderId="30" xfId="0" applyFont="1" applyFill="1" applyBorder="1" applyAlignment="1">
      <alignment horizontal="center" vertical="center" wrapText="1"/>
    </xf>
    <xf numFmtId="0" fontId="32" fillId="32" borderId="31" xfId="0" applyFont="1" applyFill="1" applyBorder="1" applyAlignment="1">
      <alignment horizontal="center" vertical="center" wrapText="1"/>
    </xf>
    <xf numFmtId="9" fontId="32" fillId="32" borderId="29" xfId="1" applyFont="1" applyFill="1" applyBorder="1" applyAlignment="1">
      <alignment horizontal="center" vertical="center" wrapText="1"/>
    </xf>
    <xf numFmtId="0" fontId="3" fillId="32" borderId="30" xfId="0" applyFont="1" applyFill="1" applyBorder="1" applyAlignment="1">
      <alignment horizontal="center" vertical="center"/>
    </xf>
    <xf numFmtId="0" fontId="32" fillId="32" borderId="31" xfId="0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center" wrapText="1"/>
    </xf>
    <xf numFmtId="0" fontId="32" fillId="32" borderId="34" xfId="0" applyFont="1" applyFill="1" applyBorder="1" applyAlignment="1">
      <alignment horizontal="center" vertical="center" wrapText="1"/>
    </xf>
    <xf numFmtId="0" fontId="2" fillId="33" borderId="35" xfId="0" applyFont="1" applyFill="1" applyBorder="1" applyAlignment="1">
      <alignment horizontal="center" vertical="center" wrapText="1"/>
    </xf>
    <xf numFmtId="0" fontId="2" fillId="33" borderId="9" xfId="0" applyFont="1" applyFill="1" applyBorder="1" applyAlignment="1">
      <alignment horizontal="center" vertical="center" wrapText="1"/>
    </xf>
    <xf numFmtId="170" fontId="5" fillId="30" borderId="25" xfId="0" applyNumberFormat="1" applyFont="1" applyFill="1" applyBorder="1" applyAlignment="1">
      <alignment horizontal="center" vertical="center"/>
    </xf>
    <xf numFmtId="170" fontId="5" fillId="30" borderId="11" xfId="0" applyNumberFormat="1" applyFont="1" applyFill="1" applyBorder="1" applyAlignment="1">
      <alignment horizontal="center" vertical="center"/>
    </xf>
    <xf numFmtId="0" fontId="8" fillId="32" borderId="29" xfId="0" applyFont="1" applyFill="1" applyBorder="1" applyAlignment="1">
      <alignment horizontal="center" vertical="center" wrapText="1"/>
    </xf>
    <xf numFmtId="10" fontId="8" fillId="32" borderId="29" xfId="1" applyNumberFormat="1" applyFont="1" applyFill="1" applyBorder="1" applyAlignment="1">
      <alignment horizontal="center" vertical="center" wrapText="1"/>
    </xf>
    <xf numFmtId="171" fontId="5" fillId="33" borderId="26" xfId="0" applyNumberFormat="1" applyFont="1" applyFill="1" applyBorder="1" applyAlignment="1">
      <alignment horizontal="center" vertical="center"/>
    </xf>
    <xf numFmtId="171" fontId="5" fillId="33" borderId="27" xfId="0" applyNumberFormat="1" applyFont="1" applyFill="1" applyBorder="1" applyAlignment="1">
      <alignment horizontal="center" vertical="center"/>
    </xf>
    <xf numFmtId="171" fontId="32" fillId="32" borderId="30" xfId="0" applyNumberFormat="1" applyFont="1" applyFill="1" applyBorder="1" applyAlignment="1">
      <alignment horizontal="center" vertical="center" wrapText="1"/>
    </xf>
    <xf numFmtId="0" fontId="34" fillId="29" borderId="0" xfId="0" applyFont="1" applyFill="1"/>
    <xf numFmtId="10" fontId="5" fillId="30" borderId="11" xfId="1" applyNumberFormat="1" applyFont="1" applyFill="1" applyBorder="1" applyAlignment="1">
      <alignment horizontal="center" vertical="center"/>
    </xf>
    <xf numFmtId="172" fontId="8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9" borderId="0" xfId="0" applyFont="1" applyFill="1"/>
    <xf numFmtId="0" fontId="2" fillId="29" borderId="0" xfId="0" applyFont="1" applyFill="1" applyAlignment="1">
      <alignment vertical="center"/>
    </xf>
    <xf numFmtId="0" fontId="2" fillId="33" borderId="1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166" fontId="6" fillId="0" borderId="43" xfId="1" applyNumberFormat="1" applyFont="1" applyFill="1" applyBorder="1" applyAlignment="1">
      <alignment horizontal="center" vertical="center"/>
    </xf>
    <xf numFmtId="170" fontId="32" fillId="32" borderId="29" xfId="0" applyNumberFormat="1" applyFont="1" applyFill="1" applyBorder="1" applyAlignment="1">
      <alignment horizontal="center" vertical="center" wrapText="1"/>
    </xf>
    <xf numFmtId="10" fontId="32" fillId="32" borderId="29" xfId="1" applyNumberFormat="1" applyFont="1" applyFill="1" applyBorder="1" applyAlignment="1">
      <alignment horizontal="center" vertical="center" wrapText="1"/>
    </xf>
    <xf numFmtId="0" fontId="2" fillId="33" borderId="45" xfId="0" applyFont="1" applyFill="1" applyBorder="1" applyAlignment="1">
      <alignment horizontal="center" vertical="center" wrapText="1"/>
    </xf>
    <xf numFmtId="171" fontId="5" fillId="33" borderId="46" xfId="0" applyNumberFormat="1" applyFont="1" applyFill="1" applyBorder="1" applyAlignment="1">
      <alignment horizontal="center" vertical="center"/>
    </xf>
    <xf numFmtId="0" fontId="2" fillId="33" borderId="39" xfId="0" applyFont="1" applyFill="1" applyBorder="1" applyAlignment="1">
      <alignment horizontal="center" vertical="center" wrapText="1"/>
    </xf>
    <xf numFmtId="2" fontId="5" fillId="30" borderId="10" xfId="0" applyNumberFormat="1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0" fontId="3" fillId="32" borderId="23" xfId="0" applyFont="1" applyFill="1" applyBorder="1" applyAlignment="1">
      <alignment horizontal="center" vertical="center"/>
    </xf>
    <xf numFmtId="169" fontId="31" fillId="32" borderId="5" xfId="0" applyNumberFormat="1" applyFont="1" applyFill="1" applyBorder="1" applyAlignment="1">
      <alignment horizontal="center" vertical="center"/>
    </xf>
    <xf numFmtId="169" fontId="31" fillId="32" borderId="24" xfId="0" applyNumberFormat="1" applyFont="1" applyFill="1" applyBorder="1" applyAlignment="1">
      <alignment horizontal="center" vertical="center"/>
    </xf>
    <xf numFmtId="169" fontId="31" fillId="32" borderId="6" xfId="0" applyNumberFormat="1" applyFont="1" applyFill="1" applyBorder="1" applyAlignment="1">
      <alignment horizontal="center" vertical="center"/>
    </xf>
    <xf numFmtId="0" fontId="31" fillId="32" borderId="33" xfId="0" applyFont="1" applyFill="1" applyBorder="1" applyAlignment="1">
      <alignment horizontal="center" vertical="center"/>
    </xf>
    <xf numFmtId="0" fontId="31" fillId="32" borderId="8" xfId="0" applyFont="1" applyFill="1" applyBorder="1" applyAlignment="1">
      <alignment horizontal="center" vertical="center"/>
    </xf>
    <xf numFmtId="0" fontId="31" fillId="32" borderId="7" xfId="0" applyFont="1" applyFill="1" applyBorder="1" applyAlignment="1">
      <alignment horizontal="center" vertical="center"/>
    </xf>
    <xf numFmtId="0" fontId="32" fillId="32" borderId="44" xfId="0" applyFont="1" applyFill="1" applyBorder="1" applyAlignment="1">
      <alignment horizontal="center" vertical="center" wrapText="1"/>
    </xf>
    <xf numFmtId="0" fontId="32" fillId="32" borderId="49" xfId="0" applyFont="1" applyFill="1" applyBorder="1" applyAlignment="1">
      <alignment horizontal="center" vertical="center" wrapText="1"/>
    </xf>
    <xf numFmtId="0" fontId="2" fillId="33" borderId="47" xfId="0" applyFont="1" applyFill="1" applyBorder="1" applyAlignment="1">
      <alignment horizontal="center" vertical="center" wrapText="1"/>
    </xf>
    <xf numFmtId="0" fontId="2" fillId="33" borderId="48" xfId="0" applyFont="1" applyFill="1" applyBorder="1" applyAlignment="1">
      <alignment horizontal="center" vertical="center" wrapText="1"/>
    </xf>
    <xf numFmtId="0" fontId="2" fillId="33" borderId="41" xfId="0" applyFont="1" applyFill="1" applyBorder="1" applyAlignment="1">
      <alignment horizontal="center" vertical="center" wrapText="1"/>
    </xf>
    <xf numFmtId="0" fontId="2" fillId="33" borderId="40" xfId="0" applyFont="1" applyFill="1" applyBorder="1" applyAlignment="1">
      <alignment horizontal="center" vertical="center" wrapText="1"/>
    </xf>
    <xf numFmtId="171" fontId="5" fillId="33" borderId="37" xfId="0" applyNumberFormat="1" applyFont="1" applyFill="1" applyBorder="1" applyAlignment="1">
      <alignment horizontal="center" vertical="center"/>
    </xf>
    <xf numFmtId="171" fontId="5" fillId="33" borderId="43" xfId="0" applyNumberFormat="1" applyFont="1" applyFill="1" applyBorder="1" applyAlignment="1">
      <alignment horizontal="center" vertical="center"/>
    </xf>
    <xf numFmtId="10" fontId="5" fillId="30" borderId="38" xfId="1" applyNumberFormat="1" applyFont="1" applyFill="1" applyBorder="1" applyAlignment="1">
      <alignment horizontal="center" vertical="center"/>
    </xf>
    <xf numFmtId="10" fontId="5" fillId="30" borderId="12" xfId="1" applyNumberFormat="1" applyFont="1" applyFill="1" applyBorder="1" applyAlignment="1">
      <alignment horizontal="center" vertical="center"/>
    </xf>
    <xf numFmtId="172" fontId="8" fillId="0" borderId="38" xfId="0" applyNumberFormat="1" applyFont="1" applyFill="1" applyBorder="1" applyAlignment="1">
      <alignment horizontal="center" vertical="center"/>
    </xf>
    <xf numFmtId="172" fontId="8" fillId="0" borderId="12" xfId="0" applyNumberFormat="1" applyFont="1" applyFill="1" applyBorder="1" applyAlignment="1">
      <alignment horizontal="center" vertical="center"/>
    </xf>
    <xf numFmtId="0" fontId="32" fillId="32" borderId="36" xfId="0" applyFont="1" applyFill="1" applyBorder="1" applyAlignment="1">
      <alignment horizontal="center" vertical="center" wrapText="1"/>
    </xf>
    <xf numFmtId="0" fontId="32" fillId="32" borderId="3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topLeftCell="A4" zoomScale="85" zoomScaleNormal="85" workbookViewId="0">
      <selection activeCell="H27" sqref="H27"/>
    </sheetView>
  </sheetViews>
  <sheetFormatPr baseColWidth="10" defaultColWidth="11.42578125" defaultRowHeight="15"/>
  <cols>
    <col min="1" max="1" width="6.42578125" style="14" customWidth="1"/>
    <col min="2" max="2" width="15.42578125" style="14" customWidth="1"/>
    <col min="3" max="3" width="16.140625" style="14" customWidth="1"/>
    <col min="4" max="5" width="37.7109375" style="14" customWidth="1"/>
    <col min="6" max="6" width="16.140625" style="14" customWidth="1"/>
    <col min="7" max="7" width="16.28515625" style="14" customWidth="1"/>
    <col min="8" max="8" width="17.85546875" style="14" customWidth="1"/>
    <col min="9" max="9" width="16.5703125" style="14" customWidth="1"/>
    <col min="10" max="10" width="15.5703125" style="14" customWidth="1"/>
    <col min="11" max="12" width="17.7109375" style="14" customWidth="1"/>
    <col min="13" max="13" width="12.28515625" style="14" customWidth="1"/>
    <col min="14" max="37" width="11.5703125" style="14" customWidth="1"/>
    <col min="38" max="16384" width="11.42578125" style="14"/>
  </cols>
  <sheetData>
    <row r="2" spans="2:11" ht="15.75" thickBot="1"/>
    <row r="3" spans="2:11" ht="14.45" customHeight="1">
      <c r="C3" s="74" t="s">
        <v>45</v>
      </c>
      <c r="D3" s="75"/>
      <c r="E3" s="75"/>
      <c r="F3" s="75"/>
      <c r="G3" s="75"/>
      <c r="H3" s="75"/>
      <c r="I3" s="75"/>
      <c r="J3" s="75"/>
      <c r="K3" s="76"/>
    </row>
    <row r="4" spans="2:11" s="59" customFormat="1" ht="11.45" customHeight="1">
      <c r="C4" s="77"/>
      <c r="D4" s="78"/>
      <c r="E4" s="78"/>
      <c r="F4" s="78"/>
      <c r="G4" s="78"/>
      <c r="H4" s="78"/>
      <c r="I4" s="78"/>
      <c r="J4" s="78"/>
      <c r="K4" s="79"/>
    </row>
    <row r="5" spans="2:11" ht="15.6" customHeight="1">
      <c r="C5" s="77" t="s">
        <v>40</v>
      </c>
      <c r="D5" s="78"/>
      <c r="E5" s="78"/>
      <c r="F5" s="78"/>
      <c r="G5" s="78"/>
      <c r="H5" s="78"/>
      <c r="I5" s="78"/>
      <c r="J5" s="78"/>
      <c r="K5" s="79"/>
    </row>
    <row r="6" spans="2:11" ht="27" customHeight="1" thickBot="1">
      <c r="C6" s="80">
        <v>44561</v>
      </c>
      <c r="D6" s="81"/>
      <c r="E6" s="81"/>
      <c r="F6" s="81"/>
      <c r="G6" s="81"/>
      <c r="H6" s="81"/>
      <c r="I6" s="81"/>
      <c r="J6" s="81"/>
      <c r="K6" s="82"/>
    </row>
    <row r="7" spans="2:11" ht="8.4499999999999993" customHeight="1" thickBot="1">
      <c r="J7" s="17"/>
    </row>
    <row r="8" spans="2:11" ht="50.45" customHeight="1" thickBot="1">
      <c r="C8" s="40" t="s">
        <v>0</v>
      </c>
      <c r="D8" s="41" t="s">
        <v>63</v>
      </c>
      <c r="E8" s="49" t="s">
        <v>64</v>
      </c>
      <c r="F8" s="49" t="s">
        <v>9</v>
      </c>
      <c r="G8" s="42" t="s">
        <v>1</v>
      </c>
      <c r="H8" s="43" t="s">
        <v>2</v>
      </c>
      <c r="I8" s="41" t="s">
        <v>3</v>
      </c>
      <c r="J8" s="44" t="s">
        <v>4</v>
      </c>
      <c r="K8" s="45" t="s">
        <v>5</v>
      </c>
    </row>
    <row r="9" spans="2:11" ht="40.15" customHeight="1">
      <c r="C9" s="83" t="s">
        <v>6</v>
      </c>
      <c r="D9" s="47" t="s">
        <v>43</v>
      </c>
      <c r="E9" s="50" t="s">
        <v>61</v>
      </c>
      <c r="F9" s="50" t="s">
        <v>39</v>
      </c>
      <c r="G9" s="56">
        <v>67.7</v>
      </c>
      <c r="H9" s="26">
        <v>53.865000000000002</v>
      </c>
      <c r="I9" s="52">
        <f>G9-H9</f>
        <v>13.835000000000001</v>
      </c>
      <c r="J9" s="27">
        <f>H9/G9</f>
        <v>0.79564254062038409</v>
      </c>
      <c r="K9" s="25" t="s">
        <v>7</v>
      </c>
    </row>
    <row r="10" spans="2:11" ht="40.15" customHeight="1" thickBot="1">
      <c r="C10" s="84"/>
      <c r="D10" s="48" t="s">
        <v>44</v>
      </c>
      <c r="E10" s="51" t="s">
        <v>62</v>
      </c>
      <c r="F10" s="51" t="s">
        <v>39</v>
      </c>
      <c r="G10" s="57">
        <v>6.77</v>
      </c>
      <c r="H10" s="73">
        <v>0.54600000000000004</v>
      </c>
      <c r="I10" s="53">
        <f>G10-H10</f>
        <v>6.2239999999999993</v>
      </c>
      <c r="J10" s="28">
        <f>H10/G10</f>
        <v>8.0649926144756287E-2</v>
      </c>
      <c r="K10" s="23" t="s">
        <v>7</v>
      </c>
    </row>
    <row r="11" spans="2:11" ht="40.15" customHeight="1" thickBot="1">
      <c r="C11" s="84"/>
      <c r="D11" s="86" t="s">
        <v>46</v>
      </c>
      <c r="E11" s="87"/>
      <c r="F11" s="46" t="s">
        <v>39</v>
      </c>
      <c r="G11" s="58">
        <f>SUM(G9:G10)</f>
        <v>74.47</v>
      </c>
      <c r="H11" s="41">
        <f>SUM(H9:H10)</f>
        <v>54.411000000000001</v>
      </c>
      <c r="I11" s="68">
        <f>+G11-H11</f>
        <v>20.058999999999997</v>
      </c>
      <c r="J11" s="69">
        <f>+H11/G11</f>
        <v>0.73064321203169069</v>
      </c>
      <c r="K11" s="45" t="s">
        <v>7</v>
      </c>
    </row>
    <row r="12" spans="2:11" ht="44.25" customHeight="1">
      <c r="B12" s="15"/>
      <c r="C12" s="84"/>
      <c r="D12" s="90" t="s">
        <v>59</v>
      </c>
      <c r="E12" s="65" t="s">
        <v>61</v>
      </c>
      <c r="F12" s="47" t="s">
        <v>57</v>
      </c>
      <c r="G12" s="92">
        <v>8604.5300000000007</v>
      </c>
      <c r="H12" s="66">
        <v>6732.8590000000004</v>
      </c>
      <c r="I12" s="96">
        <f>+G12-(H12+H13)</f>
        <v>-85.796000000000276</v>
      </c>
      <c r="J12" s="94">
        <f>(H12+H13)/G12</f>
        <v>1.0099710268893247</v>
      </c>
      <c r="K12" s="67">
        <v>44470</v>
      </c>
    </row>
    <row r="13" spans="2:11" ht="44.25" customHeight="1">
      <c r="B13" s="15"/>
      <c r="C13" s="84"/>
      <c r="D13" s="91"/>
      <c r="E13" s="48" t="s">
        <v>65</v>
      </c>
      <c r="F13" s="65">
        <v>2021</v>
      </c>
      <c r="G13" s="93"/>
      <c r="H13" s="66">
        <v>1957.4670000000001</v>
      </c>
      <c r="I13" s="97"/>
      <c r="J13" s="95"/>
      <c r="K13" s="67">
        <v>44470</v>
      </c>
    </row>
    <row r="14" spans="2:11" ht="40.15" customHeight="1">
      <c r="B14" s="15"/>
      <c r="C14" s="84"/>
      <c r="D14" s="72" t="s">
        <v>69</v>
      </c>
      <c r="E14" s="48" t="s">
        <v>62</v>
      </c>
      <c r="F14" s="48" t="s">
        <v>58</v>
      </c>
      <c r="G14" s="57">
        <v>5320</v>
      </c>
      <c r="H14" s="62">
        <v>6.6879999999999997</v>
      </c>
      <c r="I14" s="61">
        <f>+G14-H14</f>
        <v>5313.3119999999999</v>
      </c>
      <c r="J14" s="60">
        <f>(H14)/G14</f>
        <v>1.2571428571428571E-3</v>
      </c>
      <c r="K14" s="22">
        <v>44470</v>
      </c>
    </row>
    <row r="15" spans="2:11" ht="40.15" customHeight="1" thickBot="1">
      <c r="B15" s="16"/>
      <c r="C15" s="84"/>
      <c r="D15" s="88" t="s">
        <v>10</v>
      </c>
      <c r="E15" s="89"/>
      <c r="F15" s="70" t="s">
        <v>42</v>
      </c>
      <c r="G15" s="71">
        <v>1</v>
      </c>
      <c r="H15" s="24">
        <v>0</v>
      </c>
      <c r="I15" s="21">
        <f>G15-H15</f>
        <v>1</v>
      </c>
      <c r="J15" s="20">
        <f t="shared" ref="J15" si="0">H15/G15</f>
        <v>0</v>
      </c>
      <c r="K15" s="23" t="s">
        <v>7</v>
      </c>
    </row>
    <row r="16" spans="2:11" ht="40.15" customHeight="1" thickBot="1">
      <c r="B16" s="15"/>
      <c r="C16" s="85"/>
      <c r="D16" s="86" t="s">
        <v>8</v>
      </c>
      <c r="E16" s="98"/>
      <c r="F16" s="99"/>
      <c r="G16" s="58">
        <f>SUM(G12:G15)+G11</f>
        <v>14000</v>
      </c>
      <c r="H16" s="43">
        <f>SUM(H12:H15)</f>
        <v>8697.014000000001</v>
      </c>
      <c r="I16" s="54">
        <f>+G16-H16</f>
        <v>5302.985999999999</v>
      </c>
      <c r="J16" s="55">
        <f>+H16/G16</f>
        <v>0.62121528571428575</v>
      </c>
      <c r="K16" s="45" t="s">
        <v>7</v>
      </c>
    </row>
    <row r="17" spans="2:10">
      <c r="B17" s="15"/>
    </row>
    <row r="18" spans="2:10">
      <c r="B18" s="15"/>
      <c r="C18" s="63" t="s">
        <v>54</v>
      </c>
    </row>
    <row r="19" spans="2:10">
      <c r="C19" s="63" t="s">
        <v>55</v>
      </c>
    </row>
    <row r="20" spans="2:10">
      <c r="C20" s="63" t="s">
        <v>56</v>
      </c>
    </row>
    <row r="21" spans="2:10" ht="20.45" customHeight="1">
      <c r="C21" s="64" t="s">
        <v>60</v>
      </c>
    </row>
    <row r="22" spans="2:10" ht="19.5" customHeight="1"/>
    <row r="23" spans="2:10" ht="22.5" hidden="1" customHeight="1">
      <c r="C23" s="18" t="s">
        <v>11</v>
      </c>
      <c r="J23" s="19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G12:G13"/>
    <mergeCell ref="J12:J13"/>
    <mergeCell ref="I12:I13"/>
    <mergeCell ref="D16:F16"/>
  </mergeCells>
  <conditionalFormatting sqref="J15">
    <cfRule type="dataBar" priority="7">
      <dataBar>
        <cfvo type="min"/>
        <cfvo type="max"/>
        <color rgb="FFFF555A"/>
      </dataBar>
    </cfRule>
  </conditionalFormatting>
  <conditionalFormatting sqref="J15">
    <cfRule type="dataBar" priority="3">
      <dataBar>
        <cfvo type="min"/>
        <cfvo type="max"/>
        <color theme="0"/>
      </dataBar>
    </cfRule>
  </conditionalFormatting>
  <conditionalFormatting sqref="J9:J10">
    <cfRule type="dataBar" priority="1">
      <dataBar>
        <cfvo type="min"/>
        <cfvo type="max"/>
        <color rgb="FF63C384"/>
      </dataBar>
    </cfRule>
  </conditionalFormatting>
  <conditionalFormatting sqref="J14:J15 J12">
    <cfRule type="dataBar" priority="9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107" t="s">
        <v>12</v>
      </c>
      <c r="C1" s="107"/>
      <c r="D1" s="107"/>
      <c r="E1" s="107"/>
      <c r="H1" s="100" t="s">
        <v>13</v>
      </c>
      <c r="I1" s="100"/>
      <c r="J1" s="100"/>
      <c r="K1" s="100"/>
    </row>
    <row r="2" spans="2:11">
      <c r="B2" s="107"/>
      <c r="C2" s="107"/>
      <c r="D2" s="107"/>
      <c r="E2" s="107"/>
      <c r="H2" s="100"/>
      <c r="I2" s="100"/>
      <c r="J2" s="100"/>
      <c r="K2" s="100"/>
    </row>
    <row r="3" spans="2:11" ht="8.25" customHeight="1"/>
    <row r="4" spans="2:11" s="6" customFormat="1" ht="14.45" customHeight="1">
      <c r="B4" s="101" t="s">
        <v>15</v>
      </c>
      <c r="C4" s="103" t="s">
        <v>16</v>
      </c>
      <c r="D4" s="103"/>
      <c r="E4" s="105" t="s">
        <v>14</v>
      </c>
      <c r="H4" s="101" t="s">
        <v>15</v>
      </c>
      <c r="I4" s="103" t="s">
        <v>16</v>
      </c>
      <c r="J4" s="103"/>
      <c r="K4" s="104" t="s">
        <v>14</v>
      </c>
    </row>
    <row r="5" spans="2:11" s="6" customFormat="1">
      <c r="B5" s="102"/>
      <c r="C5" s="5">
        <v>10</v>
      </c>
      <c r="D5" s="5">
        <v>11</v>
      </c>
      <c r="E5" s="106"/>
      <c r="H5" s="102"/>
      <c r="I5" s="5">
        <v>10</v>
      </c>
      <c r="J5" s="5">
        <v>11</v>
      </c>
      <c r="K5" s="104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3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1">
        <v>653.90500000000054</v>
      </c>
      <c r="J7" s="11"/>
      <c r="K7" s="1">
        <v>653.90500000000054</v>
      </c>
    </row>
    <row r="8" spans="2:11">
      <c r="B8" s="7" t="s">
        <v>14</v>
      </c>
      <c r="C8" s="8">
        <f>SUM(C6:C7)</f>
        <v>72.718999999999909</v>
      </c>
      <c r="D8" s="8">
        <f>SUM(D6:D7)</f>
        <v>0.62</v>
      </c>
      <c r="E8" s="12">
        <f>SUM(E6:E7)</f>
        <v>73.338999999999913</v>
      </c>
      <c r="H8" s="2">
        <v>11</v>
      </c>
      <c r="I8" s="11"/>
      <c r="J8" s="11">
        <f>312.979+0.065</f>
        <v>313.04399999999998</v>
      </c>
      <c r="K8" s="1">
        <v>312.97900000000016</v>
      </c>
    </row>
    <row r="9" spans="2:11">
      <c r="H9" s="7" t="s">
        <v>14</v>
      </c>
      <c r="I9" s="10">
        <v>653.90500000000054</v>
      </c>
      <c r="J9" s="9">
        <v>315.12900000000013</v>
      </c>
      <c r="K9" s="8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activeCell="A2" sqref="A2:P6"/>
    </sheetView>
  </sheetViews>
  <sheetFormatPr baseColWidth="10" defaultColWidth="14.42578125" defaultRowHeight="12" customHeight="1"/>
  <cols>
    <col min="1" max="1" width="18.7109375" style="29" customWidth="1"/>
    <col min="2" max="2" width="8.7109375" style="29" customWidth="1"/>
    <col min="3" max="3" width="20.28515625" style="29" customWidth="1"/>
    <col min="4" max="4" width="18.5703125" style="29" customWidth="1"/>
    <col min="5" max="5" width="47.5703125" style="29" bestFit="1" customWidth="1"/>
    <col min="6" max="6" width="12" style="29" bestFit="1" customWidth="1"/>
    <col min="7" max="7" width="11.42578125" style="29" bestFit="1" customWidth="1"/>
    <col min="8" max="8" width="14.140625" style="29" customWidth="1"/>
    <col min="9" max="9" width="16.5703125" style="29" customWidth="1"/>
    <col min="10" max="10" width="12.7109375" style="29" bestFit="1" customWidth="1"/>
    <col min="11" max="11" width="14.28515625" style="29" customWidth="1"/>
    <col min="12" max="12" width="19.28515625" style="29" customWidth="1"/>
    <col min="13" max="13" width="17.42578125" style="35" bestFit="1" customWidth="1"/>
    <col min="14" max="14" width="11.85546875" style="36" customWidth="1"/>
    <col min="15" max="15" width="16.140625" style="29" customWidth="1"/>
    <col min="16" max="16384" width="14.42578125" style="29"/>
  </cols>
  <sheetData>
    <row r="1" spans="1:17" ht="12" customHeight="1">
      <c r="A1" s="37" t="s">
        <v>17</v>
      </c>
      <c r="B1" s="37" t="s">
        <v>18</v>
      </c>
      <c r="C1" s="37" t="s">
        <v>38</v>
      </c>
      <c r="D1" s="37" t="s">
        <v>19</v>
      </c>
      <c r="E1" s="37" t="s">
        <v>36</v>
      </c>
      <c r="F1" s="37" t="s">
        <v>20</v>
      </c>
      <c r="G1" s="37" t="s">
        <v>21</v>
      </c>
      <c r="H1" s="37" t="s">
        <v>22</v>
      </c>
      <c r="I1" s="37" t="s">
        <v>23</v>
      </c>
      <c r="J1" s="37" t="s">
        <v>24</v>
      </c>
      <c r="K1" s="37" t="s">
        <v>25</v>
      </c>
      <c r="L1" s="37" t="s">
        <v>26</v>
      </c>
      <c r="M1" s="37" t="s">
        <v>27</v>
      </c>
      <c r="N1" s="37" t="s">
        <v>28</v>
      </c>
      <c r="O1" s="37" t="s">
        <v>29</v>
      </c>
      <c r="P1" s="37" t="s">
        <v>51</v>
      </c>
      <c r="Q1" s="37" t="s">
        <v>52</v>
      </c>
    </row>
    <row r="2" spans="1:17" ht="12" customHeight="1">
      <c r="A2" s="30" t="s">
        <v>30</v>
      </c>
      <c r="B2" s="30" t="s">
        <v>31</v>
      </c>
      <c r="C2" s="38" t="s">
        <v>41</v>
      </c>
      <c r="D2" s="39" t="s">
        <v>37</v>
      </c>
      <c r="E2" s="39" t="s">
        <v>48</v>
      </c>
      <c r="F2" s="30" t="s">
        <v>32</v>
      </c>
      <c r="G2" s="30" t="s">
        <v>33</v>
      </c>
      <c r="H2" s="31">
        <f>+'ERIZO X-XI'!G9</f>
        <v>67.7</v>
      </c>
      <c r="I2" s="30"/>
      <c r="J2" s="31">
        <f>+H2+I2</f>
        <v>67.7</v>
      </c>
      <c r="K2" s="31">
        <f>+'ERIZO X-XI'!$H$9</f>
        <v>53.865000000000002</v>
      </c>
      <c r="L2" s="31">
        <f>+J2-K2</f>
        <v>13.835000000000001</v>
      </c>
      <c r="M2" s="32">
        <f>+K2/J2</f>
        <v>0.79564254062038409</v>
      </c>
      <c r="N2" s="33" t="str">
        <f>+'ERIZO X-XI'!K9</f>
        <v>-</v>
      </c>
      <c r="O2" s="34">
        <f>+'ERIZO X-XI'!C6</f>
        <v>44561</v>
      </c>
      <c r="P2" s="30">
        <v>2021</v>
      </c>
      <c r="Q2" s="30"/>
    </row>
    <row r="3" spans="1:17" ht="12" customHeight="1">
      <c r="A3" s="30" t="s">
        <v>30</v>
      </c>
      <c r="B3" s="30" t="s">
        <v>31</v>
      </c>
      <c r="C3" s="38" t="s">
        <v>35</v>
      </c>
      <c r="D3" s="39" t="s">
        <v>37</v>
      </c>
      <c r="E3" s="39" t="s">
        <v>49</v>
      </c>
      <c r="F3" s="30" t="s">
        <v>32</v>
      </c>
      <c r="G3" s="30" t="s">
        <v>33</v>
      </c>
      <c r="H3" s="31">
        <f>+'ERIZO X-XI'!G10</f>
        <v>6.77</v>
      </c>
      <c r="I3" s="30"/>
      <c r="J3" s="31">
        <f>+H3+I3</f>
        <v>6.77</v>
      </c>
      <c r="K3" s="31">
        <f>+'ERIZO X-XI'!H10</f>
        <v>0.54600000000000004</v>
      </c>
      <c r="L3" s="31">
        <f>+J3-K3</f>
        <v>6.2239999999999993</v>
      </c>
      <c r="M3" s="32">
        <f>+K3/J3</f>
        <v>8.0649926144756287E-2</v>
      </c>
      <c r="N3" s="33" t="str">
        <f>+'ERIZO X-XI'!K10</f>
        <v>-</v>
      </c>
      <c r="O3" s="34">
        <f>+'ERIZO X-XI'!$C$6</f>
        <v>44561</v>
      </c>
      <c r="P3" s="30">
        <v>2021</v>
      </c>
      <c r="Q3" s="30"/>
    </row>
    <row r="4" spans="1:17" ht="12" customHeight="1">
      <c r="A4" s="30" t="s">
        <v>30</v>
      </c>
      <c r="B4" s="30" t="s">
        <v>31</v>
      </c>
      <c r="C4" s="38" t="s">
        <v>41</v>
      </c>
      <c r="D4" s="39" t="s">
        <v>37</v>
      </c>
      <c r="E4" s="39" t="s">
        <v>50</v>
      </c>
      <c r="F4" s="30" t="s">
        <v>34</v>
      </c>
      <c r="G4" s="30" t="s">
        <v>53</v>
      </c>
      <c r="H4" s="31">
        <f>+'ERIZO X-XI'!G12</f>
        <v>8604.5300000000007</v>
      </c>
      <c r="I4" s="30"/>
      <c r="J4" s="31">
        <f>+H4+I4</f>
        <v>8604.5300000000007</v>
      </c>
      <c r="K4" s="31">
        <f>+'ERIZO X-XI'!H12</f>
        <v>6732.8590000000004</v>
      </c>
      <c r="L4" s="31">
        <f>+'ERIZO X-XI'!I12</f>
        <v>-85.796000000000276</v>
      </c>
      <c r="M4" s="32">
        <f>+'ERIZO X-XI'!J12</f>
        <v>1.0099710268893247</v>
      </c>
      <c r="N4" s="33">
        <f>+'ERIZO X-XI'!K12</f>
        <v>44470</v>
      </c>
      <c r="O4" s="34">
        <f>+'ERIZO X-XI'!$C$6</f>
        <v>44561</v>
      </c>
      <c r="P4" s="30">
        <v>2021</v>
      </c>
      <c r="Q4" s="30"/>
    </row>
    <row r="5" spans="1:17" ht="12" customHeight="1">
      <c r="A5" s="30" t="s">
        <v>30</v>
      </c>
      <c r="B5" s="30" t="s">
        <v>31</v>
      </c>
      <c r="C5" s="38" t="s">
        <v>68</v>
      </c>
      <c r="D5" s="39" t="s">
        <v>66</v>
      </c>
      <c r="E5" s="39" t="s">
        <v>67</v>
      </c>
      <c r="F5" s="30" t="s">
        <v>34</v>
      </c>
      <c r="G5" s="30" t="s">
        <v>53</v>
      </c>
      <c r="H5" s="31">
        <f>+'ERIZO X-XI'!G12</f>
        <v>8604.5300000000007</v>
      </c>
      <c r="I5" s="30"/>
      <c r="J5" s="31">
        <f>+H5+I5</f>
        <v>8604.5300000000007</v>
      </c>
      <c r="K5" s="31">
        <f>+'ERIZO X-XI'!H13</f>
        <v>1957.4670000000001</v>
      </c>
      <c r="L5" s="31">
        <f>+'ERIZO X-XI'!I12</f>
        <v>-85.796000000000276</v>
      </c>
      <c r="M5" s="32">
        <f>+K5/J5</f>
        <v>0.22749261145001529</v>
      </c>
      <c r="N5" s="33">
        <f>+'ERIZO X-XI'!K13</f>
        <v>44470</v>
      </c>
      <c r="O5" s="34">
        <f>+'ERIZO X-XI'!$C$6</f>
        <v>44561</v>
      </c>
      <c r="P5" s="30">
        <v>2021</v>
      </c>
      <c r="Q5" s="30"/>
    </row>
    <row r="6" spans="1:17" ht="12" customHeight="1">
      <c r="A6" s="30" t="s">
        <v>30</v>
      </c>
      <c r="B6" s="30" t="s">
        <v>31</v>
      </c>
      <c r="C6" s="38" t="s">
        <v>35</v>
      </c>
      <c r="D6" s="39" t="s">
        <v>37</v>
      </c>
      <c r="E6" s="39" t="s">
        <v>47</v>
      </c>
      <c r="F6" s="30" t="s">
        <v>34</v>
      </c>
      <c r="G6" s="30" t="s">
        <v>53</v>
      </c>
      <c r="H6" s="31">
        <f>+'ERIZO X-XI'!G14</f>
        <v>5320</v>
      </c>
      <c r="I6" s="30"/>
      <c r="J6" s="31">
        <f>+H6+I6</f>
        <v>5320</v>
      </c>
      <c r="K6" s="31">
        <f>+'ERIZO X-XI'!H14</f>
        <v>6.6879999999999997</v>
      </c>
      <c r="L6" s="31">
        <f t="shared" ref="L6" si="0">+J6-K6</f>
        <v>5313.3119999999999</v>
      </c>
      <c r="M6" s="32">
        <f>+K6/J6</f>
        <v>1.2571428571428571E-3</v>
      </c>
      <c r="N6" s="33">
        <f>+'ERIZO X-XI'!K14</f>
        <v>44470</v>
      </c>
      <c r="O6" s="34">
        <f>+'ERIZO X-XI'!$C$6</f>
        <v>44561</v>
      </c>
      <c r="P6" s="30">
        <v>2021</v>
      </c>
      <c r="Q6" s="30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CEA TELLO, MARIO ANDRES</cp:lastModifiedBy>
  <dcterms:created xsi:type="dcterms:W3CDTF">2019-01-09T13:24:47Z</dcterms:created>
  <dcterms:modified xsi:type="dcterms:W3CDTF">2022-01-06T13:23:37Z</dcterms:modified>
</cp:coreProperties>
</file>