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ea\Desktop\2022 controles\"/>
    </mc:Choice>
  </mc:AlternateContent>
  <bookViews>
    <workbookView xWindow="-105" yWindow="-105" windowWidth="23250" windowHeight="12450" tabRatio="290"/>
  </bookViews>
  <sheets>
    <sheet name="ERIZO X-XI" sheetId="1" r:id="rId1"/>
    <sheet name="Datos DA" sheetId="2" state="hidden" r:id="rId2"/>
    <sheet name="Web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1" i="1" l="1"/>
  <c r="J12" i="1"/>
  <c r="N5" i="3" l="1"/>
  <c r="O5" i="3"/>
  <c r="K5" i="3"/>
  <c r="H5" i="3"/>
  <c r="J5" i="3" s="1"/>
  <c r="I15" i="1"/>
  <c r="I12" i="1"/>
  <c r="L4" i="3" s="1"/>
  <c r="M5" i="3" l="1"/>
  <c r="L5" i="3"/>
  <c r="K6" i="3"/>
  <c r="K4" i="3"/>
  <c r="H6" i="3"/>
  <c r="J6" i="3" s="1"/>
  <c r="H4" i="3"/>
  <c r="J4" i="3" s="1"/>
  <c r="J14" i="1"/>
  <c r="M4" i="3"/>
  <c r="I14" i="1"/>
  <c r="M6" i="3" l="1"/>
  <c r="L6" i="3"/>
  <c r="J9" i="1" l="1"/>
  <c r="H3" i="3" l="1"/>
  <c r="H2" i="3"/>
  <c r="K3" i="3"/>
  <c r="K2" i="3"/>
  <c r="O2" i="3" l="1"/>
  <c r="N4" i="3"/>
  <c r="N3" i="3"/>
  <c r="N2" i="3"/>
  <c r="I9" i="1"/>
  <c r="G11" i="1"/>
  <c r="G16" i="1" s="1"/>
  <c r="J11" i="1" l="1"/>
  <c r="I10" i="1"/>
  <c r="O6" i="3" l="1"/>
  <c r="N6" i="3"/>
  <c r="O4" i="3"/>
  <c r="O3" i="3"/>
  <c r="J3" i="3"/>
  <c r="E7" i="2"/>
  <c r="J8" i="2"/>
  <c r="D8" i="2"/>
  <c r="C6" i="2"/>
  <c r="E6" i="2" s="1"/>
  <c r="J16" i="1"/>
  <c r="E8" i="2" l="1"/>
  <c r="M3" i="3"/>
  <c r="L3" i="3"/>
  <c r="C8" i="2"/>
  <c r="J15" i="1" l="1"/>
  <c r="J10" i="1"/>
  <c r="I11" i="1" l="1"/>
  <c r="J2" i="3"/>
  <c r="L2" i="3" s="1"/>
  <c r="I16" i="1"/>
  <c r="M2" i="3" l="1"/>
</calcChain>
</file>

<file path=xl/comments1.xml><?xml version="1.0" encoding="utf-8"?>
<comments xmlns="http://schemas.openxmlformats.org/spreadsheetml/2006/main">
  <authors>
    <author>CEA TELLO, MARIO ANDRES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N°1557-22 Modifica Cuota de 8604,530 Ton a 8904,53 Ton
Res. Ex. N°1661-22  Suspende Res. Ex. 1557-22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N°408-22 Cierre Cuota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N°408-22 Cierre Cuota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N°1611-22  Establece periodo de captura  desde 24-08-2022 al 14-10-2022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N°1557-22 Modifica Cuota de 6320 Ton a 6020 Ton
Res. Ex. N°1661-22  Suspende Res. Ex. 1557-22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<sst xmlns="http://schemas.openxmlformats.org/spreadsheetml/2006/main" count="104" uniqueCount="66">
  <si>
    <t>CIERRE</t>
  </si>
  <si>
    <t>-</t>
  </si>
  <si>
    <t xml:space="preserve">Cuota investigacion (ton) 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</si>
  <si>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</si>
  <si>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</si>
  <si>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</si>
  <si>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</si>
  <si>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</si>
  <si>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</si>
  <si>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</si>
  <si>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</si>
  <si>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</si>
  <si>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</si>
  <si>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</si>
  <si>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</si>
  <si>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</si>
  <si>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</si>
  <si>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</si>
  <si>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</si>
  <si>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</si>
  <si>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</si>
  <si>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</si>
  <si>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</si>
  <si>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</si>
  <si>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ENERO</t>
  </si>
  <si>
    <t>FEBRERO</t>
  </si>
  <si>
    <t>MARZO</t>
  </si>
  <si>
    <t>XI</t>
  </si>
  <si>
    <t>nm_asignatariocc_organizacion_titular_area</t>
  </si>
  <si>
    <t xml:space="preserve">REGION </t>
  </si>
  <si>
    <t>zonacontrol</t>
  </si>
  <si>
    <t>INFORMACION PRELIMINAR</t>
  </si>
  <si>
    <t>X</t>
  </si>
  <si>
    <t>Mar-Oct</t>
  </si>
  <si>
    <t xml:space="preserve">Cuota estival erizo Región de los Lagos </t>
  </si>
  <si>
    <t xml:space="preserve">Cuota estival erizo Región Aysen </t>
  </si>
  <si>
    <t xml:space="preserve">BUZOS-RECOLECTORES XI REGION </t>
  </si>
  <si>
    <t>BUZOS-RECOLECTORES  X REGION ESTIVAL</t>
  </si>
  <si>
    <t>BUZOS-RECOLECTORES XI REGION ESTIVAL</t>
  </si>
  <si>
    <t xml:space="preserve">BUZOS-RECOLECTORES X REGION </t>
  </si>
  <si>
    <t>año</t>
  </si>
  <si>
    <t>mensaje</t>
  </si>
  <si>
    <t>OCTUBRE</t>
  </si>
  <si>
    <t>Abr-14 Oct</t>
  </si>
  <si>
    <t>21 Mar- 14 Oct</t>
  </si>
  <si>
    <t xml:space="preserve">Cuota Región de Los Lagos </t>
  </si>
  <si>
    <t>Los Lagos</t>
  </si>
  <si>
    <t>Aysén</t>
  </si>
  <si>
    <t>Zona contigua</t>
  </si>
  <si>
    <t>ZONA CONTIGUA</t>
  </si>
  <si>
    <t>ZONA CONTIGUA X-XI REGION</t>
  </si>
  <si>
    <t>ZC X-XI</t>
  </si>
  <si>
    <t xml:space="preserve">Cuota  Región Aysén </t>
  </si>
  <si>
    <t>RECURSO</t>
  </si>
  <si>
    <t>REGIÓN</t>
  </si>
  <si>
    <t>PERIODO</t>
  </si>
  <si>
    <t>CUOTA ASIGNADA</t>
  </si>
  <si>
    <t>CAPTURA</t>
  </si>
  <si>
    <t>SALDO</t>
  </si>
  <si>
    <t>CONSUMO %</t>
  </si>
  <si>
    <t>RESUMEN ANUAL CONSUMO DE CUOTA ERIZO X - XI REGION, AÑO 2022</t>
  </si>
  <si>
    <t>Dec. Ex. N° 202200002-2022 Establece cuota estival de 74,470 ton</t>
  </si>
  <si>
    <t xml:space="preserve"> </t>
  </si>
  <si>
    <t xml:space="preserve">Total Cuota Estival Global </t>
  </si>
  <si>
    <t xml:space="preserve">Total Cuota Global </t>
  </si>
  <si>
    <t>16 Ene-28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</si>
</sst>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#\ ##0"/>
    <numFmt numFmtId="171" formatCode="0.000"/>
    <numFmt numFmtId="172" formatCode="#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sz val="10"/>
      <color theme="7" tint="0.59999389629810485"/>
      <name val="Arial"/>
      <family val="2"/>
    </font>
    <font>
      <sz val="10"/>
      <color theme="7" tint="0.399975585192419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5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6" fillId="0" borderId="0"/>
  </cellStyleXfs>
  <cellXfs count="78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25" fillId="25" borderId="7" xfId="0" applyFont="1" applyFill="1" applyBorder="1"/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2" fillId="27" borderId="7" xfId="0" applyFont="1" applyFill="1" applyBorder="1"/>
    <xf numFmtId="0" fontId="2" fillId="24" borderId="7" xfId="0" applyFont="1" applyFill="1" applyBorder="1"/>
    <xf numFmtId="0" fontId="0" fillId="28" borderId="7" xfId="0" applyFill="1" applyBorder="1"/>
    <xf numFmtId="0" fontId="2" fillId="25" borderId="7" xfId="0" applyFont="1" applyFill="1" applyBorder="1"/>
    <xf numFmtId="0" fontId="25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0" borderId="7" xfId="41709" applyFont="1" applyFill="1" applyBorder="1" applyAlignment="1">
      <alignment horizontal="center"/>
    </xf>
    <xf numFmtId="0" fontId="5" fillId="0" borderId="7" xfId="41709" applyFont="1" applyBorder="1" applyAlignment="1">
      <alignment horizontal="center" wrapText="1"/>
    </xf>
    <xf numFmtId="0" fontId="5" fillId="0" borderId="7" xfId="41709" applyFont="1" applyBorder="1" applyAlignment="1">
      <alignment wrapText="1"/>
    </xf>
    <xf numFmtId="0" fontId="27" fillId="29" borderId="0" xfId="0" applyFont="1" applyFill="1"/>
    <xf numFmtId="0" fontId="29" fillId="29" borderId="0" xfId="0" applyFont="1" applyFill="1"/>
    <xf numFmtId="9" fontId="30" fillId="29" borderId="0" xfId="0" applyNumberFormat="1" applyFont="1" applyFill="1"/>
    <xf numFmtId="0" fontId="28" fillId="32" borderId="7" xfId="0" applyFont="1" applyFill="1" applyBorder="1" applyAlignment="1">
      <alignment horizontal="center" vertical="center" wrapText="1"/>
    </xf>
    <xf numFmtId="9" fontId="28" fillId="32" borderId="7" xfId="1" applyFont="1" applyFill="1" applyBorder="1" applyAlignment="1">
      <alignment horizontal="center" vertical="center" wrapText="1"/>
    </xf>
    <xf numFmtId="0" fontId="28" fillId="32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171" fontId="28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9" fontId="27" fillId="0" borderId="7" xfId="1" applyFont="1" applyFill="1" applyBorder="1" applyAlignment="1">
      <alignment horizontal="center" vertical="center"/>
    </xf>
    <xf numFmtId="166" fontId="27" fillId="0" borderId="7" xfId="1" applyNumberFormat="1" applyFont="1" applyFill="1" applyBorder="1" applyAlignment="1">
      <alignment horizontal="center" vertical="center"/>
    </xf>
    <xf numFmtId="167" fontId="27" fillId="0" borderId="7" xfId="1" applyNumberFormat="1" applyFont="1" applyFill="1" applyBorder="1" applyAlignment="1">
      <alignment horizontal="center" vertical="center"/>
    </xf>
    <xf numFmtId="171" fontId="28" fillId="0" borderId="7" xfId="0" applyNumberFormat="1" applyFont="1" applyBorder="1" applyAlignment="1">
      <alignment horizontal="center" vertical="center" wrapText="1"/>
    </xf>
    <xf numFmtId="0" fontId="31" fillId="29" borderId="0" xfId="0" applyFont="1" applyFill="1"/>
    <xf numFmtId="172" fontId="27" fillId="0" borderId="7" xfId="0" applyNumberFormat="1" applyFont="1" applyBorder="1" applyAlignment="1">
      <alignment horizontal="center" vertical="center"/>
    </xf>
    <xf numFmtId="10" fontId="27" fillId="0" borderId="7" xfId="1" applyNumberFormat="1" applyFont="1" applyFill="1" applyBorder="1" applyAlignment="1">
      <alignment horizontal="center" vertical="center"/>
    </xf>
    <xf numFmtId="10" fontId="31" fillId="29" borderId="0" xfId="0" applyNumberFormat="1" applyFont="1" applyFill="1"/>
    <xf numFmtId="4" fontId="27" fillId="0" borderId="7" xfId="0" applyNumberFormat="1" applyFont="1" applyBorder="1" applyAlignment="1">
      <alignment horizontal="center" vertical="center"/>
    </xf>
    <xf numFmtId="10" fontId="28" fillId="0" borderId="7" xfId="1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29" borderId="0" xfId="0" applyFont="1" applyFill="1"/>
    <xf numFmtId="0" fontId="28" fillId="29" borderId="0" xfId="0" applyFont="1" applyFill="1" applyAlignment="1">
      <alignment vertical="center"/>
    </xf>
    <xf numFmtId="0" fontId="32" fillId="29" borderId="0" xfId="0" applyFont="1" applyFill="1" applyAlignment="1">
      <alignment horizontal="center"/>
    </xf>
    <xf numFmtId="0" fontId="30" fillId="29" borderId="0" xfId="0" applyFont="1" applyFill="1"/>
    <xf numFmtId="170" fontId="28" fillId="0" borderId="7" xfId="0" applyNumberFormat="1" applyFont="1" applyBorder="1" applyAlignment="1">
      <alignment horizontal="center" vertical="center" wrapText="1"/>
    </xf>
    <xf numFmtId="171" fontId="27" fillId="0" borderId="7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14" fontId="27" fillId="0" borderId="7" xfId="1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31" borderId="1" xfId="0" applyFont="1" applyFill="1" applyBorder="1" applyAlignment="1">
      <alignment horizontal="center" vertical="center"/>
    </xf>
    <xf numFmtId="0" fontId="28" fillId="31" borderId="2" xfId="0" applyFont="1" applyFill="1" applyBorder="1" applyAlignment="1">
      <alignment horizontal="center" vertical="center"/>
    </xf>
    <xf numFmtId="0" fontId="28" fillId="31" borderId="3" xfId="0" applyFont="1" applyFill="1" applyBorder="1" applyAlignment="1">
      <alignment horizontal="center" vertical="center"/>
    </xf>
    <xf numFmtId="0" fontId="28" fillId="31" borderId="4" xfId="0" applyFont="1" applyFill="1" applyBorder="1" applyAlignment="1">
      <alignment horizontal="center" vertical="center"/>
    </xf>
    <xf numFmtId="0" fontId="28" fillId="31" borderId="0" xfId="0" applyFont="1" applyFill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169" fontId="28" fillId="31" borderId="5" xfId="0" applyNumberFormat="1" applyFont="1" applyFill="1" applyBorder="1" applyAlignment="1">
      <alignment horizontal="center" vertical="center"/>
    </xf>
    <xf numFmtId="169" fontId="28" fillId="31" borderId="20" xfId="0" applyNumberFormat="1" applyFont="1" applyFill="1" applyBorder="1" applyAlignment="1">
      <alignment horizontal="center" vertical="center"/>
    </xf>
    <xf numFmtId="169" fontId="28" fillId="31" borderId="6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171" fontId="28" fillId="0" borderId="7" xfId="0" applyNumberFormat="1" applyFont="1" applyBorder="1" applyAlignment="1">
      <alignment horizontal="center" vertical="center"/>
    </xf>
    <xf numFmtId="10" fontId="27" fillId="0" borderId="7" xfId="1" applyNumberFormat="1" applyFont="1" applyFill="1" applyBorder="1" applyAlignment="1">
      <alignment horizontal="center" vertical="center"/>
    </xf>
    <xf numFmtId="172" fontId="27" fillId="0" borderId="7" xfId="0" applyNumberFormat="1" applyFont="1" applyBorder="1" applyAlignment="1">
      <alignment horizontal="center" vertical="center"/>
    </xf>
    <xf numFmtId="0" fontId="2" fillId="26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5" borderId="7" xfId="0" applyFill="1" applyBorder="1" applyAlignment="1">
      <alignment horizontal="center" vertical="center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K23"/>
  <sheetViews>
    <sheetView tabSelected="1" zoomScale="85" zoomScaleNormal="85" workbookViewId="0">
      <selection activeCell="C7" sqref="C7"/>
    </sheetView>
  </sheetViews>
  <sheetFormatPr baseColWidth="10" defaultColWidth="11.42578125" defaultRowHeight="12.75"/>
  <cols>
    <col min="1" max="1" width="6.42578125" style="24" customWidth="1"/>
    <col min="2" max="2" width="15.42578125" style="24" customWidth="1"/>
    <col min="3" max="3" width="16.140625" style="24" customWidth="1"/>
    <col min="4" max="5" width="37.7109375" style="24" customWidth="1"/>
    <col min="6" max="6" width="16.140625" style="24" customWidth="1"/>
    <col min="7" max="7" width="17.5703125" style="24" bestFit="1" customWidth="1"/>
    <col min="8" max="8" width="17.85546875" style="24" customWidth="1"/>
    <col min="9" max="9" width="16.5703125" style="24" customWidth="1"/>
    <col min="10" max="10" width="15.5703125" style="24" customWidth="1"/>
    <col min="11" max="12" width="17.7109375" style="24" customWidth="1"/>
    <col min="13" max="13" width="12.28515625" style="24" customWidth="1"/>
    <col min="14" max="37" width="11.5703125" style="24" customWidth="1"/>
    <col min="38" max="16384" width="11.42578125" style="24"/>
  </cols>
  <sheetData>
    <row r="2" spans="2:11" ht="13.5" thickBot="1"/>
    <row r="3" spans="2:11" ht="14.45" customHeight="1">
      <c r="C3" s="55" t="s">
        <v>60</v>
      </c>
      <c r="D3" s="56"/>
      <c r="E3" s="56"/>
      <c r="F3" s="56"/>
      <c r="G3" s="56"/>
      <c r="H3" s="56"/>
      <c r="I3" s="56"/>
      <c r="J3" s="56"/>
      <c r="K3" s="57"/>
    </row>
    <row r="4" spans="2:11" s="25" customFormat="1" ht="11.45" customHeight="1">
      <c r="C4" s="58"/>
      <c r="D4" s="59"/>
      <c r="E4" s="59"/>
      <c r="F4" s="59"/>
      <c r="G4" s="59"/>
      <c r="H4" s="59"/>
      <c r="I4" s="59"/>
      <c r="J4" s="59"/>
      <c r="K4" s="60"/>
    </row>
    <row r="5" spans="2:11" ht="15.6" customHeight="1">
      <c r="C5" s="58" t="s">
        <v>31</v>
      </c>
      <c r="D5" s="59"/>
      <c r="E5" s="59"/>
      <c r="F5" s="59"/>
      <c r="G5" s="59"/>
      <c r="H5" s="59"/>
      <c r="I5" s="59"/>
      <c r="J5" s="59"/>
      <c r="K5" s="60"/>
    </row>
    <row r="6" spans="2:11" ht="27" customHeight="1" thickBot="1">
      <c r="C6" s="61">
        <v>44926</v>
      </c>
      <c r="D6" s="62"/>
      <c r="E6" s="62"/>
      <c r="F6" s="62"/>
      <c r="G6" s="62"/>
      <c r="H6" s="62"/>
      <c r="I6" s="62"/>
      <c r="J6" s="62"/>
      <c r="K6" s="63"/>
    </row>
    <row r="7" spans="2:11" ht="8.4499999999999993" customHeight="1">
      <c r="J7" s="26"/>
    </row>
    <row r="8" spans="2:11" ht="25.5">
      <c r="C8" s="27" t="s">
        <v>53</v>
      </c>
      <c r="D8" s="27" t="s">
        <v>54</v>
      </c>
      <c r="E8" s="27" t="s">
        <v>49</v>
      </c>
      <c r="F8" s="27" t="s">
        <v>55</v>
      </c>
      <c r="G8" s="27" t="s">
        <v>56</v>
      </c>
      <c r="H8" s="27" t="s">
        <v>57</v>
      </c>
      <c r="I8" s="27" t="s">
        <v>58</v>
      </c>
      <c r="J8" s="28" t="s">
        <v>59</v>
      </c>
      <c r="K8" s="29" t="s">
        <v>0</v>
      </c>
    </row>
    <row r="9" spans="2:11" ht="40.15" customHeight="1">
      <c r="C9" s="64" t="s">
        <v>22</v>
      </c>
      <c r="D9" s="30" t="s">
        <v>34</v>
      </c>
      <c r="E9" s="31" t="s">
        <v>46</v>
      </c>
      <c r="F9" s="31" t="s">
        <v>65</v>
      </c>
      <c r="G9" s="51">
        <v>67.7</v>
      </c>
      <c r="H9" s="33">
        <v>19.786000000000001</v>
      </c>
      <c r="I9" s="34">
        <f>G9-H9</f>
        <v>47.914000000000001</v>
      </c>
      <c r="J9" s="35">
        <f>H9/G9</f>
        <v>0.29225997045790253</v>
      </c>
      <c r="K9" s="36" t="s">
        <v>1</v>
      </c>
    </row>
    <row r="10" spans="2:11" ht="40.15" customHeight="1">
      <c r="C10" s="64"/>
      <c r="D10" s="30" t="s">
        <v>35</v>
      </c>
      <c r="E10" s="31" t="s">
        <v>47</v>
      </c>
      <c r="F10" s="31" t="s">
        <v>65</v>
      </c>
      <c r="G10" s="51">
        <v>6.77</v>
      </c>
      <c r="H10" s="52">
        <v>0.04</v>
      </c>
      <c r="I10" s="34">
        <f>G10-H10</f>
        <v>6.7299999999999995</v>
      </c>
      <c r="J10" s="35">
        <f>H10/G10</f>
        <v>5.9084194977843431E-3</v>
      </c>
      <c r="K10" s="37" t="s">
        <v>1</v>
      </c>
    </row>
    <row r="11" spans="2:11" ht="40.15" customHeight="1">
      <c r="C11" s="64"/>
      <c r="D11" s="65" t="s">
        <v>63</v>
      </c>
      <c r="E11" s="65"/>
      <c r="F11" s="31" t="s">
        <v>65</v>
      </c>
      <c r="G11" s="38">
        <f>SUM(G9:G10)</f>
        <v>74.47</v>
      </c>
      <c r="H11" s="31">
        <f>SUM(H9:H10)</f>
        <v>19.826000000000001</v>
      </c>
      <c r="I11" s="50">
        <f>+G11-H11</f>
        <v>54.643999999999998</v>
      </c>
      <c r="J11" s="44">
        <f>+H11/G11</f>
        <v>0.26622801127970996</v>
      </c>
      <c r="K11" s="45" t="s">
        <v>1</v>
      </c>
    </row>
    <row r="12" spans="2:11" ht="44.25" customHeight="1">
      <c r="B12" s="39"/>
      <c r="C12" s="64"/>
      <c r="D12" s="66" t="s">
        <v>45</v>
      </c>
      <c r="E12" s="31" t="s">
        <v>46</v>
      </c>
      <c r="F12" s="31" t="s">
        <v>43</v>
      </c>
      <c r="G12" s="67">
        <v>8604.5300000000007</v>
      </c>
      <c r="H12" s="33">
        <v>6331.1989999999996</v>
      </c>
      <c r="I12" s="69">
        <f>+G12-(H12+H13)</f>
        <v>-566.05099999999948</v>
      </c>
      <c r="J12" s="68">
        <f>(H12+H13)/G12</f>
        <v>1.0657852317325873</v>
      </c>
      <c r="K12" s="53">
        <v>44780</v>
      </c>
    </row>
    <row r="13" spans="2:11" ht="44.25" customHeight="1">
      <c r="B13" s="39"/>
      <c r="C13" s="64"/>
      <c r="D13" s="66"/>
      <c r="E13" s="31" t="s">
        <v>48</v>
      </c>
      <c r="F13" s="54" t="s">
        <v>43</v>
      </c>
      <c r="G13" s="67"/>
      <c r="H13" s="33">
        <v>2839.3820000000001</v>
      </c>
      <c r="I13" s="69"/>
      <c r="J13" s="68"/>
      <c r="K13" s="53">
        <v>44780</v>
      </c>
    </row>
    <row r="14" spans="2:11" ht="40.15" customHeight="1">
      <c r="B14" s="39"/>
      <c r="C14" s="64"/>
      <c r="D14" s="30" t="s">
        <v>52</v>
      </c>
      <c r="E14" s="31" t="s">
        <v>47</v>
      </c>
      <c r="F14" s="31" t="s">
        <v>44</v>
      </c>
      <c r="G14" s="32">
        <v>6320</v>
      </c>
      <c r="H14" s="33">
        <v>6028.9250000000002</v>
      </c>
      <c r="I14" s="40">
        <f>+G14-H14</f>
        <v>291.07499999999982</v>
      </c>
      <c r="J14" s="41">
        <f>(H14)/G14</f>
        <v>0.95394382911392406</v>
      </c>
      <c r="K14" s="36" t="s">
        <v>1</v>
      </c>
    </row>
    <row r="15" spans="2:11" ht="40.15" customHeight="1">
      <c r="B15" s="42"/>
      <c r="C15" s="64"/>
      <c r="D15" s="66" t="s">
        <v>2</v>
      </c>
      <c r="E15" s="66"/>
      <c r="F15" s="31" t="s">
        <v>33</v>
      </c>
      <c r="G15" s="32">
        <v>1</v>
      </c>
      <c r="H15" s="33"/>
      <c r="I15" s="43">
        <f>G15-H15</f>
        <v>1</v>
      </c>
      <c r="J15" s="35">
        <f t="shared" ref="J15" si="0">H15/G15</f>
        <v>0</v>
      </c>
      <c r="K15" s="36" t="s">
        <v>1</v>
      </c>
    </row>
    <row r="16" spans="2:11" ht="40.15" customHeight="1">
      <c r="B16" s="39"/>
      <c r="C16" s="64"/>
      <c r="D16" s="65" t="s">
        <v>64</v>
      </c>
      <c r="E16" s="65"/>
      <c r="F16" s="65"/>
      <c r="G16" s="38">
        <f>SUM(G12:G15)+G11</f>
        <v>15000</v>
      </c>
      <c r="H16" s="31">
        <f>SUM(H12:H15)</f>
        <v>15199.506000000001</v>
      </c>
      <c r="I16" s="31">
        <f>+G16-H16</f>
        <v>-199.50600000000122</v>
      </c>
      <c r="J16" s="44">
        <f>+H16/G16</f>
        <v>1.0133004000000001</v>
      </c>
      <c r="K16" s="45" t="s">
        <v>1</v>
      </c>
    </row>
    <row r="17" spans="2:10">
      <c r="B17" s="39"/>
    </row>
    <row r="18" spans="2:10">
      <c r="B18" s="39"/>
      <c r="C18" s="46" t="s">
        <v>61</v>
      </c>
    </row>
    <row r="19" spans="2:10">
      <c r="C19" s="46" t="s">
        <v>62</v>
      </c>
    </row>
    <row r="20" spans="2:10">
      <c r="C20" s="46" t="s">
        <v>62</v>
      </c>
    </row>
    <row r="21" spans="2:10" ht="20.45" customHeight="1">
      <c r="C21" s="47" t="s">
        <v>62</v>
      </c>
    </row>
    <row r="22" spans="2:10" ht="19.5" customHeight="1"/>
    <row r="23" spans="2:10" ht="22.5" hidden="1" customHeight="1">
      <c r="C23" s="48" t="s">
        <v>3</v>
      </c>
      <c r="J23" s="49"/>
    </row>
  </sheetData>
  <mergeCells count="11">
    <mergeCell ref="C3:K4"/>
    <mergeCell ref="C5:K5"/>
    <mergeCell ref="C6:K6"/>
    <mergeCell ref="C9:C16"/>
    <mergeCell ref="D11:E11"/>
    <mergeCell ref="D15:E15"/>
    <mergeCell ref="D12:D13"/>
    <mergeCell ref="G12:G13"/>
    <mergeCell ref="J12:J13"/>
    <mergeCell ref="I12:I13"/>
    <mergeCell ref="D16:F16"/>
  </mergeCells>
  <conditionalFormatting sqref="J15">
    <cfRule type="dataBar" priority="7">
      <dataBar>
        <cfvo type="min"/>
        <cfvo type="max"/>
        <color rgb="FFFF555A"/>
      </dataBar>
    </cfRule>
  </conditionalFormatting>
  <conditionalFormatting sqref="J15">
    <cfRule type="dataBar" priority="3">
      <dataBar>
        <cfvo type="min"/>
        <cfvo type="max"/>
        <color theme="0"/>
      </dataBar>
    </cfRule>
  </conditionalFormatting>
  <conditionalFormatting sqref="J9:J10">
    <cfRule type="dataBar" priority="1">
      <dataBar>
        <cfvo type="min"/>
        <cfvo type="max"/>
        <color rgb="FF63C384"/>
      </dataBar>
    </cfRule>
  </conditionalFormatting>
  <conditionalFormatting sqref="J14:J15 J12">
    <cfRule type="dataBar" priority="9">
      <dataBar>
        <cfvo type="min"/>
        <cfvo type="max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I11:J11 I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77" t="s">
        <v>4</v>
      </c>
      <c r="C1" s="77"/>
      <c r="D1" s="77"/>
      <c r="E1" s="77"/>
      <c r="H1" s="70" t="s">
        <v>5</v>
      </c>
      <c r="I1" s="70"/>
      <c r="J1" s="70"/>
      <c r="K1" s="70"/>
    </row>
    <row r="2" spans="2:11">
      <c r="B2" s="77"/>
      <c r="C2" s="77"/>
      <c r="D2" s="77"/>
      <c r="E2" s="77"/>
      <c r="H2" s="70"/>
      <c r="I2" s="70"/>
      <c r="J2" s="70"/>
      <c r="K2" s="70"/>
    </row>
    <row r="3" spans="2:11" ht="8.25" customHeight="1"/>
    <row r="4" spans="2:11" s="6" customFormat="1" ht="14.45" customHeight="1">
      <c r="B4" s="71" t="s">
        <v>7</v>
      </c>
      <c r="C4" s="73" t="s">
        <v>8</v>
      </c>
      <c r="D4" s="73"/>
      <c r="E4" s="75" t="s">
        <v>6</v>
      </c>
      <c r="H4" s="71" t="s">
        <v>7</v>
      </c>
      <c r="I4" s="73" t="s">
        <v>8</v>
      </c>
      <c r="J4" s="73"/>
      <c r="K4" s="74" t="s">
        <v>6</v>
      </c>
    </row>
    <row r="5" spans="2:11" s="6" customFormat="1">
      <c r="B5" s="72"/>
      <c r="C5" s="5">
        <v>10</v>
      </c>
      <c r="D5" s="5">
        <v>11</v>
      </c>
      <c r="E5" s="76"/>
      <c r="H5" s="72"/>
      <c r="I5" s="5">
        <v>10</v>
      </c>
      <c r="J5" s="5">
        <v>11</v>
      </c>
      <c r="K5" s="74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2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0">
        <v>653.90500000000054</v>
      </c>
      <c r="J7" s="10"/>
      <c r="K7" s="1">
        <v>653.90500000000054</v>
      </c>
    </row>
    <row r="8" spans="2:11">
      <c r="B8" s="7" t="s">
        <v>6</v>
      </c>
      <c r="C8" s="5">
        <f>SUM(C6:C7)</f>
        <v>72.718999999999909</v>
      </c>
      <c r="D8" s="5">
        <f>SUM(D6:D7)</f>
        <v>0.62</v>
      </c>
      <c r="E8" s="11">
        <f>SUM(E6:E7)</f>
        <v>73.338999999999913</v>
      </c>
      <c r="H8" s="2">
        <v>11</v>
      </c>
      <c r="I8" s="10"/>
      <c r="J8" s="10">
        <f>312.979+0.065</f>
        <v>313.04399999999998</v>
      </c>
      <c r="K8" s="1">
        <v>312.97900000000016</v>
      </c>
    </row>
    <row r="9" spans="2:11">
      <c r="H9" s="7" t="s">
        <v>6</v>
      </c>
      <c r="I9" s="9">
        <v>653.90500000000054</v>
      </c>
      <c r="J9" s="8">
        <v>315.12900000000013</v>
      </c>
      <c r="K9" s="5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showGridLines="0" zoomScale="90" zoomScaleNormal="90" workbookViewId="0">
      <selection activeCell="P7" sqref="P7"/>
    </sheetView>
  </sheetViews>
  <sheetFormatPr baseColWidth="10" defaultColWidth="14.42578125" defaultRowHeight="12" customHeight="1"/>
  <cols>
    <col min="1" max="1" width="18.7109375" style="13" customWidth="1"/>
    <col min="2" max="2" width="8.7109375" style="13" customWidth="1"/>
    <col min="3" max="3" width="20.28515625" style="13" customWidth="1"/>
    <col min="4" max="4" width="18.5703125" style="13" customWidth="1"/>
    <col min="5" max="5" width="47.5703125" style="13" bestFit="1" customWidth="1"/>
    <col min="6" max="6" width="12" style="13" bestFit="1" customWidth="1"/>
    <col min="7" max="7" width="11.42578125" style="13" bestFit="1" customWidth="1"/>
    <col min="8" max="8" width="14.140625" style="13" customWidth="1"/>
    <col min="9" max="9" width="16.5703125" style="13" customWidth="1"/>
    <col min="10" max="10" width="12.7109375" style="13" bestFit="1" customWidth="1"/>
    <col min="11" max="11" width="14.28515625" style="13" customWidth="1"/>
    <col min="12" max="12" width="19.28515625" style="13" customWidth="1"/>
    <col min="13" max="13" width="17.42578125" style="19" bestFit="1" customWidth="1"/>
    <col min="14" max="14" width="11.85546875" style="20" customWidth="1"/>
    <col min="15" max="15" width="16.140625" style="13" customWidth="1"/>
    <col min="16" max="16384" width="14.42578125" style="13"/>
  </cols>
  <sheetData>
    <row r="1" spans="1:17" ht="12" customHeight="1">
      <c r="A1" s="21" t="s">
        <v>9</v>
      </c>
      <c r="B1" s="21" t="s">
        <v>10</v>
      </c>
      <c r="C1" s="21" t="s">
        <v>30</v>
      </c>
      <c r="D1" s="21" t="s">
        <v>11</v>
      </c>
      <c r="E1" s="21" t="s">
        <v>28</v>
      </c>
      <c r="F1" s="21" t="s">
        <v>12</v>
      </c>
      <c r="G1" s="21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19</v>
      </c>
      <c r="N1" s="21" t="s">
        <v>20</v>
      </c>
      <c r="O1" s="21" t="s">
        <v>21</v>
      </c>
      <c r="P1" s="21" t="s">
        <v>40</v>
      </c>
      <c r="Q1" s="21" t="s">
        <v>41</v>
      </c>
    </row>
    <row r="2" spans="1:17" ht="12" customHeight="1">
      <c r="A2" s="14" t="s">
        <v>22</v>
      </c>
      <c r="B2" s="14" t="s">
        <v>23</v>
      </c>
      <c r="C2" s="22" t="s">
        <v>32</v>
      </c>
      <c r="D2" s="23" t="s">
        <v>29</v>
      </c>
      <c r="E2" s="23" t="s">
        <v>37</v>
      </c>
      <c r="F2" s="14" t="s">
        <v>24</v>
      </c>
      <c r="G2" s="14" t="s">
        <v>25</v>
      </c>
      <c r="H2" s="15">
        <f>+'ERIZO X-XI'!G9</f>
        <v>67.7</v>
      </c>
      <c r="I2" s="14"/>
      <c r="J2" s="15">
        <f>+H2+I2</f>
        <v>67.7</v>
      </c>
      <c r="K2" s="15">
        <f>+'ERIZO X-XI'!$H$9</f>
        <v>19.786000000000001</v>
      </c>
      <c r="L2" s="15">
        <f>+J2-K2</f>
        <v>47.914000000000001</v>
      </c>
      <c r="M2" s="16">
        <f>+K2/J2</f>
        <v>0.29225997045790253</v>
      </c>
      <c r="N2" s="17" t="str">
        <f>+'ERIZO X-XI'!K9</f>
        <v>-</v>
      </c>
      <c r="O2" s="18">
        <f>+'ERIZO X-XI'!C6</f>
        <v>44926</v>
      </c>
      <c r="P2" s="14">
        <v>2022</v>
      </c>
      <c r="Q2" s="14"/>
    </row>
    <row r="3" spans="1:17" ht="12" customHeight="1">
      <c r="A3" s="14" t="s">
        <v>22</v>
      </c>
      <c r="B3" s="14" t="s">
        <v>23</v>
      </c>
      <c r="C3" s="22" t="s">
        <v>27</v>
      </c>
      <c r="D3" s="23" t="s">
        <v>29</v>
      </c>
      <c r="E3" s="23" t="s">
        <v>38</v>
      </c>
      <c r="F3" s="14" t="s">
        <v>24</v>
      </c>
      <c r="G3" s="14" t="s">
        <v>25</v>
      </c>
      <c r="H3" s="15">
        <f>+'ERIZO X-XI'!G10</f>
        <v>6.77</v>
      </c>
      <c r="I3" s="14"/>
      <c r="J3" s="15">
        <f>+H3+I3</f>
        <v>6.77</v>
      </c>
      <c r="K3" s="15">
        <f>+'ERIZO X-XI'!H10</f>
        <v>0.04</v>
      </c>
      <c r="L3" s="15">
        <f>+J3-K3</f>
        <v>6.7299999999999995</v>
      </c>
      <c r="M3" s="16">
        <f>+K3/J3</f>
        <v>5.9084194977843431E-3</v>
      </c>
      <c r="N3" s="17" t="str">
        <f>+'ERIZO X-XI'!K10</f>
        <v>-</v>
      </c>
      <c r="O3" s="18">
        <f>+'ERIZO X-XI'!$C$6</f>
        <v>44926</v>
      </c>
      <c r="P3" s="14">
        <v>2022</v>
      </c>
      <c r="Q3" s="14"/>
    </row>
    <row r="4" spans="1:17" ht="12" customHeight="1">
      <c r="A4" s="14" t="s">
        <v>22</v>
      </c>
      <c r="B4" s="14" t="s">
        <v>23</v>
      </c>
      <c r="C4" s="22" t="s">
        <v>32</v>
      </c>
      <c r="D4" s="23" t="s">
        <v>29</v>
      </c>
      <c r="E4" s="23" t="s">
        <v>39</v>
      </c>
      <c r="F4" s="14" t="s">
        <v>26</v>
      </c>
      <c r="G4" s="14" t="s">
        <v>42</v>
      </c>
      <c r="H4" s="15">
        <f>+'ERIZO X-XI'!G12</f>
        <v>8604.5300000000007</v>
      </c>
      <c r="I4" s="14"/>
      <c r="J4" s="15">
        <f>+H4+I4</f>
        <v>8604.5300000000007</v>
      </c>
      <c r="K4" s="15">
        <f>+'ERIZO X-XI'!H12</f>
        <v>6331.1989999999996</v>
      </c>
      <c r="L4" s="15">
        <f>+'ERIZO X-XI'!I12</f>
        <v>-566.05099999999948</v>
      </c>
      <c r="M4" s="16">
        <f>+'ERIZO X-XI'!J12</f>
        <v>1.0657852317325873</v>
      </c>
      <c r="N4" s="17">
        <f>+'ERIZO X-XI'!K12</f>
        <v>44780</v>
      </c>
      <c r="O4" s="18">
        <f>+'ERIZO X-XI'!$C$6</f>
        <v>44926</v>
      </c>
      <c r="P4" s="14">
        <v>2022</v>
      </c>
      <c r="Q4" s="14"/>
    </row>
    <row r="5" spans="1:17" ht="12" customHeight="1">
      <c r="A5" s="14" t="s">
        <v>22</v>
      </c>
      <c r="B5" s="14" t="s">
        <v>23</v>
      </c>
      <c r="C5" s="22" t="s">
        <v>51</v>
      </c>
      <c r="D5" s="23" t="s">
        <v>49</v>
      </c>
      <c r="E5" s="23" t="s">
        <v>50</v>
      </c>
      <c r="F5" s="14" t="s">
        <v>26</v>
      </c>
      <c r="G5" s="14" t="s">
        <v>42</v>
      </c>
      <c r="H5" s="15">
        <f>+'ERIZO X-XI'!G12</f>
        <v>8604.5300000000007</v>
      </c>
      <c r="I5" s="14"/>
      <c r="J5" s="15">
        <f>+H5+I5</f>
        <v>8604.5300000000007</v>
      </c>
      <c r="K5" s="15">
        <f>+'ERIZO X-XI'!H13</f>
        <v>2839.3820000000001</v>
      </c>
      <c r="L5" s="15">
        <f>+'ERIZO X-XI'!I12</f>
        <v>-566.05099999999948</v>
      </c>
      <c r="M5" s="16">
        <f>+K5/J5</f>
        <v>0.32998687900443135</v>
      </c>
      <c r="N5" s="17">
        <f>+'ERIZO X-XI'!K13</f>
        <v>44780</v>
      </c>
      <c r="O5" s="18">
        <f>+'ERIZO X-XI'!$C$6</f>
        <v>44926</v>
      </c>
      <c r="P5" s="14">
        <v>2022</v>
      </c>
      <c r="Q5" s="14"/>
    </row>
    <row r="6" spans="1:17" ht="12" customHeight="1">
      <c r="A6" s="14" t="s">
        <v>22</v>
      </c>
      <c r="B6" s="14" t="s">
        <v>23</v>
      </c>
      <c r="C6" s="22" t="s">
        <v>27</v>
      </c>
      <c r="D6" s="23" t="s">
        <v>29</v>
      </c>
      <c r="E6" s="23" t="s">
        <v>36</v>
      </c>
      <c r="F6" s="14" t="s">
        <v>26</v>
      </c>
      <c r="G6" s="14" t="s">
        <v>42</v>
      </c>
      <c r="H6" s="15">
        <f>+'ERIZO X-XI'!G14</f>
        <v>6320</v>
      </c>
      <c r="I6" s="14"/>
      <c r="J6" s="15">
        <f>+H6+I6</f>
        <v>6320</v>
      </c>
      <c r="K6" s="15">
        <f>+'ERIZO X-XI'!H14</f>
        <v>6028.9250000000002</v>
      </c>
      <c r="L6" s="15">
        <f t="shared" ref="L6" si="0">+J6-K6</f>
        <v>291.07499999999982</v>
      </c>
      <c r="M6" s="16">
        <f>+K6/J6</f>
        <v>0.95394382911392406</v>
      </c>
      <c r="N6" s="17" t="str">
        <f>+'ERIZO X-XI'!K14</f>
        <v>-</v>
      </c>
      <c r="O6" s="18">
        <f>+'ERIZO X-XI'!$C$6</f>
        <v>44926</v>
      </c>
      <c r="P6" s="14">
        <v>2022</v>
      </c>
      <c r="Q6" s="14"/>
    </row>
  </sheetData>
  <pageMargins left="0.7" right="0.7" top="0.75" bottom="0.75" header="0.3" footer="0.3"/>
  <ignoredErrors>
    <ignoredError sqref="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CEA TELLO, MARIO ANDRES</cp:lastModifiedBy>
  <dcterms:created xsi:type="dcterms:W3CDTF">2019-01-09T13:24:47Z</dcterms:created>
  <dcterms:modified xsi:type="dcterms:W3CDTF">2023-01-03T13:21:10Z</dcterms:modified>
</cp:coreProperties>
</file>