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05" yWindow="-105" windowWidth="23250" windowHeight="12450" tabRatio="290"/>
  </bookViews>
  <sheets>
    <sheet name="ERIZO X-XI" sheetId="1" r:id="rId1"/>
    <sheet name="Datos DA" sheetId="2" state="hidden" r:id="rId2"/>
    <sheet name="Web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G11" i="1" l="1"/>
  <c r="H16" i="1" l="1"/>
  <c r="J12" i="1" l="1"/>
  <c r="N5" i="3" l="1"/>
  <c r="O5" i="3"/>
  <c r="K5" i="3"/>
  <c r="H5" i="3"/>
  <c r="J5" i="3" s="1"/>
  <c r="I15" i="1"/>
  <c r="I12" i="1"/>
  <c r="L4" i="3" s="1"/>
  <c r="M5" i="3" l="1"/>
  <c r="L5" i="3"/>
  <c r="K6" i="3"/>
  <c r="K4" i="3"/>
  <c r="H6" i="3"/>
  <c r="J6" i="3" s="1"/>
  <c r="H4" i="3"/>
  <c r="J4" i="3" s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I9" i="1"/>
  <c r="G16" i="1"/>
  <c r="J11" i="1" l="1"/>
  <c r="I10" i="1"/>
  <c r="O6" i="3" l="1"/>
  <c r="N6" i="3"/>
  <c r="O4" i="3"/>
  <c r="O3" i="3"/>
  <c r="J3" i="3"/>
  <c r="E7" i="2"/>
  <c r="J8" i="2"/>
  <c r="D8" i="2"/>
  <c r="C6" i="2"/>
  <c r="E6" i="2" s="1"/>
  <c r="J16" i="1"/>
  <c r="E8" i="2" l="1"/>
  <c r="M3" i="3"/>
  <c r="L3" i="3"/>
  <c r="C8" i="2"/>
  <c r="J15" i="1" l="1"/>
  <c r="J10" i="1"/>
  <c r="I11" i="1" l="1"/>
  <c r="J2" i="3"/>
  <c r="L2" i="3" s="1"/>
  <c r="I16" i="1"/>
  <c r="M2" i="3" l="1"/>
</calcChain>
</file>

<file path=xl/comments1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<sst xmlns="http://schemas.openxmlformats.org/spreadsheetml/2006/main" count="106" uniqueCount="66">
  <si>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</si>
  <si>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</si>
  <si>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</si>
  <si>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</si>
  <si>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</si>
  <si>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</si>
  <si>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</si>
  <si>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</si>
  <si>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</si>
  <si>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</si>
  <si>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</si>
  <si>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</si>
  <si>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</si>
  <si>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</si>
  <si>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</si>
  <si>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</si>
  <si>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</si>
  <si>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</si>
  <si>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</si>
  <si>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</si>
  <si>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</si>
  <si>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</si>
  <si>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</si>
  <si>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</si>
  <si>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ENERO</t>
  </si>
  <si>
    <t>FEBRERO</t>
  </si>
  <si>
    <t>MARZO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</si>
  <si>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</si>
  <si>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</si>
  <si>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</si>
  <si>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</si>
  <si>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</si>
  <si>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</si>
  <si>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</si>
  <si>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</si>
  <si>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</si>
  <si>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</si>
  <si>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</si>
  <si>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</si>
  <si>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</si>
  <si>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</si>
  <si>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</si>
  <si>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>OCTUBRE</t>
  </si>
  <si>
    <t>Abr-14 Oct</t>
  </si>
  <si>
    <t>21 Mar- 14 Oct</t>
  </si>
  <si>
    <t xml:space="preserve">Cuota Región de Los Lagos </t>
  </si>
  <si>
    <t>Los Lagos</t>
  </si>
  <si>
    <t>Aysén</t>
  </si>
  <si>
    <t>Zona contigua</t>
  </si>
  <si>
    <t>ZONA CONTIGUA</t>
  </si>
  <si>
    <t>ZONA CONTIGUA X-XI REGION</t>
  </si>
  <si>
    <t>ZC X-XI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</si>
  <si>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</si>
  <si>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</si>
  <si>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</si>
  <si>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</si>
  <si>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</si>
  <si>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</si>
  <si>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</si>
  <si>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</si>
  <si>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 xml:space="preserve"> </t>
  </si>
  <si>
    <t xml:space="preserve">Total Cuota Estival Global </t>
  </si>
  <si>
    <t xml:space="preserve">Total Cuota Global </t>
  </si>
  <si>
    <t>16 Ene-28 Feb</t>
  </si>
  <si>
    <t>Dec. Ex. N° Establece cuota estival de  ton</t>
  </si>
  <si>
    <t>RESUMEN ANUAL CONSUMO DE CUOTA ERIZO X - XI REGION,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</si>
</sst>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85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171" fontId="28" fillId="0" borderId="7" xfId="0" applyNumberFormat="1" applyFont="1" applyBorder="1" applyAlignment="1">
      <alignment horizontal="center" vertical="center" wrapText="1"/>
    </xf>
    <xf numFmtId="0" fontId="31" fillId="29" borderId="0" xfId="0" applyFont="1" applyFill="1"/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10" fontId="28" fillId="0" borderId="7" xfId="1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2" fontId="27" fillId="24" borderId="7" xfId="0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/>
    </xf>
    <xf numFmtId="0" fontId="28" fillId="31" borderId="1" xfId="0" applyFont="1" applyFill="1" applyBorder="1" applyAlignment="1">
      <alignment horizontal="center" vertical="center"/>
    </xf>
    <xf numFmtId="0" fontId="28" fillId="31" borderId="2" xfId="0" applyFont="1" applyFill="1" applyBorder="1" applyAlignment="1">
      <alignment horizontal="center" vertical="center"/>
    </xf>
    <xf numFmtId="0" fontId="28" fillId="31" borderId="3" xfId="0" applyFont="1" applyFill="1" applyBorder="1" applyAlignment="1">
      <alignment horizontal="center" vertical="center"/>
    </xf>
    <xf numFmtId="0" fontId="28" fillId="31" borderId="4" xfId="0" applyFont="1" applyFill="1" applyBorder="1" applyAlignment="1">
      <alignment horizontal="center" vertical="center"/>
    </xf>
    <xf numFmtId="0" fontId="28" fillId="31" borderId="0" xfId="0" applyFont="1" applyFill="1" applyAlignment="1">
      <alignment horizontal="center" vertical="center"/>
    </xf>
    <xf numFmtId="0" fontId="28" fillId="31" borderId="19" xfId="0" applyFont="1" applyFill="1" applyBorder="1" applyAlignment="1">
      <alignment horizontal="center" vertical="center"/>
    </xf>
    <xf numFmtId="169" fontId="28" fillId="31" borderId="5" xfId="0" applyNumberFormat="1" applyFont="1" applyFill="1" applyBorder="1" applyAlignment="1">
      <alignment horizontal="center" vertical="center"/>
    </xf>
    <xf numFmtId="169" fontId="28" fillId="31" borderId="20" xfId="0" applyNumberFormat="1" applyFont="1" applyFill="1" applyBorder="1" applyAlignment="1">
      <alignment horizontal="center" vertical="center"/>
    </xf>
    <xf numFmtId="169" fontId="28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  <xf numFmtId="171" fontId="28" fillId="0" borderId="18" xfId="0" applyNumberFormat="1" applyFont="1" applyBorder="1" applyAlignment="1">
      <alignment horizontal="center" vertical="center"/>
    </xf>
    <xf numFmtId="171" fontId="28" fillId="0" borderId="21" xfId="0" applyNumberFormat="1" applyFont="1" applyBorder="1" applyAlignment="1">
      <alignment horizontal="center" vertical="center"/>
    </xf>
    <xf numFmtId="171" fontId="28" fillId="0" borderId="8" xfId="0" applyNumberFormat="1" applyFont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zoomScale="85" zoomScaleNormal="85" workbookViewId="0">
      <selection activeCell="C7" sqref="C7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59" t="s">
        <v>65</v>
      </c>
      <c r="D3" s="60"/>
      <c r="E3" s="60"/>
      <c r="F3" s="60"/>
      <c r="G3" s="60"/>
      <c r="H3" s="60"/>
      <c r="I3" s="60"/>
      <c r="J3" s="60"/>
      <c r="K3" s="61"/>
    </row>
    <row r="4" spans="2:11" s="25" customFormat="1" ht="11.45" customHeight="1">
      <c r="C4" s="62"/>
      <c r="D4" s="63"/>
      <c r="E4" s="63"/>
      <c r="F4" s="63"/>
      <c r="G4" s="63"/>
      <c r="H4" s="63"/>
      <c r="I4" s="63"/>
      <c r="J4" s="63"/>
      <c r="K4" s="64"/>
    </row>
    <row r="5" spans="2:11" ht="15.6" customHeight="1">
      <c r="C5" s="62" t="s">
        <v>31</v>
      </c>
      <c r="D5" s="63"/>
      <c r="E5" s="63"/>
      <c r="F5" s="63"/>
      <c r="G5" s="63"/>
      <c r="H5" s="63"/>
      <c r="I5" s="63"/>
      <c r="J5" s="63"/>
      <c r="K5" s="64"/>
    </row>
    <row r="6" spans="2:11" ht="27" customHeight="1" thickBot="1">
      <c r="C6" s="65">
        <v>45005</v>
      </c>
      <c r="D6" s="66"/>
      <c r="E6" s="66"/>
      <c r="F6" s="66"/>
      <c r="G6" s="66"/>
      <c r="H6" s="66"/>
      <c r="I6" s="66"/>
      <c r="J6" s="66"/>
      <c r="K6" s="67"/>
    </row>
    <row r="7" spans="2:11" ht="8.4499999999999993" customHeight="1">
      <c r="J7" s="26"/>
    </row>
    <row r="8" spans="2:11" ht="25.5">
      <c r="C8" s="50" t="s">
        <v>53</v>
      </c>
      <c r="D8" s="50" t="s">
        <v>54</v>
      </c>
      <c r="E8" s="50" t="s">
        <v>49</v>
      </c>
      <c r="F8" s="50" t="s">
        <v>55</v>
      </c>
      <c r="G8" s="50" t="s">
        <v>56</v>
      </c>
      <c r="H8" s="50" t="s">
        <v>57</v>
      </c>
      <c r="I8" s="50" t="s">
        <v>58</v>
      </c>
      <c r="J8" s="51" t="s">
        <v>59</v>
      </c>
      <c r="K8" s="52" t="s">
        <v>0</v>
      </c>
    </row>
    <row r="9" spans="2:11" ht="40.15" customHeight="1">
      <c r="C9" s="68" t="s">
        <v>22</v>
      </c>
      <c r="D9" s="27" t="s">
        <v>34</v>
      </c>
      <c r="E9" s="28" t="s">
        <v>46</v>
      </c>
      <c r="F9" s="28" t="s">
        <v>63</v>
      </c>
      <c r="G9" s="47">
        <v>67.7</v>
      </c>
      <c r="H9" s="58">
        <v>13.664</v>
      </c>
      <c r="I9" s="31">
        <f>G9-H9</f>
        <v>54.036000000000001</v>
      </c>
      <c r="J9" s="32">
        <f>H9/G9</f>
        <v>0.20183161004431313</v>
      </c>
      <c r="K9" s="33" t="s">
        <v>1</v>
      </c>
    </row>
    <row r="10" spans="2:11" ht="40.15" customHeight="1">
      <c r="C10" s="68"/>
      <c r="D10" s="27" t="s">
        <v>35</v>
      </c>
      <c r="E10" s="28" t="s">
        <v>47</v>
      </c>
      <c r="F10" s="28" t="s">
        <v>63</v>
      </c>
      <c r="G10" s="47">
        <v>6.77</v>
      </c>
      <c r="H10" s="57">
        <v>0.13</v>
      </c>
      <c r="I10" s="56">
        <f>G10-H10</f>
        <v>6.64</v>
      </c>
      <c r="J10" s="32">
        <f>H10/G10</f>
        <v>1.9202363367799114E-2</v>
      </c>
      <c r="K10" s="34" t="s">
        <v>1</v>
      </c>
    </row>
    <row r="11" spans="2:11" ht="40.15" customHeight="1">
      <c r="C11" s="68"/>
      <c r="D11" s="69" t="s">
        <v>61</v>
      </c>
      <c r="E11" s="69"/>
      <c r="F11" s="50" t="s">
        <v>63</v>
      </c>
      <c r="G11" s="53">
        <f>G9+G10</f>
        <v>74.47</v>
      </c>
      <c r="H11" s="50"/>
      <c r="I11" s="54">
        <f>+G11-H11</f>
        <v>74.47</v>
      </c>
      <c r="J11" s="55">
        <f>+H11/G11</f>
        <v>0</v>
      </c>
      <c r="K11" s="52" t="s">
        <v>1</v>
      </c>
    </row>
    <row r="12" spans="2:11" ht="44.25" customHeight="1">
      <c r="B12" s="36"/>
      <c r="C12" s="68"/>
      <c r="D12" s="70" t="s">
        <v>45</v>
      </c>
      <c r="E12" s="28" t="s">
        <v>46</v>
      </c>
      <c r="F12" s="28" t="s">
        <v>43</v>
      </c>
      <c r="G12" s="82">
        <v>13924.53</v>
      </c>
      <c r="H12" s="30">
        <v>36.902000000000001</v>
      </c>
      <c r="I12" s="72">
        <f>+G12-(H12+H13)</f>
        <v>13887.628000000001</v>
      </c>
      <c r="J12" s="71">
        <f>(H12+H13)/G12</f>
        <v>2.6501433082481061E-3</v>
      </c>
      <c r="K12" s="49" t="s">
        <v>1</v>
      </c>
    </row>
    <row r="13" spans="2:11" ht="44.25" customHeight="1">
      <c r="B13" s="36"/>
      <c r="C13" s="68"/>
      <c r="D13" s="70"/>
      <c r="E13" s="28" t="s">
        <v>48</v>
      </c>
      <c r="F13" s="48" t="s">
        <v>43</v>
      </c>
      <c r="G13" s="83"/>
      <c r="H13" s="30"/>
      <c r="I13" s="72"/>
      <c r="J13" s="71"/>
      <c r="K13" s="49" t="s">
        <v>1</v>
      </c>
    </row>
    <row r="14" spans="2:11" ht="40.15" customHeight="1">
      <c r="B14" s="36"/>
      <c r="C14" s="68"/>
      <c r="D14" s="27" t="s">
        <v>52</v>
      </c>
      <c r="E14" s="28" t="s">
        <v>47</v>
      </c>
      <c r="F14" s="28" t="s">
        <v>44</v>
      </c>
      <c r="G14" s="84"/>
      <c r="H14" s="30"/>
      <c r="I14" s="37">
        <f>+G14-H14</f>
        <v>0</v>
      </c>
      <c r="J14" s="38" t="e">
        <f>(H14)/G14</f>
        <v>#DIV/0!</v>
      </c>
      <c r="K14" s="33" t="s">
        <v>1</v>
      </c>
    </row>
    <row r="15" spans="2:11" ht="40.15" customHeight="1">
      <c r="B15" s="39"/>
      <c r="C15" s="68"/>
      <c r="D15" s="70" t="s">
        <v>2</v>
      </c>
      <c r="E15" s="70"/>
      <c r="F15" s="28" t="s">
        <v>33</v>
      </c>
      <c r="G15" s="29">
        <v>1</v>
      </c>
      <c r="H15" s="30"/>
      <c r="I15" s="40">
        <f>G15-H15</f>
        <v>1</v>
      </c>
      <c r="J15" s="32">
        <f t="shared" ref="J15" si="0">H15/G15</f>
        <v>0</v>
      </c>
      <c r="K15" s="33" t="s">
        <v>1</v>
      </c>
    </row>
    <row r="16" spans="2:11" ht="40.15" customHeight="1">
      <c r="B16" s="36"/>
      <c r="C16" s="68"/>
      <c r="D16" s="73" t="s">
        <v>62</v>
      </c>
      <c r="E16" s="73"/>
      <c r="F16" s="73"/>
      <c r="G16" s="35">
        <f>SUM(G12:G15)+G11</f>
        <v>14000</v>
      </c>
      <c r="H16" s="28">
        <f>SUM(H12:H15)</f>
        <v>36.902000000000001</v>
      </c>
      <c r="I16" s="28">
        <f>+G16-H16</f>
        <v>13963.098</v>
      </c>
      <c r="J16" s="41">
        <f>+H16/G16</f>
        <v>2.6358571428571429E-3</v>
      </c>
      <c r="K16" s="42" t="s">
        <v>1</v>
      </c>
    </row>
    <row r="17" spans="2:10">
      <c r="B17" s="36"/>
    </row>
    <row r="18" spans="2:10">
      <c r="B18" s="36"/>
      <c r="C18" s="43" t="s">
        <v>64</v>
      </c>
    </row>
    <row r="19" spans="2:10">
      <c r="C19" s="43" t="s">
        <v>60</v>
      </c>
    </row>
    <row r="20" spans="2:10">
      <c r="C20" s="43" t="s">
        <v>60</v>
      </c>
    </row>
    <row r="21" spans="2:10" ht="20.45" customHeight="1">
      <c r="C21" s="44" t="s">
        <v>60</v>
      </c>
    </row>
    <row r="22" spans="2:10" ht="19.5" customHeight="1"/>
    <row r="23" spans="2:10" ht="22.5" hidden="1" customHeight="1">
      <c r="C23" s="45" t="s">
        <v>3</v>
      </c>
      <c r="J23" s="46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J12:J13"/>
    <mergeCell ref="I12:I13"/>
    <mergeCell ref="D16:F16"/>
    <mergeCell ref="G12:G14"/>
  </mergeCells>
  <conditionalFormatting sqref="J15">
    <cfRule type="dataBar" priority="7">
      <dataBar>
        <cfvo type="min"/>
        <cfvo type="max"/>
        <color rgb="FFFF555A"/>
      </dataBar>
    </cfRule>
  </conditionalFormatting>
  <conditionalFormatting sqref="J15">
    <cfRule type="dataBar" priority="3">
      <dataBar>
        <cfvo type="min"/>
        <cfvo type="max"/>
        <color theme="0"/>
      </dataBar>
    </cfRule>
  </conditionalFormatting>
  <conditionalFormatting sqref="J9:J10">
    <cfRule type="dataBar" priority="1">
      <dataBar>
        <cfvo type="min"/>
        <cfvo type="max"/>
        <color rgb="FF63C384"/>
      </dataBar>
    </cfRule>
  </conditionalFormatting>
  <conditionalFormatting sqref="J14:J15 J12">
    <cfRule type="dataBar" priority="9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81" t="s">
        <v>4</v>
      </c>
      <c r="C1" s="81"/>
      <c r="D1" s="81"/>
      <c r="E1" s="81"/>
      <c r="H1" s="74" t="s">
        <v>5</v>
      </c>
      <c r="I1" s="74"/>
      <c r="J1" s="74"/>
      <c r="K1" s="74"/>
    </row>
    <row r="2" spans="2:11">
      <c r="B2" s="81"/>
      <c r="C2" s="81"/>
      <c r="D2" s="81"/>
      <c r="E2" s="81"/>
      <c r="H2" s="74"/>
      <c r="I2" s="74"/>
      <c r="J2" s="74"/>
      <c r="K2" s="74"/>
    </row>
    <row r="3" spans="2:11" ht="8.25" customHeight="1"/>
    <row r="4" spans="2:11" s="6" customFormat="1" ht="14.45" customHeight="1">
      <c r="B4" s="75" t="s">
        <v>7</v>
      </c>
      <c r="C4" s="77" t="s">
        <v>8</v>
      </c>
      <c r="D4" s="77"/>
      <c r="E4" s="79" t="s">
        <v>6</v>
      </c>
      <c r="H4" s="75" t="s">
        <v>7</v>
      </c>
      <c r="I4" s="77" t="s">
        <v>8</v>
      </c>
      <c r="J4" s="77"/>
      <c r="K4" s="78" t="s">
        <v>6</v>
      </c>
    </row>
    <row r="5" spans="2:11" s="6" customFormat="1">
      <c r="B5" s="76"/>
      <c r="C5" s="5">
        <v>10</v>
      </c>
      <c r="D5" s="5">
        <v>11</v>
      </c>
      <c r="E5" s="80"/>
      <c r="H5" s="76"/>
      <c r="I5" s="5">
        <v>10</v>
      </c>
      <c r="J5" s="5">
        <v>11</v>
      </c>
      <c r="K5" s="78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opLeftCell="D1" zoomScale="90" zoomScaleNormal="90" workbookViewId="0">
      <selection activeCell="P2" sqref="P2:P6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30</v>
      </c>
      <c r="D1" s="21" t="s">
        <v>11</v>
      </c>
      <c r="E1" s="21" t="s">
        <v>28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40</v>
      </c>
      <c r="Q1" s="21" t="s">
        <v>41</v>
      </c>
    </row>
    <row r="2" spans="1:17" ht="12" customHeight="1">
      <c r="A2" s="14" t="s">
        <v>22</v>
      </c>
      <c r="B2" s="14" t="s">
        <v>23</v>
      </c>
      <c r="C2" s="22" t="s">
        <v>32</v>
      </c>
      <c r="D2" s="23" t="s">
        <v>29</v>
      </c>
      <c r="E2" s="23" t="s">
        <v>37</v>
      </c>
      <c r="F2" s="14" t="s">
        <v>24</v>
      </c>
      <c r="G2" s="14" t="s">
        <v>25</v>
      </c>
      <c r="H2" s="15">
        <f>+'ERIZO X-XI'!G9</f>
        <v>67.7</v>
      </c>
      <c r="I2" s="14"/>
      <c r="J2" s="15">
        <f>+H2+I2</f>
        <v>67.7</v>
      </c>
      <c r="K2" s="15">
        <f>+'ERIZO X-XI'!$H$9</f>
        <v>13.664</v>
      </c>
      <c r="L2" s="15">
        <f>+J2-K2</f>
        <v>54.036000000000001</v>
      </c>
      <c r="M2" s="16">
        <f>+K2/J2</f>
        <v>0.20183161004431313</v>
      </c>
      <c r="N2" s="17" t="str">
        <f>+'ERIZO X-XI'!K9</f>
        <v>-</v>
      </c>
      <c r="O2" s="18">
        <f>+'ERIZO X-XI'!C6</f>
        <v>45005</v>
      </c>
      <c r="P2" s="14">
        <v>2023</v>
      </c>
      <c r="Q2" s="14"/>
    </row>
    <row r="3" spans="1:17" ht="12" customHeight="1">
      <c r="A3" s="14" t="s">
        <v>22</v>
      </c>
      <c r="B3" s="14" t="s">
        <v>23</v>
      </c>
      <c r="C3" s="22" t="s">
        <v>27</v>
      </c>
      <c r="D3" s="23" t="s">
        <v>29</v>
      </c>
      <c r="E3" s="23" t="s">
        <v>38</v>
      </c>
      <c r="F3" s="14" t="s">
        <v>24</v>
      </c>
      <c r="G3" s="14" t="s">
        <v>25</v>
      </c>
      <c r="H3" s="15">
        <f>+'ERIZO X-XI'!G10</f>
        <v>6.77</v>
      </c>
      <c r="I3" s="14"/>
      <c r="J3" s="15">
        <f>+H3+I3</f>
        <v>6.77</v>
      </c>
      <c r="K3" s="15">
        <f>+'ERIZO X-XI'!H10</f>
        <v>0.13</v>
      </c>
      <c r="L3" s="15">
        <f>+J3-K3</f>
        <v>6.64</v>
      </c>
      <c r="M3" s="16">
        <f>+K3/J3</f>
        <v>1.9202363367799114E-2</v>
      </c>
      <c r="N3" s="17" t="str">
        <f>+'ERIZO X-XI'!K10</f>
        <v>-</v>
      </c>
      <c r="O3" s="18">
        <f>+'ERIZO X-XI'!$C$6</f>
        <v>45005</v>
      </c>
      <c r="P3" s="14">
        <v>2023</v>
      </c>
      <c r="Q3" s="14"/>
    </row>
    <row r="4" spans="1:17" ht="12" customHeight="1">
      <c r="A4" s="14" t="s">
        <v>22</v>
      </c>
      <c r="B4" s="14" t="s">
        <v>23</v>
      </c>
      <c r="C4" s="22" t="s">
        <v>32</v>
      </c>
      <c r="D4" s="23" t="s">
        <v>29</v>
      </c>
      <c r="E4" s="23" t="s">
        <v>39</v>
      </c>
      <c r="F4" s="14" t="s">
        <v>26</v>
      </c>
      <c r="G4" s="14" t="s">
        <v>42</v>
      </c>
      <c r="H4" s="15">
        <f>+'ERIZO X-XI'!G12</f>
        <v>13924.53</v>
      </c>
      <c r="I4" s="14"/>
      <c r="J4" s="15">
        <f>+H4+I4</f>
        <v>13924.53</v>
      </c>
      <c r="K4" s="15">
        <f>+'ERIZO X-XI'!H12</f>
        <v>36.902000000000001</v>
      </c>
      <c r="L4" s="15">
        <f>+'ERIZO X-XI'!I12</f>
        <v>13887.628000000001</v>
      </c>
      <c r="M4" s="16">
        <f>+'ERIZO X-XI'!J12</f>
        <v>2.6501433082481061E-3</v>
      </c>
      <c r="N4" s="17" t="str">
        <f>+'ERIZO X-XI'!K12</f>
        <v>-</v>
      </c>
      <c r="O4" s="18">
        <f>+'ERIZO X-XI'!$C$6</f>
        <v>45005</v>
      </c>
      <c r="P4" s="14">
        <v>2023</v>
      </c>
      <c r="Q4" s="14"/>
    </row>
    <row r="5" spans="1:17" ht="12" customHeight="1">
      <c r="A5" s="14" t="s">
        <v>22</v>
      </c>
      <c r="B5" s="14" t="s">
        <v>23</v>
      </c>
      <c r="C5" s="22" t="s">
        <v>51</v>
      </c>
      <c r="D5" s="23" t="s">
        <v>49</v>
      </c>
      <c r="E5" s="23" t="s">
        <v>50</v>
      </c>
      <c r="F5" s="14" t="s">
        <v>26</v>
      </c>
      <c r="G5" s="14" t="s">
        <v>42</v>
      </c>
      <c r="H5" s="15">
        <f>+'ERIZO X-XI'!G12</f>
        <v>13924.53</v>
      </c>
      <c r="I5" s="14"/>
      <c r="J5" s="15">
        <f>+H5+I5</f>
        <v>13924.53</v>
      </c>
      <c r="K5" s="15">
        <f>+'ERIZO X-XI'!H13</f>
        <v>0</v>
      </c>
      <c r="L5" s="15">
        <f>+'ERIZO X-XI'!I12</f>
        <v>13887.628000000001</v>
      </c>
      <c r="M5" s="16">
        <f>+K5/J5</f>
        <v>0</v>
      </c>
      <c r="N5" s="17" t="str">
        <f>+'ERIZO X-XI'!K13</f>
        <v>-</v>
      </c>
      <c r="O5" s="18">
        <f>+'ERIZO X-XI'!$C$6</f>
        <v>45005</v>
      </c>
      <c r="P5" s="14">
        <v>2023</v>
      </c>
      <c r="Q5" s="14"/>
    </row>
    <row r="6" spans="1:17" ht="12" customHeight="1">
      <c r="A6" s="14" t="s">
        <v>22</v>
      </c>
      <c r="B6" s="14" t="s">
        <v>23</v>
      </c>
      <c r="C6" s="22" t="s">
        <v>27</v>
      </c>
      <c r="D6" s="23" t="s">
        <v>29</v>
      </c>
      <c r="E6" s="23" t="s">
        <v>36</v>
      </c>
      <c r="F6" s="14" t="s">
        <v>26</v>
      </c>
      <c r="G6" s="14" t="s">
        <v>42</v>
      </c>
      <c r="H6" s="15">
        <f>+'ERIZO X-XI'!G14</f>
        <v>0</v>
      </c>
      <c r="I6" s="14"/>
      <c r="J6" s="15">
        <f>+H6+I6</f>
        <v>0</v>
      </c>
      <c r="K6" s="15">
        <f>+'ERIZO X-XI'!H14</f>
        <v>0</v>
      </c>
      <c r="L6" s="15">
        <f t="shared" ref="L6" si="0">+J6-K6</f>
        <v>0</v>
      </c>
      <c r="M6" s="16" t="e">
        <f>+K6/J6</f>
        <v>#DIV/0!</v>
      </c>
      <c r="N6" s="17" t="str">
        <f>+'ERIZO X-XI'!K14</f>
        <v>-</v>
      </c>
      <c r="O6" s="18">
        <f>+'ERIZO X-XI'!$C$6</f>
        <v>45005</v>
      </c>
      <c r="P6" s="14">
        <v>2023</v>
      </c>
      <c r="Q6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2019-01-09T13:24:47Z</dcterms:created>
  <dcterms:modified xsi:type="dcterms:W3CDTF">2023-03-23T13:54:14Z</dcterms:modified>
</cp:coreProperties>
</file>