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4896" yWindow="72" windowWidth="19260" windowHeight="5952" tabRatio="972" activeTab="5"/>
  </bookViews>
  <sheets>
    <sheet name="Resumen anual_" sheetId="7" r:id="rId1"/>
    <sheet name="Resumen periodo" sheetId="6" r:id="rId2"/>
    <sheet name="Control Cuota Artesanal" sheetId="1" r:id="rId3"/>
    <sheet name="Control Cuota LTP" sheetId="9" r:id="rId4"/>
    <sheet name="PESCA INVES" sheetId="22" r:id="rId5"/>
    <sheet name="Movimientos-Camaronailon" sheetId="18" r:id="rId6"/>
  </sheets>
  <definedNames>
    <definedName name="_xlnm._FilterDatabase" localSheetId="5" hidden="1">'Movimientos-Camaronailon'!$A$61:$O$70</definedName>
    <definedName name="_xlnm.Print_Area" localSheetId="0">'Resumen anual_'!$A$1:$J$19</definedName>
  </definedNames>
  <calcPr calcId="125725"/>
</workbook>
</file>

<file path=xl/calcChain.xml><?xml version="1.0" encoding="utf-8"?>
<calcChain xmlns="http://schemas.openxmlformats.org/spreadsheetml/2006/main">
  <c r="K53" i="18"/>
  <c r="L53"/>
  <c r="M53"/>
  <c r="N53"/>
  <c r="O53"/>
  <c r="J53"/>
  <c r="K17"/>
  <c r="L17"/>
  <c r="M17"/>
  <c r="N17"/>
  <c r="O17"/>
  <c r="J17"/>
  <c r="I71"/>
  <c r="J71"/>
  <c r="K71"/>
  <c r="L71"/>
  <c r="M71"/>
  <c r="N71"/>
  <c r="O71"/>
  <c r="K21"/>
  <c r="L21"/>
  <c r="M21"/>
  <c r="N21"/>
  <c r="O21"/>
  <c r="J21"/>
  <c r="K35"/>
  <c r="L35"/>
  <c r="M35"/>
  <c r="N35"/>
  <c r="O35"/>
  <c r="J35"/>
  <c r="O72"/>
  <c r="N72"/>
  <c r="M72"/>
  <c r="L72"/>
  <c r="K72"/>
  <c r="J72"/>
  <c r="I72"/>
  <c r="G15"/>
  <c r="Q15"/>
  <c r="F15"/>
  <c r="H21" i="9" l="1"/>
  <c r="H68"/>
  <c r="H69"/>
  <c r="H70"/>
  <c r="H71"/>
  <c r="H72"/>
  <c r="B11" l="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9"/>
  <c r="C48" i="1" l="1"/>
  <c r="C54" s="1"/>
  <c r="D31" i="18"/>
  <c r="K13" i="6"/>
  <c r="E48" i="1"/>
  <c r="H21" s="1"/>
  <c r="E51"/>
  <c r="H22" s="1"/>
  <c r="H74" i="9" l="1"/>
  <c r="E54" i="1"/>
  <c r="F54" s="1"/>
  <c r="H65" i="18"/>
  <c r="G64" i="9" l="1"/>
  <c r="F64"/>
  <c r="E64"/>
  <c r="D64"/>
  <c r="C64"/>
  <c r="B64"/>
  <c r="H63"/>
  <c r="H61"/>
  <c r="E51" i="18"/>
  <c r="C51" i="9" s="1"/>
  <c r="AC51" s="1"/>
  <c r="E53" i="18"/>
  <c r="C53" i="9" s="1"/>
  <c r="AI53" s="1"/>
  <c r="E55" i="18"/>
  <c r="C55" i="9" s="1"/>
  <c r="E49" i="18"/>
  <c r="C49" i="9" s="1"/>
  <c r="AI49" s="1"/>
  <c r="E47" i="18"/>
  <c r="C47" i="9" s="1"/>
  <c r="AI47" s="1"/>
  <c r="E45" i="18"/>
  <c r="C45" i="9" s="1"/>
  <c r="AI45" s="1"/>
  <c r="E41" i="18"/>
  <c r="C41" i="9" s="1"/>
  <c r="AI41" s="1"/>
  <c r="E43" i="18"/>
  <c r="E39"/>
  <c r="C39" i="9" s="1"/>
  <c r="AC39" s="1"/>
  <c r="E37" i="18"/>
  <c r="C37" i="9" s="1"/>
  <c r="AI37" s="1"/>
  <c r="E35" i="18"/>
  <c r="E33"/>
  <c r="C33" i="9" s="1"/>
  <c r="E33" s="1"/>
  <c r="E29" i="18"/>
  <c r="C29" i="9" s="1"/>
  <c r="E29" s="1"/>
  <c r="E27" i="18"/>
  <c r="C27" i="9" s="1"/>
  <c r="E27" s="1"/>
  <c r="E25" i="18"/>
  <c r="C25" i="9" s="1"/>
  <c r="AI25" s="1"/>
  <c r="E23" i="18"/>
  <c r="C23" i="9" s="1"/>
  <c r="E23" s="1"/>
  <c r="E19" i="18"/>
  <c r="C19" i="9" s="1"/>
  <c r="AI20" s="1"/>
  <c r="E17" i="18"/>
  <c r="C17" i="9" s="1"/>
  <c r="AI17" s="1"/>
  <c r="E13" i="18"/>
  <c r="C13" i="9" s="1"/>
  <c r="E11" i="18"/>
  <c r="C11" i="9" s="1"/>
  <c r="AC11" s="1"/>
  <c r="D21" i="18"/>
  <c r="D15"/>
  <c r="D9"/>
  <c r="C21"/>
  <c r="E21" s="1"/>
  <c r="C31"/>
  <c r="E31" s="1"/>
  <c r="C31" i="9" s="1"/>
  <c r="AI31" s="1"/>
  <c r="C15" i="18"/>
  <c r="AL58" i="9"/>
  <c r="AF58"/>
  <c r="Z58"/>
  <c r="T58"/>
  <c r="N58"/>
  <c r="H58"/>
  <c r="H57"/>
  <c r="I10" i="18"/>
  <c r="I11"/>
  <c r="I12"/>
  <c r="I13"/>
  <c r="I14"/>
  <c r="I16"/>
  <c r="I18"/>
  <c r="I19"/>
  <c r="I20"/>
  <c r="I22"/>
  <c r="I23"/>
  <c r="I24"/>
  <c r="I26"/>
  <c r="I27"/>
  <c r="I28"/>
  <c r="I29"/>
  <c r="I30"/>
  <c r="I32"/>
  <c r="I33"/>
  <c r="I34"/>
  <c r="I36"/>
  <c r="I37"/>
  <c r="I38"/>
  <c r="I39"/>
  <c r="I40"/>
  <c r="I41"/>
  <c r="I42"/>
  <c r="I44"/>
  <c r="I46"/>
  <c r="I47"/>
  <c r="I48"/>
  <c r="I50"/>
  <c r="I51"/>
  <c r="I52"/>
  <c r="I53"/>
  <c r="I54"/>
  <c r="I56"/>
  <c r="E54" i="9" l="1"/>
  <c r="AC52"/>
  <c r="W27"/>
  <c r="Q28"/>
  <c r="Q52"/>
  <c r="AI32"/>
  <c r="E17"/>
  <c r="W48"/>
  <c r="AI48"/>
  <c r="E46"/>
  <c r="Q19"/>
  <c r="AC40"/>
  <c r="E30"/>
  <c r="E45"/>
  <c r="Q40"/>
  <c r="W32"/>
  <c r="AC28"/>
  <c r="AI27"/>
  <c r="AC19"/>
  <c r="W23"/>
  <c r="AI23"/>
  <c r="Q47"/>
  <c r="Q31"/>
  <c r="Q20"/>
  <c r="W51"/>
  <c r="W39"/>
  <c r="W11"/>
  <c r="AC47"/>
  <c r="AC31"/>
  <c r="AC20"/>
  <c r="AI51"/>
  <c r="AI39"/>
  <c r="AI11"/>
  <c r="E49"/>
  <c r="E37"/>
  <c r="E18"/>
  <c r="Q48"/>
  <c r="Q32"/>
  <c r="Q23"/>
  <c r="W52"/>
  <c r="W40"/>
  <c r="W28"/>
  <c r="W19"/>
  <c r="AC48"/>
  <c r="AC32"/>
  <c r="AC23"/>
  <c r="AI52"/>
  <c r="AI40"/>
  <c r="AI28"/>
  <c r="AI19"/>
  <c r="E53"/>
  <c r="E38"/>
  <c r="Q51"/>
  <c r="Q39"/>
  <c r="Q27"/>
  <c r="Q11"/>
  <c r="W47"/>
  <c r="W31"/>
  <c r="W20"/>
  <c r="AC27"/>
  <c r="K13"/>
  <c r="K14"/>
  <c r="Q35" i="18"/>
  <c r="C35" i="9"/>
  <c r="K56"/>
  <c r="K55"/>
  <c r="K11"/>
  <c r="K12"/>
  <c r="K33"/>
  <c r="K34"/>
  <c r="C43"/>
  <c r="K32"/>
  <c r="K31"/>
  <c r="K19"/>
  <c r="K20"/>
  <c r="K29"/>
  <c r="K30"/>
  <c r="K40"/>
  <c r="K39"/>
  <c r="K48"/>
  <c r="K47"/>
  <c r="K51"/>
  <c r="K52"/>
  <c r="E13"/>
  <c r="E41"/>
  <c r="AI55"/>
  <c r="E50"/>
  <c r="E42"/>
  <c r="Q56"/>
  <c r="Q24"/>
  <c r="AC56"/>
  <c r="AC24"/>
  <c r="AI56"/>
  <c r="AI24"/>
  <c r="E11"/>
  <c r="E55"/>
  <c r="E51"/>
  <c r="E47"/>
  <c r="E39"/>
  <c r="E31"/>
  <c r="E19"/>
  <c r="Q53"/>
  <c r="Q49"/>
  <c r="Q45"/>
  <c r="Q41"/>
  <c r="Q37"/>
  <c r="Q33"/>
  <c r="Q29"/>
  <c r="Q25"/>
  <c r="Q17"/>
  <c r="Q13"/>
  <c r="W53"/>
  <c r="W49"/>
  <c r="W45"/>
  <c r="W41"/>
  <c r="W37"/>
  <c r="W33"/>
  <c r="W29"/>
  <c r="W25"/>
  <c r="W17"/>
  <c r="W13"/>
  <c r="AC53"/>
  <c r="AC49"/>
  <c r="AC45"/>
  <c r="AC41"/>
  <c r="AC37"/>
  <c r="AC33"/>
  <c r="AC29"/>
  <c r="AC25"/>
  <c r="AC17"/>
  <c r="AC13"/>
  <c r="AI33"/>
  <c r="AI29"/>
  <c r="AI13"/>
  <c r="K25"/>
  <c r="K26"/>
  <c r="K41"/>
  <c r="K42"/>
  <c r="Q21" i="18"/>
  <c r="C21" i="9"/>
  <c r="K24"/>
  <c r="K23"/>
  <c r="K49"/>
  <c r="K50"/>
  <c r="K17"/>
  <c r="K18"/>
  <c r="K28"/>
  <c r="K27"/>
  <c r="K37"/>
  <c r="K38"/>
  <c r="K45"/>
  <c r="K46"/>
  <c r="K53"/>
  <c r="K54"/>
  <c r="E25"/>
  <c r="Q55"/>
  <c r="W55"/>
  <c r="AC55"/>
  <c r="E14"/>
  <c r="E34"/>
  <c r="E26"/>
  <c r="Q12"/>
  <c r="W56"/>
  <c r="W24"/>
  <c r="W12"/>
  <c r="AC12"/>
  <c r="AI12"/>
  <c r="C57" i="18"/>
  <c r="E12" i="9"/>
  <c r="E56"/>
  <c r="E52"/>
  <c r="E48"/>
  <c r="E40"/>
  <c r="E32"/>
  <c r="E28"/>
  <c r="E24"/>
  <c r="E20"/>
  <c r="Q54"/>
  <c r="Q50"/>
  <c r="Q46"/>
  <c r="Q42"/>
  <c r="Q38"/>
  <c r="Q34"/>
  <c r="Q30"/>
  <c r="Q26"/>
  <c r="Q18"/>
  <c r="Q14"/>
  <c r="W54"/>
  <c r="W50"/>
  <c r="W46"/>
  <c r="W42"/>
  <c r="W38"/>
  <c r="W34"/>
  <c r="W30"/>
  <c r="W26"/>
  <c r="W18"/>
  <c r="W14"/>
  <c r="AC54"/>
  <c r="AC50"/>
  <c r="AC46"/>
  <c r="AC42"/>
  <c r="AC38"/>
  <c r="AC34"/>
  <c r="AC30"/>
  <c r="AC26"/>
  <c r="AC18"/>
  <c r="AC14"/>
  <c r="AI54"/>
  <c r="AI50"/>
  <c r="AI46"/>
  <c r="AI42"/>
  <c r="AI38"/>
  <c r="AI34"/>
  <c r="AI30"/>
  <c r="AI26"/>
  <c r="AI18"/>
  <c r="AI14"/>
  <c r="H64"/>
  <c r="E9" i="18"/>
  <c r="C9" i="9" s="1"/>
  <c r="D57" i="18"/>
  <c r="E15"/>
  <c r="C15" i="9" s="1"/>
  <c r="K21" l="1"/>
  <c r="K22"/>
  <c r="AI22"/>
  <c r="AC22"/>
  <c r="W22"/>
  <c r="Q22"/>
  <c r="AI21"/>
  <c r="AC21"/>
  <c r="W21"/>
  <c r="Q21"/>
  <c r="E22"/>
  <c r="E21"/>
  <c r="K9"/>
  <c r="AI9"/>
  <c r="AC9"/>
  <c r="W9"/>
  <c r="Q9"/>
  <c r="C57"/>
  <c r="E10"/>
  <c r="AI10"/>
  <c r="AC10"/>
  <c r="W10"/>
  <c r="Q10"/>
  <c r="E9"/>
  <c r="K10"/>
  <c r="K16"/>
  <c r="K15"/>
  <c r="E16"/>
  <c r="Q16"/>
  <c r="AI15"/>
  <c r="AC15"/>
  <c r="E15"/>
  <c r="AI16"/>
  <c r="AC16"/>
  <c r="W16"/>
  <c r="W15"/>
  <c r="Q15"/>
  <c r="K43"/>
  <c r="K44"/>
  <c r="E44"/>
  <c r="AI44"/>
  <c r="AI43"/>
  <c r="W43"/>
  <c r="E43"/>
  <c r="AC44"/>
  <c r="W44"/>
  <c r="Q44"/>
  <c r="AC43"/>
  <c r="Q43"/>
  <c r="K36"/>
  <c r="K35"/>
  <c r="E36"/>
  <c r="Q36"/>
  <c r="W35"/>
  <c r="E35"/>
  <c r="AI36"/>
  <c r="AC36"/>
  <c r="W36"/>
  <c r="AI35"/>
  <c r="AC35"/>
  <c r="Q35"/>
  <c r="E57" i="18"/>
  <c r="AJ52" i="9"/>
  <c r="AJ54"/>
  <c r="AJ56"/>
  <c r="X52"/>
  <c r="X54"/>
  <c r="X56"/>
  <c r="AD52"/>
  <c r="AD54"/>
  <c r="AD56"/>
  <c r="R52"/>
  <c r="R54"/>
  <c r="R56"/>
  <c r="L52"/>
  <c r="L54"/>
  <c r="L56"/>
  <c r="F52"/>
  <c r="F54"/>
  <c r="F56"/>
  <c r="AR36"/>
  <c r="AR35"/>
  <c r="AR38"/>
  <c r="AR33"/>
  <c r="AR34"/>
  <c r="AR32"/>
  <c r="AR27"/>
  <c r="AR28"/>
  <c r="AR29"/>
  <c r="AR30"/>
  <c r="AR25"/>
  <c r="AR26"/>
  <c r="AR23"/>
  <c r="AR24"/>
  <c r="AR22"/>
  <c r="AR19"/>
  <c r="AR20"/>
  <c r="AR18"/>
  <c r="AF55"/>
  <c r="AR55" s="1"/>
  <c r="C75"/>
  <c r="D75"/>
  <c r="E75"/>
  <c r="F75"/>
  <c r="G75"/>
  <c r="M19" i="1"/>
  <c r="G19"/>
  <c r="H19"/>
  <c r="H17"/>
  <c r="H15"/>
  <c r="H13"/>
  <c r="H11"/>
  <c r="AL37" i="9"/>
  <c r="AL17"/>
  <c r="AF37"/>
  <c r="AF17"/>
  <c r="AF15"/>
  <c r="AF31"/>
  <c r="Z37"/>
  <c r="Z31"/>
  <c r="T31"/>
  <c r="T21"/>
  <c r="T9"/>
  <c r="N17"/>
  <c r="N31"/>
  <c r="N21"/>
  <c r="N15"/>
  <c r="N9"/>
  <c r="H73"/>
  <c r="H75" s="1"/>
  <c r="AI58" l="1"/>
  <c r="K58"/>
  <c r="K57"/>
  <c r="E57"/>
  <c r="AO9"/>
  <c r="W57"/>
  <c r="AC58"/>
  <c r="Q57"/>
  <c r="W58"/>
  <c r="AI57"/>
  <c r="Q58"/>
  <c r="E58"/>
  <c r="AC57"/>
  <c r="I19" i="1"/>
  <c r="G20" s="1"/>
  <c r="AR37" i="9"/>
  <c r="AR17"/>
  <c r="N57"/>
  <c r="AX35"/>
  <c r="F11" i="6"/>
  <c r="E9" i="7" s="1"/>
  <c r="M15" i="1" l="1"/>
  <c r="M13"/>
  <c r="G15" l="1"/>
  <c r="AL31" i="9"/>
  <c r="AR31" s="1"/>
  <c r="AL21"/>
  <c r="AL15"/>
  <c r="AF21"/>
  <c r="Z21"/>
  <c r="Z15"/>
  <c r="T15"/>
  <c r="T57" s="1"/>
  <c r="AL9"/>
  <c r="AF9"/>
  <c r="Z9"/>
  <c r="Z57" l="1"/>
  <c r="AL57"/>
  <c r="AF57"/>
  <c r="AR21"/>
  <c r="H30" i="1"/>
  <c r="E10" i="22" l="1"/>
  <c r="L53" i="9"/>
  <c r="R53"/>
  <c r="X53"/>
  <c r="AD53"/>
  <c r="AJ53"/>
  <c r="R51"/>
  <c r="X51"/>
  <c r="AD51"/>
  <c r="AJ51"/>
  <c r="L51" l="1"/>
  <c r="AJ14"/>
  <c r="AD14"/>
  <c r="X14"/>
  <c r="R14"/>
  <c r="L14"/>
  <c r="F14"/>
  <c r="AJ13"/>
  <c r="AD13"/>
  <c r="X13"/>
  <c r="R13"/>
  <c r="L13"/>
  <c r="F53" l="1"/>
  <c r="F51"/>
  <c r="J5" i="22"/>
  <c r="J6"/>
  <c r="J7"/>
  <c r="J8"/>
  <c r="J9"/>
  <c r="J4"/>
  <c r="I10"/>
  <c r="H10"/>
  <c r="G10"/>
  <c r="F10"/>
  <c r="D10"/>
  <c r="J10" l="1"/>
  <c r="G23" i="7" s="1"/>
  <c r="H4" i="9" l="1"/>
  <c r="G14" i="7" l="1"/>
  <c r="F13" i="9" l="1"/>
  <c r="H14" i="6"/>
  <c r="E30" i="1"/>
  <c r="L30" s="1"/>
  <c r="O15"/>
  <c r="L15"/>
  <c r="I15"/>
  <c r="G16" l="1"/>
  <c r="I16" s="1"/>
  <c r="N15"/>
  <c r="P15" s="1"/>
  <c r="F30" l="1"/>
  <c r="G30" s="1"/>
  <c r="M30" l="1"/>
  <c r="O30"/>
  <c r="I30"/>
  <c r="J30"/>
  <c r="N30" l="1"/>
  <c r="Q30" s="1"/>
  <c r="P30" l="1"/>
  <c r="H3" l="1"/>
  <c r="G5" i="18" l="1"/>
  <c r="O62" s="1"/>
  <c r="F5"/>
  <c r="N62" s="1"/>
  <c r="E5"/>
  <c r="M62" s="1"/>
  <c r="D5"/>
  <c r="L62" s="1"/>
  <c r="C5"/>
  <c r="K62" s="1"/>
  <c r="B5"/>
  <c r="H4"/>
  <c r="H3"/>
  <c r="J66" l="1"/>
  <c r="J62"/>
  <c r="J15" s="1"/>
  <c r="F15" i="9" s="1"/>
  <c r="N68" i="18"/>
  <c r="N64"/>
  <c r="N70"/>
  <c r="N45" s="1"/>
  <c r="N66"/>
  <c r="N67"/>
  <c r="N55" s="1"/>
  <c r="N69"/>
  <c r="N63"/>
  <c r="N65"/>
  <c r="M65"/>
  <c r="M68"/>
  <c r="M64"/>
  <c r="M67"/>
  <c r="M55" s="1"/>
  <c r="L65"/>
  <c r="L68"/>
  <c r="L64"/>
  <c r="L67"/>
  <c r="L55" s="1"/>
  <c r="J68"/>
  <c r="J64"/>
  <c r="J63"/>
  <c r="J65"/>
  <c r="J70"/>
  <c r="J45" s="1"/>
  <c r="J67"/>
  <c r="J55" s="1"/>
  <c r="K67"/>
  <c r="K55" s="1"/>
  <c r="K68"/>
  <c r="K65"/>
  <c r="K64"/>
  <c r="O63"/>
  <c r="O67"/>
  <c r="O55" s="1"/>
  <c r="O64"/>
  <c r="O65"/>
  <c r="O68"/>
  <c r="M69"/>
  <c r="M63"/>
  <c r="M70"/>
  <c r="M45" s="1"/>
  <c r="M66"/>
  <c r="L70"/>
  <c r="L45" s="1"/>
  <c r="L66"/>
  <c r="L63"/>
  <c r="L69"/>
  <c r="J69"/>
  <c r="K63"/>
  <c r="K70"/>
  <c r="K45" s="1"/>
  <c r="K66"/>
  <c r="K15" s="1"/>
  <c r="L15" i="9" s="1"/>
  <c r="K69" i="18"/>
  <c r="O70"/>
  <c r="O45" s="1"/>
  <c r="O66"/>
  <c r="O69"/>
  <c r="AO36" i="9"/>
  <c r="H5" i="18"/>
  <c r="I62" l="1"/>
  <c r="F43"/>
  <c r="F21" i="9"/>
  <c r="J43" i="18"/>
  <c r="K43"/>
  <c r="L43"/>
  <c r="L15"/>
  <c r="M43"/>
  <c r="M15"/>
  <c r="N43"/>
  <c r="N15"/>
  <c r="O15"/>
  <c r="O43"/>
  <c r="M25"/>
  <c r="X25" i="9" s="1"/>
  <c r="M31" i="18"/>
  <c r="X31" i="9" s="1"/>
  <c r="K25" i="18"/>
  <c r="L25" i="9" s="1"/>
  <c r="K31" i="18"/>
  <c r="L31" i="9" s="1"/>
  <c r="AJ21"/>
  <c r="L25" i="18"/>
  <c r="R25" i="9" s="1"/>
  <c r="L31" i="18"/>
  <c r="N25"/>
  <c r="AD25" i="9" s="1"/>
  <c r="N31" i="18"/>
  <c r="AD31" i="9" s="1"/>
  <c r="O25" i="18"/>
  <c r="AJ25" i="9" s="1"/>
  <c r="O31" i="18"/>
  <c r="L55" i="9"/>
  <c r="J25" i="18"/>
  <c r="J31"/>
  <c r="F31" i="9" s="1"/>
  <c r="R55"/>
  <c r="H79" i="18"/>
  <c r="I66"/>
  <c r="I59" s="1"/>
  <c r="I70"/>
  <c r="I64"/>
  <c r="I69"/>
  <c r="I63"/>
  <c r="I68"/>
  <c r="I67"/>
  <c r="I65"/>
  <c r="M9"/>
  <c r="O9"/>
  <c r="L9"/>
  <c r="K9"/>
  <c r="N9"/>
  <c r="J9"/>
  <c r="F51"/>
  <c r="H51" s="1"/>
  <c r="G51" s="1"/>
  <c r="F35"/>
  <c r="F27"/>
  <c r="H27" s="1"/>
  <c r="G27" s="1"/>
  <c r="F19"/>
  <c r="H19" s="1"/>
  <c r="G19" s="1"/>
  <c r="F11"/>
  <c r="H11" s="1"/>
  <c r="G11" s="1"/>
  <c r="C58"/>
  <c r="F53"/>
  <c r="H53" s="1"/>
  <c r="G53" s="1"/>
  <c r="F45"/>
  <c r="F37"/>
  <c r="H37" s="1"/>
  <c r="G37" s="1"/>
  <c r="F29"/>
  <c r="H29" s="1"/>
  <c r="G29" s="1"/>
  <c r="F21"/>
  <c r="F13"/>
  <c r="H13" s="1"/>
  <c r="G13" s="1"/>
  <c r="D58"/>
  <c r="F55"/>
  <c r="F47"/>
  <c r="H47" s="1"/>
  <c r="G47" s="1"/>
  <c r="F39"/>
  <c r="H39" s="1"/>
  <c r="G39" s="1"/>
  <c r="F31"/>
  <c r="F23"/>
  <c r="H23" s="1"/>
  <c r="G23" s="1"/>
  <c r="E58"/>
  <c r="F9"/>
  <c r="F49"/>
  <c r="F41"/>
  <c r="H41" s="1"/>
  <c r="G41" s="1"/>
  <c r="F33"/>
  <c r="H33" s="1"/>
  <c r="G33" s="1"/>
  <c r="F25"/>
  <c r="F17"/>
  <c r="L21" i="9"/>
  <c r="L35"/>
  <c r="R35"/>
  <c r="AJ35"/>
  <c r="X35"/>
  <c r="F35"/>
  <c r="I45" i="18"/>
  <c r="AD55" i="9"/>
  <c r="AJ55"/>
  <c r="X55"/>
  <c r="AJ31"/>
  <c r="AO35"/>
  <c r="AU35" s="1"/>
  <c r="J57" i="18" l="1"/>
  <c r="M35" i="9"/>
  <c r="O35" s="1"/>
  <c r="AK35"/>
  <c r="AM35" s="1"/>
  <c r="Y35"/>
  <c r="AA35" s="1"/>
  <c r="S35"/>
  <c r="V35" s="1"/>
  <c r="AN35"/>
  <c r="I15" i="18"/>
  <c r="H15" s="1"/>
  <c r="H45"/>
  <c r="G45" s="1"/>
  <c r="I9"/>
  <c r="H9" s="1"/>
  <c r="G9" s="1"/>
  <c r="F57"/>
  <c r="I5" s="1"/>
  <c r="I49"/>
  <c r="H49" s="1"/>
  <c r="G49" s="1"/>
  <c r="G35" i="9"/>
  <c r="I21" i="18"/>
  <c r="H21" s="1"/>
  <c r="G21" s="1"/>
  <c r="N57"/>
  <c r="I35"/>
  <c r="H35" s="1"/>
  <c r="G35" s="1"/>
  <c r="AD35" i="9"/>
  <c r="O57" i="18"/>
  <c r="I17"/>
  <c r="I55"/>
  <c r="H55" s="1"/>
  <c r="G55" s="1"/>
  <c r="F55" i="9"/>
  <c r="L57" i="18"/>
  <c r="I43"/>
  <c r="H43" s="1"/>
  <c r="G43" s="1"/>
  <c r="Q43" s="1"/>
  <c r="K57"/>
  <c r="M57"/>
  <c r="I25"/>
  <c r="H25" s="1"/>
  <c r="G25" s="1"/>
  <c r="F25" i="9"/>
  <c r="I31" i="18"/>
  <c r="H31" s="1"/>
  <c r="G31" s="1"/>
  <c r="R31" i="9"/>
  <c r="X21"/>
  <c r="AD21"/>
  <c r="R21"/>
  <c r="AR46"/>
  <c r="AO46"/>
  <c r="AR45"/>
  <c r="AO45"/>
  <c r="AR52"/>
  <c r="AP52"/>
  <c r="AO52"/>
  <c r="AR51"/>
  <c r="AO51"/>
  <c r="AK51"/>
  <c r="AE51"/>
  <c r="Y51"/>
  <c r="S51"/>
  <c r="AR48"/>
  <c r="AO48"/>
  <c r="AR47"/>
  <c r="AO47"/>
  <c r="AR44"/>
  <c r="AO44"/>
  <c r="AR43"/>
  <c r="AO43"/>
  <c r="AR50"/>
  <c r="AO50"/>
  <c r="AR49"/>
  <c r="AO49"/>
  <c r="AO34"/>
  <c r="AO33"/>
  <c r="AO30"/>
  <c r="AO29"/>
  <c r="AO28"/>
  <c r="AO27"/>
  <c r="AO26"/>
  <c r="AO25"/>
  <c r="AO24"/>
  <c r="AO23"/>
  <c r="AO22"/>
  <c r="AO21"/>
  <c r="AO20"/>
  <c r="AO19"/>
  <c r="AO18"/>
  <c r="AO17"/>
  <c r="AR16"/>
  <c r="AO16"/>
  <c r="AR15"/>
  <c r="AO15"/>
  <c r="AO32"/>
  <c r="AO31"/>
  <c r="AP13"/>
  <c r="AR14"/>
  <c r="AP14"/>
  <c r="AO14"/>
  <c r="AR13"/>
  <c r="AO13"/>
  <c r="AK13"/>
  <c r="AE13"/>
  <c r="Y13"/>
  <c r="S13"/>
  <c r="M13"/>
  <c r="G13"/>
  <c r="AR12"/>
  <c r="AO12"/>
  <c r="AR11"/>
  <c r="AO11"/>
  <c r="U35" l="1"/>
  <c r="AB35"/>
  <c r="AE35"/>
  <c r="P35"/>
  <c r="H17" i="18"/>
  <c r="G17" s="1"/>
  <c r="Q17" s="1"/>
  <c r="I57"/>
  <c r="AP35" i="9"/>
  <c r="AQ35" s="1"/>
  <c r="AS35" s="1"/>
  <c r="J35"/>
  <c r="I35"/>
  <c r="AB13"/>
  <c r="V13"/>
  <c r="AU45"/>
  <c r="AU31"/>
  <c r="AX45"/>
  <c r="AM51"/>
  <c r="AN51"/>
  <c r="AG51"/>
  <c r="AH51"/>
  <c r="AA51"/>
  <c r="AB51"/>
  <c r="V51"/>
  <c r="P13"/>
  <c r="AN13"/>
  <c r="J13"/>
  <c r="AG13"/>
  <c r="AH13"/>
  <c r="AA13"/>
  <c r="U13"/>
  <c r="AX51"/>
  <c r="AU51"/>
  <c r="AX43"/>
  <c r="AX47"/>
  <c r="AU47"/>
  <c r="U51"/>
  <c r="AU43"/>
  <c r="AU49"/>
  <c r="AX49"/>
  <c r="AU33"/>
  <c r="AX33"/>
  <c r="AX25"/>
  <c r="AX29"/>
  <c r="AU29"/>
  <c r="AU27"/>
  <c r="AX27"/>
  <c r="AU25"/>
  <c r="AU23"/>
  <c r="AX23"/>
  <c r="AU21"/>
  <c r="AX21"/>
  <c r="AX19"/>
  <c r="O13"/>
  <c r="AU19"/>
  <c r="AX31"/>
  <c r="AX17"/>
  <c r="BA17" s="1"/>
  <c r="AU17"/>
  <c r="I13"/>
  <c r="AX13"/>
  <c r="AU13"/>
  <c r="AX15"/>
  <c r="BA15" s="1"/>
  <c r="AU15"/>
  <c r="AQ13"/>
  <c r="AM13"/>
  <c r="AV13"/>
  <c r="AX11"/>
  <c r="AU11"/>
  <c r="AG35" l="1"/>
  <c r="AH35"/>
  <c r="AT35"/>
  <c r="AK52"/>
  <c r="AE52"/>
  <c r="Y52"/>
  <c r="S52"/>
  <c r="AS13"/>
  <c r="AQ14" s="1"/>
  <c r="AT14" s="1"/>
  <c r="AT13"/>
  <c r="AK14"/>
  <c r="AE14"/>
  <c r="M14"/>
  <c r="Y14"/>
  <c r="G14"/>
  <c r="S14"/>
  <c r="AW13"/>
  <c r="AY13" s="1"/>
  <c r="J14" l="1"/>
  <c r="AM52"/>
  <c r="P14"/>
  <c r="U52"/>
  <c r="V14"/>
  <c r="AB14"/>
  <c r="AN14"/>
  <c r="AN52"/>
  <c r="AH52"/>
  <c r="AG52"/>
  <c r="AA52"/>
  <c r="AB52"/>
  <c r="V52"/>
  <c r="AS14"/>
  <c r="AG14"/>
  <c r="AH14"/>
  <c r="U14"/>
  <c r="I14"/>
  <c r="O14"/>
  <c r="AA14"/>
  <c r="AM14"/>
  <c r="AO39" l="1"/>
  <c r="AO40"/>
  <c r="AO41"/>
  <c r="AO42"/>
  <c r="AO53"/>
  <c r="AO54"/>
  <c r="AO55"/>
  <c r="AO56"/>
  <c r="AO37"/>
  <c r="AO38"/>
  <c r="AO57" l="1"/>
  <c r="AR56"/>
  <c r="AX55" s="1"/>
  <c r="AP56"/>
  <c r="AP55"/>
  <c r="AU55"/>
  <c r="AK55"/>
  <c r="AE55"/>
  <c r="Y55"/>
  <c r="S55"/>
  <c r="M55"/>
  <c r="G55"/>
  <c r="J55" s="1"/>
  <c r="AR54"/>
  <c r="AP54"/>
  <c r="AR53"/>
  <c r="AP53"/>
  <c r="AU53"/>
  <c r="AK53"/>
  <c r="AE53"/>
  <c r="Y53"/>
  <c r="S53"/>
  <c r="M53"/>
  <c r="G53"/>
  <c r="AM55" l="1"/>
  <c r="AN55"/>
  <c r="AM53"/>
  <c r="AN53"/>
  <c r="AG53"/>
  <c r="AH53"/>
  <c r="AG55"/>
  <c r="AH55"/>
  <c r="AA53"/>
  <c r="AB53"/>
  <c r="AA55"/>
  <c r="AB55"/>
  <c r="V55"/>
  <c r="V53"/>
  <c r="J53"/>
  <c r="O55"/>
  <c r="P55"/>
  <c r="O53"/>
  <c r="P53"/>
  <c r="AV55"/>
  <c r="I53"/>
  <c r="AV53"/>
  <c r="AW53" s="1"/>
  <c r="U53"/>
  <c r="U55"/>
  <c r="AX53"/>
  <c r="I55"/>
  <c r="AQ55"/>
  <c r="AQ53"/>
  <c r="H28" i="6"/>
  <c r="H24"/>
  <c r="H34"/>
  <c r="H32"/>
  <c r="H30"/>
  <c r="H26"/>
  <c r="F23"/>
  <c r="F24"/>
  <c r="AW55" i="9" l="1"/>
  <c r="AE54"/>
  <c r="AK54"/>
  <c r="AK56"/>
  <c r="Y54"/>
  <c r="Y56"/>
  <c r="S54"/>
  <c r="S56"/>
  <c r="G56"/>
  <c r="J56" s="1"/>
  <c r="G54"/>
  <c r="M56"/>
  <c r="AS53"/>
  <c r="AQ54" s="1"/>
  <c r="AT54" s="1"/>
  <c r="AT53"/>
  <c r="AS55"/>
  <c r="AQ56" s="1"/>
  <c r="AT56" s="1"/>
  <c r="AT55"/>
  <c r="M54"/>
  <c r="AE56"/>
  <c r="AY53"/>
  <c r="H23" i="6"/>
  <c r="G16" i="7" s="1"/>
  <c r="F23"/>
  <c r="E16"/>
  <c r="AY55" i="9" l="1"/>
  <c r="V54"/>
  <c r="I54"/>
  <c r="V56"/>
  <c r="AH54"/>
  <c r="U54"/>
  <c r="U56"/>
  <c r="AG54"/>
  <c r="AM54"/>
  <c r="AN54"/>
  <c r="AM56"/>
  <c r="AN56"/>
  <c r="AB54"/>
  <c r="AA54"/>
  <c r="AB56"/>
  <c r="AA56"/>
  <c r="AS54"/>
  <c r="AS56"/>
  <c r="J54"/>
  <c r="I56"/>
  <c r="P56"/>
  <c r="O56"/>
  <c r="P54"/>
  <c r="O54"/>
  <c r="AG56"/>
  <c r="AH56"/>
  <c r="H23" i="7"/>
  <c r="I23" l="1"/>
  <c r="AR9" i="9" l="1"/>
  <c r="AR10"/>
  <c r="H29" i="6"/>
  <c r="G19" i="7" s="1"/>
  <c r="H33" i="6"/>
  <c r="G21" i="7" s="1"/>
  <c r="H25" i="6"/>
  <c r="AR39" i="9"/>
  <c r="AR40"/>
  <c r="AR41"/>
  <c r="AR42"/>
  <c r="AR58" l="1"/>
  <c r="AR57"/>
  <c r="AO10"/>
  <c r="AO58" s="1"/>
  <c r="G17" i="7"/>
  <c r="H27" i="6"/>
  <c r="G18" i="7" s="1"/>
  <c r="E29" i="6"/>
  <c r="E31"/>
  <c r="E25"/>
  <c r="H31"/>
  <c r="G20" i="7" s="1"/>
  <c r="E33" i="6"/>
  <c r="E27"/>
  <c r="AU39" i="9"/>
  <c r="AX39"/>
  <c r="AU37"/>
  <c r="AX9"/>
  <c r="AX41"/>
  <c r="AX37"/>
  <c r="AU41"/>
  <c r="AX57" l="1"/>
  <c r="BA9"/>
  <c r="G22" i="7"/>
  <c r="AU9" i="9"/>
  <c r="AU57" s="1"/>
  <c r="E26" i="6"/>
  <c r="D17" i="7" s="1"/>
  <c r="E28" i="6"/>
  <c r="D18" i="7" s="1"/>
  <c r="E30" i="6"/>
  <c r="D19" i="7" s="1"/>
  <c r="E32" i="6"/>
  <c r="D20" i="7" s="1"/>
  <c r="E34" i="6"/>
  <c r="D21" i="7" s="1"/>
  <c r="AX59" i="9" l="1"/>
  <c r="B3" i="6"/>
  <c r="B4"/>
  <c r="G9" i="1" l="1"/>
  <c r="L9"/>
  <c r="M9"/>
  <c r="O9"/>
  <c r="E9" i="6"/>
  <c r="F9"/>
  <c r="H9"/>
  <c r="E10"/>
  <c r="F10"/>
  <c r="H10"/>
  <c r="J9" i="1" l="1"/>
  <c r="N9"/>
  <c r="P9" s="1"/>
  <c r="I9"/>
  <c r="G9" i="6"/>
  <c r="I9" s="1"/>
  <c r="G10" s="1"/>
  <c r="J10" s="1"/>
  <c r="E8" i="7"/>
  <c r="D8"/>
  <c r="Q9" i="1" l="1"/>
  <c r="G10"/>
  <c r="J9" i="6"/>
  <c r="F8" i="7"/>
  <c r="I10" i="6"/>
  <c r="J10" i="1" l="1"/>
  <c r="I10"/>
  <c r="E14" i="7" l="1"/>
  <c r="D14"/>
  <c r="E33" i="1" s="1"/>
  <c r="H21" i="6"/>
  <c r="H20"/>
  <c r="H19"/>
  <c r="H18"/>
  <c r="H17"/>
  <c r="H16"/>
  <c r="H15"/>
  <c r="H13"/>
  <c r="H12"/>
  <c r="H11"/>
  <c r="H8"/>
  <c r="H7"/>
  <c r="F13"/>
  <c r="F14"/>
  <c r="F15"/>
  <c r="F16"/>
  <c r="F17"/>
  <c r="F18"/>
  <c r="F19"/>
  <c r="F20"/>
  <c r="F21"/>
  <c r="F7"/>
  <c r="F8"/>
  <c r="E21"/>
  <c r="E20"/>
  <c r="E19"/>
  <c r="E18"/>
  <c r="E17"/>
  <c r="E16"/>
  <c r="E15"/>
  <c r="E14"/>
  <c r="E13"/>
  <c r="E12"/>
  <c r="E11"/>
  <c r="G11" s="1"/>
  <c r="E8"/>
  <c r="E7"/>
  <c r="F12"/>
  <c r="G13" i="1"/>
  <c r="G33" l="1"/>
  <c r="I33"/>
  <c r="J33"/>
  <c r="I13"/>
  <c r="G16" i="6"/>
  <c r="J16" s="1"/>
  <c r="G20"/>
  <c r="J20" s="1"/>
  <c r="J11"/>
  <c r="G18"/>
  <c r="J18" s="1"/>
  <c r="G8" i="7"/>
  <c r="H8" s="1"/>
  <c r="E7"/>
  <c r="G7"/>
  <c r="D12"/>
  <c r="D11"/>
  <c r="D13"/>
  <c r="G9"/>
  <c r="E10"/>
  <c r="D10"/>
  <c r="E12"/>
  <c r="G11"/>
  <c r="G13"/>
  <c r="D7"/>
  <c r="D9"/>
  <c r="E13"/>
  <c r="E11"/>
  <c r="G12"/>
  <c r="G10"/>
  <c r="G15" l="1"/>
  <c r="G24" s="1"/>
  <c r="D15"/>
  <c r="E15"/>
  <c r="G14" i="1"/>
  <c r="I8" i="7"/>
  <c r="F9"/>
  <c r="F15" l="1"/>
  <c r="I15" s="1"/>
  <c r="F11"/>
  <c r="G22" i="6"/>
  <c r="J22" s="1"/>
  <c r="O28" i="1"/>
  <c r="M28"/>
  <c r="L28"/>
  <c r="G28"/>
  <c r="O26"/>
  <c r="M26"/>
  <c r="L26"/>
  <c r="G26"/>
  <c r="O24"/>
  <c r="M24"/>
  <c r="L24"/>
  <c r="G24"/>
  <c r="O21"/>
  <c r="M21"/>
  <c r="L21"/>
  <c r="G21"/>
  <c r="J21" s="1"/>
  <c r="O19"/>
  <c r="L19"/>
  <c r="O13"/>
  <c r="L13"/>
  <c r="O11"/>
  <c r="M11"/>
  <c r="L11"/>
  <c r="G11"/>
  <c r="J11" s="1"/>
  <c r="O17"/>
  <c r="M17"/>
  <c r="L17"/>
  <c r="G17"/>
  <c r="O7"/>
  <c r="M7"/>
  <c r="L7"/>
  <c r="G7"/>
  <c r="H15" i="7" l="1"/>
  <c r="J19" i="1"/>
  <c r="I24"/>
  <c r="I17"/>
  <c r="I21"/>
  <c r="G22" s="1"/>
  <c r="I26"/>
  <c r="I28"/>
  <c r="I11"/>
  <c r="I7"/>
  <c r="N7"/>
  <c r="Q7" s="1"/>
  <c r="N21"/>
  <c r="P21" s="1"/>
  <c r="N24"/>
  <c r="P24" s="1"/>
  <c r="N26"/>
  <c r="Q26" s="1"/>
  <c r="N28"/>
  <c r="P28" s="1"/>
  <c r="N13"/>
  <c r="P13" s="1"/>
  <c r="N11"/>
  <c r="P11" s="1"/>
  <c r="J15"/>
  <c r="N19"/>
  <c r="Q19" s="1"/>
  <c r="J17"/>
  <c r="I22" i="6"/>
  <c r="N17" i="1"/>
  <c r="P17" s="1"/>
  <c r="J7"/>
  <c r="I11" i="6"/>
  <c r="G12" s="1"/>
  <c r="J12" s="1"/>
  <c r="G7"/>
  <c r="J7" s="1"/>
  <c r="F12" i="7"/>
  <c r="H12" s="1"/>
  <c r="G13" i="6"/>
  <c r="I20"/>
  <c r="H11" i="7"/>
  <c r="I9"/>
  <c r="F13"/>
  <c r="H13" s="1"/>
  <c r="F10"/>
  <c r="H10" s="1"/>
  <c r="F14"/>
  <c r="H14" s="1"/>
  <c r="F7"/>
  <c r="H7" s="1"/>
  <c r="I11"/>
  <c r="I18" i="6"/>
  <c r="I16"/>
  <c r="G17" s="1"/>
  <c r="J17" s="1"/>
  <c r="J24" i="1"/>
  <c r="J26"/>
  <c r="J28"/>
  <c r="G18" l="1"/>
  <c r="G27"/>
  <c r="G29"/>
  <c r="G25"/>
  <c r="G12"/>
  <c r="J12" s="1"/>
  <c r="J20"/>
  <c r="J22"/>
  <c r="I22"/>
  <c r="J16"/>
  <c r="G8"/>
  <c r="Q28"/>
  <c r="Q13"/>
  <c r="P26"/>
  <c r="P7"/>
  <c r="P19"/>
  <c r="I13" i="6"/>
  <c r="J13"/>
  <c r="G21"/>
  <c r="J21" s="1"/>
  <c r="G19"/>
  <c r="Q21" i="1"/>
  <c r="Q24"/>
  <c r="I12" i="7"/>
  <c r="Q11" i="1"/>
  <c r="I7" i="6"/>
  <c r="G8" s="1"/>
  <c r="Q15" i="1"/>
  <c r="Q17"/>
  <c r="I13" i="7"/>
  <c r="H9"/>
  <c r="I12" i="6"/>
  <c r="I14" i="7"/>
  <c r="I10"/>
  <c r="I7"/>
  <c r="I17" i="6"/>
  <c r="J13" i="1"/>
  <c r="J18" l="1"/>
  <c r="I18"/>
  <c r="I27"/>
  <c r="J27"/>
  <c r="J29"/>
  <c r="I29"/>
  <c r="J25"/>
  <c r="I25"/>
  <c r="I12"/>
  <c r="I20"/>
  <c r="G23"/>
  <c r="I8"/>
  <c r="J8"/>
  <c r="G14" i="6"/>
  <c r="I14" s="1"/>
  <c r="G15" s="1"/>
  <c r="J15" s="1"/>
  <c r="I21"/>
  <c r="I19"/>
  <c r="J19"/>
  <c r="I8"/>
  <c r="J8"/>
  <c r="I14" i="1"/>
  <c r="J14"/>
  <c r="I23" l="1"/>
  <c r="J23"/>
  <c r="J14" i="6"/>
  <c r="I15"/>
  <c r="M25" i="9" l="1"/>
  <c r="S25"/>
  <c r="Y25"/>
  <c r="AE25"/>
  <c r="AK25"/>
  <c r="AM25" l="1"/>
  <c r="AN25"/>
  <c r="Y31"/>
  <c r="AH25"/>
  <c r="AG25"/>
  <c r="AK31"/>
  <c r="M31"/>
  <c r="P25"/>
  <c r="O25"/>
  <c r="S31"/>
  <c r="V25"/>
  <c r="U25"/>
  <c r="AB25"/>
  <c r="AA25"/>
  <c r="AE31"/>
  <c r="U31" l="1"/>
  <c r="V31"/>
  <c r="AN31"/>
  <c r="AM31"/>
  <c r="G31"/>
  <c r="AP31"/>
  <c r="AH31"/>
  <c r="AG31"/>
  <c r="AB31"/>
  <c r="AA31"/>
  <c r="P31"/>
  <c r="O31"/>
  <c r="AP25"/>
  <c r="G25"/>
  <c r="J31" l="1"/>
  <c r="I31"/>
  <c r="J25"/>
  <c r="I25"/>
  <c r="M51"/>
  <c r="AQ25"/>
  <c r="AQ31"/>
  <c r="AT25" l="1"/>
  <c r="AS25"/>
  <c r="AT31"/>
  <c r="AS31"/>
  <c r="O51"/>
  <c r="P51"/>
  <c r="G51"/>
  <c r="AP51"/>
  <c r="J51" l="1"/>
  <c r="I51"/>
  <c r="AQ51"/>
  <c r="AV51"/>
  <c r="AW51" s="1"/>
  <c r="M52"/>
  <c r="AT51" l="1"/>
  <c r="AS51"/>
  <c r="AQ52" s="1"/>
  <c r="G52"/>
  <c r="AY51"/>
  <c r="O52"/>
  <c r="P52"/>
  <c r="J52" l="1"/>
  <c r="I52"/>
  <c r="AT52"/>
  <c r="AS52"/>
  <c r="G21" l="1"/>
  <c r="S21"/>
  <c r="AE21" l="1"/>
  <c r="I21"/>
  <c r="J21"/>
  <c r="U21"/>
  <c r="V21"/>
  <c r="Y21"/>
  <c r="AP21" l="1"/>
  <c r="AH21"/>
  <c r="AG21"/>
  <c r="AB21"/>
  <c r="AA21"/>
  <c r="AK21"/>
  <c r="M21"/>
  <c r="AQ21" l="1"/>
  <c r="AM21"/>
  <c r="AN21"/>
  <c r="O21"/>
  <c r="P21"/>
  <c r="AS21" l="1"/>
  <c r="AT21"/>
  <c r="L50" l="1"/>
  <c r="R50"/>
  <c r="X50"/>
  <c r="AD50"/>
  <c r="AJ50"/>
  <c r="F50"/>
  <c r="L47"/>
  <c r="R47"/>
  <c r="X47"/>
  <c r="AD47"/>
  <c r="AJ47"/>
  <c r="L48"/>
  <c r="R48"/>
  <c r="X48"/>
  <c r="AD48"/>
  <c r="AJ48"/>
  <c r="F48"/>
  <c r="L46"/>
  <c r="R46"/>
  <c r="X46"/>
  <c r="AD46"/>
  <c r="AJ46"/>
  <c r="F46"/>
  <c r="L44"/>
  <c r="R44"/>
  <c r="X44"/>
  <c r="AD44"/>
  <c r="AJ44"/>
  <c r="F44"/>
  <c r="L42"/>
  <c r="R42"/>
  <c r="X42"/>
  <c r="AD42"/>
  <c r="AJ42"/>
  <c r="F42"/>
  <c r="L40"/>
  <c r="R40"/>
  <c r="X40"/>
  <c r="AD40"/>
  <c r="AJ40"/>
  <c r="F40"/>
  <c r="L34"/>
  <c r="R34"/>
  <c r="X34"/>
  <c r="AD34"/>
  <c r="AJ34"/>
  <c r="F34"/>
  <c r="L30"/>
  <c r="R30"/>
  <c r="X30"/>
  <c r="AD30"/>
  <c r="AJ30"/>
  <c r="F30"/>
  <c r="L28"/>
  <c r="R28"/>
  <c r="X28"/>
  <c r="AD28"/>
  <c r="AJ28"/>
  <c r="F28"/>
  <c r="L26"/>
  <c r="M26" s="1"/>
  <c r="R26"/>
  <c r="S26" s="1"/>
  <c r="X26"/>
  <c r="Y26" s="1"/>
  <c r="AD26"/>
  <c r="AE26" s="1"/>
  <c r="AJ26"/>
  <c r="AK26" s="1"/>
  <c r="F26"/>
  <c r="L24"/>
  <c r="R24"/>
  <c r="X24"/>
  <c r="AD24"/>
  <c r="AJ24"/>
  <c r="F24"/>
  <c r="L22"/>
  <c r="R22"/>
  <c r="X22"/>
  <c r="AD22"/>
  <c r="AJ22"/>
  <c r="F22"/>
  <c r="L20"/>
  <c r="R20"/>
  <c r="X20"/>
  <c r="AD20"/>
  <c r="AJ20"/>
  <c r="F20"/>
  <c r="L18"/>
  <c r="R18"/>
  <c r="X18"/>
  <c r="AD18"/>
  <c r="AJ18"/>
  <c r="F18"/>
  <c r="L12"/>
  <c r="R12"/>
  <c r="X12"/>
  <c r="AD12"/>
  <c r="AJ12"/>
  <c r="F12"/>
  <c r="F10"/>
  <c r="L10"/>
  <c r="R10"/>
  <c r="X10"/>
  <c r="AD10"/>
  <c r="AJ10"/>
  <c r="R32"/>
  <c r="X32"/>
  <c r="AD32"/>
  <c r="AJ32"/>
  <c r="F32"/>
  <c r="Y32" l="1"/>
  <c r="AA32" s="1"/>
  <c r="AE22"/>
  <c r="AH22" s="1"/>
  <c r="AK47"/>
  <c r="AN47" s="1"/>
  <c r="M47"/>
  <c r="O47" s="1"/>
  <c r="AE32"/>
  <c r="AH32" s="1"/>
  <c r="AK22"/>
  <c r="AN22" s="1"/>
  <c r="M22"/>
  <c r="P22" s="1"/>
  <c r="S47"/>
  <c r="U47" s="1"/>
  <c r="AK32"/>
  <c r="AM32" s="1"/>
  <c r="S22"/>
  <c r="U22" s="1"/>
  <c r="Y47"/>
  <c r="AB47" s="1"/>
  <c r="S32"/>
  <c r="V32" s="1"/>
  <c r="Y22"/>
  <c r="AB22" s="1"/>
  <c r="AE47"/>
  <c r="AH47" s="1"/>
  <c r="F47"/>
  <c r="AP10"/>
  <c r="AM26"/>
  <c r="AN26"/>
  <c r="AJ36"/>
  <c r="AJ38"/>
  <c r="AP22"/>
  <c r="G22"/>
  <c r="V26"/>
  <c r="U26"/>
  <c r="AP30"/>
  <c r="AP46"/>
  <c r="G32"/>
  <c r="AB26"/>
  <c r="AA26"/>
  <c r="X36"/>
  <c r="X38"/>
  <c r="AP48"/>
  <c r="P26"/>
  <c r="O26"/>
  <c r="L36"/>
  <c r="L38"/>
  <c r="AP26"/>
  <c r="G26"/>
  <c r="F38"/>
  <c r="R36"/>
  <c r="R38"/>
  <c r="AP42"/>
  <c r="AP12"/>
  <c r="AP20"/>
  <c r="AP24"/>
  <c r="AH26"/>
  <c r="AG26"/>
  <c r="AP28"/>
  <c r="AP34"/>
  <c r="AD36"/>
  <c r="AD38"/>
  <c r="AP40"/>
  <c r="AP44"/>
  <c r="AP50"/>
  <c r="AP18"/>
  <c r="AA47" l="1"/>
  <c r="U32"/>
  <c r="P47"/>
  <c r="AG47"/>
  <c r="AE48" s="1"/>
  <c r="AG48" s="1"/>
  <c r="AG22"/>
  <c r="AG32"/>
  <c r="AN32"/>
  <c r="AA22"/>
  <c r="V22"/>
  <c r="AM22"/>
  <c r="AE36"/>
  <c r="Y36"/>
  <c r="M36"/>
  <c r="O36" s="1"/>
  <c r="S36"/>
  <c r="V36" s="1"/>
  <c r="AK36"/>
  <c r="AP47"/>
  <c r="AQ47" s="1"/>
  <c r="AB32"/>
  <c r="AM47"/>
  <c r="AK48" s="1"/>
  <c r="AM48" s="1"/>
  <c r="V47"/>
  <c r="O22"/>
  <c r="Y48"/>
  <c r="S48"/>
  <c r="M48"/>
  <c r="O48" s="1"/>
  <c r="G47"/>
  <c r="F36"/>
  <c r="AM36"/>
  <c r="AN36"/>
  <c r="J32"/>
  <c r="I32"/>
  <c r="AG36"/>
  <c r="AV25"/>
  <c r="AW25" s="1"/>
  <c r="AQ26"/>
  <c r="AV21"/>
  <c r="AW21" s="1"/>
  <c r="AQ22"/>
  <c r="AP38"/>
  <c r="I26"/>
  <c r="J26"/>
  <c r="I22"/>
  <c r="J22"/>
  <c r="L41"/>
  <c r="R41"/>
  <c r="AJ41"/>
  <c r="X41"/>
  <c r="AD41"/>
  <c r="P36" l="1"/>
  <c r="S41"/>
  <c r="AK41"/>
  <c r="AM41" s="1"/>
  <c r="Y41"/>
  <c r="AE41"/>
  <c r="AH41" s="1"/>
  <c r="M41"/>
  <c r="O41" s="1"/>
  <c r="AN48"/>
  <c r="U36"/>
  <c r="AH48"/>
  <c r="AV47"/>
  <c r="AW47" s="1"/>
  <c r="AY47" s="1"/>
  <c r="AA36"/>
  <c r="V48"/>
  <c r="AB36"/>
  <c r="AH36"/>
  <c r="I47"/>
  <c r="AA48"/>
  <c r="P48"/>
  <c r="U48"/>
  <c r="AB48"/>
  <c r="H57" i="18"/>
  <c r="J47" i="9"/>
  <c r="AZ21"/>
  <c r="AY21"/>
  <c r="AT22"/>
  <c r="AS22"/>
  <c r="AS47"/>
  <c r="AQ48" s="1"/>
  <c r="AT47"/>
  <c r="AP36"/>
  <c r="G36"/>
  <c r="AY25"/>
  <c r="AZ25"/>
  <c r="AT26"/>
  <c r="AS26"/>
  <c r="P41" l="1"/>
  <c r="AZ47"/>
  <c r="AA41"/>
  <c r="U41"/>
  <c r="S42" s="1"/>
  <c r="U42" s="1"/>
  <c r="AB41"/>
  <c r="AG41"/>
  <c r="AE42" s="1"/>
  <c r="AN41"/>
  <c r="V41"/>
  <c r="G48"/>
  <c r="AK42"/>
  <c r="AN42" s="1"/>
  <c r="M42"/>
  <c r="P42" s="1"/>
  <c r="AV35"/>
  <c r="AW35" s="1"/>
  <c r="AQ36"/>
  <c r="AS48"/>
  <c r="AT48"/>
  <c r="I36"/>
  <c r="J36"/>
  <c r="O42" l="1"/>
  <c r="V42"/>
  <c r="AM42"/>
  <c r="Y42"/>
  <c r="AB42" s="1"/>
  <c r="AG42"/>
  <c r="AH42"/>
  <c r="J48"/>
  <c r="I48"/>
  <c r="G57" i="18"/>
  <c r="AY35" i="9"/>
  <c r="AZ35"/>
  <c r="F41"/>
  <c r="AS36"/>
  <c r="AT36"/>
  <c r="AA42" l="1"/>
  <c r="AP41"/>
  <c r="G41"/>
  <c r="I41" l="1"/>
  <c r="J41"/>
  <c r="AQ41"/>
  <c r="AV41"/>
  <c r="AW41" s="1"/>
  <c r="G42" l="1"/>
  <c r="AS41"/>
  <c r="AQ42" s="1"/>
  <c r="AT41"/>
  <c r="AY41"/>
  <c r="I42" l="1"/>
  <c r="J42"/>
  <c r="AT42"/>
  <c r="AS42"/>
  <c r="AJ17" l="1"/>
  <c r="X49"/>
  <c r="AD49"/>
  <c r="R16"/>
  <c r="L49"/>
  <c r="AD19"/>
  <c r="AJ27"/>
  <c r="R49"/>
  <c r="AJ49"/>
  <c r="L16"/>
  <c r="AJ16"/>
  <c r="F16"/>
  <c r="AD16"/>
  <c r="X16"/>
  <c r="AJ23"/>
  <c r="R23"/>
  <c r="S23" l="1"/>
  <c r="U23" s="1"/>
  <c r="F58"/>
  <c r="G58" s="1"/>
  <c r="S49"/>
  <c r="R58"/>
  <c r="F28" i="6" s="1"/>
  <c r="AD58" i="9"/>
  <c r="F32" i="6" s="1"/>
  <c r="AK49" i="9"/>
  <c r="M49"/>
  <c r="AK17"/>
  <c r="X58"/>
  <c r="F30" i="6" s="1"/>
  <c r="AE19" i="9"/>
  <c r="Y49"/>
  <c r="AK23"/>
  <c r="AN23" s="1"/>
  <c r="AJ58"/>
  <c r="AK58" s="1"/>
  <c r="AK27"/>
  <c r="AM27" s="1"/>
  <c r="AE49"/>
  <c r="AH49" s="1"/>
  <c r="AM17"/>
  <c r="AP16"/>
  <c r="F49"/>
  <c r="R17"/>
  <c r="AJ11"/>
  <c r="R11"/>
  <c r="AD11"/>
  <c r="L17"/>
  <c r="AD17"/>
  <c r="X17"/>
  <c r="L23"/>
  <c r="X33"/>
  <c r="AD33"/>
  <c r="R43"/>
  <c r="L45"/>
  <c r="R29"/>
  <c r="L29"/>
  <c r="R27"/>
  <c r="X27"/>
  <c r="L27"/>
  <c r="X11"/>
  <c r="L11"/>
  <c r="AD23"/>
  <c r="X23"/>
  <c r="AJ45"/>
  <c r="X45"/>
  <c r="AD45"/>
  <c r="R45"/>
  <c r="L43"/>
  <c r="AJ43"/>
  <c r="AD43"/>
  <c r="X43"/>
  <c r="AD15"/>
  <c r="AD29"/>
  <c r="AJ29"/>
  <c r="R19"/>
  <c r="R15"/>
  <c r="X15"/>
  <c r="AJ15"/>
  <c r="R33"/>
  <c r="AJ33"/>
  <c r="L33"/>
  <c r="AN27" l="1"/>
  <c r="F34" i="6"/>
  <c r="AE58" i="9"/>
  <c r="AH58" s="1"/>
  <c r="Y58"/>
  <c r="AA58" s="1"/>
  <c r="AA49"/>
  <c r="Y50" s="1"/>
  <c r="P49"/>
  <c r="AG49"/>
  <c r="AB49"/>
  <c r="U49"/>
  <c r="S50" s="1"/>
  <c r="AK33"/>
  <c r="AN33" s="1"/>
  <c r="S15"/>
  <c r="V15" s="1"/>
  <c r="AE15"/>
  <c r="AG15" s="1"/>
  <c r="AK43"/>
  <c r="AM43" s="1"/>
  <c r="Y45"/>
  <c r="AB45" s="1"/>
  <c r="M11"/>
  <c r="O11" s="1"/>
  <c r="S27"/>
  <c r="V27" s="1"/>
  <c r="S43"/>
  <c r="U43" s="1"/>
  <c r="Y17"/>
  <c r="AA17" s="1"/>
  <c r="S11"/>
  <c r="U11" s="1"/>
  <c r="M33"/>
  <c r="O33" s="1"/>
  <c r="Y15"/>
  <c r="AB15" s="1"/>
  <c r="AE29"/>
  <c r="AG29" s="1"/>
  <c r="AE43"/>
  <c r="AG43" s="1"/>
  <c r="AE45"/>
  <c r="AH45" s="1"/>
  <c r="AE23"/>
  <c r="AG23" s="1"/>
  <c r="Y27"/>
  <c r="AB27" s="1"/>
  <c r="M45"/>
  <c r="M23"/>
  <c r="O23" s="1"/>
  <c r="AE11"/>
  <c r="AG11" s="1"/>
  <c r="AK15"/>
  <c r="AK29"/>
  <c r="AN29" s="1"/>
  <c r="Y43"/>
  <c r="AB43" s="1"/>
  <c r="S45"/>
  <c r="U45" s="1"/>
  <c r="Y23"/>
  <c r="M27"/>
  <c r="O27" s="1"/>
  <c r="S29"/>
  <c r="Y33"/>
  <c r="AA33" s="1"/>
  <c r="M17"/>
  <c r="S17"/>
  <c r="V17" s="1"/>
  <c r="S33"/>
  <c r="V33" s="1"/>
  <c r="S19"/>
  <c r="M15"/>
  <c r="O15" s="1"/>
  <c r="M43"/>
  <c r="AK45"/>
  <c r="AM45" s="1"/>
  <c r="Y11"/>
  <c r="AA11" s="1"/>
  <c r="M29"/>
  <c r="P29" s="1"/>
  <c r="AE33"/>
  <c r="AH33" s="1"/>
  <c r="AE17"/>
  <c r="AG17" s="1"/>
  <c r="AK11"/>
  <c r="AM23"/>
  <c r="AM49"/>
  <c r="AK50" s="1"/>
  <c r="AG19"/>
  <c r="AE20" s="1"/>
  <c r="AH20" s="1"/>
  <c r="S58"/>
  <c r="U58" s="1"/>
  <c r="AN49"/>
  <c r="AH19"/>
  <c r="O49"/>
  <c r="M50" s="1"/>
  <c r="AN17"/>
  <c r="V49"/>
  <c r="V23"/>
  <c r="AK28"/>
  <c r="AM28" s="1"/>
  <c r="AE50"/>
  <c r="AG50" s="1"/>
  <c r="AK18"/>
  <c r="S24"/>
  <c r="F11"/>
  <c r="F19"/>
  <c r="F45"/>
  <c r="F17"/>
  <c r="G49"/>
  <c r="AP49"/>
  <c r="U33"/>
  <c r="F43"/>
  <c r="AG45"/>
  <c r="AG33"/>
  <c r="I58"/>
  <c r="J58"/>
  <c r="E24" i="6"/>
  <c r="F23" i="9"/>
  <c r="U27"/>
  <c r="L32"/>
  <c r="AN45"/>
  <c r="F27"/>
  <c r="F29"/>
  <c r="AM58"/>
  <c r="AN58"/>
  <c r="X9"/>
  <c r="AD9"/>
  <c r="AJ9"/>
  <c r="L9"/>
  <c r="R9"/>
  <c r="L39"/>
  <c r="X29"/>
  <c r="AD27"/>
  <c r="AD37"/>
  <c r="R37"/>
  <c r="L37"/>
  <c r="AD39"/>
  <c r="R39"/>
  <c r="AJ39"/>
  <c r="X39"/>
  <c r="AH17" l="1"/>
  <c r="AH15"/>
  <c r="AB33"/>
  <c r="V45"/>
  <c r="V43"/>
  <c r="AH23"/>
  <c r="AB11"/>
  <c r="AA15"/>
  <c r="Y16" s="1"/>
  <c r="AB58"/>
  <c r="U17"/>
  <c r="S18" s="1"/>
  <c r="P27"/>
  <c r="O29"/>
  <c r="M30" s="1"/>
  <c r="O30" s="1"/>
  <c r="AH43"/>
  <c r="V11"/>
  <c r="AH29"/>
  <c r="AH50"/>
  <c r="AB17"/>
  <c r="P15"/>
  <c r="V58"/>
  <c r="AG58"/>
  <c r="AB50"/>
  <c r="U50"/>
  <c r="O50"/>
  <c r="P50"/>
  <c r="S39"/>
  <c r="AE37"/>
  <c r="AG37" s="1"/>
  <c r="AK39"/>
  <c r="AN39" s="1"/>
  <c r="S37"/>
  <c r="M39"/>
  <c r="P39" s="1"/>
  <c r="L58"/>
  <c r="Y39"/>
  <c r="AB39" s="1"/>
  <c r="M37"/>
  <c r="P37" s="1"/>
  <c r="Y29"/>
  <c r="AA29" s="1"/>
  <c r="AE39"/>
  <c r="AG39" s="1"/>
  <c r="AE27"/>
  <c r="AH27" s="1"/>
  <c r="AA43"/>
  <c r="Y44" s="1"/>
  <c r="AA50"/>
  <c r="U15"/>
  <c r="V50"/>
  <c r="AH11"/>
  <c r="P11"/>
  <c r="AN43"/>
  <c r="AM15"/>
  <c r="AK16" s="1"/>
  <c r="AN11"/>
  <c r="AA23"/>
  <c r="Y24" s="1"/>
  <c r="O43"/>
  <c r="M44" s="1"/>
  <c r="U19"/>
  <c r="S20" s="1"/>
  <c r="AM50"/>
  <c r="P17"/>
  <c r="U29"/>
  <c r="S30" s="1"/>
  <c r="V30" s="1"/>
  <c r="U24"/>
  <c r="P45"/>
  <c r="AA27"/>
  <c r="Y28" s="1"/>
  <c r="AA28" s="1"/>
  <c r="AN15"/>
  <c r="AK24"/>
  <c r="AN24" s="1"/>
  <c r="AM11"/>
  <c r="AK12" s="1"/>
  <c r="AB23"/>
  <c r="P43"/>
  <c r="V19"/>
  <c r="AM33"/>
  <c r="AK34" s="1"/>
  <c r="AN50"/>
  <c r="O17"/>
  <c r="M18" s="1"/>
  <c r="P18" s="1"/>
  <c r="V29"/>
  <c r="V24"/>
  <c r="AM18"/>
  <c r="P23"/>
  <c r="O45"/>
  <c r="M46" s="1"/>
  <c r="AM29"/>
  <c r="AA45"/>
  <c r="Y46" s="1"/>
  <c r="AB46" s="1"/>
  <c r="P33"/>
  <c r="Y12"/>
  <c r="AB12" s="1"/>
  <c r="Y34"/>
  <c r="AB34" s="1"/>
  <c r="S46"/>
  <c r="U46" s="1"/>
  <c r="S16"/>
  <c r="AE16"/>
  <c r="AG16" s="1"/>
  <c r="S34"/>
  <c r="AE44"/>
  <c r="AG44" s="1"/>
  <c r="AE12"/>
  <c r="AH12" s="1"/>
  <c r="AE46"/>
  <c r="M16"/>
  <c r="P16" s="1"/>
  <c r="AN28"/>
  <c r="AG20"/>
  <c r="AN18"/>
  <c r="M24"/>
  <c r="O24" s="1"/>
  <c r="AE24"/>
  <c r="AE18"/>
  <c r="S44"/>
  <c r="V44" s="1"/>
  <c r="AK46"/>
  <c r="Y18"/>
  <c r="AB18" s="1"/>
  <c r="S28"/>
  <c r="U28" s="1"/>
  <c r="AE34"/>
  <c r="M28"/>
  <c r="O28" s="1"/>
  <c r="S12"/>
  <c r="U12" s="1"/>
  <c r="M12"/>
  <c r="O12" s="1"/>
  <c r="AK44"/>
  <c r="AE30"/>
  <c r="AG30" s="1"/>
  <c r="M34"/>
  <c r="P34" s="1"/>
  <c r="AD57"/>
  <c r="R57"/>
  <c r="AP29"/>
  <c r="G29"/>
  <c r="G43"/>
  <c r="AP43"/>
  <c r="V37"/>
  <c r="V39"/>
  <c r="G27"/>
  <c r="AP27"/>
  <c r="J49"/>
  <c r="I49"/>
  <c r="G45"/>
  <c r="AP45"/>
  <c r="G19"/>
  <c r="F37"/>
  <c r="M32"/>
  <c r="AP32"/>
  <c r="AP58" s="1"/>
  <c r="G17"/>
  <c r="AP17"/>
  <c r="G11"/>
  <c r="AP11"/>
  <c r="G15"/>
  <c r="AP15"/>
  <c r="F39"/>
  <c r="G23"/>
  <c r="AP23"/>
  <c r="AQ49"/>
  <c r="AV49"/>
  <c r="AW49" s="1"/>
  <c r="S9"/>
  <c r="AK9"/>
  <c r="Y9"/>
  <c r="M9"/>
  <c r="AE9"/>
  <c r="AJ37"/>
  <c r="X37"/>
  <c r="AA39" l="1"/>
  <c r="Y40" s="1"/>
  <c r="AA40" s="1"/>
  <c r="AG27"/>
  <c r="AE28" s="1"/>
  <c r="AH28" s="1"/>
  <c r="AH30"/>
  <c r="P24"/>
  <c r="AA12"/>
  <c r="P28"/>
  <c r="U44"/>
  <c r="O37"/>
  <c r="M38" s="1"/>
  <c r="AH44"/>
  <c r="AB29"/>
  <c r="O39"/>
  <c r="M40" s="1"/>
  <c r="O40" s="1"/>
  <c r="U30"/>
  <c r="AH37"/>
  <c r="V46"/>
  <c r="U18"/>
  <c r="V18"/>
  <c r="AM39"/>
  <c r="AK40" s="1"/>
  <c r="AM40" s="1"/>
  <c r="P12"/>
  <c r="AH16"/>
  <c r="O16"/>
  <c r="AB24"/>
  <c r="AA24"/>
  <c r="U20"/>
  <c r="V20"/>
  <c r="AN34"/>
  <c r="AM34"/>
  <c r="AM12"/>
  <c r="AN12"/>
  <c r="AA44"/>
  <c r="AB44"/>
  <c r="AK37"/>
  <c r="AM37" s="1"/>
  <c r="AM24"/>
  <c r="Y37"/>
  <c r="AB37" s="1"/>
  <c r="O34"/>
  <c r="AA46"/>
  <c r="V34"/>
  <c r="AN44"/>
  <c r="AH46"/>
  <c r="U39"/>
  <c r="O46"/>
  <c r="U37"/>
  <c r="S38" s="1"/>
  <c r="U38" s="1"/>
  <c r="AK30"/>
  <c r="AH39"/>
  <c r="AG24"/>
  <c r="O44"/>
  <c r="P30"/>
  <c r="AN46"/>
  <c r="AB16"/>
  <c r="AE40"/>
  <c r="AG40" s="1"/>
  <c r="G50"/>
  <c r="I50" s="1"/>
  <c r="U34"/>
  <c r="V16"/>
  <c r="AN16"/>
  <c r="AG34"/>
  <c r="AG18"/>
  <c r="V28"/>
  <c r="AA18"/>
  <c r="AM44"/>
  <c r="AH24"/>
  <c r="U16"/>
  <c r="AG12"/>
  <c r="P44"/>
  <c r="AM16"/>
  <c r="O18"/>
  <c r="AE38"/>
  <c r="Y30"/>
  <c r="AH34"/>
  <c r="AH18"/>
  <c r="AB28"/>
  <c r="V12"/>
  <c r="AG46"/>
  <c r="AA34"/>
  <c r="P46"/>
  <c r="AM46"/>
  <c r="AA16"/>
  <c r="AT49"/>
  <c r="AS49"/>
  <c r="AQ50" s="1"/>
  <c r="J15"/>
  <c r="I15"/>
  <c r="AQ29"/>
  <c r="AV29"/>
  <c r="AW29" s="1"/>
  <c r="AY49"/>
  <c r="AV15"/>
  <c r="AW15" s="1"/>
  <c r="AQ15"/>
  <c r="AP39"/>
  <c r="G39"/>
  <c r="J11"/>
  <c r="I11"/>
  <c r="I17"/>
  <c r="J17"/>
  <c r="I19"/>
  <c r="J19"/>
  <c r="I45"/>
  <c r="J45"/>
  <c r="J27"/>
  <c r="I27"/>
  <c r="I43"/>
  <c r="J43"/>
  <c r="I23"/>
  <c r="J23"/>
  <c r="AV31"/>
  <c r="AW31" s="1"/>
  <c r="AQ32"/>
  <c r="AQ58"/>
  <c r="AQ23"/>
  <c r="AV23"/>
  <c r="AW23" s="1"/>
  <c r="M58"/>
  <c r="F26" i="6"/>
  <c r="I29" i="9"/>
  <c r="J29"/>
  <c r="F33"/>
  <c r="AV11"/>
  <c r="AW11" s="1"/>
  <c r="AQ11"/>
  <c r="AV17"/>
  <c r="AW17" s="1"/>
  <c r="AQ17"/>
  <c r="P32"/>
  <c r="O32"/>
  <c r="AP37"/>
  <c r="G37"/>
  <c r="AV45"/>
  <c r="AW45" s="1"/>
  <c r="AY45" s="1"/>
  <c r="AQ45"/>
  <c r="AV27"/>
  <c r="AW27" s="1"/>
  <c r="AQ27"/>
  <c r="AQ43"/>
  <c r="AV43"/>
  <c r="AW43" s="1"/>
  <c r="AG9"/>
  <c r="AH9"/>
  <c r="AA9"/>
  <c r="AB9"/>
  <c r="U9"/>
  <c r="S10" s="1"/>
  <c r="V9"/>
  <c r="F31" i="6"/>
  <c r="AE57" i="9"/>
  <c r="F27" i="6"/>
  <c r="S57" i="9"/>
  <c r="P9"/>
  <c r="O9"/>
  <c r="M10" s="1"/>
  <c r="AN9"/>
  <c r="AM9"/>
  <c r="F9"/>
  <c r="AA37" l="1"/>
  <c r="Y38" s="1"/>
  <c r="F57"/>
  <c r="G57" s="1"/>
  <c r="AN40"/>
  <c r="AN37"/>
  <c r="AM30"/>
  <c r="AN30"/>
  <c r="AG28"/>
  <c r="S40"/>
  <c r="AA30"/>
  <c r="V38"/>
  <c r="AB30"/>
  <c r="AE10"/>
  <c r="AH10" s="1"/>
  <c r="G24"/>
  <c r="G44"/>
  <c r="I44" s="1"/>
  <c r="G18"/>
  <c r="J18" s="1"/>
  <c r="AK10"/>
  <c r="AM10" s="1"/>
  <c r="AK38"/>
  <c r="AN38" s="1"/>
  <c r="G30"/>
  <c r="I30" s="1"/>
  <c r="J50"/>
  <c r="P38"/>
  <c r="AG38"/>
  <c r="P40"/>
  <c r="AH40"/>
  <c r="G28"/>
  <c r="I28" s="1"/>
  <c r="G12"/>
  <c r="I12" s="1"/>
  <c r="G46"/>
  <c r="J46" s="1"/>
  <c r="Y10"/>
  <c r="AA10" s="1"/>
  <c r="G20"/>
  <c r="J20" s="1"/>
  <c r="G16"/>
  <c r="I16" s="1"/>
  <c r="O38"/>
  <c r="AH38"/>
  <c r="AB40"/>
  <c r="AT45"/>
  <c r="AS45"/>
  <c r="AQ46" s="1"/>
  <c r="AS58"/>
  <c r="AT58"/>
  <c r="AJ19"/>
  <c r="AY17"/>
  <c r="AZ17"/>
  <c r="X19"/>
  <c r="J37"/>
  <c r="I37"/>
  <c r="AS17"/>
  <c r="AQ18" s="1"/>
  <c r="AT17"/>
  <c r="AZ31"/>
  <c r="AY31"/>
  <c r="AQ39"/>
  <c r="AV39"/>
  <c r="AW39" s="1"/>
  <c r="AZ15"/>
  <c r="AY15"/>
  <c r="AS29"/>
  <c r="AQ30" s="1"/>
  <c r="AT29"/>
  <c r="L19"/>
  <c r="AY43"/>
  <c r="AZ43"/>
  <c r="AT27"/>
  <c r="AS27"/>
  <c r="AQ28" s="1"/>
  <c r="AS11"/>
  <c r="AQ12" s="1"/>
  <c r="AT11"/>
  <c r="AY23"/>
  <c r="AZ23"/>
  <c r="AV37"/>
  <c r="AW37" s="1"/>
  <c r="AQ37"/>
  <c r="AS43"/>
  <c r="AQ44" s="1"/>
  <c r="AT43"/>
  <c r="AY27"/>
  <c r="AZ27"/>
  <c r="AZ11"/>
  <c r="AY11"/>
  <c r="G33"/>
  <c r="AP33"/>
  <c r="P58"/>
  <c r="O58"/>
  <c r="AS23"/>
  <c r="AQ24" s="1"/>
  <c r="AT23"/>
  <c r="AS32"/>
  <c r="AT32"/>
  <c r="J39"/>
  <c r="I39"/>
  <c r="AT15"/>
  <c r="AS15"/>
  <c r="AQ16" s="1"/>
  <c r="AY29"/>
  <c r="AZ29"/>
  <c r="AS50"/>
  <c r="AT50"/>
  <c r="V57"/>
  <c r="U57"/>
  <c r="AG57"/>
  <c r="AH57"/>
  <c r="V10"/>
  <c r="U10"/>
  <c r="P10"/>
  <c r="O10"/>
  <c r="E18" i="7"/>
  <c r="F18" s="1"/>
  <c r="G27" i="6"/>
  <c r="E20" i="7"/>
  <c r="F20" s="1"/>
  <c r="G31" i="6"/>
  <c r="AP9" i="9"/>
  <c r="G9"/>
  <c r="J30" l="1"/>
  <c r="I46"/>
  <c r="AB10"/>
  <c r="AN10"/>
  <c r="AM38"/>
  <c r="V40"/>
  <c r="U40"/>
  <c r="AJ57"/>
  <c r="L57"/>
  <c r="X57"/>
  <c r="J12"/>
  <c r="J16"/>
  <c r="AG10"/>
  <c r="J44"/>
  <c r="I24"/>
  <c r="AA38"/>
  <c r="I18"/>
  <c r="G40"/>
  <c r="I40" s="1"/>
  <c r="G38"/>
  <c r="I38" s="1"/>
  <c r="J28"/>
  <c r="J24"/>
  <c r="I20"/>
  <c r="AB38"/>
  <c r="AS39"/>
  <c r="AQ40" s="1"/>
  <c r="AT39"/>
  <c r="Y19"/>
  <c r="AT44"/>
  <c r="AS44"/>
  <c r="AZ37"/>
  <c r="AY37"/>
  <c r="AS12"/>
  <c r="AT12"/>
  <c r="AZ39"/>
  <c r="AY39"/>
  <c r="AS46"/>
  <c r="AT46"/>
  <c r="AS16"/>
  <c r="AT16"/>
  <c r="AS37"/>
  <c r="AQ38" s="1"/>
  <c r="AT37"/>
  <c r="M19"/>
  <c r="AP19"/>
  <c r="AV33"/>
  <c r="AW33" s="1"/>
  <c r="AQ33"/>
  <c r="AT28"/>
  <c r="AS28"/>
  <c r="AT30"/>
  <c r="AS30"/>
  <c r="AS18"/>
  <c r="AT18"/>
  <c r="AK19"/>
  <c r="AT24"/>
  <c r="AS24"/>
  <c r="I33"/>
  <c r="J33"/>
  <c r="J27" i="6"/>
  <c r="I27"/>
  <c r="G28" s="1"/>
  <c r="I20" i="7"/>
  <c r="H20"/>
  <c r="I31" i="6"/>
  <c r="G32" s="1"/>
  <c r="J31"/>
  <c r="I18" i="7"/>
  <c r="H18"/>
  <c r="I9" i="9"/>
  <c r="J9"/>
  <c r="AV9"/>
  <c r="AQ9"/>
  <c r="I57"/>
  <c r="E23" i="6"/>
  <c r="J57" i="9"/>
  <c r="G10" l="1"/>
  <c r="J10" s="1"/>
  <c r="J38"/>
  <c r="J40"/>
  <c r="G34"/>
  <c r="AP57"/>
  <c r="AQ57" s="1"/>
  <c r="AT57" s="1"/>
  <c r="F25" i="6"/>
  <c r="M57" i="9"/>
  <c r="O19"/>
  <c r="P19"/>
  <c r="AA19"/>
  <c r="AB19"/>
  <c r="AK57"/>
  <c r="F33" i="6"/>
  <c r="AT33" i="9"/>
  <c r="AS33"/>
  <c r="AQ34" s="1"/>
  <c r="AT38"/>
  <c r="AS38"/>
  <c r="AS40"/>
  <c r="AT40"/>
  <c r="J34"/>
  <c r="AN19"/>
  <c r="AM19"/>
  <c r="AZ33"/>
  <c r="AY33"/>
  <c r="AV19"/>
  <c r="AW19" s="1"/>
  <c r="AQ19"/>
  <c r="F29" i="6"/>
  <c r="Y57" i="9"/>
  <c r="I32" i="6"/>
  <c r="J32"/>
  <c r="J28"/>
  <c r="I28"/>
  <c r="I10" i="9"/>
  <c r="G23" i="6"/>
  <c r="D16" i="7"/>
  <c r="AW9" i="9"/>
  <c r="AT9"/>
  <c r="AS9"/>
  <c r="AQ10" s="1"/>
  <c r="I34" l="1"/>
  <c r="M20"/>
  <c r="Y20"/>
  <c r="AK20"/>
  <c r="AM20" s="1"/>
  <c r="AS57"/>
  <c r="AZ19"/>
  <c r="AY19"/>
  <c r="G25" i="6"/>
  <c r="E17" i="7"/>
  <c r="AS34" i="9"/>
  <c r="AT34"/>
  <c r="O57"/>
  <c r="P57"/>
  <c r="G29" i="6"/>
  <c r="E19" i="7"/>
  <c r="F19" s="1"/>
  <c r="AN57" i="9"/>
  <c r="AM57"/>
  <c r="O20"/>
  <c r="AS19"/>
  <c r="AQ20" s="1"/>
  <c r="AT19"/>
  <c r="AB57"/>
  <c r="AA57"/>
  <c r="G33" i="6"/>
  <c r="E21" i="7"/>
  <c r="F21" s="1"/>
  <c r="AV57" i="9"/>
  <c r="AW57" s="1"/>
  <c r="AZ57" s="1"/>
  <c r="AS10"/>
  <c r="AT10"/>
  <c r="AY9"/>
  <c r="AZ9"/>
  <c r="J23" i="6"/>
  <c r="I23"/>
  <c r="G24" s="1"/>
  <c r="D22" i="7"/>
  <c r="F16"/>
  <c r="AN20" i="9" l="1"/>
  <c r="P20"/>
  <c r="AB20"/>
  <c r="AA20"/>
  <c r="I33" i="6"/>
  <c r="G34" s="1"/>
  <c r="J33"/>
  <c r="AS20" i="9"/>
  <c r="AT20"/>
  <c r="J29" i="6"/>
  <c r="I29"/>
  <c r="G30" s="1"/>
  <c r="I25"/>
  <c r="G26" s="1"/>
  <c r="J25"/>
  <c r="AY57" i="9"/>
  <c r="I21" i="7"/>
  <c r="H21"/>
  <c r="I19"/>
  <c r="H19"/>
  <c r="F17"/>
  <c r="E22"/>
  <c r="E24" s="1"/>
  <c r="J24" i="6"/>
  <c r="I24"/>
  <c r="D24" i="7"/>
  <c r="H16"/>
  <c r="I16"/>
  <c r="F22" l="1"/>
  <c r="I22" s="1"/>
  <c r="I34" i="6"/>
  <c r="J34"/>
  <c r="I17" i="7"/>
  <c r="H17"/>
  <c r="I30" i="6"/>
  <c r="J30"/>
  <c r="J26"/>
  <c r="I26"/>
  <c r="H22" i="7" l="1"/>
  <c r="F24"/>
  <c r="I24" s="1"/>
  <c r="H24" l="1"/>
</calcChain>
</file>

<file path=xl/comments1.xml><?xml version="1.0" encoding="utf-8"?>
<comments xmlns="http://schemas.openxmlformats.org/spreadsheetml/2006/main">
  <authors>
    <author>rgarcia</author>
    <author>mmendoza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ISLA TABON RPA 963378 SUSTITUYE A FERNANDO ANDRES RPA 963747 y FERNANDO ANDRES A BONI MAURI RPA 923204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21,982 ton a BRASPESCA.</t>
        </r>
      </text>
    </comment>
    <comment ref="C19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Teresita II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20882_ Cierre de Cuota Camarón nailon, V Región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F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21,982 ton a BRASPESCA.</t>
        </r>
      </text>
    </comment>
    <comment ref="AV2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 974-19 Sin Efecto 0,0324557 CV de Maria Morozin a Pesq Quintero SA</t>
        </r>
      </text>
    </comment>
    <comment ref="AV3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 974-19 Sin Efecto 0,0324557 CV de Maria Morozin a Pesq Quintero SA</t>
        </r>
      </text>
    </comment>
  </commentList>
</comments>
</file>

<file path=xl/comments3.xml><?xml version="1.0" encoding="utf-8"?>
<comments xmlns="http://schemas.openxmlformats.org/spreadsheetml/2006/main">
  <authors>
    <author>rgarcia</author>
  </authors>
  <commentList>
    <comment ref="K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752-2019 Cesión 21,982 ton Camaron Nailon Emb PULTA TRALCA-IV a BRACPESCA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ARRIENDO CAMANCHACA PESCA SUR S.A. - JORGE COFRE REYES y Pes CMK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ARRIENDO CAMANCHACA PESCA SUR S.A. - JORGE COFRE REYES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<sst xmlns="http://schemas.openxmlformats.org/spreadsheetml/2006/main" count="467" uniqueCount="216">
  <si>
    <t>Región</t>
  </si>
  <si>
    <t>Asignatario de la Cuota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</si>
  <si>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</si>
  <si>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</si>
  <si>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</si>
  <si>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</si>
  <si>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</si>
  <si>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</si>
  <si>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</si>
  <si>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</si>
  <si>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II Región de Antofagasta</t>
  </si>
  <si>
    <t>Ene-Jul</t>
  </si>
  <si>
    <t>Oct-Dic</t>
  </si>
  <si>
    <t>III Región de Atacama</t>
  </si>
  <si>
    <t>V Región de Valparaíso</t>
  </si>
  <si>
    <t>Ene-Mar</t>
  </si>
  <si>
    <t>Abril-Jul</t>
  </si>
  <si>
    <t>VI Región de O´Higgins</t>
  </si>
  <si>
    <t>VII Región del Maule</t>
  </si>
  <si>
    <t>VIII Región del Bio Bio</t>
  </si>
  <si>
    <t>F. ACOMPAÑANTE</t>
  </si>
  <si>
    <t>ANUAL</t>
  </si>
  <si>
    <t>Cuota anual asignada</t>
  </si>
  <si>
    <r>
      <t xml:space="preserve">IV Región de Coquimbo
</t>
    </r>
    <r>
      <rPr>
        <sz val="11"/>
        <color theme="1"/>
        <rFont val="Calibri"/>
        <family val="2"/>
        <scheme val="minor"/>
      </rPr>
      <t/>
    </r>
  </si>
  <si>
    <t>QUINTERO S.A. PESQ.</t>
  </si>
  <si>
    <t>Saldo (t)</t>
  </si>
  <si>
    <t>* Traspaso, Cesión, Arriendo, etc.)</t>
  </si>
  <si>
    <t>Consumo %</t>
  </si>
  <si>
    <t>Traspaso, Cesión, Arriendo, etc.)</t>
  </si>
  <si>
    <t xml:space="preserve">Cuota Asignada </t>
  </si>
  <si>
    <t xml:space="preserve">Periodo </t>
  </si>
  <si>
    <t>MOROZIN YURECIC MARIO</t>
  </si>
  <si>
    <t>DA VENEZIA RETAMALES ANTONIO</t>
  </si>
  <si>
    <t>LANDES S.A. SOC. PESQ.</t>
  </si>
  <si>
    <t>CAMANCHACA PESCA SUR S.A.</t>
  </si>
  <si>
    <t>Cuota Asignada  II-VIII</t>
  </si>
  <si>
    <t>saldo (t)</t>
  </si>
  <si>
    <t xml:space="preserve">Consumo % </t>
  </si>
  <si>
    <t>Artesanal VIII</t>
  </si>
  <si>
    <t>Artesanal VII</t>
  </si>
  <si>
    <t>Artesanal VI</t>
  </si>
  <si>
    <t>Artesanal V</t>
  </si>
  <si>
    <t>Artesanal III</t>
  </si>
  <si>
    <t>Artesanal II</t>
  </si>
  <si>
    <t>Camarón nailon II-VIII</t>
  </si>
  <si>
    <t xml:space="preserve"> Artesanal VII</t>
  </si>
  <si>
    <t xml:space="preserve">Fracionamientos </t>
  </si>
  <si>
    <t>U Pesquería</t>
  </si>
  <si>
    <t>Enero - Julio</t>
  </si>
  <si>
    <t>Octubre  - Diciembre</t>
  </si>
  <si>
    <t>Enero - Marzo</t>
  </si>
  <si>
    <t>Industrial Ltp II -III</t>
  </si>
  <si>
    <t>Industrial Ltp V</t>
  </si>
  <si>
    <t>Industrial Ltp VI</t>
  </si>
  <si>
    <t>Industrial Ltp VII</t>
  </si>
  <si>
    <t>Industrial Ltp VIII</t>
  </si>
  <si>
    <t xml:space="preserve"> Artesanal II</t>
  </si>
  <si>
    <t xml:space="preserve">  Artesanal III</t>
  </si>
  <si>
    <t xml:space="preserve">  Artesanal IV RAE</t>
  </si>
  <si>
    <t xml:space="preserve">  Artesanal V</t>
  </si>
  <si>
    <t xml:space="preserve"> Artesanal VI </t>
  </si>
  <si>
    <t xml:space="preserve">  Artesanal VIII</t>
  </si>
  <si>
    <t>Industrial Ltp II - III</t>
  </si>
  <si>
    <t xml:space="preserve"> Industrial Ltp  IV</t>
  </si>
  <si>
    <t>Camarón nailon II - VIII</t>
  </si>
  <si>
    <t>Armador Asignatario</t>
  </si>
  <si>
    <t>Control Cuota II-III Región (t)</t>
  </si>
  <si>
    <t>Control Cuota IV Región (t)</t>
  </si>
  <si>
    <t>Control Cuota V Región (t)</t>
  </si>
  <si>
    <t>Control Cuota VI Región (t)</t>
  </si>
  <si>
    <t>Control Cuota VII Región (t)</t>
  </si>
  <si>
    <t>Control Cuota VIII Región (t)</t>
  </si>
  <si>
    <t>VEDA entre 01 agosto al 30 septiembre de cada año calendario. Desde XV a XII Regiones (D. Ex N°126-15)</t>
  </si>
  <si>
    <t>Periodos</t>
  </si>
  <si>
    <t>Artesanal IV (incremento art 16° trans)</t>
  </si>
  <si>
    <t>Captura II-VIII</t>
  </si>
  <si>
    <t xml:space="preserve">Captura </t>
  </si>
  <si>
    <t>Resumen Anual Control Cuota II-VIII (t)</t>
  </si>
  <si>
    <t xml:space="preserve">Cuota Total </t>
  </si>
  <si>
    <t>* Traspaso, Cesión, Arriendo etc.</t>
  </si>
  <si>
    <t>Consumido%</t>
  </si>
  <si>
    <t xml:space="preserve"> Resumen periodo Control Cuota Camarón Nailon II-VIII (t)</t>
  </si>
  <si>
    <t xml:space="preserve">Unidad de pesquería </t>
  </si>
  <si>
    <t>PESQUERA CMK LTDA.</t>
  </si>
  <si>
    <t>II-IIII</t>
  </si>
  <si>
    <t>IV</t>
  </si>
  <si>
    <t>V</t>
  </si>
  <si>
    <t>VI</t>
  </si>
  <si>
    <t>VII</t>
  </si>
  <si>
    <t>VIII</t>
  </si>
  <si>
    <t>Cuota Inicial</t>
  </si>
  <si>
    <t>ANTARTIC SEAFOOD S.A.</t>
  </si>
  <si>
    <t>BAYCIC BAYCIC MARIA</t>
  </si>
  <si>
    <t>BRACPESCA S.A.</t>
  </si>
  <si>
    <t>ANTONIO CRUZ CORDOVA NAKOUZI E.I.R.L</t>
  </si>
  <si>
    <t>GRIMAR S.A. PESQ.</t>
  </si>
  <si>
    <t>ISLADAMAS S.A. PESQ.</t>
  </si>
  <si>
    <t>MOROZIN BAYCIC MARIA ANA</t>
  </si>
  <si>
    <t>QUINTERO LTDA. SOC. PESQ.</t>
  </si>
  <si>
    <t>ENFEMAR LTDA. SOC. PESQ.</t>
  </si>
  <si>
    <t>RUBIO Y MAUAD LTDA.</t>
  </si>
  <si>
    <t>ALIMENTOS ALSAN LTDA</t>
  </si>
  <si>
    <t xml:space="preserve">CRISTIAN MARDONES PANTOJA 
</t>
  </si>
  <si>
    <t>Fracionamientos</t>
  </si>
  <si>
    <t>JORGE COFRE REYES</t>
  </si>
  <si>
    <t>BLUMAR S.A.</t>
  </si>
  <si>
    <t>Enero-Julio</t>
  </si>
  <si>
    <t>Octubre-Dic</t>
  </si>
  <si>
    <t xml:space="preserve">Total </t>
  </si>
  <si>
    <t>Coeficiente inicial</t>
  </si>
  <si>
    <t>REGION</t>
  </si>
  <si>
    <t>PUNTA TALCA</t>
  </si>
  <si>
    <t>TRAUWUN I</t>
  </si>
  <si>
    <t>CHAFIC I</t>
  </si>
  <si>
    <t>BOLSON RESIDUAL</t>
  </si>
  <si>
    <t>Ene-Dic</t>
  </si>
  <si>
    <t>TOTAL ASIGNATARIOS LTP</t>
  </si>
  <si>
    <t>-</t>
  </si>
  <si>
    <t>ISLA TABON</t>
  </si>
  <si>
    <t>IV REGION</t>
  </si>
  <si>
    <t>VII REGION</t>
  </si>
  <si>
    <t>V REGION</t>
  </si>
  <si>
    <t>Total general</t>
  </si>
  <si>
    <t>LANGOSTINO AMARILLO</t>
  </si>
  <si>
    <t>Abril- Julio</t>
  </si>
  <si>
    <t>TOTAL</t>
  </si>
  <si>
    <t>Tipo</t>
  </si>
  <si>
    <t>VI REGION</t>
  </si>
  <si>
    <t>VIII REGION</t>
  </si>
  <si>
    <t>Artesanal</t>
  </si>
  <si>
    <t>Industrial</t>
  </si>
  <si>
    <t>III REGION</t>
  </si>
  <si>
    <t>Investigación II-VIII</t>
  </si>
  <si>
    <t xml:space="preserve">CONTROL DE CUOTA CAMARON NAILON ARTESANAL II-VIII. AÑO 2019
</t>
  </si>
  <si>
    <t xml:space="preserve">RESUMEN POR PERIODO DE CONSUMO DE CUOTA CAMARON NAILON II-VIII REGION. AÑO 2019
</t>
  </si>
  <si>
    <t>PESCA INVESTIGACION CAMARON NAILON 2019</t>
  </si>
  <si>
    <t>Total D.Ex N° 526-2018</t>
  </si>
  <si>
    <t xml:space="preserve">CONTROL DE CUOTA CAMARON NAILON II-VIII LTP. AÑO 2019
</t>
  </si>
  <si>
    <t>Industrial Ltp IV (descuento art 16° trans)</t>
  </si>
  <si>
    <t>Fracción Industrial</t>
  </si>
  <si>
    <t>Fraccion Artesanal</t>
  </si>
  <si>
    <t>Fauna Acompañante Artesanal</t>
  </si>
  <si>
    <t>Total Global Camarón nailon II - VIII</t>
  </si>
  <si>
    <t>Dto Ex N° 526 21-12-2018</t>
  </si>
  <si>
    <t xml:space="preserve">     RESUMEN  ANUAL CONSUMO DE CUOTA GLOBAL ANUAL CAMARON NAILON  II-VIII REGION. AÑO 2019</t>
  </si>
  <si>
    <t>TOTAL ASIGNATARIOS ARTESANALES</t>
  </si>
  <si>
    <t>CONTROL DE CUOTA ANUAL ARTESANAL</t>
  </si>
  <si>
    <t>TOTAL FAUNA ACOMPAÑANTE</t>
  </si>
  <si>
    <t>N/A</t>
  </si>
  <si>
    <t>PESQ. ISLADAMAS S.A.</t>
  </si>
  <si>
    <t>PESQ. QUINTERO S.A.</t>
  </si>
  <si>
    <t>Suma de Captura</t>
  </si>
  <si>
    <t>Rótulos de fila</t>
  </si>
  <si>
    <t>TERESITA II</t>
  </si>
  <si>
    <t>TRAUWÜN I</t>
  </si>
  <si>
    <t>ORIENTE</t>
  </si>
  <si>
    <t>PUMA II</t>
  </si>
  <si>
    <t>PESQ. ANTONIO CRUZ CORDOVA NAKOUZI E.I.R.L.</t>
  </si>
  <si>
    <t>JORGE COFRE REYES (ARTESANAL)</t>
  </si>
  <si>
    <t>Coeficiente</t>
  </si>
  <si>
    <t>SUNRISE S.A. PESQ.</t>
  </si>
  <si>
    <t>Nombre titular</t>
  </si>
  <si>
    <t>Cuota final</t>
  </si>
  <si>
    <t>Total Movimientos</t>
  </si>
  <si>
    <t>Movimientos por region</t>
  </si>
  <si>
    <t>Total Transacciones</t>
  </si>
  <si>
    <t>Coeficiente final</t>
  </si>
  <si>
    <t>(-)</t>
  </si>
  <si>
    <t>(+)</t>
  </si>
  <si>
    <t>Maria Morozin</t>
  </si>
  <si>
    <t>Pesq Quintero SA</t>
  </si>
  <si>
    <t xml:space="preserve">Sunrise </t>
  </si>
  <si>
    <t xml:space="preserve">Isla Damas </t>
  </si>
  <si>
    <t>Pacificblue</t>
  </si>
  <si>
    <t>Distrimar</t>
  </si>
  <si>
    <t xml:space="preserve">Bracpesca </t>
  </si>
  <si>
    <t>Bracpesca</t>
  </si>
  <si>
    <t>Antartic seafood</t>
  </si>
  <si>
    <t>CV ENTRE PACIFICBLUE CON ISLADAMAS S.A. PESQ.</t>
  </si>
  <si>
    <t>N° Doc</t>
  </si>
  <si>
    <t>Fecha</t>
  </si>
  <si>
    <t>Descripcion</t>
  </si>
  <si>
    <t>Cantidad Movimiento</t>
  </si>
  <si>
    <t>Camanchaca PS</t>
  </si>
  <si>
    <t>Jorge Cofre</t>
  </si>
  <si>
    <t>ARRIENDO CAMANCHACA PESCA SUR S.A. - JORGE COFRE REYES</t>
  </si>
  <si>
    <t>SIN EFECTO CV DE MARIA MOROZIN A PESQ QUINTERO SA</t>
  </si>
  <si>
    <t>SIN EFECTO CV DE PESQ SUNRISE A PESQ ISLA DAMAS SA</t>
  </si>
  <si>
    <t>CV DE PACIFICBLU A BRACPESCA SA</t>
  </si>
  <si>
    <t>SIN EFECTO CV DE DISTRIMAR A PESQ ISLA DAMAS SA</t>
  </si>
  <si>
    <t>PACIFICBLU SpA.</t>
  </si>
  <si>
    <t>Ltp A (R Ex 4549-18)</t>
  </si>
  <si>
    <t>Ltp B (R Ex 32-19)</t>
  </si>
  <si>
    <t>VEDA</t>
  </si>
  <si>
    <t>Agosto-Septiembre</t>
  </si>
  <si>
    <t>Res Ex</t>
  </si>
  <si>
    <t>Cantidad</t>
  </si>
  <si>
    <t xml:space="preserve">Detalle CESIONES </t>
  </si>
  <si>
    <t>752-2019 Cesión 21,982 ton Camaron Nailon Emb PULTA TRALCA-IV a BRACPESCA</t>
  </si>
  <si>
    <t>Punta Talca-IV</t>
  </si>
  <si>
    <t xml:space="preserve">Detalle Negocios </t>
  </si>
  <si>
    <t xml:space="preserve">CV PACIFICBLU SpA. A ANTARTIC SEAFOOD S.A. </t>
  </si>
  <si>
    <t xml:space="preserve">CV PACIFICBLU SpA. A PESQ  QUINTERO </t>
  </si>
  <si>
    <t>Enero Julio</t>
  </si>
  <si>
    <t>Enero Marzo</t>
  </si>
  <si>
    <t>Abril-Julio</t>
  </si>
  <si>
    <t>SOC. DISTRIMAR LTDA.</t>
  </si>
  <si>
    <t>DIFERENCIA</t>
  </si>
  <si>
    <r>
      <t xml:space="preserve">PESCA FINA SpA. hoy </t>
    </r>
    <r>
      <rPr>
        <sz val="9"/>
        <color theme="1" tint="0.249977111117893"/>
        <rFont val="Verdana"/>
        <family val="2"/>
      </rPr>
      <t>PACIFICBLU SpA.</t>
    </r>
  </si>
  <si>
    <t>DE (-)</t>
  </si>
  <si>
    <t>A (+)</t>
  </si>
  <si>
    <t>SIN EFECTO CV DE PACIFICBLU SA A  BRACPESCA S.A.</t>
  </si>
  <si>
    <t xml:space="preserve">cesion </t>
  </si>
  <si>
    <t>CV DE PESQ SUNRISE A PESQ ISLA DAMAS SA</t>
  </si>
  <si>
    <t>ARRIENDO DE CAMANCHACA PESCA SUR S.A. A   PESQUERA CMK LIMITADA</t>
  </si>
  <si>
    <t>Pesq CMK</t>
  </si>
</sst>
</file>

<file path=xl/styles.xml><?xml version="1.0" encoding="utf-8"?>
<styleSheet xmlns="http://schemas.openxmlformats.org/spreadsheetml/2006/main">
  <numFmts count="1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0.000%"/>
    <numFmt numFmtId="171" formatCode="0.000_ ;[Red]\-0.000\ "/>
    <numFmt numFmtId="172" formatCode="[$-340A]dddd\,\ dd&quot; de &quot;mmmm&quot; de &quot;yyyy;@"/>
    <numFmt numFmtId="173" formatCode="_-* #,##0_-;\-* #,##0_-;_-* &quot;-&quot;??_-;_-@_-"/>
    <numFmt numFmtId="174" formatCode="yyyy/mm/dd;@"/>
    <numFmt numFmtId="175" formatCode="_-* #,##0.00000000_-;\-* #,##0.00000000_-;_-* &quot;-&quot;??_-;_-@_-"/>
    <numFmt numFmtId="176" formatCode="0.0000000"/>
    <numFmt numFmtId="177" formatCode="0.0000"/>
    <numFmt numFmtId="178" formatCode="0.0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FFFFFF"/>
      <name val="Verdana"/>
      <family val="2"/>
    </font>
    <font>
      <sz val="10"/>
      <color indexed="8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theme="1" tint="0.249977111117893"/>
      <name val="Verdana"/>
      <family val="2"/>
    </font>
    <font>
      <sz val="10"/>
      <color theme="0"/>
      <name val="Verdana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9"/>
      <color rgb="FFFFFFFF"/>
      <name val="Verdana"/>
      <family val="2"/>
    </font>
    <font>
      <sz val="10"/>
      <color rgb="FFFFFFFF"/>
      <name val="Verdana"/>
      <family val="2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1"/>
      <color theme="0"/>
      <name val="Calibri"/>
      <family val="2"/>
    </font>
    <font>
      <sz val="18"/>
      <color theme="0"/>
      <name val="Calibri"/>
      <family val="2"/>
      <scheme val="minor"/>
    </font>
    <font>
      <sz val="11"/>
      <name val="Tahoma"/>
      <family val="2"/>
    </font>
    <font>
      <sz val="10"/>
      <color rgb="FFFF0000"/>
      <name val="Verdana"/>
      <family val="2"/>
    </font>
    <font>
      <sz val="10"/>
      <color theme="1"/>
      <name val="Tahoma"/>
      <family val="2"/>
    </font>
    <font>
      <sz val="9"/>
      <color theme="1" tint="0.249977111117893"/>
      <name val="Verdana"/>
      <family val="2"/>
    </font>
    <font>
      <sz val="11"/>
      <color theme="1" tint="0.249977111117893"/>
      <name val="Calibri"/>
      <family val="2"/>
      <scheme val="minor"/>
    </font>
    <font>
      <sz val="9"/>
      <name val="Verdana"/>
      <family val="2"/>
    </font>
    <font>
      <sz val="7"/>
      <color rgb="FF5D5D5D"/>
      <name val="Verdana"/>
      <family val="2"/>
    </font>
    <font>
      <sz val="11"/>
      <color rgb="FF5D5D5D"/>
      <name val="Verdana"/>
      <family val="2"/>
    </font>
    <font>
      <sz val="12"/>
      <color rgb="FF5D5D5D"/>
      <name val="Verdana"/>
      <family val="2"/>
    </font>
    <font>
      <sz val="9"/>
      <color rgb="FF5D5D5D"/>
      <name val="Verdana"/>
      <family val="2"/>
    </font>
  </fonts>
  <fills count="6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EFE7EE"/>
        <bgColor indexed="64"/>
      </patternFill>
    </fill>
    <fill>
      <patternFill patternType="solid">
        <fgColor rgb="FFFE8CEE"/>
        <bgColor indexed="64"/>
      </patternFill>
    </fill>
    <fill>
      <patternFill patternType="solid">
        <fgColor rgb="FFE1B1DE"/>
        <bgColor indexed="64"/>
      </patternFill>
    </fill>
    <fill>
      <patternFill patternType="solid">
        <fgColor rgb="FF006D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4" tint="0.79998168889431442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0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8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1" fillId="0" borderId="0"/>
    <xf numFmtId="0" fontId="31" fillId="0" borderId="0"/>
    <xf numFmtId="0" fontId="19" fillId="0" borderId="0"/>
    <xf numFmtId="0" fontId="19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58" applyNumberFormat="0" applyAlignment="0" applyProtection="0"/>
    <xf numFmtId="0" fontId="14" fillId="20" borderId="30" applyNumberFormat="0" applyAlignment="0" applyProtection="0"/>
    <xf numFmtId="0" fontId="15" fillId="0" borderId="31" applyNumberFormat="0" applyFill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58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25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26" borderId="59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19" borderId="6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5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36" applyNumberFormat="0" applyFill="0" applyAlignment="0" applyProtection="0"/>
    <xf numFmtId="0" fontId="16" fillId="0" borderId="37" applyNumberFormat="0" applyFill="0" applyAlignment="0" applyProtection="0"/>
    <xf numFmtId="0" fontId="30" fillId="0" borderId="61" applyNumberFormat="0" applyFill="0" applyAlignment="0" applyProtection="0"/>
    <xf numFmtId="0" fontId="39" fillId="0" borderId="0"/>
  </cellStyleXfs>
  <cellXfs count="58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1" fontId="0" fillId="4" borderId="50" xfId="0" applyNumberFormat="1" applyFill="1" applyBorder="1" applyAlignment="1">
      <alignment horizontal="center"/>
    </xf>
    <xf numFmtId="1" fontId="0" fillId="4" borderId="53" xfId="0" applyNumberFormat="1" applyFill="1" applyBorder="1" applyAlignment="1">
      <alignment horizontal="center"/>
    </xf>
    <xf numFmtId="0" fontId="7" fillId="27" borderId="47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164" fontId="0" fillId="4" borderId="23" xfId="0" applyNumberFormat="1" applyFont="1" applyFill="1" applyBorder="1" applyAlignment="1">
      <alignment horizontal="center" vertical="center"/>
    </xf>
    <xf numFmtId="0" fontId="7" fillId="4" borderId="63" xfId="0" applyFont="1" applyFill="1" applyBorder="1"/>
    <xf numFmtId="0" fontId="7" fillId="4" borderId="17" xfId="0" applyFont="1" applyFill="1" applyBorder="1"/>
    <xf numFmtId="0" fontId="7" fillId="4" borderId="47" xfId="0" applyFont="1" applyFill="1" applyBorder="1"/>
    <xf numFmtId="0" fontId="5" fillId="3" borderId="62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1" fontId="0" fillId="33" borderId="50" xfId="0" applyNumberFormat="1" applyFill="1" applyBorder="1" applyAlignment="1">
      <alignment horizontal="center"/>
    </xf>
    <xf numFmtId="9" fontId="0" fillId="33" borderId="51" xfId="2" applyFont="1" applyFill="1" applyBorder="1" applyAlignment="1">
      <alignment horizontal="center"/>
    </xf>
    <xf numFmtId="0" fontId="0" fillId="36" borderId="3" xfId="0" applyFill="1" applyBorder="1" applyAlignment="1">
      <alignment horizontal="center"/>
    </xf>
    <xf numFmtId="1" fontId="0" fillId="36" borderId="4" xfId="0" applyNumberFormat="1" applyFill="1" applyBorder="1" applyAlignment="1">
      <alignment horizontal="center"/>
    </xf>
    <xf numFmtId="9" fontId="0" fillId="36" borderId="6" xfId="2" applyFont="1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1" fontId="0" fillId="36" borderId="50" xfId="0" applyNumberFormat="1" applyFill="1" applyBorder="1" applyAlignment="1">
      <alignment horizontal="center"/>
    </xf>
    <xf numFmtId="9" fontId="0" fillId="36" borderId="51" xfId="2" applyFont="1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1" fontId="0" fillId="36" borderId="53" xfId="0" applyNumberFormat="1" applyFill="1" applyBorder="1" applyAlignment="1">
      <alignment horizontal="center"/>
    </xf>
    <xf numFmtId="9" fontId="0" fillId="36" borderId="43" xfId="2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9" fontId="0" fillId="33" borderId="39" xfId="2" applyFon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64" fontId="7" fillId="33" borderId="5" xfId="0" applyNumberFormat="1" applyFont="1" applyFill="1" applyBorder="1" applyAlignment="1">
      <alignment horizontal="center"/>
    </xf>
    <xf numFmtId="164" fontId="0" fillId="33" borderId="4" xfId="0" applyNumberFormat="1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50" xfId="0" applyNumberForma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7" fillId="27" borderId="56" xfId="0" applyFont="1" applyFill="1" applyBorder="1" applyAlignment="1">
      <alignment horizontal="center" vertical="center"/>
    </xf>
    <xf numFmtId="164" fontId="7" fillId="27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0" fillId="27" borderId="4" xfId="0" applyNumberFormat="1" applyFont="1" applyFill="1" applyBorder="1" applyAlignment="1">
      <alignment horizontal="center"/>
    </xf>
    <xf numFmtId="164" fontId="0" fillId="4" borderId="53" xfId="0" applyNumberFormat="1" applyFill="1" applyBorder="1" applyAlignment="1">
      <alignment horizontal="center"/>
    </xf>
    <xf numFmtId="164" fontId="0" fillId="2" borderId="0" xfId="0" applyNumberFormat="1" applyFill="1"/>
    <xf numFmtId="1" fontId="0" fillId="33" borderId="74" xfId="0" applyNumberFormat="1" applyFill="1" applyBorder="1" applyAlignment="1">
      <alignment horizontal="center"/>
    </xf>
    <xf numFmtId="9" fontId="0" fillId="33" borderId="76" xfId="2" applyFont="1" applyFill="1" applyBorder="1" applyAlignment="1">
      <alignment horizontal="center"/>
    </xf>
    <xf numFmtId="0" fontId="0" fillId="0" borderId="0" xfId="0" applyNumberFormat="1"/>
    <xf numFmtId="0" fontId="0" fillId="33" borderId="55" xfId="0" applyFill="1" applyBorder="1" applyAlignment="1">
      <alignment horizontal="center"/>
    </xf>
    <xf numFmtId="43" fontId="0" fillId="33" borderId="75" xfId="1" applyFont="1" applyFill="1" applyBorder="1" applyAlignment="1">
      <alignment horizontal="center"/>
    </xf>
    <xf numFmtId="1" fontId="3" fillId="4" borderId="50" xfId="0" applyNumberFormat="1" applyFont="1" applyFill="1" applyBorder="1" applyAlignment="1">
      <alignment horizontal="center"/>
    </xf>
    <xf numFmtId="0" fontId="0" fillId="41" borderId="69" xfId="0" applyFill="1" applyBorder="1" applyAlignment="1">
      <alignment horizontal="center"/>
    </xf>
    <xf numFmtId="164" fontId="0" fillId="4" borderId="74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4" borderId="74" xfId="0" applyNumberFormat="1" applyFill="1" applyBorder="1" applyAlignment="1">
      <alignment horizontal="center"/>
    </xf>
    <xf numFmtId="9" fontId="0" fillId="2" borderId="0" xfId="2" applyFont="1" applyFill="1"/>
    <xf numFmtId="9" fontId="0" fillId="2" borderId="0" xfId="0" applyNumberFormat="1" applyFill="1"/>
    <xf numFmtId="0" fontId="3" fillId="32" borderId="77" xfId="0" applyFont="1" applyFill="1" applyBorder="1"/>
    <xf numFmtId="0" fontId="43" fillId="40" borderId="77" xfId="0" applyFont="1" applyFill="1" applyBorder="1"/>
    <xf numFmtId="0" fontId="7" fillId="4" borderId="55" xfId="0" applyFont="1" applyFill="1" applyBorder="1"/>
    <xf numFmtId="0" fontId="45" fillId="4" borderId="0" xfId="0" applyFont="1" applyFill="1"/>
    <xf numFmtId="164" fontId="7" fillId="4" borderId="19" xfId="0" applyNumberFormat="1" applyFont="1" applyFill="1" applyBorder="1" applyAlignment="1">
      <alignment horizontal="center"/>
    </xf>
    <xf numFmtId="164" fontId="7" fillId="4" borderId="20" xfId="0" applyNumberFormat="1" applyFont="1" applyFill="1" applyBorder="1"/>
    <xf numFmtId="9" fontId="7" fillId="4" borderId="19" xfId="2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164" fontId="7" fillId="4" borderId="13" xfId="0" applyNumberFormat="1" applyFont="1" applyFill="1" applyBorder="1"/>
    <xf numFmtId="164" fontId="35" fillId="4" borderId="13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7" fillId="4" borderId="48" xfId="0" applyNumberFormat="1" applyFont="1" applyFill="1" applyBorder="1"/>
    <xf numFmtId="9" fontId="7" fillId="4" borderId="4" xfId="2" applyFont="1" applyFill="1" applyBorder="1" applyAlignment="1">
      <alignment horizontal="center"/>
    </xf>
    <xf numFmtId="164" fontId="7" fillId="4" borderId="23" xfId="0" applyNumberFormat="1" applyFont="1" applyFill="1" applyBorder="1" applyAlignment="1">
      <alignment horizontal="center"/>
    </xf>
    <xf numFmtId="164" fontId="7" fillId="4" borderId="0" xfId="0" applyNumberFormat="1" applyFont="1" applyFill="1" applyBorder="1"/>
    <xf numFmtId="164" fontId="35" fillId="4" borderId="0" xfId="0" applyNumberFormat="1" applyFont="1" applyFill="1" applyBorder="1" applyAlignment="1">
      <alignment horizontal="center"/>
    </xf>
    <xf numFmtId="164" fontId="7" fillId="4" borderId="74" xfId="0" applyNumberFormat="1" applyFont="1" applyFill="1" applyBorder="1" applyAlignment="1">
      <alignment horizontal="center"/>
    </xf>
    <xf numFmtId="9" fontId="7" fillId="4" borderId="74" xfId="2" applyFont="1" applyFill="1" applyBorder="1" applyAlignment="1">
      <alignment horizontal="center"/>
    </xf>
    <xf numFmtId="164" fontId="7" fillId="4" borderId="77" xfId="0" applyNumberFormat="1" applyFont="1" applyFill="1" applyBorder="1" applyAlignment="1">
      <alignment horizontal="center" vertical="center"/>
    </xf>
    <xf numFmtId="164" fontId="35" fillId="4" borderId="77" xfId="0" applyNumberFormat="1" applyFont="1" applyFill="1" applyBorder="1" applyAlignment="1">
      <alignment horizontal="center" vertical="center"/>
    </xf>
    <xf numFmtId="164" fontId="7" fillId="4" borderId="77" xfId="0" applyNumberFormat="1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164" fontId="7" fillId="4" borderId="72" xfId="0" applyNumberFormat="1" applyFont="1" applyFill="1" applyBorder="1"/>
    <xf numFmtId="164" fontId="7" fillId="4" borderId="71" xfId="0" applyNumberFormat="1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164" fontId="7" fillId="4" borderId="40" xfId="0" applyNumberFormat="1" applyFont="1" applyFill="1" applyBorder="1" applyAlignment="1">
      <alignment horizontal="center"/>
    </xf>
    <xf numFmtId="9" fontId="7" fillId="4" borderId="69" xfId="2" applyFont="1" applyFill="1" applyBorder="1" applyAlignment="1">
      <alignment horizontal="center"/>
    </xf>
    <xf numFmtId="164" fontId="7" fillId="4" borderId="28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164" fontId="35" fillId="4" borderId="47" xfId="0" applyNumberFormat="1" applyFont="1" applyFill="1" applyBorder="1" applyAlignment="1">
      <alignment horizontal="center"/>
    </xf>
    <xf numFmtId="164" fontId="35" fillId="4" borderId="17" xfId="0" applyNumberFormat="1" applyFont="1" applyFill="1" applyBorder="1" applyAlignment="1">
      <alignment horizontal="center"/>
    </xf>
    <xf numFmtId="164" fontId="7" fillId="4" borderId="25" xfId="0" applyNumberFormat="1" applyFont="1" applyFill="1" applyBorder="1" applyAlignment="1">
      <alignment horizontal="center"/>
    </xf>
    <xf numFmtId="164" fontId="35" fillId="4" borderId="74" xfId="0" applyNumberFormat="1" applyFont="1" applyFill="1" applyBorder="1" applyAlignment="1">
      <alignment horizontal="center"/>
    </xf>
    <xf numFmtId="164" fontId="7" fillId="4" borderId="78" xfId="0" applyNumberFormat="1" applyFont="1" applyFill="1" applyBorder="1" applyAlignment="1">
      <alignment horizontal="center"/>
    </xf>
    <xf numFmtId="164" fontId="35" fillId="4" borderId="4" xfId="0" applyNumberFormat="1" applyFont="1" applyFill="1" applyBorder="1" applyAlignment="1">
      <alignment horizontal="center"/>
    </xf>
    <xf numFmtId="164" fontId="35" fillId="4" borderId="19" xfId="0" applyNumberFormat="1" applyFont="1" applyFill="1" applyBorder="1" applyAlignment="1">
      <alignment horizontal="center"/>
    </xf>
    <xf numFmtId="9" fontId="7" fillId="4" borderId="21" xfId="2" applyFont="1" applyFill="1" applyBorder="1" applyAlignment="1">
      <alignment horizontal="center"/>
    </xf>
    <xf numFmtId="0" fontId="7" fillId="4" borderId="79" xfId="0" applyFont="1" applyFill="1" applyBorder="1"/>
    <xf numFmtId="0" fontId="49" fillId="2" borderId="0" xfId="0" applyFont="1" applyFill="1"/>
    <xf numFmtId="0" fontId="50" fillId="38" borderId="77" xfId="0" applyFont="1" applyFill="1" applyBorder="1" applyAlignment="1">
      <alignment horizontal="center" vertical="center" wrapText="1"/>
    </xf>
    <xf numFmtId="0" fontId="51" fillId="2" borderId="77" xfId="0" applyFont="1" applyFill="1" applyBorder="1" applyAlignment="1">
      <alignment horizontal="center"/>
    </xf>
    <xf numFmtId="166" fontId="22" fillId="32" borderId="77" xfId="0" applyNumberFormat="1" applyFont="1" applyFill="1" applyBorder="1"/>
    <xf numFmtId="166" fontId="51" fillId="2" borderId="77" xfId="0" applyNumberFormat="1" applyFont="1" applyFill="1" applyBorder="1"/>
    <xf numFmtId="0" fontId="45" fillId="4" borderId="77" xfId="0" applyFont="1" applyFill="1" applyBorder="1"/>
    <xf numFmtId="0" fontId="50" fillId="4" borderId="0" xfId="0" applyFont="1" applyFill="1" applyBorder="1" applyAlignment="1">
      <alignment horizontal="left" wrapText="1"/>
    </xf>
    <xf numFmtId="166" fontId="46" fillId="4" borderId="0" xfId="0" applyNumberFormat="1" applyFont="1" applyFill="1" applyBorder="1"/>
    <xf numFmtId="164" fontId="45" fillId="4" borderId="77" xfId="0" applyNumberFormat="1" applyFont="1" applyFill="1" applyBorder="1" applyAlignment="1">
      <alignment horizontal="center" vertical="center"/>
    </xf>
    <xf numFmtId="1" fontId="0" fillId="4" borderId="4" xfId="0" applyNumberFormat="1" applyFont="1" applyFill="1" applyBorder="1" applyAlignment="1">
      <alignment horizontal="center"/>
    </xf>
    <xf numFmtId="1" fontId="0" fillId="4" borderId="50" xfId="0" applyNumberFormat="1" applyFont="1" applyFill="1" applyBorder="1" applyAlignment="1">
      <alignment horizontal="center"/>
    </xf>
    <xf numFmtId="1" fontId="7" fillId="4" borderId="50" xfId="0" applyNumberFormat="1" applyFont="1" applyFill="1" applyBorder="1" applyAlignment="1">
      <alignment horizontal="center"/>
    </xf>
    <xf numFmtId="0" fontId="54" fillId="34" borderId="62" xfId="0" applyFont="1" applyFill="1" applyBorder="1" applyAlignment="1">
      <alignment horizontal="center"/>
    </xf>
    <xf numFmtId="1" fontId="54" fillId="34" borderId="44" xfId="0" applyNumberFormat="1" applyFont="1" applyFill="1" applyBorder="1" applyAlignment="1">
      <alignment horizontal="center"/>
    </xf>
    <xf numFmtId="9" fontId="54" fillId="34" borderId="45" xfId="2" applyFon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" fontId="54" fillId="34" borderId="45" xfId="0" applyNumberFormat="1" applyFont="1" applyFill="1" applyBorder="1" applyAlignment="1">
      <alignment horizontal="center"/>
    </xf>
    <xf numFmtId="1" fontId="56" fillId="43" borderId="14" xfId="0" applyNumberFormat="1" applyFont="1" applyFill="1" applyBorder="1" applyAlignment="1">
      <alignment horizontal="center" vertical="center"/>
    </xf>
    <xf numFmtId="1" fontId="56" fillId="43" borderId="14" xfId="0" applyNumberFormat="1" applyFont="1" applyFill="1" applyBorder="1" applyAlignment="1">
      <alignment horizontal="center" vertical="center" wrapText="1"/>
    </xf>
    <xf numFmtId="1" fontId="7" fillId="36" borderId="50" xfId="0" applyNumberFormat="1" applyFont="1" applyFill="1" applyBorder="1" applyAlignment="1">
      <alignment horizontal="center"/>
    </xf>
    <xf numFmtId="10" fontId="56" fillId="43" borderId="14" xfId="0" applyNumberFormat="1" applyFont="1" applyFill="1" applyBorder="1" applyAlignment="1">
      <alignment horizontal="center" vertical="center"/>
    </xf>
    <xf numFmtId="0" fontId="0" fillId="28" borderId="77" xfId="0" applyFill="1" applyBorder="1" applyAlignment="1">
      <alignment horizontal="left" indent="1"/>
    </xf>
    <xf numFmtId="0" fontId="0" fillId="28" borderId="77" xfId="0" applyNumberFormat="1" applyFill="1" applyBorder="1"/>
    <xf numFmtId="0" fontId="43" fillId="28" borderId="77" xfId="0" applyFont="1" applyFill="1" applyBorder="1"/>
    <xf numFmtId="0" fontId="0" fillId="33" borderId="77" xfId="0" applyFill="1" applyBorder="1" applyAlignment="1">
      <alignment horizontal="left" indent="1"/>
    </xf>
    <xf numFmtId="0" fontId="7" fillId="33" borderId="77" xfId="0" applyFont="1" applyFill="1" applyBorder="1" applyAlignment="1">
      <alignment horizontal="center"/>
    </xf>
    <xf numFmtId="0" fontId="7" fillId="33" borderId="77" xfId="0" applyNumberFormat="1" applyFont="1" applyFill="1" applyBorder="1" applyAlignment="1">
      <alignment horizontal="center"/>
    </xf>
    <xf numFmtId="0" fontId="0" fillId="33" borderId="77" xfId="0" applyNumberFormat="1" applyFont="1" applyFill="1" applyBorder="1" applyAlignment="1">
      <alignment horizontal="center"/>
    </xf>
    <xf numFmtId="0" fontId="43" fillId="33" borderId="77" xfId="0" applyFont="1" applyFill="1" applyBorder="1"/>
    <xf numFmtId="0" fontId="2" fillId="33" borderId="77" xfId="0" applyNumberFormat="1" applyFont="1" applyFill="1" applyBorder="1"/>
    <xf numFmtId="0" fontId="0" fillId="33" borderId="77" xfId="0" applyNumberFormat="1" applyFill="1" applyBorder="1"/>
    <xf numFmtId="0" fontId="7" fillId="33" borderId="77" xfId="0" applyFont="1" applyFill="1" applyBorder="1" applyAlignment="1">
      <alignment horizontal="left" indent="1"/>
    </xf>
    <xf numFmtId="0" fontId="35" fillId="33" borderId="77" xfId="0" applyNumberFormat="1" applyFont="1" applyFill="1" applyBorder="1"/>
    <xf numFmtId="0" fontId="7" fillId="33" borderId="77" xfId="0" applyNumberFormat="1" applyFont="1" applyFill="1" applyBorder="1"/>
    <xf numFmtId="0" fontId="3" fillId="44" borderId="77" xfId="0" applyFont="1" applyFill="1" applyBorder="1" applyAlignment="1">
      <alignment horizontal="center"/>
    </xf>
    <xf numFmtId="0" fontId="42" fillId="33" borderId="77" xfId="0" applyFont="1" applyFill="1" applyBorder="1" applyAlignment="1">
      <alignment horizontal="center"/>
    </xf>
    <xf numFmtId="164" fontId="7" fillId="4" borderId="79" xfId="0" applyNumberFormat="1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7" xfId="0" applyFill="1" applyBorder="1" applyAlignment="1">
      <alignment horizontal="center"/>
    </xf>
    <xf numFmtId="164" fontId="7" fillId="4" borderId="69" xfId="0" applyNumberFormat="1" applyFont="1" applyFill="1" applyBorder="1" applyAlignment="1">
      <alignment horizontal="center"/>
    </xf>
    <xf numFmtId="0" fontId="48" fillId="36" borderId="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48" fillId="36" borderId="77" xfId="0" applyFont="1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/>
    </xf>
    <xf numFmtId="164" fontId="54" fillId="34" borderId="44" xfId="0" applyNumberFormat="1" applyFont="1" applyFill="1" applyBorder="1" applyAlignment="1">
      <alignment horizontal="center"/>
    </xf>
    <xf numFmtId="9" fontId="7" fillId="4" borderId="23" xfId="2" applyFont="1" applyFill="1" applyBorder="1" applyAlignment="1">
      <alignment horizontal="center"/>
    </xf>
    <xf numFmtId="0" fontId="7" fillId="4" borderId="72" xfId="0" applyFont="1" applyFill="1" applyBorder="1"/>
    <xf numFmtId="0" fontId="7" fillId="4" borderId="20" xfId="0" applyFont="1" applyFill="1" applyBorder="1"/>
    <xf numFmtId="0" fontId="0" fillId="0" borderId="19" xfId="0" applyBorder="1" applyAlignment="1">
      <alignment horizontal="center"/>
    </xf>
    <xf numFmtId="0" fontId="7" fillId="4" borderId="77" xfId="0" applyFont="1" applyFill="1" applyBorder="1"/>
    <xf numFmtId="0" fontId="0" fillId="2" borderId="77" xfId="0" applyFill="1" applyBorder="1"/>
    <xf numFmtId="0" fontId="0" fillId="45" borderId="77" xfId="0" applyFill="1" applyBorder="1"/>
    <xf numFmtId="0" fontId="3" fillId="45" borderId="77" xfId="0" applyFont="1" applyFill="1" applyBorder="1"/>
    <xf numFmtId="0" fontId="7" fillId="4" borderId="70" xfId="0" applyFont="1" applyFill="1" applyBorder="1"/>
    <xf numFmtId="0" fontId="0" fillId="0" borderId="74" xfId="0" applyFill="1" applyBorder="1" applyAlignment="1">
      <alignment horizontal="center"/>
    </xf>
    <xf numFmtId="0" fontId="7" fillId="4" borderId="69" xfId="0" applyNumberFormat="1" applyFont="1" applyFill="1" applyBorder="1" applyAlignment="1">
      <alignment horizontal="center"/>
    </xf>
    <xf numFmtId="9" fontId="7" fillId="4" borderId="12" xfId="2" applyFont="1" applyFill="1" applyBorder="1" applyAlignment="1">
      <alignment horizontal="center"/>
    </xf>
    <xf numFmtId="174" fontId="7" fillId="4" borderId="77" xfId="0" applyNumberFormat="1" applyFont="1" applyFill="1" applyBorder="1" applyAlignment="1">
      <alignment horizontal="center"/>
    </xf>
    <xf numFmtId="174" fontId="7" fillId="4" borderId="74" xfId="0" applyNumberFormat="1" applyFont="1" applyFill="1" applyBorder="1" applyAlignment="1">
      <alignment horizontal="center"/>
    </xf>
    <xf numFmtId="0" fontId="7" fillId="4" borderId="19" xfId="0" applyFont="1" applyFill="1" applyBorder="1"/>
    <xf numFmtId="174" fontId="7" fillId="4" borderId="19" xfId="0" applyNumberFormat="1" applyFont="1" applyFill="1" applyBorder="1" applyAlignment="1">
      <alignment horizontal="center"/>
    </xf>
    <xf numFmtId="174" fontId="7" fillId="4" borderId="4" xfId="0" applyNumberFormat="1" applyFont="1" applyFill="1" applyBorder="1" applyAlignment="1">
      <alignment horizontal="center"/>
    </xf>
    <xf numFmtId="174" fontId="7" fillId="4" borderId="69" xfId="0" applyNumberFormat="1" applyFont="1" applyFill="1" applyBorder="1" applyAlignment="1">
      <alignment horizontal="center"/>
    </xf>
    <xf numFmtId="0" fontId="7" fillId="28" borderId="10" xfId="0" applyFont="1" applyFill="1" applyBorder="1"/>
    <xf numFmtId="0" fontId="7" fillId="28" borderId="13" xfId="0" applyFont="1" applyFill="1" applyBorder="1"/>
    <xf numFmtId="0" fontId="7" fillId="28" borderId="14" xfId="0" applyFont="1" applyFill="1" applyBorder="1"/>
    <xf numFmtId="164" fontId="2" fillId="4" borderId="79" xfId="0" applyNumberFormat="1" applyFont="1" applyFill="1" applyBorder="1" applyAlignment="1">
      <alignment horizontal="center"/>
    </xf>
    <xf numFmtId="164" fontId="7" fillId="4" borderId="71" xfId="1" applyNumberFormat="1" applyFont="1" applyFill="1" applyBorder="1" applyAlignment="1">
      <alignment horizontal="center"/>
    </xf>
    <xf numFmtId="164" fontId="7" fillId="4" borderId="79" xfId="1" applyNumberFormat="1" applyFont="1" applyFill="1" applyBorder="1" applyAlignment="1">
      <alignment horizontal="center"/>
    </xf>
    <xf numFmtId="0" fontId="0" fillId="0" borderId="23" xfId="0" applyNumberFormat="1" applyBorder="1"/>
    <xf numFmtId="164" fontId="35" fillId="4" borderId="77" xfId="0" applyNumberFormat="1" applyFont="1" applyFill="1" applyBorder="1" applyAlignment="1">
      <alignment horizontal="center"/>
    </xf>
    <xf numFmtId="0" fontId="0" fillId="0" borderId="23" xfId="0" applyNumberFormat="1" applyFont="1" applyBorder="1"/>
    <xf numFmtId="0" fontId="0" fillId="46" borderId="83" xfId="0" applyNumberFormat="1" applyFont="1" applyFill="1" applyBorder="1"/>
    <xf numFmtId="164" fontId="47" fillId="31" borderId="19" xfId="0" applyNumberFormat="1" applyFont="1" applyFill="1" applyBorder="1" applyAlignment="1">
      <alignment horizontal="center" vertical="center"/>
    </xf>
    <xf numFmtId="0" fontId="38" fillId="38" borderId="77" xfId="0" applyFont="1" applyFill="1" applyBorder="1" applyAlignment="1">
      <alignment horizontal="left" wrapText="1"/>
    </xf>
    <xf numFmtId="0" fontId="50" fillId="38" borderId="77" xfId="0" applyFont="1" applyFill="1" applyBorder="1" applyAlignment="1">
      <alignment horizontal="left" wrapText="1"/>
    </xf>
    <xf numFmtId="177" fontId="50" fillId="38" borderId="19" xfId="0" applyNumberFormat="1" applyFont="1" applyFill="1" applyBorder="1" applyAlignment="1">
      <alignment horizontal="center" vertical="center"/>
    </xf>
    <xf numFmtId="166" fontId="50" fillId="38" borderId="19" xfId="0" applyNumberFormat="1" applyFont="1" applyFill="1" applyBorder="1" applyAlignment="1">
      <alignment horizontal="center" vertical="center"/>
    </xf>
    <xf numFmtId="0" fontId="45" fillId="4" borderId="77" xfId="0" applyFont="1" applyFill="1" applyBorder="1" applyAlignment="1">
      <alignment horizontal="center"/>
    </xf>
    <xf numFmtId="0" fontId="60" fillId="38" borderId="77" xfId="0" applyFont="1" applyFill="1" applyBorder="1" applyAlignment="1">
      <alignment horizontal="center" vertical="center" wrapText="1"/>
    </xf>
    <xf numFmtId="0" fontId="45" fillId="48" borderId="77" xfId="0" applyFont="1" applyFill="1" applyBorder="1"/>
    <xf numFmtId="0" fontId="59" fillId="38" borderId="77" xfId="0" applyFont="1" applyFill="1" applyBorder="1" applyAlignment="1">
      <alignment horizontal="center" vertical="center" wrapText="1"/>
    </xf>
    <xf numFmtId="0" fontId="53" fillId="2" borderId="77" xfId="0" applyFont="1" applyFill="1" applyBorder="1" applyAlignment="1">
      <alignment horizontal="center" vertical="center" wrapText="1"/>
    </xf>
    <xf numFmtId="0" fontId="63" fillId="34" borderId="77" xfId="27279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77" xfId="41712" applyFont="1" applyFill="1" applyBorder="1" applyAlignment="1">
      <alignment horizontal="center" vertical="center" wrapText="1"/>
    </xf>
    <xf numFmtId="0" fontId="7" fillId="29" borderId="77" xfId="0" applyFont="1" applyFill="1" applyBorder="1" applyAlignment="1">
      <alignment horizontal="center" vertical="center" wrapText="1"/>
    </xf>
    <xf numFmtId="0" fontId="7" fillId="29" borderId="79" xfId="0" applyFont="1" applyFill="1" applyBorder="1" applyAlignment="1">
      <alignment horizontal="center" vertical="center" wrapText="1"/>
    </xf>
    <xf numFmtId="0" fontId="7" fillId="29" borderId="77" xfId="41712" applyFont="1" applyFill="1" applyBorder="1" applyAlignment="1">
      <alignment horizontal="center" vertical="center" wrapText="1"/>
    </xf>
    <xf numFmtId="0" fontId="7" fillId="35" borderId="77" xfId="0" applyFont="1" applyFill="1" applyBorder="1" applyAlignment="1">
      <alignment horizontal="center" vertical="center" wrapText="1"/>
    </xf>
    <xf numFmtId="0" fontId="7" fillId="35" borderId="77" xfId="41712" applyFont="1" applyFill="1" applyBorder="1" applyAlignment="1">
      <alignment horizontal="center" vertical="center" wrapText="1"/>
    </xf>
    <xf numFmtId="0" fontId="7" fillId="31" borderId="77" xfId="0" applyFont="1" applyFill="1" applyBorder="1" applyAlignment="1">
      <alignment horizontal="center" vertical="center" wrapText="1"/>
    </xf>
    <xf numFmtId="0" fontId="7" fillId="31" borderId="77" xfId="41712" applyFont="1" applyFill="1" applyBorder="1" applyAlignment="1">
      <alignment horizontal="center" vertical="center" wrapText="1"/>
    </xf>
    <xf numFmtId="0" fontId="61" fillId="34" borderId="77" xfId="0" applyFont="1" applyFill="1" applyBorder="1" applyAlignment="1">
      <alignment horizontal="center" vertical="center" wrapText="1"/>
    </xf>
    <xf numFmtId="0" fontId="61" fillId="34" borderId="77" xfId="41712" applyFont="1" applyFill="1" applyBorder="1" applyAlignment="1">
      <alignment horizontal="center" vertical="center" wrapText="1"/>
    </xf>
    <xf numFmtId="0" fontId="58" fillId="4" borderId="0" xfId="0" applyFont="1" applyFill="1"/>
    <xf numFmtId="0" fontId="58" fillId="4" borderId="85" xfId="0" applyFont="1" applyFill="1" applyBorder="1"/>
    <xf numFmtId="0" fontId="58" fillId="4" borderId="0" xfId="0" applyFont="1" applyFill="1" applyBorder="1"/>
    <xf numFmtId="164" fontId="45" fillId="31" borderId="47" xfId="0" applyNumberFormat="1" applyFont="1" applyFill="1" applyBorder="1" applyAlignment="1">
      <alignment horizontal="center" vertical="center" wrapText="1"/>
    </xf>
    <xf numFmtId="176" fontId="45" fillId="4" borderId="0" xfId="0" applyNumberFormat="1" applyFont="1" applyFill="1"/>
    <xf numFmtId="164" fontId="45" fillId="4" borderId="0" xfId="0" applyNumberFormat="1" applyFont="1" applyFill="1"/>
    <xf numFmtId="14" fontId="52" fillId="4" borderId="77" xfId="0" applyNumberFormat="1" applyFont="1" applyFill="1" applyBorder="1" applyAlignment="1">
      <alignment horizontal="center" vertical="center"/>
    </xf>
    <xf numFmtId="175" fontId="22" fillId="4" borderId="71" xfId="1" applyNumberFormat="1" applyFont="1" applyFill="1" applyBorder="1" applyAlignment="1">
      <alignment vertical="top" wrapText="1"/>
    </xf>
    <xf numFmtId="0" fontId="22" fillId="4" borderId="71" xfId="0" applyFont="1" applyFill="1" applyBorder="1" applyAlignment="1">
      <alignment horizontal="center" vertical="top" wrapText="1"/>
    </xf>
    <xf numFmtId="14" fontId="66" fillId="4" borderId="77" xfId="0" applyNumberFormat="1" applyFont="1" applyFill="1" applyBorder="1" applyAlignment="1">
      <alignment horizontal="center" vertical="center"/>
    </xf>
    <xf numFmtId="0" fontId="45" fillId="58" borderId="77" xfId="0" applyFont="1" applyFill="1" applyBorder="1"/>
    <xf numFmtId="0" fontId="45" fillId="54" borderId="77" xfId="0" applyFont="1" applyFill="1" applyBorder="1"/>
    <xf numFmtId="0" fontId="45" fillId="59" borderId="77" xfId="0" applyFont="1" applyFill="1" applyBorder="1"/>
    <xf numFmtId="164" fontId="45" fillId="53" borderId="77" xfId="0" applyNumberFormat="1" applyFont="1" applyFill="1" applyBorder="1" applyAlignment="1">
      <alignment horizontal="center"/>
    </xf>
    <xf numFmtId="175" fontId="22" fillId="47" borderId="71" xfId="1" applyNumberFormat="1" applyFont="1" applyFill="1" applyBorder="1" applyAlignment="1">
      <alignment vertical="top" wrapText="1"/>
    </xf>
    <xf numFmtId="0" fontId="53" fillId="54" borderId="77" xfId="0" applyFont="1" applyFill="1" applyBorder="1" applyAlignment="1">
      <alignment horizontal="center" vertical="center" wrapText="1"/>
    </xf>
    <xf numFmtId="0" fontId="53" fillId="57" borderId="77" xfId="0" applyFont="1" applyFill="1" applyBorder="1" applyAlignment="1">
      <alignment horizontal="center" vertical="center" wrapText="1"/>
    </xf>
    <xf numFmtId="0" fontId="53" fillId="56" borderId="77" xfId="0" applyFont="1" applyFill="1" applyBorder="1" applyAlignment="1">
      <alignment horizontal="center" vertical="center" wrapText="1"/>
    </xf>
    <xf numFmtId="0" fontId="53" fillId="54" borderId="77" xfId="0" applyFont="1" applyFill="1" applyBorder="1" applyAlignment="1">
      <alignment horizontal="center" vertical="center"/>
    </xf>
    <xf numFmtId="0" fontId="45" fillId="52" borderId="0" xfId="0" applyFont="1" applyFill="1"/>
    <xf numFmtId="0" fontId="53" fillId="55" borderId="77" xfId="0" applyFont="1" applyFill="1" applyBorder="1" applyAlignment="1">
      <alignment horizontal="center" vertical="center" wrapText="1"/>
    </xf>
    <xf numFmtId="0" fontId="22" fillId="4" borderId="77" xfId="0" applyFont="1" applyFill="1" applyBorder="1" applyAlignment="1">
      <alignment vertical="center"/>
    </xf>
    <xf numFmtId="0" fontId="45" fillId="49" borderId="77" xfId="0" applyFont="1" applyFill="1" applyBorder="1"/>
    <xf numFmtId="2" fontId="22" fillId="4" borderId="77" xfId="0" applyNumberFormat="1" applyFont="1" applyFill="1" applyBorder="1" applyAlignment="1">
      <alignment horizontal="right" vertical="center" wrapText="1"/>
    </xf>
    <xf numFmtId="0" fontId="45" fillId="60" borderId="77" xfId="0" applyFont="1" applyFill="1" applyBorder="1"/>
    <xf numFmtId="0" fontId="22" fillId="0" borderId="77" xfId="0" applyFont="1" applyBorder="1" applyAlignment="1">
      <alignment horizontal="center" vertical="center"/>
    </xf>
    <xf numFmtId="14" fontId="22" fillId="4" borderId="77" xfId="0" applyNumberFormat="1" applyFont="1" applyFill="1" applyBorder="1" applyAlignment="1">
      <alignment horizontal="center" vertical="center"/>
    </xf>
    <xf numFmtId="0" fontId="45" fillId="36" borderId="77" xfId="0" applyFont="1" applyFill="1" applyBorder="1"/>
    <xf numFmtId="0" fontId="53" fillId="61" borderId="77" xfId="0" applyFont="1" applyFill="1" applyBorder="1" applyAlignment="1">
      <alignment horizontal="center" vertical="center" wrapText="1"/>
    </xf>
    <xf numFmtId="0" fontId="53" fillId="61" borderId="77" xfId="0" applyFont="1" applyFill="1" applyBorder="1" applyAlignment="1">
      <alignment horizontal="center" vertical="center"/>
    </xf>
    <xf numFmtId="0" fontId="66" fillId="48" borderId="71" xfId="0" applyFont="1" applyFill="1" applyBorder="1" applyAlignment="1">
      <alignment horizontal="center" vertical="top" wrapText="1"/>
    </xf>
    <xf numFmtId="2" fontId="38" fillId="38" borderId="19" xfId="0" applyNumberFormat="1" applyFont="1" applyFill="1" applyBorder="1" applyAlignment="1">
      <alignment horizontal="center" vertical="center"/>
    </xf>
    <xf numFmtId="178" fontId="38" fillId="38" borderId="77" xfId="0" applyNumberFormat="1" applyFont="1" applyFill="1" applyBorder="1" applyAlignment="1">
      <alignment horizontal="center" vertical="center"/>
    </xf>
    <xf numFmtId="164" fontId="38" fillId="38" borderId="77" xfId="0" applyNumberFormat="1" applyFont="1" applyFill="1" applyBorder="1" applyAlignment="1">
      <alignment horizontal="center" vertical="center"/>
    </xf>
    <xf numFmtId="177" fontId="38" fillId="38" borderId="77" xfId="0" applyNumberFormat="1" applyFont="1" applyFill="1" applyBorder="1" applyAlignment="1">
      <alignment horizontal="center" vertical="center"/>
    </xf>
    <xf numFmtId="177" fontId="50" fillId="38" borderId="77" xfId="0" applyNumberFormat="1" applyFont="1" applyFill="1" applyBorder="1" applyAlignment="1">
      <alignment horizontal="center" vertical="center"/>
    </xf>
    <xf numFmtId="166" fontId="50" fillId="38" borderId="77" xfId="0" applyNumberFormat="1" applyFont="1" applyFill="1" applyBorder="1" applyAlignment="1">
      <alignment horizontal="center" vertical="center"/>
    </xf>
    <xf numFmtId="177" fontId="45" fillId="4" borderId="0" xfId="0" applyNumberFormat="1" applyFont="1" applyFill="1"/>
    <xf numFmtId="0" fontId="7" fillId="4" borderId="77" xfId="0" applyNumberFormat="1" applyFont="1" applyFill="1" applyBorder="1" applyAlignment="1">
      <alignment horizontal="right"/>
    </xf>
    <xf numFmtId="174" fontId="7" fillId="36" borderId="4" xfId="0" applyNumberFormat="1" applyFont="1" applyFill="1" applyBorder="1" applyAlignment="1">
      <alignment horizontal="center"/>
    </xf>
    <xf numFmtId="164" fontId="0" fillId="4" borderId="84" xfId="0" applyNumberFormat="1" applyFont="1" applyFill="1" applyBorder="1" applyAlignment="1">
      <alignment horizontal="center" vertical="center"/>
    </xf>
    <xf numFmtId="164" fontId="0" fillId="4" borderId="19" xfId="0" applyNumberFormat="1" applyFont="1" applyFill="1" applyBorder="1" applyAlignment="1">
      <alignment horizontal="center" vertical="center"/>
    </xf>
    <xf numFmtId="0" fontId="0" fillId="4" borderId="0" xfId="0" applyFill="1"/>
    <xf numFmtId="166" fontId="0" fillId="4" borderId="0" xfId="0" applyNumberFormat="1" applyFill="1"/>
    <xf numFmtId="164" fontId="0" fillId="4" borderId="0" xfId="0" applyNumberFormat="1" applyFill="1"/>
    <xf numFmtId="0" fontId="5" fillId="4" borderId="41" xfId="0" applyFont="1" applyFill="1" applyBorder="1" applyAlignment="1">
      <alignment horizontal="center" vertical="center" wrapText="1"/>
    </xf>
    <xf numFmtId="0" fontId="0" fillId="4" borderId="89" xfId="0" applyFill="1" applyBorder="1"/>
    <xf numFmtId="0" fontId="0" fillId="4" borderId="90" xfId="0" applyFill="1" applyBorder="1"/>
    <xf numFmtId="14" fontId="2" fillId="4" borderId="90" xfId="0" applyNumberFormat="1" applyFont="1" applyFill="1" applyBorder="1" applyAlignment="1">
      <alignment horizontal="center"/>
    </xf>
    <xf numFmtId="0" fontId="0" fillId="4" borderId="80" xfId="0" applyFill="1" applyBorder="1"/>
    <xf numFmtId="0" fontId="0" fillId="4" borderId="91" xfId="0" applyFill="1" applyBorder="1"/>
    <xf numFmtId="0" fontId="5" fillId="34" borderId="67" xfId="0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5" fillId="34" borderId="84" xfId="0" applyFont="1" applyFill="1" applyBorder="1" applyAlignment="1">
      <alignment horizontal="center" vertical="center" wrapText="1"/>
    </xf>
    <xf numFmtId="164" fontId="0" fillId="4" borderId="84" xfId="0" applyNumberFormat="1" applyFont="1" applyFill="1" applyBorder="1" applyAlignment="1">
      <alignment horizontal="center"/>
    </xf>
    <xf numFmtId="170" fontId="7" fillId="33" borderId="5" xfId="2" applyNumberFormat="1" applyFont="1" applyFill="1" applyBorder="1" applyAlignment="1">
      <alignment horizontal="center"/>
    </xf>
    <xf numFmtId="164" fontId="7" fillId="33" borderId="77" xfId="0" applyNumberFormat="1" applyFont="1" applyFill="1" applyBorder="1" applyAlignment="1">
      <alignment horizontal="center"/>
    </xf>
    <xf numFmtId="164" fontId="0" fillId="4" borderId="77" xfId="0" applyNumberFormat="1" applyFont="1" applyFill="1" applyBorder="1" applyAlignment="1">
      <alignment horizontal="center"/>
    </xf>
    <xf numFmtId="164" fontId="0" fillId="33" borderId="77" xfId="0" applyNumberFormat="1" applyFont="1" applyFill="1" applyBorder="1" applyAlignment="1">
      <alignment horizontal="center"/>
    </xf>
    <xf numFmtId="164" fontId="0" fillId="33" borderId="79" xfId="0" applyNumberFormat="1" applyFont="1" applyFill="1" applyBorder="1" applyAlignment="1">
      <alignment horizontal="center"/>
    </xf>
    <xf numFmtId="170" fontId="7" fillId="33" borderId="77" xfId="2" applyNumberFormat="1" applyFont="1" applyFill="1" applyBorder="1" applyAlignment="1">
      <alignment horizontal="center"/>
    </xf>
    <xf numFmtId="0" fontId="7" fillId="33" borderId="78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/>
    </xf>
    <xf numFmtId="164" fontId="7" fillId="33" borderId="84" xfId="0" applyNumberFormat="1" applyFont="1" applyFill="1" applyBorder="1" applyAlignment="1">
      <alignment horizontal="center"/>
    </xf>
    <xf numFmtId="164" fontId="0" fillId="33" borderId="84" xfId="0" applyNumberFormat="1" applyFont="1" applyFill="1" applyBorder="1" applyAlignment="1">
      <alignment horizontal="center"/>
    </xf>
    <xf numFmtId="164" fontId="0" fillId="33" borderId="78" xfId="0" applyNumberFormat="1" applyFont="1" applyFill="1" applyBorder="1" applyAlignment="1">
      <alignment horizontal="center"/>
    </xf>
    <xf numFmtId="170" fontId="7" fillId="33" borderId="84" xfId="2" applyNumberFormat="1" applyFont="1" applyFill="1" applyBorder="1" applyAlignment="1">
      <alignment horizontal="center"/>
    </xf>
    <xf numFmtId="170" fontId="7" fillId="27" borderId="4" xfId="2" applyNumberFormat="1" applyFont="1" applyFill="1" applyBorder="1" applyAlignment="1">
      <alignment horizontal="center"/>
    </xf>
    <xf numFmtId="164" fontId="7" fillId="27" borderId="77" xfId="0" applyNumberFormat="1" applyFont="1" applyFill="1" applyBorder="1" applyAlignment="1">
      <alignment horizontal="center" vertical="center"/>
    </xf>
    <xf numFmtId="164" fontId="0" fillId="27" borderId="77" xfId="0" applyNumberFormat="1" applyFont="1" applyFill="1" applyBorder="1" applyAlignment="1">
      <alignment horizontal="center"/>
    </xf>
    <xf numFmtId="170" fontId="7" fillId="27" borderId="77" xfId="2" applyNumberFormat="1" applyFont="1" applyFill="1" applyBorder="1" applyAlignment="1">
      <alignment horizontal="center"/>
    </xf>
    <xf numFmtId="0" fontId="7" fillId="27" borderId="78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169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5" fillId="4" borderId="0" xfId="27279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6" fontId="22" fillId="4" borderId="77" xfId="0" applyNumberFormat="1" applyFont="1" applyFill="1" applyBorder="1"/>
    <xf numFmtId="166" fontId="22" fillId="4" borderId="77" xfId="0" applyNumberFormat="1" applyFont="1" applyFill="1" applyBorder="1" applyAlignment="1">
      <alignment horizontal="center"/>
    </xf>
    <xf numFmtId="0" fontId="0" fillId="28" borderId="0" xfId="0" applyFont="1" applyFill="1" applyAlignment="1">
      <alignment horizontal="center"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horizontal="center" vertical="center"/>
    </xf>
    <xf numFmtId="0" fontId="7" fillId="28" borderId="79" xfId="0" applyFont="1" applyFill="1" applyBorder="1" applyAlignment="1">
      <alignment horizontal="center" vertical="center" wrapText="1"/>
    </xf>
    <xf numFmtId="0" fontId="7" fillId="28" borderId="77" xfId="0" applyFont="1" applyFill="1" applyBorder="1" applyAlignment="1">
      <alignment horizontal="center" vertical="center" wrapText="1"/>
    </xf>
    <xf numFmtId="0" fontId="7" fillId="28" borderId="77" xfId="41712" applyFont="1" applyFill="1" applyBorder="1" applyAlignment="1">
      <alignment horizontal="center" vertical="center" wrapText="1"/>
    </xf>
    <xf numFmtId="164" fontId="0" fillId="4" borderId="22" xfId="0" applyNumberFormat="1" applyFont="1" applyFill="1" applyBorder="1" applyAlignment="1">
      <alignment horizontal="center" vertical="center"/>
    </xf>
    <xf numFmtId="164" fontId="0" fillId="4" borderId="85" xfId="0" applyNumberFormat="1" applyFont="1" applyFill="1" applyBorder="1" applyAlignment="1">
      <alignment horizontal="center" vertical="center"/>
    </xf>
    <xf numFmtId="0" fontId="0" fillId="4" borderId="84" xfId="0" applyNumberFormat="1" applyFill="1" applyBorder="1" applyAlignment="1">
      <alignment horizontal="center" vertical="center"/>
    </xf>
    <xf numFmtId="164" fontId="0" fillId="4" borderId="55" xfId="0" applyNumberFormat="1" applyFont="1" applyFill="1" applyBorder="1" applyAlignment="1">
      <alignment horizontal="center" vertical="center"/>
    </xf>
    <xf numFmtId="164" fontId="0" fillId="4" borderId="65" xfId="0" applyNumberFormat="1" applyFont="1" applyFill="1" applyBorder="1" applyAlignment="1">
      <alignment horizontal="center" vertical="center"/>
    </xf>
    <xf numFmtId="0" fontId="0" fillId="4" borderId="74" xfId="0" applyNumberFormat="1" applyFill="1" applyBorder="1" applyAlignment="1">
      <alignment horizontal="center" vertical="center"/>
    </xf>
    <xf numFmtId="9" fontId="1" fillId="4" borderId="86" xfId="2" applyFont="1" applyFill="1" applyBorder="1" applyAlignment="1">
      <alignment horizontal="center" vertical="center"/>
    </xf>
    <xf numFmtId="164" fontId="0" fillId="4" borderId="2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9" fontId="1" fillId="4" borderId="21" xfId="2" applyFont="1" applyFill="1" applyBorder="1" applyAlignment="1">
      <alignment horizontal="center" vertical="center"/>
    </xf>
    <xf numFmtId="9" fontId="1" fillId="4" borderId="25" xfId="2" applyFont="1" applyFill="1" applyBorder="1" applyAlignment="1">
      <alignment horizontal="center" vertical="center"/>
    </xf>
    <xf numFmtId="164" fontId="7" fillId="4" borderId="22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7" fillId="4" borderId="85" xfId="0" applyNumberFormat="1" applyFont="1" applyFill="1" applyBorder="1" applyAlignment="1">
      <alignment horizontal="center" vertical="center"/>
    </xf>
    <xf numFmtId="164" fontId="7" fillId="4" borderId="84" xfId="0" applyNumberFormat="1" applyFont="1" applyFill="1" applyBorder="1" applyAlignment="1">
      <alignment horizontal="center" vertical="center"/>
    </xf>
    <xf numFmtId="0" fontId="7" fillId="4" borderId="84" xfId="0" applyNumberFormat="1" applyFont="1" applyFill="1" applyBorder="1" applyAlignment="1">
      <alignment horizontal="center" vertical="center"/>
    </xf>
    <xf numFmtId="164" fontId="7" fillId="4" borderId="55" xfId="0" applyNumberFormat="1" applyFont="1" applyFill="1" applyBorder="1" applyAlignment="1">
      <alignment horizontal="center" vertical="center"/>
    </xf>
    <xf numFmtId="164" fontId="7" fillId="4" borderId="65" xfId="0" applyNumberFormat="1" applyFont="1" applyFill="1" applyBorder="1" applyAlignment="1">
      <alignment horizontal="center" vertical="center"/>
    </xf>
    <xf numFmtId="0" fontId="7" fillId="4" borderId="74" xfId="0" applyNumberFormat="1" applyFont="1" applyFill="1" applyBorder="1" applyAlignment="1">
      <alignment horizontal="center" vertical="center"/>
    </xf>
    <xf numFmtId="9" fontId="7" fillId="4" borderId="86" xfId="2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9" fontId="7" fillId="4" borderId="21" xfId="2" applyFont="1" applyFill="1" applyBorder="1" applyAlignment="1">
      <alignment horizontal="center" vertical="center"/>
    </xf>
    <xf numFmtId="9" fontId="7" fillId="4" borderId="25" xfId="2" applyFont="1" applyFill="1" applyBorder="1" applyAlignment="1">
      <alignment horizontal="center" vertical="center"/>
    </xf>
    <xf numFmtId="164" fontId="7" fillId="4" borderId="70" xfId="0" applyNumberFormat="1" applyFont="1" applyFill="1" applyBorder="1" applyAlignment="1">
      <alignment horizontal="center" vertical="center"/>
    </xf>
    <xf numFmtId="164" fontId="7" fillId="4" borderId="47" xfId="0" applyNumberFormat="1" applyFont="1" applyFill="1" applyBorder="1" applyAlignment="1">
      <alignment horizontal="center" vertical="center"/>
    </xf>
    <xf numFmtId="0" fontId="35" fillId="4" borderId="87" xfId="0" applyNumberFormat="1" applyFont="1" applyFill="1" applyBorder="1"/>
    <xf numFmtId="0" fontId="0" fillId="4" borderId="23" xfId="0" applyNumberForma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0" fontId="7" fillId="30" borderId="77" xfId="0" applyFont="1" applyFill="1" applyBorder="1" applyAlignment="1">
      <alignment horizontal="center" vertical="center" wrapText="1"/>
    </xf>
    <xf numFmtId="0" fontId="7" fillId="30" borderId="77" xfId="41712" applyFont="1" applyFill="1" applyBorder="1" applyAlignment="1">
      <alignment horizontal="center" vertical="center" wrapText="1"/>
    </xf>
    <xf numFmtId="169" fontId="7" fillId="30" borderId="77" xfId="41712" applyNumberFormat="1" applyFont="1" applyFill="1" applyBorder="1" applyAlignment="1">
      <alignment horizontal="center" vertical="center" wrapText="1"/>
    </xf>
    <xf numFmtId="0" fontId="7" fillId="32" borderId="77" xfId="0" applyFont="1" applyFill="1" applyBorder="1" applyAlignment="1">
      <alignment horizontal="center" vertical="center" wrapText="1"/>
    </xf>
    <xf numFmtId="0" fontId="7" fillId="32" borderId="77" xfId="41712" applyFont="1" applyFill="1" applyBorder="1" applyAlignment="1">
      <alignment horizontal="center" vertical="center" wrapText="1"/>
    </xf>
    <xf numFmtId="164" fontId="0" fillId="4" borderId="25" xfId="0" applyNumberFormat="1" applyFont="1" applyFill="1" applyBorder="1" applyAlignment="1">
      <alignment horizontal="center" vertical="center"/>
    </xf>
    <xf numFmtId="9" fontId="1" fillId="4" borderId="23" xfId="2" applyFont="1" applyFill="1" applyBorder="1" applyAlignment="1">
      <alignment horizontal="center" vertical="center"/>
    </xf>
    <xf numFmtId="9" fontId="1" fillId="4" borderId="19" xfId="2" applyFont="1" applyFill="1" applyBorder="1" applyAlignment="1">
      <alignment horizontal="center" vertical="center"/>
    </xf>
    <xf numFmtId="9" fontId="1" fillId="4" borderId="84" xfId="2" applyFont="1" applyFill="1" applyBorder="1" applyAlignment="1">
      <alignment horizontal="center" vertical="center"/>
    </xf>
    <xf numFmtId="164" fontId="7" fillId="4" borderId="25" xfId="0" applyNumberFormat="1" applyFont="1" applyFill="1" applyBorder="1" applyAlignment="1">
      <alignment horizontal="center" vertical="center"/>
    </xf>
    <xf numFmtId="9" fontId="7" fillId="4" borderId="84" xfId="2" applyFont="1" applyFill="1" applyBorder="1" applyAlignment="1">
      <alignment horizontal="center" vertical="center"/>
    </xf>
    <xf numFmtId="9" fontId="7" fillId="4" borderId="19" xfId="2" applyFont="1" applyFill="1" applyBorder="1" applyAlignment="1">
      <alignment horizontal="center" vertical="center"/>
    </xf>
    <xf numFmtId="9" fontId="7" fillId="4" borderId="23" xfId="2" applyFont="1" applyFill="1" applyBorder="1" applyAlignment="1">
      <alignment horizontal="center" vertical="center"/>
    </xf>
    <xf numFmtId="173" fontId="7" fillId="4" borderId="84" xfId="1" applyNumberFormat="1" applyFont="1" applyFill="1" applyBorder="1" applyAlignment="1">
      <alignment horizontal="center" vertical="center"/>
    </xf>
    <xf numFmtId="173" fontId="7" fillId="4" borderId="23" xfId="1" applyNumberFormat="1" applyFont="1" applyFill="1" applyBorder="1" applyAlignment="1">
      <alignment horizontal="center" vertical="center"/>
    </xf>
    <xf numFmtId="164" fontId="7" fillId="4" borderId="21" xfId="0" applyNumberFormat="1" applyFont="1" applyFill="1" applyBorder="1" applyAlignment="1">
      <alignment horizontal="center" vertical="center"/>
    </xf>
    <xf numFmtId="171" fontId="69" fillId="37" borderId="77" xfId="0" applyNumberFormat="1" applyFont="1" applyFill="1" applyBorder="1" applyAlignment="1">
      <alignment horizontal="center" vertical="center"/>
    </xf>
    <xf numFmtId="169" fontId="69" fillId="37" borderId="77" xfId="0" applyNumberFormat="1" applyFont="1" applyFill="1" applyBorder="1" applyAlignment="1">
      <alignment horizontal="center" vertical="center"/>
    </xf>
    <xf numFmtId="2" fontId="69" fillId="37" borderId="77" xfId="0" applyNumberFormat="1" applyFont="1" applyFill="1" applyBorder="1" applyAlignment="1">
      <alignment horizontal="center" vertical="center"/>
    </xf>
    <xf numFmtId="10" fontId="69" fillId="37" borderId="77" xfId="2" applyNumberFormat="1" applyFont="1" applyFill="1" applyBorder="1" applyAlignment="1">
      <alignment horizontal="center" vertical="center"/>
    </xf>
    <xf numFmtId="171" fontId="69" fillId="29" borderId="79" xfId="0" applyNumberFormat="1" applyFont="1" applyFill="1" applyBorder="1" applyAlignment="1">
      <alignment horizontal="center" vertical="center"/>
    </xf>
    <xf numFmtId="171" fontId="69" fillId="29" borderId="77" xfId="0" applyNumberFormat="1" applyFont="1" applyFill="1" applyBorder="1" applyAlignment="1">
      <alignment horizontal="center" vertical="center"/>
    </xf>
    <xf numFmtId="169" fontId="69" fillId="29" borderId="77" xfId="0" applyNumberFormat="1" applyFont="1" applyFill="1" applyBorder="1" applyAlignment="1">
      <alignment horizontal="center" vertical="center"/>
    </xf>
    <xf numFmtId="2" fontId="69" fillId="29" borderId="77" xfId="0" applyNumberFormat="1" applyFont="1" applyFill="1" applyBorder="1" applyAlignment="1">
      <alignment horizontal="center" vertical="center"/>
    </xf>
    <xf numFmtId="171" fontId="69" fillId="28" borderId="79" xfId="0" applyNumberFormat="1" applyFont="1" applyFill="1" applyBorder="1" applyAlignment="1">
      <alignment horizontal="center" vertical="center"/>
    </xf>
    <xf numFmtId="171" fontId="69" fillId="41" borderId="77" xfId="0" applyNumberFormat="1" applyFont="1" applyFill="1" applyBorder="1" applyAlignment="1">
      <alignment horizontal="center" vertical="center"/>
    </xf>
    <xf numFmtId="169" fontId="69" fillId="41" borderId="77" xfId="0" applyNumberFormat="1" applyFont="1" applyFill="1" applyBorder="1" applyAlignment="1">
      <alignment horizontal="center" vertical="center"/>
    </xf>
    <xf numFmtId="2" fontId="69" fillId="41" borderId="77" xfId="0" applyNumberFormat="1" applyFont="1" applyFill="1" applyBorder="1" applyAlignment="1">
      <alignment horizontal="center" vertical="center"/>
    </xf>
    <xf numFmtId="10" fontId="69" fillId="41" borderId="71" xfId="2" applyNumberFormat="1" applyFont="1" applyFill="1" applyBorder="1" applyAlignment="1">
      <alignment horizontal="center" vertical="center"/>
    </xf>
    <xf numFmtId="171" fontId="69" fillId="51" borderId="49" xfId="0" applyNumberFormat="1" applyFont="1" applyFill="1" applyBorder="1" applyAlignment="1">
      <alignment horizontal="center" vertical="center"/>
    </xf>
    <xf numFmtId="171" fontId="69" fillId="51" borderId="77" xfId="0" applyNumberFormat="1" applyFont="1" applyFill="1" applyBorder="1" applyAlignment="1">
      <alignment horizontal="center" vertical="center"/>
    </xf>
    <xf numFmtId="169" fontId="69" fillId="51" borderId="77" xfId="0" applyNumberFormat="1" applyFont="1" applyFill="1" applyBorder="1" applyAlignment="1">
      <alignment horizontal="center" vertical="center"/>
    </xf>
    <xf numFmtId="2" fontId="69" fillId="51" borderId="77" xfId="0" applyNumberFormat="1" applyFont="1" applyFill="1" applyBorder="1" applyAlignment="1">
      <alignment horizontal="center" vertical="center"/>
    </xf>
    <xf numFmtId="171" fontId="69" fillId="31" borderId="77" xfId="0" applyNumberFormat="1" applyFont="1" applyFill="1" applyBorder="1" applyAlignment="1">
      <alignment horizontal="center" vertical="center"/>
    </xf>
    <xf numFmtId="169" fontId="69" fillId="31" borderId="77" xfId="0" applyNumberFormat="1" applyFont="1" applyFill="1" applyBorder="1" applyAlignment="1">
      <alignment horizontal="center" vertical="center"/>
    </xf>
    <xf numFmtId="2" fontId="69" fillId="31" borderId="77" xfId="0" applyNumberFormat="1" applyFont="1" applyFill="1" applyBorder="1" applyAlignment="1">
      <alignment horizontal="center" vertical="center"/>
    </xf>
    <xf numFmtId="171" fontId="69" fillId="50" borderId="77" xfId="0" applyNumberFormat="1" applyFont="1" applyFill="1" applyBorder="1" applyAlignment="1">
      <alignment horizontal="center" vertical="center"/>
    </xf>
    <xf numFmtId="169" fontId="69" fillId="50" borderId="77" xfId="0" applyNumberFormat="1" applyFont="1" applyFill="1" applyBorder="1" applyAlignment="1">
      <alignment horizontal="center" vertical="center"/>
    </xf>
    <xf numFmtId="2" fontId="69" fillId="50" borderId="77" xfId="0" applyNumberFormat="1" applyFont="1" applyFill="1" applyBorder="1" applyAlignment="1">
      <alignment horizontal="center" vertical="center"/>
    </xf>
    <xf numFmtId="0" fontId="61" fillId="34" borderId="78" xfId="27279" applyFont="1" applyFill="1" applyBorder="1" applyAlignment="1">
      <alignment horizontal="center" vertical="center" wrapText="1"/>
    </xf>
    <xf numFmtId="0" fontId="7" fillId="37" borderId="55" xfId="0" applyFont="1" applyFill="1" applyBorder="1" applyAlignment="1">
      <alignment horizontal="center" vertical="center"/>
    </xf>
    <xf numFmtId="0" fontId="7" fillId="37" borderId="78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0" fontId="64" fillId="34" borderId="25" xfId="0" applyFont="1" applyFill="1" applyBorder="1" applyAlignment="1">
      <alignment horizontal="center" vertical="center" textRotation="90"/>
    </xf>
    <xf numFmtId="0" fontId="61" fillId="34" borderId="19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 textRotation="90"/>
    </xf>
    <xf numFmtId="0" fontId="61" fillId="34" borderId="7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171" fontId="7" fillId="4" borderId="0" xfId="0" applyNumberFormat="1" applyFont="1" applyFill="1" applyAlignment="1">
      <alignment horizontal="center" vertical="center"/>
    </xf>
    <xf numFmtId="169" fontId="7" fillId="4" borderId="0" xfId="0" applyNumberFormat="1" applyFont="1" applyFill="1" applyAlignment="1">
      <alignment horizontal="center" vertical="center"/>
    </xf>
    <xf numFmtId="0" fontId="22" fillId="4" borderId="77" xfId="0" applyFont="1" applyFill="1" applyBorder="1"/>
    <xf numFmtId="164" fontId="7" fillId="4" borderId="0" xfId="0" applyNumberFormat="1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left"/>
    </xf>
    <xf numFmtId="0" fontId="22" fillId="4" borderId="0" xfId="0" applyNumberFormat="1" applyFont="1" applyFill="1"/>
    <xf numFmtId="0" fontId="7" fillId="4" borderId="0" xfId="0" applyNumberFormat="1" applyFont="1" applyFill="1" applyAlignment="1">
      <alignment horizontal="center"/>
    </xf>
    <xf numFmtId="0" fontId="70" fillId="4" borderId="77" xfId="0" applyFont="1" applyFill="1" applyBorder="1" applyAlignment="1">
      <alignment horizontal="left" wrapText="1"/>
    </xf>
    <xf numFmtId="0" fontId="22" fillId="4" borderId="77" xfId="0" applyFont="1" applyFill="1" applyBorder="1" applyAlignment="1">
      <alignment horizontal="center" vertical="center" wrapText="1"/>
    </xf>
    <xf numFmtId="0" fontId="22" fillId="4" borderId="77" xfId="0" applyFont="1" applyFill="1" applyBorder="1" applyAlignment="1">
      <alignment horizontal="center"/>
    </xf>
    <xf numFmtId="0" fontId="22" fillId="4" borderId="77" xfId="0" applyFont="1" applyFill="1" applyBorder="1" applyAlignment="1">
      <alignment horizontal="left" wrapText="1"/>
    </xf>
    <xf numFmtId="0" fontId="22" fillId="62" borderId="81" xfId="0" applyFont="1" applyFill="1" applyBorder="1"/>
    <xf numFmtId="0" fontId="22" fillId="62" borderId="82" xfId="0" applyFont="1" applyFill="1" applyBorder="1" applyAlignment="1">
      <alignment horizontal="left"/>
    </xf>
    <xf numFmtId="0" fontId="22" fillId="62" borderId="82" xfId="0" applyNumberFormat="1" applyFont="1" applyFill="1" applyBorder="1"/>
    <xf numFmtId="0" fontId="7" fillId="29" borderId="71" xfId="41712" applyFont="1" applyFill="1" applyBorder="1" applyAlignment="1">
      <alignment horizontal="center" vertical="center" wrapText="1"/>
    </xf>
    <xf numFmtId="173" fontId="7" fillId="4" borderId="86" xfId="1" applyNumberFormat="1" applyFont="1" applyFill="1" applyBorder="1" applyAlignment="1">
      <alignment horizontal="center" vertical="center"/>
    </xf>
    <xf numFmtId="173" fontId="7" fillId="4" borderId="25" xfId="1" applyNumberFormat="1" applyFont="1" applyFill="1" applyBorder="1" applyAlignment="1">
      <alignment horizontal="center" vertical="center"/>
    </xf>
    <xf numFmtId="10" fontId="69" fillId="29" borderId="71" xfId="2" applyNumberFormat="1" applyFont="1" applyFill="1" applyBorder="1" applyAlignment="1">
      <alignment horizontal="center" vertical="center"/>
    </xf>
    <xf numFmtId="0" fontId="61" fillId="34" borderId="79" xfId="41712" applyFont="1" applyFill="1" applyBorder="1" applyAlignment="1">
      <alignment horizontal="center" vertical="center" wrapText="1"/>
    </xf>
    <xf numFmtId="10" fontId="69" fillId="50" borderId="77" xfId="2" applyNumberFormat="1" applyFont="1" applyFill="1" applyBorder="1" applyAlignment="1">
      <alignment horizontal="center" vertical="center"/>
    </xf>
    <xf numFmtId="0" fontId="7" fillId="30" borderId="71" xfId="41712" applyFont="1" applyFill="1" applyBorder="1" applyAlignment="1">
      <alignment horizontal="center" vertical="center" wrapText="1"/>
    </xf>
    <xf numFmtId="10" fontId="69" fillId="51" borderId="71" xfId="2" applyNumberFormat="1" applyFont="1" applyFill="1" applyBorder="1" applyAlignment="1">
      <alignment horizontal="center" vertical="center"/>
    </xf>
    <xf numFmtId="10" fontId="69" fillId="31" borderId="77" xfId="2" applyNumberFormat="1" applyFont="1" applyFill="1" applyBorder="1" applyAlignment="1">
      <alignment horizontal="center" vertical="center"/>
    </xf>
    <xf numFmtId="0" fontId="56" fillId="43" borderId="1" xfId="0" applyFont="1" applyFill="1" applyBorder="1" applyAlignment="1">
      <alignment horizontal="center" vertical="center"/>
    </xf>
    <xf numFmtId="0" fontId="56" fillId="43" borderId="54" xfId="0" applyFont="1" applyFill="1" applyBorder="1" applyAlignment="1">
      <alignment horizontal="center" vertical="center"/>
    </xf>
    <xf numFmtId="167" fontId="3" fillId="28" borderId="10" xfId="0" applyNumberFormat="1" applyFont="1" applyFill="1" applyBorder="1" applyAlignment="1">
      <alignment horizontal="center"/>
    </xf>
    <xf numFmtId="167" fontId="3" fillId="28" borderId="13" xfId="0" applyNumberFormat="1" applyFont="1" applyFill="1" applyBorder="1" applyAlignment="1">
      <alignment horizontal="center"/>
    </xf>
    <xf numFmtId="167" fontId="3" fillId="28" borderId="14" xfId="0" applyNumberFormat="1" applyFont="1" applyFill="1" applyBorder="1" applyAlignment="1">
      <alignment horizontal="center"/>
    </xf>
    <xf numFmtId="0" fontId="4" fillId="28" borderId="8" xfId="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41" xfId="0" applyFont="1" applyFill="1" applyBorder="1" applyAlignment="1">
      <alignment horizontal="center" vertical="center" wrapText="1"/>
    </xf>
    <xf numFmtId="0" fontId="3" fillId="28" borderId="22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center" vertical="center" wrapText="1"/>
    </xf>
    <xf numFmtId="0" fontId="3" fillId="28" borderId="42" xfId="0" applyFont="1" applyFill="1" applyBorder="1" applyAlignment="1">
      <alignment horizontal="center" vertical="center" wrapText="1"/>
    </xf>
    <xf numFmtId="0" fontId="56" fillId="43" borderId="18" xfId="0" applyFont="1" applyFill="1" applyBorder="1" applyAlignment="1">
      <alignment horizontal="center" vertical="center" wrapText="1"/>
    </xf>
    <xf numFmtId="0" fontId="56" fillId="43" borderId="15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7" fillId="27" borderId="84" xfId="0" applyFont="1" applyFill="1" applyBorder="1" applyAlignment="1">
      <alignment horizontal="center" vertical="center" wrapText="1"/>
    </xf>
    <xf numFmtId="0" fontId="7" fillId="27" borderId="19" xfId="0" applyFont="1" applyFill="1" applyBorder="1" applyAlignment="1">
      <alignment horizontal="center" vertical="center" wrapText="1"/>
    </xf>
    <xf numFmtId="0" fontId="7" fillId="27" borderId="73" xfId="0" applyFont="1" applyFill="1" applyBorder="1" applyAlignment="1">
      <alignment horizontal="center" vertical="center" wrapText="1"/>
    </xf>
    <xf numFmtId="0" fontId="7" fillId="27" borderId="46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7" fillId="27" borderId="5" xfId="0" applyFont="1" applyFill="1" applyBorder="1" applyAlignment="1">
      <alignment horizontal="center" vertical="center" wrapText="1"/>
    </xf>
    <xf numFmtId="168" fontId="40" fillId="32" borderId="0" xfId="0" applyNumberFormat="1" applyFont="1" applyFill="1" applyBorder="1" applyAlignment="1">
      <alignment horizontal="center" vertical="center"/>
    </xf>
    <xf numFmtId="0" fontId="0" fillId="33" borderId="5" xfId="0" applyFont="1" applyFill="1" applyBorder="1" applyAlignment="1">
      <alignment horizontal="center" vertical="center"/>
    </xf>
    <xf numFmtId="0" fontId="0" fillId="33" borderId="19" xfId="0" applyFont="1" applyFill="1" applyBorder="1"/>
    <xf numFmtId="0" fontId="0" fillId="33" borderId="8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64" fontId="3" fillId="36" borderId="64" xfId="0" applyNumberFormat="1" applyFont="1" applyFill="1" applyBorder="1" applyAlignment="1">
      <alignment horizontal="center" vertical="center"/>
    </xf>
    <xf numFmtId="164" fontId="3" fillId="36" borderId="12" xfId="0" applyNumberFormat="1" applyFont="1" applyFill="1" applyBorder="1" applyAlignment="1">
      <alignment horizontal="center" vertical="center"/>
    </xf>
    <xf numFmtId="0" fontId="35" fillId="36" borderId="52" xfId="0" applyFont="1" applyFill="1" applyBorder="1" applyAlignment="1">
      <alignment horizontal="center" vertical="center"/>
    </xf>
    <xf numFmtId="0" fontId="35" fillId="36" borderId="66" xfId="0" applyFont="1" applyFill="1" applyBorder="1" applyAlignment="1">
      <alignment horizontal="center" vertical="center"/>
    </xf>
    <xf numFmtId="9" fontId="3" fillId="36" borderId="64" xfId="2" applyFont="1" applyFill="1" applyBorder="1" applyAlignment="1">
      <alignment horizontal="center" vertical="center"/>
    </xf>
    <xf numFmtId="9" fontId="3" fillId="36" borderId="12" xfId="2" applyFont="1" applyFill="1" applyBorder="1" applyAlignment="1">
      <alignment horizontal="center" vertical="center"/>
    </xf>
    <xf numFmtId="164" fontId="35" fillId="36" borderId="64" xfId="0" applyNumberFormat="1" applyFont="1" applyFill="1" applyBorder="1" applyAlignment="1">
      <alignment horizontal="center" vertical="center"/>
    </xf>
    <xf numFmtId="164" fontId="35" fillId="36" borderId="12" xfId="0" applyNumberFormat="1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wrapText="1"/>
    </xf>
    <xf numFmtId="2" fontId="54" fillId="34" borderId="8" xfId="0" applyNumberFormat="1" applyFont="1" applyFill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center" vertical="center"/>
    </xf>
    <xf numFmtId="0" fontId="54" fillId="34" borderId="68" xfId="0" applyFont="1" applyFill="1" applyBorder="1" applyAlignment="1">
      <alignment horizontal="center" vertical="center" wrapText="1"/>
    </xf>
    <xf numFmtId="0" fontId="54" fillId="34" borderId="8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8" xfId="0" applyFont="1" applyFill="1" applyBorder="1" applyAlignment="1">
      <alignment horizontal="center" vertical="center" wrapText="1"/>
    </xf>
    <xf numFmtId="0" fontId="54" fillId="34" borderId="41" xfId="0" applyFont="1" applyFill="1" applyBorder="1" applyAlignment="1">
      <alignment horizontal="center" vertical="center" wrapText="1"/>
    </xf>
    <xf numFmtId="9" fontId="54" fillId="34" borderId="9" xfId="2" applyNumberFormat="1" applyFont="1" applyFill="1" applyBorder="1" applyAlignment="1">
      <alignment horizontal="center" vertical="center"/>
    </xf>
    <xf numFmtId="9" fontId="54" fillId="34" borderId="15" xfId="2" applyNumberFormat="1" applyFont="1" applyFill="1" applyBorder="1" applyAlignment="1">
      <alignment horizontal="center" vertical="center"/>
    </xf>
    <xf numFmtId="164" fontId="3" fillId="36" borderId="5" xfId="0" applyNumberFormat="1" applyFont="1" applyFill="1" applyBorder="1" applyAlignment="1">
      <alignment horizontal="center" vertical="center"/>
    </xf>
    <xf numFmtId="0" fontId="35" fillId="36" borderId="26" xfId="0" applyFont="1" applyFill="1" applyBorder="1" applyAlignment="1">
      <alignment horizontal="center" vertical="center"/>
    </xf>
    <xf numFmtId="164" fontId="35" fillId="36" borderId="5" xfId="0" applyNumberFormat="1" applyFont="1" applyFill="1" applyBorder="1" applyAlignment="1">
      <alignment horizontal="center" vertical="center"/>
    </xf>
    <xf numFmtId="9" fontId="3" fillId="36" borderId="5" xfId="2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9" fontId="0" fillId="0" borderId="9" xfId="2" applyNumberFormat="1" applyFont="1" applyFill="1" applyBorder="1" applyAlignment="1">
      <alignment horizontal="center" vertical="center"/>
    </xf>
    <xf numFmtId="9" fontId="0" fillId="0" borderId="15" xfId="2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9" fontId="0" fillId="0" borderId="18" xfId="2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55" fillId="28" borderId="8" xfId="0" applyFont="1" applyFill="1" applyBorder="1" applyAlignment="1">
      <alignment horizontal="center" vertical="center" wrapText="1"/>
    </xf>
    <xf numFmtId="0" fontId="55" fillId="28" borderId="16" xfId="0" applyFont="1" applyFill="1" applyBorder="1" applyAlignment="1">
      <alignment horizontal="center" vertical="center" wrapText="1"/>
    </xf>
    <xf numFmtId="0" fontId="55" fillId="28" borderId="4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0" fillId="0" borderId="22" xfId="0" applyBorder="1" applyAlignment="1">
      <alignment vertical="center"/>
    </xf>
    <xf numFmtId="10" fontId="0" fillId="0" borderId="18" xfId="2" applyNumberFormat="1" applyFont="1" applyFill="1" applyBorder="1" applyAlignment="1">
      <alignment horizontal="center" vertical="center"/>
    </xf>
    <xf numFmtId="172" fontId="7" fillId="28" borderId="13" xfId="0" applyNumberFormat="1" applyFont="1" applyFill="1" applyBorder="1" applyAlignment="1">
      <alignment horizontal="center"/>
    </xf>
    <xf numFmtId="10" fontId="0" fillId="0" borderId="9" xfId="2" applyNumberFormat="1" applyFont="1" applyFill="1" applyBorder="1" applyAlignment="1">
      <alignment horizontal="center" vertical="center"/>
    </xf>
    <xf numFmtId="10" fontId="0" fillId="0" borderId="15" xfId="2" applyNumberFormat="1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57" fillId="27" borderId="75" xfId="0" applyFont="1" applyFill="1" applyBorder="1" applyAlignment="1">
      <alignment horizontal="center" vertical="center" wrapText="1"/>
    </xf>
    <xf numFmtId="0" fontId="57" fillId="27" borderId="27" xfId="0" applyFont="1" applyFill="1" applyBorder="1" applyAlignment="1">
      <alignment horizontal="center" vertical="center" wrapText="1"/>
    </xf>
    <xf numFmtId="0" fontId="57" fillId="27" borderId="49" xfId="0" applyFont="1" applyFill="1" applyBorder="1" applyAlignment="1">
      <alignment horizontal="center" vertical="center"/>
    </xf>
    <xf numFmtId="0" fontId="57" fillId="27" borderId="24" xfId="0" applyFont="1" applyFill="1" applyBorder="1" applyAlignment="1">
      <alignment horizontal="center" vertical="center"/>
    </xf>
    <xf numFmtId="172" fontId="4" fillId="28" borderId="0" xfId="0" applyNumberFormat="1" applyFont="1" applyFill="1" applyBorder="1" applyAlignment="1">
      <alignment horizontal="center" vertical="center"/>
    </xf>
    <xf numFmtId="164" fontId="7" fillId="4" borderId="85" xfId="0" applyNumberFormat="1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164" fontId="7" fillId="4" borderId="84" xfId="0" applyNumberFormat="1" applyFont="1" applyFill="1" applyBorder="1" applyAlignment="1">
      <alignment horizontal="center" vertical="center"/>
    </xf>
    <xf numFmtId="164" fontId="7" fillId="4" borderId="19" xfId="0" applyNumberFormat="1" applyFont="1" applyFill="1" applyBorder="1" applyAlignment="1">
      <alignment horizontal="center" vertical="center"/>
    </xf>
    <xf numFmtId="9" fontId="7" fillId="4" borderId="84" xfId="2" applyFont="1" applyFill="1" applyBorder="1" applyAlignment="1">
      <alignment horizontal="center" vertical="center"/>
    </xf>
    <xf numFmtId="9" fontId="7" fillId="4" borderId="19" xfId="2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35" fillId="4" borderId="77" xfId="0" applyFont="1" applyFill="1" applyBorder="1" applyAlignment="1">
      <alignment horizontal="center" vertical="center"/>
    </xf>
    <xf numFmtId="0" fontId="35" fillId="4" borderId="71" xfId="0" applyFont="1" applyFill="1" applyBorder="1" applyAlignment="1">
      <alignment horizontal="center" vertical="center"/>
    </xf>
    <xf numFmtId="9" fontId="7" fillId="4" borderId="23" xfId="2" applyFont="1" applyFill="1" applyBorder="1" applyAlignment="1">
      <alignment horizontal="center" vertical="center"/>
    </xf>
    <xf numFmtId="0" fontId="35" fillId="4" borderId="79" xfId="0" applyFont="1" applyFill="1" applyBorder="1" applyAlignment="1">
      <alignment horizontal="center" vertical="center"/>
    </xf>
    <xf numFmtId="0" fontId="35" fillId="28" borderId="77" xfId="0" applyFont="1" applyFill="1" applyBorder="1" applyAlignment="1">
      <alignment horizontal="center" vertical="center"/>
    </xf>
    <xf numFmtId="0" fontId="35" fillId="28" borderId="79" xfId="0" applyFont="1" applyFill="1" applyBorder="1" applyAlignment="1">
      <alignment horizontal="center" vertical="center"/>
    </xf>
    <xf numFmtId="0" fontId="35" fillId="28" borderId="71" xfId="0" applyFont="1" applyFill="1" applyBorder="1" applyAlignment="1">
      <alignment horizontal="center" vertical="center"/>
    </xf>
    <xf numFmtId="164" fontId="0" fillId="4" borderId="84" xfId="0" applyNumberFormat="1" applyFont="1" applyFill="1" applyBorder="1" applyAlignment="1">
      <alignment horizontal="center" vertical="center"/>
    </xf>
    <xf numFmtId="164" fontId="0" fillId="4" borderId="19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164" fontId="0" fillId="4" borderId="23" xfId="0" applyNumberFormat="1" applyFont="1" applyFill="1" applyBorder="1" applyAlignment="1">
      <alignment horizontal="center" vertical="center"/>
    </xf>
    <xf numFmtId="164" fontId="0" fillId="4" borderId="85" xfId="0" applyNumberFormat="1" applyFont="1" applyFill="1" applyBorder="1" applyAlignment="1">
      <alignment horizontal="center" vertical="center"/>
    </xf>
    <xf numFmtId="164" fontId="0" fillId="4" borderId="20" xfId="0" applyNumberFormat="1" applyFont="1" applyFill="1" applyBorder="1" applyAlignment="1">
      <alignment horizontal="center" vertical="center"/>
    </xf>
    <xf numFmtId="9" fontId="1" fillId="0" borderId="23" xfId="2" applyFont="1" applyBorder="1" applyAlignment="1">
      <alignment horizontal="center" vertical="center"/>
    </xf>
    <xf numFmtId="9" fontId="1" fillId="0" borderId="19" xfId="2" applyFont="1" applyBorder="1" applyAlignment="1">
      <alignment horizontal="center" vertical="center"/>
    </xf>
    <xf numFmtId="9" fontId="1" fillId="0" borderId="84" xfId="2" applyFont="1" applyFill="1" applyBorder="1" applyAlignment="1">
      <alignment horizontal="center" vertical="center"/>
    </xf>
    <xf numFmtId="9" fontId="1" fillId="0" borderId="19" xfId="2" applyFont="1" applyFill="1" applyBorder="1" applyAlignment="1">
      <alignment horizontal="center" vertical="center"/>
    </xf>
    <xf numFmtId="9" fontId="1" fillId="0" borderId="84" xfId="2" applyFont="1" applyBorder="1" applyAlignment="1">
      <alignment horizontal="center" vertical="center"/>
    </xf>
    <xf numFmtId="169" fontId="61" fillId="34" borderId="84" xfId="0" applyNumberFormat="1" applyFont="1" applyFill="1" applyBorder="1" applyAlignment="1">
      <alignment horizontal="center" vertical="center"/>
    </xf>
    <xf numFmtId="169" fontId="61" fillId="34" borderId="19" xfId="0" applyNumberFormat="1" applyFont="1" applyFill="1" applyBorder="1" applyAlignment="1">
      <alignment horizontal="center" vertical="center"/>
    </xf>
    <xf numFmtId="1" fontId="61" fillId="34" borderId="79" xfId="0" applyNumberFormat="1" applyFont="1" applyFill="1" applyBorder="1" applyAlignment="1">
      <alignment horizontal="center" vertical="center"/>
    </xf>
    <xf numFmtId="1" fontId="61" fillId="34" borderId="78" xfId="0" applyNumberFormat="1" applyFont="1" applyFill="1" applyBorder="1" applyAlignment="1">
      <alignment horizontal="center" vertical="center"/>
    </xf>
    <xf numFmtId="1" fontId="61" fillId="34" borderId="47" xfId="0" applyNumberFormat="1" applyFont="1" applyFill="1" applyBorder="1" applyAlignment="1">
      <alignment horizontal="center" vertical="center"/>
    </xf>
    <xf numFmtId="1" fontId="61" fillId="34" borderId="86" xfId="0" applyNumberFormat="1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/>
    </xf>
    <xf numFmtId="164" fontId="61" fillId="34" borderId="84" xfId="0" applyNumberFormat="1" applyFont="1" applyFill="1" applyBorder="1" applyAlignment="1">
      <alignment horizontal="center" vertical="center"/>
    </xf>
    <xf numFmtId="164" fontId="61" fillId="34" borderId="19" xfId="0" applyNumberFormat="1" applyFont="1" applyFill="1" applyBorder="1" applyAlignment="1">
      <alignment horizontal="center" vertical="center"/>
    </xf>
    <xf numFmtId="164" fontId="61" fillId="34" borderId="84" xfId="0" applyNumberFormat="1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5" fillId="37" borderId="84" xfId="0" applyFont="1" applyFill="1" applyBorder="1" applyAlignment="1">
      <alignment horizontal="center" vertical="center"/>
    </xf>
    <xf numFmtId="0" fontId="65" fillId="37" borderId="19" xfId="0" applyFont="1" applyFill="1" applyBorder="1" applyAlignment="1">
      <alignment horizontal="center" vertical="center"/>
    </xf>
    <xf numFmtId="9" fontId="61" fillId="34" borderId="84" xfId="2" applyFont="1" applyFill="1" applyBorder="1" applyAlignment="1">
      <alignment horizontal="center" vertical="center"/>
    </xf>
    <xf numFmtId="9" fontId="61" fillId="34" borderId="19" xfId="2" applyFont="1" applyFill="1" applyBorder="1" applyAlignment="1">
      <alignment horizontal="center" vertical="center"/>
    </xf>
    <xf numFmtId="0" fontId="7" fillId="37" borderId="84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64" fillId="34" borderId="25" xfId="0" applyFont="1" applyFill="1" applyBorder="1" applyAlignment="1">
      <alignment horizontal="center" vertical="center" textRotation="90"/>
    </xf>
    <xf numFmtId="0" fontId="61" fillId="34" borderId="84" xfId="27279" applyFont="1" applyFill="1" applyBorder="1" applyAlignment="1">
      <alignment horizontal="center" vertical="center" wrapText="1"/>
    </xf>
    <xf numFmtId="0" fontId="61" fillId="34" borderId="19" xfId="27279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horizontal="center" vertical="center" wrapText="1"/>
    </xf>
    <xf numFmtId="0" fontId="44" fillId="33" borderId="77" xfId="42097" applyFont="1" applyFill="1" applyBorder="1" applyAlignment="1">
      <alignment horizontal="center" wrapText="1"/>
    </xf>
    <xf numFmtId="0" fontId="3" fillId="42" borderId="77" xfId="0" applyFont="1" applyFill="1" applyBorder="1" applyAlignment="1">
      <alignment horizontal="center"/>
    </xf>
    <xf numFmtId="0" fontId="67" fillId="4" borderId="86" xfId="0" applyFont="1" applyFill="1" applyBorder="1" applyAlignment="1">
      <alignment horizontal="center" vertical="center"/>
    </xf>
    <xf numFmtId="0" fontId="67" fillId="4" borderId="21" xfId="0" applyFont="1" applyFill="1" applyBorder="1" applyAlignment="1">
      <alignment horizontal="center" vertical="center"/>
    </xf>
    <xf numFmtId="0" fontId="67" fillId="39" borderId="84" xfId="0" applyFont="1" applyFill="1" applyBorder="1" applyAlignment="1">
      <alignment horizontal="center" vertical="center"/>
    </xf>
    <xf numFmtId="0" fontId="67" fillId="39" borderId="19" xfId="0" applyFont="1" applyFill="1" applyBorder="1" applyAlignment="1">
      <alignment horizontal="center" vertical="center"/>
    </xf>
    <xf numFmtId="164" fontId="67" fillId="35" borderId="84" xfId="0" applyNumberFormat="1" applyFont="1" applyFill="1" applyBorder="1" applyAlignment="1">
      <alignment horizontal="center" vertical="center" wrapText="1"/>
    </xf>
    <xf numFmtId="164" fontId="67" fillId="35" borderId="19" xfId="0" applyNumberFormat="1" applyFont="1" applyFill="1" applyBorder="1" applyAlignment="1">
      <alignment horizontal="center" vertical="center" wrapText="1"/>
    </xf>
    <xf numFmtId="0" fontId="62" fillId="35" borderId="86" xfId="0" applyFont="1" applyFill="1" applyBorder="1" applyAlignment="1">
      <alignment horizontal="center" vertical="center"/>
    </xf>
    <xf numFmtId="0" fontId="62" fillId="35" borderId="78" xfId="0" applyFont="1" applyFill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/>
    </xf>
    <xf numFmtId="0" fontId="62" fillId="35" borderId="47" xfId="0" applyFont="1" applyFill="1" applyBorder="1" applyAlignment="1">
      <alignment horizontal="center" vertical="center"/>
    </xf>
    <xf numFmtId="176" fontId="67" fillId="4" borderId="86" xfId="0" applyNumberFormat="1" applyFont="1" applyFill="1" applyBorder="1" applyAlignment="1">
      <alignment horizontal="center" vertical="center"/>
    </xf>
    <xf numFmtId="176" fontId="67" fillId="4" borderId="21" xfId="0" applyNumberFormat="1" applyFont="1" applyFill="1" applyBorder="1" applyAlignment="1">
      <alignment horizontal="center" vertical="center"/>
    </xf>
    <xf numFmtId="164" fontId="45" fillId="31" borderId="84" xfId="0" applyNumberFormat="1" applyFont="1" applyFill="1" applyBorder="1" applyAlignment="1">
      <alignment horizontal="center" vertical="center" wrapText="1"/>
    </xf>
    <xf numFmtId="164" fontId="45" fillId="31" borderId="19" xfId="0" applyNumberFormat="1" applyFont="1" applyFill="1" applyBorder="1" applyAlignment="1">
      <alignment horizontal="center" vertical="center" wrapText="1"/>
    </xf>
    <xf numFmtId="176" fontId="45" fillId="35" borderId="84" xfId="0" applyNumberFormat="1" applyFont="1" applyFill="1" applyBorder="1" applyAlignment="1">
      <alignment horizontal="center" vertical="center" wrapText="1"/>
    </xf>
    <xf numFmtId="176" fontId="45" fillId="35" borderId="19" xfId="0" applyNumberFormat="1" applyFont="1" applyFill="1" applyBorder="1" applyAlignment="1">
      <alignment horizontal="center" vertical="center" wrapText="1"/>
    </xf>
    <xf numFmtId="0" fontId="60" fillId="38" borderId="71" xfId="0" applyFont="1" applyFill="1" applyBorder="1" applyAlignment="1">
      <alignment horizontal="center" vertical="center" wrapText="1"/>
    </xf>
    <xf numFmtId="0" fontId="60" fillId="38" borderId="79" xfId="0" applyFont="1" applyFill="1" applyBorder="1" applyAlignment="1">
      <alignment horizontal="center" vertical="center" wrapText="1"/>
    </xf>
    <xf numFmtId="0" fontId="53" fillId="61" borderId="71" xfId="0" applyFont="1" applyFill="1" applyBorder="1" applyAlignment="1">
      <alignment horizontal="center" vertical="center"/>
    </xf>
    <xf numFmtId="0" fontId="53" fillId="61" borderId="72" xfId="0" applyFont="1" applyFill="1" applyBorder="1" applyAlignment="1">
      <alignment horizontal="center" vertical="center"/>
    </xf>
    <xf numFmtId="0" fontId="53" fillId="61" borderId="79" xfId="0" applyFont="1" applyFill="1" applyBorder="1" applyAlignment="1">
      <alignment horizontal="center" vertical="center"/>
    </xf>
    <xf numFmtId="0" fontId="51" fillId="54" borderId="71" xfId="0" applyFont="1" applyFill="1" applyBorder="1" applyAlignment="1">
      <alignment horizontal="center" vertical="center"/>
    </xf>
    <xf numFmtId="0" fontId="51" fillId="54" borderId="72" xfId="0" applyFont="1" applyFill="1" applyBorder="1" applyAlignment="1">
      <alignment horizontal="center" vertical="center"/>
    </xf>
    <xf numFmtId="0" fontId="51" fillId="54" borderId="79" xfId="0" applyFont="1" applyFill="1" applyBorder="1" applyAlignment="1">
      <alignment horizontal="center" vertical="center"/>
    </xf>
    <xf numFmtId="0" fontId="51" fillId="55" borderId="77" xfId="0" applyFont="1" applyFill="1" applyBorder="1" applyAlignment="1">
      <alignment horizontal="center" vertical="center"/>
    </xf>
    <xf numFmtId="0" fontId="53" fillId="55" borderId="71" xfId="0" applyFont="1" applyFill="1" applyBorder="1" applyAlignment="1">
      <alignment horizontal="center" vertical="center" wrapText="1"/>
    </xf>
    <xf numFmtId="0" fontId="53" fillId="55" borderId="88" xfId="0" applyFont="1" applyFill="1" applyBorder="1" applyAlignment="1">
      <alignment horizontal="center" vertical="center" wrapText="1"/>
    </xf>
    <xf numFmtId="0" fontId="53" fillId="55" borderId="79" xfId="0" applyFont="1" applyFill="1" applyBorder="1" applyAlignment="1">
      <alignment horizontal="center" vertical="center" wrapText="1"/>
    </xf>
    <xf numFmtId="0" fontId="53" fillId="54" borderId="71" xfId="0" applyFont="1" applyFill="1" applyBorder="1" applyAlignment="1">
      <alignment horizontal="center" vertical="center" wrapText="1"/>
    </xf>
    <xf numFmtId="0" fontId="53" fillId="54" borderId="72" xfId="0" applyFont="1" applyFill="1" applyBorder="1" applyAlignment="1">
      <alignment horizontal="center" vertical="center" wrapText="1"/>
    </xf>
    <xf numFmtId="0" fontId="53" fillId="54" borderId="79" xfId="0" applyFont="1" applyFill="1" applyBorder="1" applyAlignment="1">
      <alignment horizontal="center" vertical="center" wrapText="1"/>
    </xf>
    <xf numFmtId="0" fontId="22" fillId="4" borderId="71" xfId="0" applyFont="1" applyFill="1" applyBorder="1" applyAlignment="1">
      <alignment horizontal="left" vertical="center" wrapText="1"/>
    </xf>
    <xf numFmtId="0" fontId="22" fillId="4" borderId="72" xfId="0" applyFont="1" applyFill="1" applyBorder="1" applyAlignment="1">
      <alignment horizontal="left" vertical="center" wrapText="1"/>
    </xf>
    <xf numFmtId="0" fontId="22" fillId="4" borderId="79" xfId="0" applyFont="1" applyFill="1" applyBorder="1" applyAlignment="1">
      <alignment horizontal="left" vertical="center" wrapText="1"/>
    </xf>
    <xf numFmtId="0" fontId="52" fillId="4" borderId="71" xfId="0" applyFont="1" applyFill="1" applyBorder="1" applyAlignment="1">
      <alignment horizontal="left" vertical="center" wrapText="1"/>
    </xf>
    <xf numFmtId="0" fontId="52" fillId="4" borderId="72" xfId="0" applyFont="1" applyFill="1" applyBorder="1" applyAlignment="1">
      <alignment horizontal="left" vertical="center" wrapText="1"/>
    </xf>
    <xf numFmtId="0" fontId="52" fillId="4" borderId="79" xfId="0" applyFont="1" applyFill="1" applyBorder="1" applyAlignment="1">
      <alignment horizontal="left" vertical="center" wrapText="1"/>
    </xf>
    <xf numFmtId="0" fontId="61" fillId="34" borderId="86" xfId="41713" applyFont="1" applyFill="1" applyBorder="1" applyAlignment="1">
      <alignment horizontal="center" vertical="center" wrapText="1"/>
    </xf>
    <xf numFmtId="0" fontId="61" fillId="34" borderId="84" xfId="41713" applyFont="1" applyFill="1" applyBorder="1" applyAlignment="1">
      <alignment horizontal="center" vertical="center" wrapText="1"/>
    </xf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62" fillId="35" borderId="77" xfId="0" applyFont="1" applyFill="1" applyBorder="1" applyAlignment="1">
      <alignment horizontal="center" vertical="center"/>
    </xf>
    <xf numFmtId="0" fontId="67" fillId="4" borderId="77" xfId="0" applyFont="1" applyFill="1" applyBorder="1" applyAlignment="1">
      <alignment horizontal="center" vertical="center"/>
    </xf>
    <xf numFmtId="0" fontId="67" fillId="31" borderId="77" xfId="0" applyFont="1" applyFill="1" applyBorder="1" applyAlignment="1">
      <alignment horizontal="center" vertical="center"/>
    </xf>
    <xf numFmtId="0" fontId="67" fillId="39" borderId="77" xfId="0" applyFont="1" applyFill="1" applyBorder="1" applyAlignment="1">
      <alignment horizontal="center" vertical="center"/>
    </xf>
    <xf numFmtId="164" fontId="67" fillId="35" borderId="77" xfId="0" applyNumberFormat="1" applyFont="1" applyFill="1" applyBorder="1" applyAlignment="1">
      <alignment horizontal="center" vertical="center" wrapText="1"/>
    </xf>
    <xf numFmtId="176" fontId="45" fillId="35" borderId="77" xfId="0" applyNumberFormat="1" applyFont="1" applyFill="1" applyBorder="1" applyAlignment="1">
      <alignment horizontal="center" vertical="center" wrapText="1"/>
    </xf>
    <xf numFmtId="164" fontId="46" fillId="31" borderId="77" xfId="0" applyNumberFormat="1" applyFont="1" applyFill="1" applyBorder="1" applyAlignment="1">
      <alignment horizontal="center" vertical="center" wrapText="1"/>
    </xf>
    <xf numFmtId="164" fontId="45" fillId="31" borderId="77" xfId="0" applyNumberFormat="1" applyFont="1" applyFill="1" applyBorder="1" applyAlignment="1">
      <alignment horizontal="center" vertical="center" wrapText="1"/>
    </xf>
    <xf numFmtId="0" fontId="66" fillId="4" borderId="0" xfId="0" applyFont="1" applyFill="1"/>
    <xf numFmtId="176" fontId="66" fillId="4" borderId="0" xfId="0" applyNumberFormat="1" applyFont="1" applyFill="1"/>
  </cellXfs>
  <cellStyles count="42098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41714"/>
    <cellStyle name="20% - Énfasis2 2" xfId="12"/>
    <cellStyle name="20% - Énfasis2 2 2" xfId="13"/>
    <cellStyle name="20% - Énfasis2 2 3" xfId="14"/>
    <cellStyle name="20% - Énfasis2 2 4" xfId="15"/>
    <cellStyle name="20% - Énfasis2 3" xfId="16"/>
    <cellStyle name="20% - Énfasis2 4" xfId="17"/>
    <cellStyle name="20% - Énfasis2 5" xfId="18"/>
    <cellStyle name="20% - Énfasis2 6" xfId="19"/>
    <cellStyle name="20% - Énfasis2 7" xfId="20"/>
    <cellStyle name="20% - Énfasis2 8" xfId="41715"/>
    <cellStyle name="20% - Énfasis3 2" xfId="21"/>
    <cellStyle name="20% - Énfasis3 2 2" xfId="22"/>
    <cellStyle name="20% - Énfasis3 2 3" xfId="23"/>
    <cellStyle name="20% - Énfasis3 2 4" xfId="24"/>
    <cellStyle name="20% - Énfasis3 3" xfId="25"/>
    <cellStyle name="20% - Énfasis3 4" xfId="26"/>
    <cellStyle name="20% - Énfasis3 5" xfId="27"/>
    <cellStyle name="20% - Énfasis3 6" xfId="28"/>
    <cellStyle name="20% - Énfasis3 7" xfId="29"/>
    <cellStyle name="20% - Énfasis3 8" xfId="41716"/>
    <cellStyle name="20% - Énfasis4 2" xfId="30"/>
    <cellStyle name="20% - Énfasis4 2 2" xfId="31"/>
    <cellStyle name="20% - Énfasis4 2 3" xfId="32"/>
    <cellStyle name="20% - Énfasis4 2 4" xfId="33"/>
    <cellStyle name="20% - Énfasis4 3" xfId="34"/>
    <cellStyle name="20% - Énfasis4 4" xfId="35"/>
    <cellStyle name="20% - Énfasis4 5" xfId="36"/>
    <cellStyle name="20% - Énfasis4 6" xfId="37"/>
    <cellStyle name="20% - Énfasis4 7" xfId="38"/>
    <cellStyle name="20% - Énfasis4 8" xfId="41717"/>
    <cellStyle name="20% - Énfasis5 2" xfId="39"/>
    <cellStyle name="20% - Énfasis5 2 2" xfId="40"/>
    <cellStyle name="20% - Énfasis5 2 3" xfId="41"/>
    <cellStyle name="20% - Énfasis5 2 4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5 8" xfId="41718"/>
    <cellStyle name="20% - Énfasis6 2" xfId="48"/>
    <cellStyle name="20% - Énfasis6 2 2" xfId="49"/>
    <cellStyle name="20% - Énfasis6 2 3" xfId="50"/>
    <cellStyle name="20% - Énfasis6 2 4" xfId="51"/>
    <cellStyle name="20% - Énfasis6 3" xfId="52"/>
    <cellStyle name="20% - Énfasis6 4" xfId="53"/>
    <cellStyle name="20% - Énfasis6 5" xfId="54"/>
    <cellStyle name="20% - Énfasis6 6" xfId="55"/>
    <cellStyle name="20% - Énfasis6 7" xfId="56"/>
    <cellStyle name="20% - Énfasis6 8" xfId="41719"/>
    <cellStyle name="40% - Énfasis1 2" xfId="57"/>
    <cellStyle name="40% - Énfasis1 2 2" xfId="58"/>
    <cellStyle name="40% - Énfasis1 2 3" xfId="59"/>
    <cellStyle name="40% - Énfasis1 2 4" xfId="60"/>
    <cellStyle name="40% - Énfasis1 3" xfId="61"/>
    <cellStyle name="40% - Énfasis1 4" xfId="62"/>
    <cellStyle name="40% - Énfasis1 5" xfId="63"/>
    <cellStyle name="40% - Énfasis1 6" xfId="64"/>
    <cellStyle name="40% - Énfasis1 7" xfId="65"/>
    <cellStyle name="40% - Énfasis1 8" xfId="41720"/>
    <cellStyle name="40% - Énfasis2 2" xfId="66"/>
    <cellStyle name="40% - Énfasis2 2 2" xfId="67"/>
    <cellStyle name="40% - Énfasis2 2 3" xfId="68"/>
    <cellStyle name="40% - Énfasis2 2 4" xfId="69"/>
    <cellStyle name="40% - Énfasis2 3" xfId="70"/>
    <cellStyle name="40% - Énfasis2 4" xfId="71"/>
    <cellStyle name="40% - Énfasis2 5" xfId="72"/>
    <cellStyle name="40% - Énfasis2 6" xfId="73"/>
    <cellStyle name="40% - Énfasis2 7" xfId="74"/>
    <cellStyle name="40% - Énfasis2 8" xfId="41721"/>
    <cellStyle name="40% - Énfasis3 2" xfId="75"/>
    <cellStyle name="40% - Énfasis3 2 2" xfId="76"/>
    <cellStyle name="40% - Énfasis3 2 3" xfId="77"/>
    <cellStyle name="40% - Énfasis3 2 4" xfId="78"/>
    <cellStyle name="40% - Énfasis3 3" xfId="79"/>
    <cellStyle name="40% - Énfasis3 4" xfId="80"/>
    <cellStyle name="40% - Énfasis3 5" xfId="81"/>
    <cellStyle name="40% - Énfasis3 6" xfId="82"/>
    <cellStyle name="40% - Énfasis3 7" xfId="83"/>
    <cellStyle name="40% - Énfasis3 8" xfId="41722"/>
    <cellStyle name="40% - Énfasis4 2" xfId="84"/>
    <cellStyle name="40% - Énfasis4 2 2" xfId="85"/>
    <cellStyle name="40% - Énfasis4 2 3" xfId="86"/>
    <cellStyle name="40% - Énfasis4 2 4" xfId="87"/>
    <cellStyle name="40% - Énfasis4 3" xfId="88"/>
    <cellStyle name="40% - Énfasis4 4" xfId="89"/>
    <cellStyle name="40% - Énfasis4 5" xfId="90"/>
    <cellStyle name="40% - Énfasis4 6" xfId="91"/>
    <cellStyle name="40% - Énfasis4 7" xfId="92"/>
    <cellStyle name="40% - Énfasis4 8" xfId="41723"/>
    <cellStyle name="40% - Énfasis5 2" xfId="93"/>
    <cellStyle name="40% - Énfasis5 2 2" xfId="94"/>
    <cellStyle name="40% - Énfasis5 2 3" xfId="95"/>
    <cellStyle name="40% - Énfasis5 2 4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41724"/>
    <cellStyle name="40% - Énfasis6 2" xfId="102"/>
    <cellStyle name="40% - Énfasis6 2 2" xfId="103"/>
    <cellStyle name="40% - Énfasis6 2 3" xfId="104"/>
    <cellStyle name="40% - Énfasis6 2 4" xfId="105"/>
    <cellStyle name="40% - Énfasis6 3" xfId="106"/>
    <cellStyle name="40% - Énfasis6 4" xfId="107"/>
    <cellStyle name="40% - Énfasis6 5" xfId="108"/>
    <cellStyle name="40% - Énfasis6 6" xfId="109"/>
    <cellStyle name="40% - Énfasis6 7" xfId="110"/>
    <cellStyle name="40% - Énfasis6 8" xfId="41725"/>
    <cellStyle name="60% - Énfasis1 2" xfId="111"/>
    <cellStyle name="60% - Énfasis1 2 2" xfId="112"/>
    <cellStyle name="60% - Énfasis1 2 3" xfId="113"/>
    <cellStyle name="60% - Énfasis1 2 4" xfId="114"/>
    <cellStyle name="60% - Énfasis1 3" xfId="115"/>
    <cellStyle name="60% - Énfasis1 4" xfId="116"/>
    <cellStyle name="60% - Énfasis1 5" xfId="117"/>
    <cellStyle name="60% - Énfasis1 6" xfId="118"/>
    <cellStyle name="60% - Énfasis1 7" xfId="119"/>
    <cellStyle name="60% - Énfasis1 8" xfId="41726"/>
    <cellStyle name="60% - Énfasis2 2" xfId="120"/>
    <cellStyle name="60% - Énfasis2 2 2" xfId="121"/>
    <cellStyle name="60% - Énfasis2 2 3" xfId="122"/>
    <cellStyle name="60% - Énfasis2 2 4" xfId="123"/>
    <cellStyle name="60% - Énfasis2 3" xfId="124"/>
    <cellStyle name="60% - Énfasis2 4" xfId="125"/>
    <cellStyle name="60% - Énfasis2 5" xfId="126"/>
    <cellStyle name="60% - Énfasis2 6" xfId="127"/>
    <cellStyle name="60% - Énfasis2 7" xfId="128"/>
    <cellStyle name="60% - Énfasis2 8" xfId="41727"/>
    <cellStyle name="60% - Énfasis3 2" xfId="129"/>
    <cellStyle name="60% - Énfasis3 2 2" xfId="130"/>
    <cellStyle name="60% - Énfasis3 2 3" xfId="131"/>
    <cellStyle name="60% - Énfasis3 2 4" xfId="132"/>
    <cellStyle name="60% - Énfasis3 3" xfId="133"/>
    <cellStyle name="60% - Énfasis3 4" xfId="134"/>
    <cellStyle name="60% - Énfasis3 5" xfId="135"/>
    <cellStyle name="60% - Énfasis3 6" xfId="136"/>
    <cellStyle name="60% - Énfasis3 7" xfId="137"/>
    <cellStyle name="60% - Énfasis3 8" xfId="41728"/>
    <cellStyle name="60% - Énfasis4 2" xfId="138"/>
    <cellStyle name="60% - Énfasis4 2 2" xfId="139"/>
    <cellStyle name="60% - Énfasis4 2 3" xfId="140"/>
    <cellStyle name="60% - Énfasis4 2 4" xfId="141"/>
    <cellStyle name="60% - Énfasis4 3" xfId="142"/>
    <cellStyle name="60% - Énfasis4 4" xfId="143"/>
    <cellStyle name="60% - Énfasis4 5" xfId="144"/>
    <cellStyle name="60% - Énfasis4 6" xfId="145"/>
    <cellStyle name="60% - Énfasis4 7" xfId="146"/>
    <cellStyle name="60% - Énfasis4 8" xfId="41729"/>
    <cellStyle name="60% - Énfasis5 2" xfId="147"/>
    <cellStyle name="60% - Énfasis5 2 2" xfId="148"/>
    <cellStyle name="60% - Énfasis5 2 3" xfId="149"/>
    <cellStyle name="60% - Énfasis5 2 4" xfId="150"/>
    <cellStyle name="60% - Énfasis5 3" xfId="151"/>
    <cellStyle name="60% - Énfasis5 4" xfId="152"/>
    <cellStyle name="60% - Énfasis5 5" xfId="153"/>
    <cellStyle name="60% - Énfasis5 6" xfId="154"/>
    <cellStyle name="60% - Énfasis5 7" xfId="155"/>
    <cellStyle name="60% - Énfasis5 8" xfId="41730"/>
    <cellStyle name="60% - Énfasis6 2" xfId="156"/>
    <cellStyle name="60% - Énfasis6 2 2" xfId="157"/>
    <cellStyle name="60% - Énfasis6 2 3" xfId="158"/>
    <cellStyle name="60% - Énfasis6 2 4" xfId="159"/>
    <cellStyle name="60% - Énfasis6 3" xfId="160"/>
    <cellStyle name="60% - Énfasis6 4" xfId="161"/>
    <cellStyle name="60% - Énfasis6 5" xfId="162"/>
    <cellStyle name="60% - Énfasis6 6" xfId="163"/>
    <cellStyle name="60% - Énfasis6 7" xfId="164"/>
    <cellStyle name="60% - Énfasis6 8" xfId="41731"/>
    <cellStyle name="Buena 2" xfId="165"/>
    <cellStyle name="Buena 2 2" xfId="166"/>
    <cellStyle name="Buena 2 3" xfId="167"/>
    <cellStyle name="Buena 2 4" xfId="168"/>
    <cellStyle name="Buena 3" xfId="169"/>
    <cellStyle name="Buena 4" xfId="170"/>
    <cellStyle name="Buena 5" xfId="171"/>
    <cellStyle name="Buena 6" xfId="172"/>
    <cellStyle name="Buena 7" xfId="173"/>
    <cellStyle name="Buena 8" xfId="41732"/>
    <cellStyle name="Cálculo 2" xfId="174"/>
    <cellStyle name="Cálculo 2 10" xfId="175"/>
    <cellStyle name="Cálculo 2 10 2" xfId="176"/>
    <cellStyle name="Cálculo 2 11" xfId="177"/>
    <cellStyle name="Cálculo 2 11 2" xfId="178"/>
    <cellStyle name="Cálculo 2 12" xfId="179"/>
    <cellStyle name="Cálculo 2 12 2" xfId="180"/>
    <cellStyle name="Cálculo 2 13" xfId="181"/>
    <cellStyle name="Cálculo 2 13 2" xfId="182"/>
    <cellStyle name="Cálculo 2 14" xfId="183"/>
    <cellStyle name="Cálculo 2 14 2" xfId="184"/>
    <cellStyle name="Cálculo 2 15" xfId="185"/>
    <cellStyle name="Cálculo 2 15 2" xfId="186"/>
    <cellStyle name="Cálculo 2 16" xfId="187"/>
    <cellStyle name="Cálculo 2 16 2" xfId="188"/>
    <cellStyle name="Cálculo 2 17" xfId="189"/>
    <cellStyle name="Cálculo 2 17 2" xfId="190"/>
    <cellStyle name="Cálculo 2 18" xfId="191"/>
    <cellStyle name="Cálculo 2 18 2" xfId="192"/>
    <cellStyle name="Cálculo 2 19" xfId="193"/>
    <cellStyle name="Cálculo 2 2" xfId="194"/>
    <cellStyle name="Cálculo 2 2 10" xfId="195"/>
    <cellStyle name="Cálculo 2 2 10 2" xfId="196"/>
    <cellStyle name="Cálculo 2 2 11" xfId="197"/>
    <cellStyle name="Cálculo 2 2 11 2" xfId="198"/>
    <cellStyle name="Cálculo 2 2 12" xfId="199"/>
    <cellStyle name="Cálculo 2 2 12 2" xfId="200"/>
    <cellStyle name="Cálculo 2 2 13" xfId="201"/>
    <cellStyle name="Cálculo 2 2 13 2" xfId="202"/>
    <cellStyle name="Cálculo 2 2 14" xfId="203"/>
    <cellStyle name="Cálculo 2 2 14 2" xfId="204"/>
    <cellStyle name="Cálculo 2 2 15" xfId="205"/>
    <cellStyle name="Cálculo 2 2 15 2" xfId="206"/>
    <cellStyle name="Cálculo 2 2 16" xfId="207"/>
    <cellStyle name="Cálculo 2 2 17" xfId="208"/>
    <cellStyle name="Cálculo 2 2 18" xfId="209"/>
    <cellStyle name="Cálculo 2 2 2" xfId="210"/>
    <cellStyle name="Cálculo 2 2 2 10" xfId="211"/>
    <cellStyle name="Cálculo 2 2 2 10 2" xfId="212"/>
    <cellStyle name="Cálculo 2 2 2 11" xfId="213"/>
    <cellStyle name="Cálculo 2 2 2 11 2" xfId="214"/>
    <cellStyle name="Cálculo 2 2 2 12" xfId="215"/>
    <cellStyle name="Cálculo 2 2 2 12 2" xfId="216"/>
    <cellStyle name="Cálculo 2 2 2 13" xfId="217"/>
    <cellStyle name="Cálculo 2 2 2 13 2" xfId="218"/>
    <cellStyle name="Cálculo 2 2 2 14" xfId="219"/>
    <cellStyle name="Cálculo 2 2 2 14 2" xfId="220"/>
    <cellStyle name="Cálculo 2 2 2 15" xfId="221"/>
    <cellStyle name="Cálculo 2 2 2 16" xfId="222"/>
    <cellStyle name="Cálculo 2 2 2 2" xfId="223"/>
    <cellStyle name="Cálculo 2 2 2 2 10" xfId="224"/>
    <cellStyle name="Cálculo 2 2 2 2 10 2" xfId="225"/>
    <cellStyle name="Cálculo 2 2 2 2 11" xfId="226"/>
    <cellStyle name="Cálculo 2 2 2 2 11 2" xfId="227"/>
    <cellStyle name="Cálculo 2 2 2 2 12" xfId="228"/>
    <cellStyle name="Cálculo 2 2 2 2 12 2" xfId="229"/>
    <cellStyle name="Cálculo 2 2 2 2 13" xfId="230"/>
    <cellStyle name="Cálculo 2 2 2 2 2" xfId="231"/>
    <cellStyle name="Cálculo 2 2 2 2 2 10" xfId="232"/>
    <cellStyle name="Cálculo 2 2 2 2 2 10 2" xfId="233"/>
    <cellStyle name="Cálculo 2 2 2 2 2 11" xfId="234"/>
    <cellStyle name="Cálculo 2 2 2 2 2 2" xfId="235"/>
    <cellStyle name="Cálculo 2 2 2 2 2 2 2" xfId="236"/>
    <cellStyle name="Cálculo 2 2 2 2 2 3" xfId="237"/>
    <cellStyle name="Cálculo 2 2 2 2 2 3 2" xfId="238"/>
    <cellStyle name="Cálculo 2 2 2 2 2 4" xfId="239"/>
    <cellStyle name="Cálculo 2 2 2 2 2 4 2" xfId="240"/>
    <cellStyle name="Cálculo 2 2 2 2 2 5" xfId="241"/>
    <cellStyle name="Cálculo 2 2 2 2 2 5 2" xfId="242"/>
    <cellStyle name="Cálculo 2 2 2 2 2 6" xfId="243"/>
    <cellStyle name="Cálculo 2 2 2 2 2 6 2" xfId="244"/>
    <cellStyle name="Cálculo 2 2 2 2 2 7" xfId="245"/>
    <cellStyle name="Cálculo 2 2 2 2 2 7 2" xfId="246"/>
    <cellStyle name="Cálculo 2 2 2 2 2 8" xfId="247"/>
    <cellStyle name="Cálculo 2 2 2 2 2 8 2" xfId="248"/>
    <cellStyle name="Cálculo 2 2 2 2 2 9" xfId="249"/>
    <cellStyle name="Cálculo 2 2 2 2 2 9 2" xfId="250"/>
    <cellStyle name="Cálculo 2 2 2 2 3" xfId="251"/>
    <cellStyle name="Cálculo 2 2 2 2 3 10" xfId="252"/>
    <cellStyle name="Cálculo 2 2 2 2 3 10 2" xfId="253"/>
    <cellStyle name="Cálculo 2 2 2 2 3 11" xfId="254"/>
    <cellStyle name="Cálculo 2 2 2 2 3 2" xfId="255"/>
    <cellStyle name="Cálculo 2 2 2 2 3 2 2" xfId="256"/>
    <cellStyle name="Cálculo 2 2 2 2 3 3" xfId="257"/>
    <cellStyle name="Cálculo 2 2 2 2 3 3 2" xfId="258"/>
    <cellStyle name="Cálculo 2 2 2 2 3 4" xfId="259"/>
    <cellStyle name="Cálculo 2 2 2 2 3 4 2" xfId="260"/>
    <cellStyle name="Cálculo 2 2 2 2 3 5" xfId="261"/>
    <cellStyle name="Cálculo 2 2 2 2 3 5 2" xfId="262"/>
    <cellStyle name="Cálculo 2 2 2 2 3 6" xfId="263"/>
    <cellStyle name="Cálculo 2 2 2 2 3 6 2" xfId="264"/>
    <cellStyle name="Cálculo 2 2 2 2 3 7" xfId="265"/>
    <cellStyle name="Cálculo 2 2 2 2 3 7 2" xfId="266"/>
    <cellStyle name="Cálculo 2 2 2 2 3 8" xfId="267"/>
    <cellStyle name="Cálculo 2 2 2 2 3 8 2" xfId="268"/>
    <cellStyle name="Cálculo 2 2 2 2 3 9" xfId="269"/>
    <cellStyle name="Cálculo 2 2 2 2 3 9 2" xfId="270"/>
    <cellStyle name="Cálculo 2 2 2 2 4" xfId="271"/>
    <cellStyle name="Cálculo 2 2 2 2 4 2" xfId="272"/>
    <cellStyle name="Cálculo 2 2 2 2 5" xfId="273"/>
    <cellStyle name="Cálculo 2 2 2 2 5 2" xfId="274"/>
    <cellStyle name="Cálculo 2 2 2 2 6" xfId="275"/>
    <cellStyle name="Cálculo 2 2 2 2 6 2" xfId="276"/>
    <cellStyle name="Cálculo 2 2 2 2 7" xfId="277"/>
    <cellStyle name="Cálculo 2 2 2 2 7 2" xfId="278"/>
    <cellStyle name="Cálculo 2 2 2 2 8" xfId="279"/>
    <cellStyle name="Cálculo 2 2 2 2 8 2" xfId="280"/>
    <cellStyle name="Cálculo 2 2 2 2 9" xfId="281"/>
    <cellStyle name="Cálculo 2 2 2 2 9 2" xfId="282"/>
    <cellStyle name="Cálculo 2 2 2 3" xfId="283"/>
    <cellStyle name="Cálculo 2 2 2 3 10" xfId="284"/>
    <cellStyle name="Cálculo 2 2 2 3 10 2" xfId="285"/>
    <cellStyle name="Cálculo 2 2 2 3 11" xfId="286"/>
    <cellStyle name="Cálculo 2 2 2 3 11 2" xfId="287"/>
    <cellStyle name="Cálculo 2 2 2 3 12" xfId="288"/>
    <cellStyle name="Cálculo 2 2 2 3 12 2" xfId="289"/>
    <cellStyle name="Cálculo 2 2 2 3 13" xfId="290"/>
    <cellStyle name="Cálculo 2 2 2 3 2" xfId="291"/>
    <cellStyle name="Cálculo 2 2 2 3 2 10" xfId="292"/>
    <cellStyle name="Cálculo 2 2 2 3 2 10 2" xfId="293"/>
    <cellStyle name="Cálculo 2 2 2 3 2 11" xfId="294"/>
    <cellStyle name="Cálculo 2 2 2 3 2 2" xfId="295"/>
    <cellStyle name="Cálculo 2 2 2 3 2 2 2" xfId="296"/>
    <cellStyle name="Cálculo 2 2 2 3 2 3" xfId="297"/>
    <cellStyle name="Cálculo 2 2 2 3 2 3 2" xfId="298"/>
    <cellStyle name="Cálculo 2 2 2 3 2 4" xfId="299"/>
    <cellStyle name="Cálculo 2 2 2 3 2 4 2" xfId="300"/>
    <cellStyle name="Cálculo 2 2 2 3 2 5" xfId="301"/>
    <cellStyle name="Cálculo 2 2 2 3 2 5 2" xfId="302"/>
    <cellStyle name="Cálculo 2 2 2 3 2 6" xfId="303"/>
    <cellStyle name="Cálculo 2 2 2 3 2 6 2" xfId="304"/>
    <cellStyle name="Cálculo 2 2 2 3 2 7" xfId="305"/>
    <cellStyle name="Cálculo 2 2 2 3 2 7 2" xfId="306"/>
    <cellStyle name="Cálculo 2 2 2 3 2 8" xfId="307"/>
    <cellStyle name="Cálculo 2 2 2 3 2 8 2" xfId="308"/>
    <cellStyle name="Cálculo 2 2 2 3 2 9" xfId="309"/>
    <cellStyle name="Cálculo 2 2 2 3 2 9 2" xfId="310"/>
    <cellStyle name="Cálculo 2 2 2 3 3" xfId="311"/>
    <cellStyle name="Cálculo 2 2 2 3 3 10" xfId="312"/>
    <cellStyle name="Cálculo 2 2 2 3 3 10 2" xfId="313"/>
    <cellStyle name="Cálculo 2 2 2 3 3 11" xfId="314"/>
    <cellStyle name="Cálculo 2 2 2 3 3 2" xfId="315"/>
    <cellStyle name="Cálculo 2 2 2 3 3 2 2" xfId="316"/>
    <cellStyle name="Cálculo 2 2 2 3 3 3" xfId="317"/>
    <cellStyle name="Cálculo 2 2 2 3 3 3 2" xfId="318"/>
    <cellStyle name="Cálculo 2 2 2 3 3 4" xfId="319"/>
    <cellStyle name="Cálculo 2 2 2 3 3 4 2" xfId="320"/>
    <cellStyle name="Cálculo 2 2 2 3 3 5" xfId="321"/>
    <cellStyle name="Cálculo 2 2 2 3 3 5 2" xfId="322"/>
    <cellStyle name="Cálculo 2 2 2 3 3 6" xfId="323"/>
    <cellStyle name="Cálculo 2 2 2 3 3 6 2" xfId="324"/>
    <cellStyle name="Cálculo 2 2 2 3 3 7" xfId="325"/>
    <cellStyle name="Cálculo 2 2 2 3 3 7 2" xfId="326"/>
    <cellStyle name="Cálculo 2 2 2 3 3 8" xfId="327"/>
    <cellStyle name="Cálculo 2 2 2 3 3 8 2" xfId="328"/>
    <cellStyle name="Cálculo 2 2 2 3 3 9" xfId="329"/>
    <cellStyle name="Cálculo 2 2 2 3 3 9 2" xfId="330"/>
    <cellStyle name="Cálculo 2 2 2 3 4" xfId="331"/>
    <cellStyle name="Cálculo 2 2 2 3 4 2" xfId="332"/>
    <cellStyle name="Cálculo 2 2 2 3 5" xfId="333"/>
    <cellStyle name="Cálculo 2 2 2 3 5 2" xfId="334"/>
    <cellStyle name="Cálculo 2 2 2 3 6" xfId="335"/>
    <cellStyle name="Cálculo 2 2 2 3 6 2" xfId="336"/>
    <cellStyle name="Cálculo 2 2 2 3 7" xfId="337"/>
    <cellStyle name="Cálculo 2 2 2 3 7 2" xfId="338"/>
    <cellStyle name="Cálculo 2 2 2 3 8" xfId="339"/>
    <cellStyle name="Cálculo 2 2 2 3 8 2" xfId="340"/>
    <cellStyle name="Cálculo 2 2 2 3 9" xfId="341"/>
    <cellStyle name="Cálculo 2 2 2 3 9 2" xfId="342"/>
    <cellStyle name="Cálculo 2 2 2 4" xfId="343"/>
    <cellStyle name="Cálculo 2 2 2 4 10" xfId="344"/>
    <cellStyle name="Cálculo 2 2 2 4 10 2" xfId="345"/>
    <cellStyle name="Cálculo 2 2 2 4 11" xfId="346"/>
    <cellStyle name="Cálculo 2 2 2 4 2" xfId="347"/>
    <cellStyle name="Cálculo 2 2 2 4 2 2" xfId="348"/>
    <cellStyle name="Cálculo 2 2 2 4 3" xfId="349"/>
    <cellStyle name="Cálculo 2 2 2 4 3 2" xfId="350"/>
    <cellStyle name="Cálculo 2 2 2 4 4" xfId="351"/>
    <cellStyle name="Cálculo 2 2 2 4 4 2" xfId="352"/>
    <cellStyle name="Cálculo 2 2 2 4 5" xfId="353"/>
    <cellStyle name="Cálculo 2 2 2 4 5 2" xfId="354"/>
    <cellStyle name="Cálculo 2 2 2 4 6" xfId="355"/>
    <cellStyle name="Cálculo 2 2 2 4 6 2" xfId="356"/>
    <cellStyle name="Cálculo 2 2 2 4 7" xfId="357"/>
    <cellStyle name="Cálculo 2 2 2 4 7 2" xfId="358"/>
    <cellStyle name="Cálculo 2 2 2 4 8" xfId="359"/>
    <cellStyle name="Cálculo 2 2 2 4 8 2" xfId="360"/>
    <cellStyle name="Cálculo 2 2 2 4 9" xfId="361"/>
    <cellStyle name="Cálculo 2 2 2 4 9 2" xfId="362"/>
    <cellStyle name="Cálculo 2 2 2 5" xfId="363"/>
    <cellStyle name="Cálculo 2 2 2 5 10" xfId="364"/>
    <cellStyle name="Cálculo 2 2 2 5 10 2" xfId="365"/>
    <cellStyle name="Cálculo 2 2 2 5 11" xfId="366"/>
    <cellStyle name="Cálculo 2 2 2 5 2" xfId="367"/>
    <cellStyle name="Cálculo 2 2 2 5 2 2" xfId="368"/>
    <cellStyle name="Cálculo 2 2 2 5 3" xfId="369"/>
    <cellStyle name="Cálculo 2 2 2 5 3 2" xfId="370"/>
    <cellStyle name="Cálculo 2 2 2 5 4" xfId="371"/>
    <cellStyle name="Cálculo 2 2 2 5 4 2" xfId="372"/>
    <cellStyle name="Cálculo 2 2 2 5 5" xfId="373"/>
    <cellStyle name="Cálculo 2 2 2 5 5 2" xfId="374"/>
    <cellStyle name="Cálculo 2 2 2 5 6" xfId="375"/>
    <cellStyle name="Cálculo 2 2 2 5 6 2" xfId="376"/>
    <cellStyle name="Cálculo 2 2 2 5 7" xfId="377"/>
    <cellStyle name="Cálculo 2 2 2 5 7 2" xfId="378"/>
    <cellStyle name="Cálculo 2 2 2 5 8" xfId="379"/>
    <cellStyle name="Cálculo 2 2 2 5 8 2" xfId="380"/>
    <cellStyle name="Cálculo 2 2 2 5 9" xfId="381"/>
    <cellStyle name="Cálculo 2 2 2 5 9 2" xfId="382"/>
    <cellStyle name="Cálculo 2 2 2 6" xfId="383"/>
    <cellStyle name="Cálculo 2 2 2 6 2" xfId="384"/>
    <cellStyle name="Cálculo 2 2 2 7" xfId="385"/>
    <cellStyle name="Cálculo 2 2 2 7 2" xfId="386"/>
    <cellStyle name="Cálculo 2 2 2 8" xfId="387"/>
    <cellStyle name="Cálculo 2 2 2 8 2" xfId="388"/>
    <cellStyle name="Cálculo 2 2 2 9" xfId="389"/>
    <cellStyle name="Cálculo 2 2 2 9 2" xfId="390"/>
    <cellStyle name="Cálculo 2 2 3" xfId="391"/>
    <cellStyle name="Cálculo 2 2 3 10" xfId="392"/>
    <cellStyle name="Cálculo 2 2 3 10 2" xfId="393"/>
    <cellStyle name="Cálculo 2 2 3 11" xfId="394"/>
    <cellStyle name="Cálculo 2 2 3 11 2" xfId="395"/>
    <cellStyle name="Cálculo 2 2 3 12" xfId="396"/>
    <cellStyle name="Cálculo 2 2 3 12 2" xfId="397"/>
    <cellStyle name="Cálculo 2 2 3 13" xfId="398"/>
    <cellStyle name="Cálculo 2 2 3 13 2" xfId="399"/>
    <cellStyle name="Cálculo 2 2 3 14" xfId="400"/>
    <cellStyle name="Cálculo 2 2 3 14 2" xfId="401"/>
    <cellStyle name="Cálculo 2 2 3 15" xfId="402"/>
    <cellStyle name="Cálculo 2 2 3 2" xfId="403"/>
    <cellStyle name="Cálculo 2 2 3 2 10" xfId="404"/>
    <cellStyle name="Cálculo 2 2 3 2 10 2" xfId="405"/>
    <cellStyle name="Cálculo 2 2 3 2 11" xfId="406"/>
    <cellStyle name="Cálculo 2 2 3 2 11 2" xfId="407"/>
    <cellStyle name="Cálculo 2 2 3 2 12" xfId="408"/>
    <cellStyle name="Cálculo 2 2 3 2 12 2" xfId="409"/>
    <cellStyle name="Cálculo 2 2 3 2 13" xfId="410"/>
    <cellStyle name="Cálculo 2 2 3 2 2" xfId="411"/>
    <cellStyle name="Cálculo 2 2 3 2 2 10" xfId="412"/>
    <cellStyle name="Cálculo 2 2 3 2 2 10 2" xfId="413"/>
    <cellStyle name="Cálculo 2 2 3 2 2 11" xfId="414"/>
    <cellStyle name="Cálculo 2 2 3 2 2 2" xfId="415"/>
    <cellStyle name="Cálculo 2 2 3 2 2 2 2" xfId="416"/>
    <cellStyle name="Cálculo 2 2 3 2 2 3" xfId="417"/>
    <cellStyle name="Cálculo 2 2 3 2 2 3 2" xfId="418"/>
    <cellStyle name="Cálculo 2 2 3 2 2 4" xfId="419"/>
    <cellStyle name="Cálculo 2 2 3 2 2 4 2" xfId="420"/>
    <cellStyle name="Cálculo 2 2 3 2 2 5" xfId="421"/>
    <cellStyle name="Cálculo 2 2 3 2 2 5 2" xfId="422"/>
    <cellStyle name="Cálculo 2 2 3 2 2 6" xfId="423"/>
    <cellStyle name="Cálculo 2 2 3 2 2 6 2" xfId="424"/>
    <cellStyle name="Cálculo 2 2 3 2 2 7" xfId="425"/>
    <cellStyle name="Cálculo 2 2 3 2 2 7 2" xfId="426"/>
    <cellStyle name="Cálculo 2 2 3 2 2 8" xfId="427"/>
    <cellStyle name="Cálculo 2 2 3 2 2 8 2" xfId="428"/>
    <cellStyle name="Cálculo 2 2 3 2 2 9" xfId="429"/>
    <cellStyle name="Cálculo 2 2 3 2 2 9 2" xfId="430"/>
    <cellStyle name="Cálculo 2 2 3 2 3" xfId="431"/>
    <cellStyle name="Cálculo 2 2 3 2 3 10" xfId="432"/>
    <cellStyle name="Cálculo 2 2 3 2 3 10 2" xfId="433"/>
    <cellStyle name="Cálculo 2 2 3 2 3 11" xfId="434"/>
    <cellStyle name="Cálculo 2 2 3 2 3 2" xfId="435"/>
    <cellStyle name="Cálculo 2 2 3 2 3 2 2" xfId="436"/>
    <cellStyle name="Cálculo 2 2 3 2 3 3" xfId="437"/>
    <cellStyle name="Cálculo 2 2 3 2 3 3 2" xfId="438"/>
    <cellStyle name="Cálculo 2 2 3 2 3 4" xfId="439"/>
    <cellStyle name="Cálculo 2 2 3 2 3 4 2" xfId="440"/>
    <cellStyle name="Cálculo 2 2 3 2 3 5" xfId="441"/>
    <cellStyle name="Cálculo 2 2 3 2 3 5 2" xfId="442"/>
    <cellStyle name="Cálculo 2 2 3 2 3 6" xfId="443"/>
    <cellStyle name="Cálculo 2 2 3 2 3 6 2" xfId="444"/>
    <cellStyle name="Cálculo 2 2 3 2 3 7" xfId="445"/>
    <cellStyle name="Cálculo 2 2 3 2 3 7 2" xfId="446"/>
    <cellStyle name="Cálculo 2 2 3 2 3 8" xfId="447"/>
    <cellStyle name="Cálculo 2 2 3 2 3 8 2" xfId="448"/>
    <cellStyle name="Cálculo 2 2 3 2 3 9" xfId="449"/>
    <cellStyle name="Cálculo 2 2 3 2 3 9 2" xfId="450"/>
    <cellStyle name="Cálculo 2 2 3 2 4" xfId="451"/>
    <cellStyle name="Cálculo 2 2 3 2 4 2" xfId="452"/>
    <cellStyle name="Cálculo 2 2 3 2 5" xfId="453"/>
    <cellStyle name="Cálculo 2 2 3 2 5 2" xfId="454"/>
    <cellStyle name="Cálculo 2 2 3 2 6" xfId="455"/>
    <cellStyle name="Cálculo 2 2 3 2 6 2" xfId="456"/>
    <cellStyle name="Cálculo 2 2 3 2 7" xfId="457"/>
    <cellStyle name="Cálculo 2 2 3 2 7 2" xfId="458"/>
    <cellStyle name="Cálculo 2 2 3 2 8" xfId="459"/>
    <cellStyle name="Cálculo 2 2 3 2 8 2" xfId="460"/>
    <cellStyle name="Cálculo 2 2 3 2 9" xfId="461"/>
    <cellStyle name="Cálculo 2 2 3 2 9 2" xfId="462"/>
    <cellStyle name="Cálculo 2 2 3 3" xfId="463"/>
    <cellStyle name="Cálculo 2 2 3 3 10" xfId="464"/>
    <cellStyle name="Cálculo 2 2 3 3 10 2" xfId="465"/>
    <cellStyle name="Cálculo 2 2 3 3 11" xfId="466"/>
    <cellStyle name="Cálculo 2 2 3 3 11 2" xfId="467"/>
    <cellStyle name="Cálculo 2 2 3 3 12" xfId="468"/>
    <cellStyle name="Cálculo 2 2 3 3 12 2" xfId="469"/>
    <cellStyle name="Cálculo 2 2 3 3 13" xfId="470"/>
    <cellStyle name="Cálculo 2 2 3 3 2" xfId="471"/>
    <cellStyle name="Cálculo 2 2 3 3 2 10" xfId="472"/>
    <cellStyle name="Cálculo 2 2 3 3 2 10 2" xfId="473"/>
    <cellStyle name="Cálculo 2 2 3 3 2 11" xfId="474"/>
    <cellStyle name="Cálculo 2 2 3 3 2 2" xfId="475"/>
    <cellStyle name="Cálculo 2 2 3 3 2 2 2" xfId="476"/>
    <cellStyle name="Cálculo 2 2 3 3 2 3" xfId="477"/>
    <cellStyle name="Cálculo 2 2 3 3 2 3 2" xfId="478"/>
    <cellStyle name="Cálculo 2 2 3 3 2 4" xfId="479"/>
    <cellStyle name="Cálculo 2 2 3 3 2 4 2" xfId="480"/>
    <cellStyle name="Cálculo 2 2 3 3 2 5" xfId="481"/>
    <cellStyle name="Cálculo 2 2 3 3 2 5 2" xfId="482"/>
    <cellStyle name="Cálculo 2 2 3 3 2 6" xfId="483"/>
    <cellStyle name="Cálculo 2 2 3 3 2 6 2" xfId="484"/>
    <cellStyle name="Cálculo 2 2 3 3 2 7" xfId="485"/>
    <cellStyle name="Cálculo 2 2 3 3 2 7 2" xfId="486"/>
    <cellStyle name="Cálculo 2 2 3 3 2 8" xfId="487"/>
    <cellStyle name="Cálculo 2 2 3 3 2 8 2" xfId="488"/>
    <cellStyle name="Cálculo 2 2 3 3 2 9" xfId="489"/>
    <cellStyle name="Cálculo 2 2 3 3 2 9 2" xfId="490"/>
    <cellStyle name="Cálculo 2 2 3 3 3" xfId="491"/>
    <cellStyle name="Cálculo 2 2 3 3 3 10" xfId="492"/>
    <cellStyle name="Cálculo 2 2 3 3 3 10 2" xfId="493"/>
    <cellStyle name="Cálculo 2 2 3 3 3 11" xfId="494"/>
    <cellStyle name="Cálculo 2 2 3 3 3 2" xfId="495"/>
    <cellStyle name="Cálculo 2 2 3 3 3 2 2" xfId="496"/>
    <cellStyle name="Cálculo 2 2 3 3 3 3" xfId="497"/>
    <cellStyle name="Cálculo 2 2 3 3 3 3 2" xfId="498"/>
    <cellStyle name="Cálculo 2 2 3 3 3 4" xfId="499"/>
    <cellStyle name="Cálculo 2 2 3 3 3 4 2" xfId="500"/>
    <cellStyle name="Cálculo 2 2 3 3 3 5" xfId="501"/>
    <cellStyle name="Cálculo 2 2 3 3 3 5 2" xfId="502"/>
    <cellStyle name="Cálculo 2 2 3 3 3 6" xfId="503"/>
    <cellStyle name="Cálculo 2 2 3 3 3 6 2" xfId="504"/>
    <cellStyle name="Cálculo 2 2 3 3 3 7" xfId="505"/>
    <cellStyle name="Cálculo 2 2 3 3 3 7 2" xfId="506"/>
    <cellStyle name="Cálculo 2 2 3 3 3 8" xfId="507"/>
    <cellStyle name="Cálculo 2 2 3 3 3 8 2" xfId="508"/>
    <cellStyle name="Cálculo 2 2 3 3 3 9" xfId="509"/>
    <cellStyle name="Cálculo 2 2 3 3 3 9 2" xfId="510"/>
    <cellStyle name="Cálculo 2 2 3 3 4" xfId="511"/>
    <cellStyle name="Cálculo 2 2 3 3 4 2" xfId="512"/>
    <cellStyle name="Cálculo 2 2 3 3 5" xfId="513"/>
    <cellStyle name="Cálculo 2 2 3 3 5 2" xfId="514"/>
    <cellStyle name="Cálculo 2 2 3 3 6" xfId="515"/>
    <cellStyle name="Cálculo 2 2 3 3 6 2" xfId="516"/>
    <cellStyle name="Cálculo 2 2 3 3 7" xfId="517"/>
    <cellStyle name="Cálculo 2 2 3 3 7 2" xfId="518"/>
    <cellStyle name="Cálculo 2 2 3 3 8" xfId="519"/>
    <cellStyle name="Cálculo 2 2 3 3 8 2" xfId="520"/>
    <cellStyle name="Cálculo 2 2 3 3 9" xfId="521"/>
    <cellStyle name="Cálculo 2 2 3 3 9 2" xfId="522"/>
    <cellStyle name="Cálculo 2 2 3 4" xfId="523"/>
    <cellStyle name="Cálculo 2 2 3 4 10" xfId="524"/>
    <cellStyle name="Cálculo 2 2 3 4 10 2" xfId="525"/>
    <cellStyle name="Cálculo 2 2 3 4 11" xfId="526"/>
    <cellStyle name="Cálculo 2 2 3 4 2" xfId="527"/>
    <cellStyle name="Cálculo 2 2 3 4 2 2" xfId="528"/>
    <cellStyle name="Cálculo 2 2 3 4 3" xfId="529"/>
    <cellStyle name="Cálculo 2 2 3 4 3 2" xfId="530"/>
    <cellStyle name="Cálculo 2 2 3 4 4" xfId="531"/>
    <cellStyle name="Cálculo 2 2 3 4 4 2" xfId="532"/>
    <cellStyle name="Cálculo 2 2 3 4 5" xfId="533"/>
    <cellStyle name="Cálculo 2 2 3 4 5 2" xfId="534"/>
    <cellStyle name="Cálculo 2 2 3 4 6" xfId="535"/>
    <cellStyle name="Cálculo 2 2 3 4 6 2" xfId="536"/>
    <cellStyle name="Cálculo 2 2 3 4 7" xfId="537"/>
    <cellStyle name="Cálculo 2 2 3 4 7 2" xfId="538"/>
    <cellStyle name="Cálculo 2 2 3 4 8" xfId="539"/>
    <cellStyle name="Cálculo 2 2 3 4 8 2" xfId="540"/>
    <cellStyle name="Cálculo 2 2 3 4 9" xfId="541"/>
    <cellStyle name="Cálculo 2 2 3 4 9 2" xfId="542"/>
    <cellStyle name="Cálculo 2 2 3 5" xfId="543"/>
    <cellStyle name="Cálculo 2 2 3 5 10" xfId="544"/>
    <cellStyle name="Cálculo 2 2 3 5 10 2" xfId="545"/>
    <cellStyle name="Cálculo 2 2 3 5 11" xfId="546"/>
    <cellStyle name="Cálculo 2 2 3 5 2" xfId="547"/>
    <cellStyle name="Cálculo 2 2 3 5 2 2" xfId="548"/>
    <cellStyle name="Cálculo 2 2 3 5 3" xfId="549"/>
    <cellStyle name="Cálculo 2 2 3 5 3 2" xfId="550"/>
    <cellStyle name="Cálculo 2 2 3 5 4" xfId="551"/>
    <cellStyle name="Cálculo 2 2 3 5 4 2" xfId="552"/>
    <cellStyle name="Cálculo 2 2 3 5 5" xfId="553"/>
    <cellStyle name="Cálculo 2 2 3 5 5 2" xfId="554"/>
    <cellStyle name="Cálculo 2 2 3 5 6" xfId="555"/>
    <cellStyle name="Cálculo 2 2 3 5 6 2" xfId="556"/>
    <cellStyle name="Cálculo 2 2 3 5 7" xfId="557"/>
    <cellStyle name="Cálculo 2 2 3 5 7 2" xfId="558"/>
    <cellStyle name="Cálculo 2 2 3 5 8" xfId="559"/>
    <cellStyle name="Cálculo 2 2 3 5 8 2" xfId="560"/>
    <cellStyle name="Cálculo 2 2 3 5 9" xfId="561"/>
    <cellStyle name="Cálculo 2 2 3 5 9 2" xfId="562"/>
    <cellStyle name="Cálculo 2 2 3 6" xfId="563"/>
    <cellStyle name="Cálculo 2 2 3 6 2" xfId="564"/>
    <cellStyle name="Cálculo 2 2 3 7" xfId="565"/>
    <cellStyle name="Cálculo 2 2 3 7 2" xfId="566"/>
    <cellStyle name="Cálculo 2 2 3 8" xfId="567"/>
    <cellStyle name="Cálculo 2 2 3 8 2" xfId="568"/>
    <cellStyle name="Cálculo 2 2 3 9" xfId="569"/>
    <cellStyle name="Cálculo 2 2 3 9 2" xfId="570"/>
    <cellStyle name="Cálculo 2 2 4" xfId="571"/>
    <cellStyle name="Cálculo 2 2 4 10" xfId="572"/>
    <cellStyle name="Cálculo 2 2 4 10 2" xfId="573"/>
    <cellStyle name="Cálculo 2 2 4 11" xfId="574"/>
    <cellStyle name="Cálculo 2 2 4 11 2" xfId="575"/>
    <cellStyle name="Cálculo 2 2 4 12" xfId="576"/>
    <cellStyle name="Cálculo 2 2 4 12 2" xfId="577"/>
    <cellStyle name="Cálculo 2 2 4 13" xfId="578"/>
    <cellStyle name="Cálculo 2 2 4 2" xfId="579"/>
    <cellStyle name="Cálculo 2 2 4 2 10" xfId="580"/>
    <cellStyle name="Cálculo 2 2 4 2 10 2" xfId="581"/>
    <cellStyle name="Cálculo 2 2 4 2 11" xfId="582"/>
    <cellStyle name="Cálculo 2 2 4 2 2" xfId="583"/>
    <cellStyle name="Cálculo 2 2 4 2 2 2" xfId="584"/>
    <cellStyle name="Cálculo 2 2 4 2 3" xfId="585"/>
    <cellStyle name="Cálculo 2 2 4 2 3 2" xfId="586"/>
    <cellStyle name="Cálculo 2 2 4 2 4" xfId="587"/>
    <cellStyle name="Cálculo 2 2 4 2 4 2" xfId="588"/>
    <cellStyle name="Cálculo 2 2 4 2 5" xfId="589"/>
    <cellStyle name="Cálculo 2 2 4 2 5 2" xfId="590"/>
    <cellStyle name="Cálculo 2 2 4 2 6" xfId="591"/>
    <cellStyle name="Cálculo 2 2 4 2 6 2" xfId="592"/>
    <cellStyle name="Cálculo 2 2 4 2 7" xfId="593"/>
    <cellStyle name="Cálculo 2 2 4 2 7 2" xfId="594"/>
    <cellStyle name="Cálculo 2 2 4 2 8" xfId="595"/>
    <cellStyle name="Cálculo 2 2 4 2 8 2" xfId="596"/>
    <cellStyle name="Cálculo 2 2 4 2 9" xfId="597"/>
    <cellStyle name="Cálculo 2 2 4 2 9 2" xfId="598"/>
    <cellStyle name="Cálculo 2 2 4 3" xfId="599"/>
    <cellStyle name="Cálculo 2 2 4 3 10" xfId="600"/>
    <cellStyle name="Cálculo 2 2 4 3 10 2" xfId="601"/>
    <cellStyle name="Cálculo 2 2 4 3 11" xfId="602"/>
    <cellStyle name="Cálculo 2 2 4 3 2" xfId="603"/>
    <cellStyle name="Cálculo 2 2 4 3 2 2" xfId="604"/>
    <cellStyle name="Cálculo 2 2 4 3 3" xfId="605"/>
    <cellStyle name="Cálculo 2 2 4 3 3 2" xfId="606"/>
    <cellStyle name="Cálculo 2 2 4 3 4" xfId="607"/>
    <cellStyle name="Cálculo 2 2 4 3 4 2" xfId="608"/>
    <cellStyle name="Cálculo 2 2 4 3 5" xfId="609"/>
    <cellStyle name="Cálculo 2 2 4 3 5 2" xfId="610"/>
    <cellStyle name="Cálculo 2 2 4 3 6" xfId="611"/>
    <cellStyle name="Cálculo 2 2 4 3 6 2" xfId="612"/>
    <cellStyle name="Cálculo 2 2 4 3 7" xfId="613"/>
    <cellStyle name="Cálculo 2 2 4 3 7 2" xfId="614"/>
    <cellStyle name="Cálculo 2 2 4 3 8" xfId="615"/>
    <cellStyle name="Cálculo 2 2 4 3 8 2" xfId="616"/>
    <cellStyle name="Cálculo 2 2 4 3 9" xfId="617"/>
    <cellStyle name="Cálculo 2 2 4 3 9 2" xfId="618"/>
    <cellStyle name="Cálculo 2 2 4 4" xfId="619"/>
    <cellStyle name="Cálculo 2 2 4 4 2" xfId="620"/>
    <cellStyle name="Cálculo 2 2 4 5" xfId="621"/>
    <cellStyle name="Cálculo 2 2 4 5 2" xfId="622"/>
    <cellStyle name="Cálculo 2 2 4 6" xfId="623"/>
    <cellStyle name="Cálculo 2 2 4 6 2" xfId="624"/>
    <cellStyle name="Cálculo 2 2 4 7" xfId="625"/>
    <cellStyle name="Cálculo 2 2 4 7 2" xfId="626"/>
    <cellStyle name="Cálculo 2 2 4 8" xfId="627"/>
    <cellStyle name="Cálculo 2 2 4 8 2" xfId="628"/>
    <cellStyle name="Cálculo 2 2 4 9" xfId="629"/>
    <cellStyle name="Cálculo 2 2 4 9 2" xfId="630"/>
    <cellStyle name="Cálculo 2 2 5" xfId="631"/>
    <cellStyle name="Cálculo 2 2 5 10" xfId="632"/>
    <cellStyle name="Cálculo 2 2 5 10 2" xfId="633"/>
    <cellStyle name="Cálculo 2 2 5 11" xfId="634"/>
    <cellStyle name="Cálculo 2 2 5 11 2" xfId="635"/>
    <cellStyle name="Cálculo 2 2 5 12" xfId="636"/>
    <cellStyle name="Cálculo 2 2 5 12 2" xfId="637"/>
    <cellStyle name="Cálculo 2 2 5 13" xfId="638"/>
    <cellStyle name="Cálculo 2 2 5 2" xfId="639"/>
    <cellStyle name="Cálculo 2 2 5 2 10" xfId="640"/>
    <cellStyle name="Cálculo 2 2 5 2 10 2" xfId="641"/>
    <cellStyle name="Cálculo 2 2 5 2 11" xfId="642"/>
    <cellStyle name="Cálculo 2 2 5 2 2" xfId="643"/>
    <cellStyle name="Cálculo 2 2 5 2 2 2" xfId="644"/>
    <cellStyle name="Cálculo 2 2 5 2 3" xfId="645"/>
    <cellStyle name="Cálculo 2 2 5 2 3 2" xfId="646"/>
    <cellStyle name="Cálculo 2 2 5 2 4" xfId="647"/>
    <cellStyle name="Cálculo 2 2 5 2 4 2" xfId="648"/>
    <cellStyle name="Cálculo 2 2 5 2 5" xfId="649"/>
    <cellStyle name="Cálculo 2 2 5 2 5 2" xfId="650"/>
    <cellStyle name="Cálculo 2 2 5 2 6" xfId="651"/>
    <cellStyle name="Cálculo 2 2 5 2 6 2" xfId="652"/>
    <cellStyle name="Cálculo 2 2 5 2 7" xfId="653"/>
    <cellStyle name="Cálculo 2 2 5 2 7 2" xfId="654"/>
    <cellStyle name="Cálculo 2 2 5 2 8" xfId="655"/>
    <cellStyle name="Cálculo 2 2 5 2 8 2" xfId="656"/>
    <cellStyle name="Cálculo 2 2 5 2 9" xfId="657"/>
    <cellStyle name="Cálculo 2 2 5 2 9 2" xfId="658"/>
    <cellStyle name="Cálculo 2 2 5 3" xfId="659"/>
    <cellStyle name="Cálculo 2 2 5 3 10" xfId="660"/>
    <cellStyle name="Cálculo 2 2 5 3 10 2" xfId="661"/>
    <cellStyle name="Cálculo 2 2 5 3 11" xfId="662"/>
    <cellStyle name="Cálculo 2 2 5 3 2" xfId="663"/>
    <cellStyle name="Cálculo 2 2 5 3 2 2" xfId="664"/>
    <cellStyle name="Cálculo 2 2 5 3 3" xfId="665"/>
    <cellStyle name="Cálculo 2 2 5 3 3 2" xfId="666"/>
    <cellStyle name="Cálculo 2 2 5 3 4" xfId="667"/>
    <cellStyle name="Cálculo 2 2 5 3 4 2" xfId="668"/>
    <cellStyle name="Cálculo 2 2 5 3 5" xfId="669"/>
    <cellStyle name="Cálculo 2 2 5 3 5 2" xfId="670"/>
    <cellStyle name="Cálculo 2 2 5 3 6" xfId="671"/>
    <cellStyle name="Cálculo 2 2 5 3 6 2" xfId="672"/>
    <cellStyle name="Cálculo 2 2 5 3 7" xfId="673"/>
    <cellStyle name="Cálculo 2 2 5 3 7 2" xfId="674"/>
    <cellStyle name="Cálculo 2 2 5 3 8" xfId="675"/>
    <cellStyle name="Cálculo 2 2 5 3 8 2" xfId="676"/>
    <cellStyle name="Cálculo 2 2 5 3 9" xfId="677"/>
    <cellStyle name="Cálculo 2 2 5 3 9 2" xfId="678"/>
    <cellStyle name="Cálculo 2 2 5 4" xfId="679"/>
    <cellStyle name="Cálculo 2 2 5 4 2" xfId="680"/>
    <cellStyle name="Cálculo 2 2 5 5" xfId="681"/>
    <cellStyle name="Cálculo 2 2 5 5 2" xfId="682"/>
    <cellStyle name="Cálculo 2 2 5 6" xfId="683"/>
    <cellStyle name="Cálculo 2 2 5 6 2" xfId="684"/>
    <cellStyle name="Cálculo 2 2 5 7" xfId="685"/>
    <cellStyle name="Cálculo 2 2 5 7 2" xfId="686"/>
    <cellStyle name="Cálculo 2 2 5 8" xfId="687"/>
    <cellStyle name="Cálculo 2 2 5 8 2" xfId="688"/>
    <cellStyle name="Cálculo 2 2 5 9" xfId="689"/>
    <cellStyle name="Cálculo 2 2 5 9 2" xfId="690"/>
    <cellStyle name="Cálculo 2 2 6" xfId="691"/>
    <cellStyle name="Cálculo 2 2 6 2" xfId="692"/>
    <cellStyle name="Cálculo 2 2 7" xfId="693"/>
    <cellStyle name="Cálculo 2 2 7 2" xfId="694"/>
    <cellStyle name="Cálculo 2 2 8" xfId="695"/>
    <cellStyle name="Cálculo 2 2 8 2" xfId="696"/>
    <cellStyle name="Cálculo 2 2 9" xfId="697"/>
    <cellStyle name="Cálculo 2 2 9 2" xfId="698"/>
    <cellStyle name="Cálculo 2 20" xfId="699"/>
    <cellStyle name="Cálculo 2 21" xfId="700"/>
    <cellStyle name="Cálculo 2 3" xfId="701"/>
    <cellStyle name="Cálculo 2 3 10" xfId="702"/>
    <cellStyle name="Cálculo 2 3 10 2" xfId="703"/>
    <cellStyle name="Cálculo 2 3 11" xfId="704"/>
    <cellStyle name="Cálculo 2 3 11 2" xfId="705"/>
    <cellStyle name="Cálculo 2 3 12" xfId="706"/>
    <cellStyle name="Cálculo 2 3 12 2" xfId="707"/>
    <cellStyle name="Cálculo 2 3 13" xfId="708"/>
    <cellStyle name="Cálculo 2 3 13 2" xfId="709"/>
    <cellStyle name="Cálculo 2 3 14" xfId="710"/>
    <cellStyle name="Cálculo 2 3 14 2" xfId="711"/>
    <cellStyle name="Cálculo 2 3 15" xfId="712"/>
    <cellStyle name="Cálculo 2 3 16" xfId="713"/>
    <cellStyle name="Cálculo 2 3 17" xfId="714"/>
    <cellStyle name="Cálculo 2 3 2" xfId="715"/>
    <cellStyle name="Cálculo 2 3 2 10" xfId="716"/>
    <cellStyle name="Cálculo 2 3 2 10 2" xfId="717"/>
    <cellStyle name="Cálculo 2 3 2 11" xfId="718"/>
    <cellStyle name="Cálculo 2 3 2 11 2" xfId="719"/>
    <cellStyle name="Cálculo 2 3 2 12" xfId="720"/>
    <cellStyle name="Cálculo 2 3 2 12 2" xfId="721"/>
    <cellStyle name="Cálculo 2 3 2 13" xfId="722"/>
    <cellStyle name="Cálculo 2 3 2 13 2" xfId="723"/>
    <cellStyle name="Cálculo 2 3 2 14" xfId="724"/>
    <cellStyle name="Cálculo 2 3 2 14 2" xfId="725"/>
    <cellStyle name="Cálculo 2 3 2 15" xfId="726"/>
    <cellStyle name="Cálculo 2 3 2 16" xfId="727"/>
    <cellStyle name="Cálculo 2 3 2 2" xfId="728"/>
    <cellStyle name="Cálculo 2 3 2 2 10" xfId="729"/>
    <cellStyle name="Cálculo 2 3 2 2 10 2" xfId="730"/>
    <cellStyle name="Cálculo 2 3 2 2 11" xfId="731"/>
    <cellStyle name="Cálculo 2 3 2 2 11 2" xfId="732"/>
    <cellStyle name="Cálculo 2 3 2 2 12" xfId="733"/>
    <cellStyle name="Cálculo 2 3 2 2 12 2" xfId="734"/>
    <cellStyle name="Cálculo 2 3 2 2 13" xfId="735"/>
    <cellStyle name="Cálculo 2 3 2 2 2" xfId="736"/>
    <cellStyle name="Cálculo 2 3 2 2 2 10" xfId="737"/>
    <cellStyle name="Cálculo 2 3 2 2 2 10 2" xfId="738"/>
    <cellStyle name="Cálculo 2 3 2 2 2 11" xfId="739"/>
    <cellStyle name="Cálculo 2 3 2 2 2 2" xfId="740"/>
    <cellStyle name="Cálculo 2 3 2 2 2 2 2" xfId="741"/>
    <cellStyle name="Cálculo 2 3 2 2 2 3" xfId="742"/>
    <cellStyle name="Cálculo 2 3 2 2 2 3 2" xfId="743"/>
    <cellStyle name="Cálculo 2 3 2 2 2 4" xfId="744"/>
    <cellStyle name="Cálculo 2 3 2 2 2 4 2" xfId="745"/>
    <cellStyle name="Cálculo 2 3 2 2 2 5" xfId="746"/>
    <cellStyle name="Cálculo 2 3 2 2 2 5 2" xfId="747"/>
    <cellStyle name="Cálculo 2 3 2 2 2 6" xfId="748"/>
    <cellStyle name="Cálculo 2 3 2 2 2 6 2" xfId="749"/>
    <cellStyle name="Cálculo 2 3 2 2 2 7" xfId="750"/>
    <cellStyle name="Cálculo 2 3 2 2 2 7 2" xfId="751"/>
    <cellStyle name="Cálculo 2 3 2 2 2 8" xfId="752"/>
    <cellStyle name="Cálculo 2 3 2 2 2 8 2" xfId="753"/>
    <cellStyle name="Cálculo 2 3 2 2 2 9" xfId="754"/>
    <cellStyle name="Cálculo 2 3 2 2 2 9 2" xfId="755"/>
    <cellStyle name="Cálculo 2 3 2 2 3" xfId="756"/>
    <cellStyle name="Cálculo 2 3 2 2 3 10" xfId="757"/>
    <cellStyle name="Cálculo 2 3 2 2 3 10 2" xfId="758"/>
    <cellStyle name="Cálculo 2 3 2 2 3 11" xfId="759"/>
    <cellStyle name="Cálculo 2 3 2 2 3 2" xfId="760"/>
    <cellStyle name="Cálculo 2 3 2 2 3 2 2" xfId="761"/>
    <cellStyle name="Cálculo 2 3 2 2 3 3" xfId="762"/>
    <cellStyle name="Cálculo 2 3 2 2 3 3 2" xfId="763"/>
    <cellStyle name="Cálculo 2 3 2 2 3 4" xfId="764"/>
    <cellStyle name="Cálculo 2 3 2 2 3 4 2" xfId="765"/>
    <cellStyle name="Cálculo 2 3 2 2 3 5" xfId="766"/>
    <cellStyle name="Cálculo 2 3 2 2 3 5 2" xfId="767"/>
    <cellStyle name="Cálculo 2 3 2 2 3 6" xfId="768"/>
    <cellStyle name="Cálculo 2 3 2 2 3 6 2" xfId="769"/>
    <cellStyle name="Cálculo 2 3 2 2 3 7" xfId="770"/>
    <cellStyle name="Cálculo 2 3 2 2 3 7 2" xfId="771"/>
    <cellStyle name="Cálculo 2 3 2 2 3 8" xfId="772"/>
    <cellStyle name="Cálculo 2 3 2 2 3 8 2" xfId="773"/>
    <cellStyle name="Cálculo 2 3 2 2 3 9" xfId="774"/>
    <cellStyle name="Cálculo 2 3 2 2 3 9 2" xfId="775"/>
    <cellStyle name="Cálculo 2 3 2 2 4" xfId="776"/>
    <cellStyle name="Cálculo 2 3 2 2 4 2" xfId="777"/>
    <cellStyle name="Cálculo 2 3 2 2 5" xfId="778"/>
    <cellStyle name="Cálculo 2 3 2 2 5 2" xfId="779"/>
    <cellStyle name="Cálculo 2 3 2 2 6" xfId="780"/>
    <cellStyle name="Cálculo 2 3 2 2 6 2" xfId="781"/>
    <cellStyle name="Cálculo 2 3 2 2 7" xfId="782"/>
    <cellStyle name="Cálculo 2 3 2 2 7 2" xfId="783"/>
    <cellStyle name="Cálculo 2 3 2 2 8" xfId="784"/>
    <cellStyle name="Cálculo 2 3 2 2 8 2" xfId="785"/>
    <cellStyle name="Cálculo 2 3 2 2 9" xfId="786"/>
    <cellStyle name="Cálculo 2 3 2 2 9 2" xfId="787"/>
    <cellStyle name="Cálculo 2 3 2 3" xfId="788"/>
    <cellStyle name="Cálculo 2 3 2 3 10" xfId="789"/>
    <cellStyle name="Cálculo 2 3 2 3 10 2" xfId="790"/>
    <cellStyle name="Cálculo 2 3 2 3 11" xfId="791"/>
    <cellStyle name="Cálculo 2 3 2 3 11 2" xfId="792"/>
    <cellStyle name="Cálculo 2 3 2 3 12" xfId="793"/>
    <cellStyle name="Cálculo 2 3 2 3 12 2" xfId="794"/>
    <cellStyle name="Cálculo 2 3 2 3 13" xfId="795"/>
    <cellStyle name="Cálculo 2 3 2 3 2" xfId="796"/>
    <cellStyle name="Cálculo 2 3 2 3 2 10" xfId="797"/>
    <cellStyle name="Cálculo 2 3 2 3 2 10 2" xfId="798"/>
    <cellStyle name="Cálculo 2 3 2 3 2 11" xfId="799"/>
    <cellStyle name="Cálculo 2 3 2 3 2 2" xfId="800"/>
    <cellStyle name="Cálculo 2 3 2 3 2 2 2" xfId="801"/>
    <cellStyle name="Cálculo 2 3 2 3 2 3" xfId="802"/>
    <cellStyle name="Cálculo 2 3 2 3 2 3 2" xfId="803"/>
    <cellStyle name="Cálculo 2 3 2 3 2 4" xfId="804"/>
    <cellStyle name="Cálculo 2 3 2 3 2 4 2" xfId="805"/>
    <cellStyle name="Cálculo 2 3 2 3 2 5" xfId="806"/>
    <cellStyle name="Cálculo 2 3 2 3 2 5 2" xfId="807"/>
    <cellStyle name="Cálculo 2 3 2 3 2 6" xfId="808"/>
    <cellStyle name="Cálculo 2 3 2 3 2 6 2" xfId="809"/>
    <cellStyle name="Cálculo 2 3 2 3 2 7" xfId="810"/>
    <cellStyle name="Cálculo 2 3 2 3 2 7 2" xfId="811"/>
    <cellStyle name="Cálculo 2 3 2 3 2 8" xfId="812"/>
    <cellStyle name="Cálculo 2 3 2 3 2 8 2" xfId="813"/>
    <cellStyle name="Cálculo 2 3 2 3 2 9" xfId="814"/>
    <cellStyle name="Cálculo 2 3 2 3 2 9 2" xfId="815"/>
    <cellStyle name="Cálculo 2 3 2 3 3" xfId="816"/>
    <cellStyle name="Cálculo 2 3 2 3 3 10" xfId="817"/>
    <cellStyle name="Cálculo 2 3 2 3 3 10 2" xfId="818"/>
    <cellStyle name="Cálculo 2 3 2 3 3 11" xfId="819"/>
    <cellStyle name="Cálculo 2 3 2 3 3 2" xfId="820"/>
    <cellStyle name="Cálculo 2 3 2 3 3 2 2" xfId="821"/>
    <cellStyle name="Cálculo 2 3 2 3 3 3" xfId="822"/>
    <cellStyle name="Cálculo 2 3 2 3 3 3 2" xfId="823"/>
    <cellStyle name="Cálculo 2 3 2 3 3 4" xfId="824"/>
    <cellStyle name="Cálculo 2 3 2 3 3 4 2" xfId="825"/>
    <cellStyle name="Cálculo 2 3 2 3 3 5" xfId="826"/>
    <cellStyle name="Cálculo 2 3 2 3 3 5 2" xfId="827"/>
    <cellStyle name="Cálculo 2 3 2 3 3 6" xfId="828"/>
    <cellStyle name="Cálculo 2 3 2 3 3 6 2" xfId="829"/>
    <cellStyle name="Cálculo 2 3 2 3 3 7" xfId="830"/>
    <cellStyle name="Cálculo 2 3 2 3 3 7 2" xfId="831"/>
    <cellStyle name="Cálculo 2 3 2 3 3 8" xfId="832"/>
    <cellStyle name="Cálculo 2 3 2 3 3 8 2" xfId="833"/>
    <cellStyle name="Cálculo 2 3 2 3 3 9" xfId="834"/>
    <cellStyle name="Cálculo 2 3 2 3 3 9 2" xfId="835"/>
    <cellStyle name="Cálculo 2 3 2 3 4" xfId="836"/>
    <cellStyle name="Cálculo 2 3 2 3 4 2" xfId="837"/>
    <cellStyle name="Cálculo 2 3 2 3 5" xfId="838"/>
    <cellStyle name="Cálculo 2 3 2 3 5 2" xfId="839"/>
    <cellStyle name="Cálculo 2 3 2 3 6" xfId="840"/>
    <cellStyle name="Cálculo 2 3 2 3 6 2" xfId="841"/>
    <cellStyle name="Cálculo 2 3 2 3 7" xfId="842"/>
    <cellStyle name="Cálculo 2 3 2 3 7 2" xfId="843"/>
    <cellStyle name="Cálculo 2 3 2 3 8" xfId="844"/>
    <cellStyle name="Cálculo 2 3 2 3 8 2" xfId="845"/>
    <cellStyle name="Cálculo 2 3 2 3 9" xfId="846"/>
    <cellStyle name="Cálculo 2 3 2 3 9 2" xfId="847"/>
    <cellStyle name="Cálculo 2 3 2 4" xfId="848"/>
    <cellStyle name="Cálculo 2 3 2 4 10" xfId="849"/>
    <cellStyle name="Cálculo 2 3 2 4 10 2" xfId="850"/>
    <cellStyle name="Cálculo 2 3 2 4 11" xfId="851"/>
    <cellStyle name="Cálculo 2 3 2 4 2" xfId="852"/>
    <cellStyle name="Cálculo 2 3 2 4 2 2" xfId="853"/>
    <cellStyle name="Cálculo 2 3 2 4 3" xfId="854"/>
    <cellStyle name="Cálculo 2 3 2 4 3 2" xfId="855"/>
    <cellStyle name="Cálculo 2 3 2 4 4" xfId="856"/>
    <cellStyle name="Cálculo 2 3 2 4 4 2" xfId="857"/>
    <cellStyle name="Cálculo 2 3 2 4 5" xfId="858"/>
    <cellStyle name="Cálculo 2 3 2 4 5 2" xfId="859"/>
    <cellStyle name="Cálculo 2 3 2 4 6" xfId="860"/>
    <cellStyle name="Cálculo 2 3 2 4 6 2" xfId="861"/>
    <cellStyle name="Cálculo 2 3 2 4 7" xfId="862"/>
    <cellStyle name="Cálculo 2 3 2 4 7 2" xfId="863"/>
    <cellStyle name="Cálculo 2 3 2 4 8" xfId="864"/>
    <cellStyle name="Cálculo 2 3 2 4 8 2" xfId="865"/>
    <cellStyle name="Cálculo 2 3 2 4 9" xfId="866"/>
    <cellStyle name="Cálculo 2 3 2 4 9 2" xfId="867"/>
    <cellStyle name="Cálculo 2 3 2 5" xfId="868"/>
    <cellStyle name="Cálculo 2 3 2 5 10" xfId="869"/>
    <cellStyle name="Cálculo 2 3 2 5 10 2" xfId="870"/>
    <cellStyle name="Cálculo 2 3 2 5 11" xfId="871"/>
    <cellStyle name="Cálculo 2 3 2 5 2" xfId="872"/>
    <cellStyle name="Cálculo 2 3 2 5 2 2" xfId="873"/>
    <cellStyle name="Cálculo 2 3 2 5 3" xfId="874"/>
    <cellStyle name="Cálculo 2 3 2 5 3 2" xfId="875"/>
    <cellStyle name="Cálculo 2 3 2 5 4" xfId="876"/>
    <cellStyle name="Cálculo 2 3 2 5 4 2" xfId="877"/>
    <cellStyle name="Cálculo 2 3 2 5 5" xfId="878"/>
    <cellStyle name="Cálculo 2 3 2 5 5 2" xfId="879"/>
    <cellStyle name="Cálculo 2 3 2 5 6" xfId="880"/>
    <cellStyle name="Cálculo 2 3 2 5 6 2" xfId="881"/>
    <cellStyle name="Cálculo 2 3 2 5 7" xfId="882"/>
    <cellStyle name="Cálculo 2 3 2 5 7 2" xfId="883"/>
    <cellStyle name="Cálculo 2 3 2 5 8" xfId="884"/>
    <cellStyle name="Cálculo 2 3 2 5 8 2" xfId="885"/>
    <cellStyle name="Cálculo 2 3 2 5 9" xfId="886"/>
    <cellStyle name="Cálculo 2 3 2 5 9 2" xfId="887"/>
    <cellStyle name="Cálculo 2 3 2 6" xfId="888"/>
    <cellStyle name="Cálculo 2 3 2 6 2" xfId="889"/>
    <cellStyle name="Cálculo 2 3 2 7" xfId="890"/>
    <cellStyle name="Cálculo 2 3 2 7 2" xfId="891"/>
    <cellStyle name="Cálculo 2 3 2 8" xfId="892"/>
    <cellStyle name="Cálculo 2 3 2 8 2" xfId="893"/>
    <cellStyle name="Cálculo 2 3 2 9" xfId="894"/>
    <cellStyle name="Cálculo 2 3 2 9 2" xfId="895"/>
    <cellStyle name="Cálculo 2 3 3" xfId="896"/>
    <cellStyle name="Cálculo 2 3 3 10" xfId="897"/>
    <cellStyle name="Cálculo 2 3 3 10 2" xfId="898"/>
    <cellStyle name="Cálculo 2 3 3 11" xfId="899"/>
    <cellStyle name="Cálculo 2 3 3 11 2" xfId="900"/>
    <cellStyle name="Cálculo 2 3 3 12" xfId="901"/>
    <cellStyle name="Cálculo 2 3 3 12 2" xfId="902"/>
    <cellStyle name="Cálculo 2 3 3 13" xfId="903"/>
    <cellStyle name="Cálculo 2 3 3 13 2" xfId="904"/>
    <cellStyle name="Cálculo 2 3 3 14" xfId="905"/>
    <cellStyle name="Cálculo 2 3 3 14 2" xfId="906"/>
    <cellStyle name="Cálculo 2 3 3 15" xfId="907"/>
    <cellStyle name="Cálculo 2 3 3 2" xfId="908"/>
    <cellStyle name="Cálculo 2 3 3 2 10" xfId="909"/>
    <cellStyle name="Cálculo 2 3 3 2 10 2" xfId="910"/>
    <cellStyle name="Cálculo 2 3 3 2 11" xfId="911"/>
    <cellStyle name="Cálculo 2 3 3 2 11 2" xfId="912"/>
    <cellStyle name="Cálculo 2 3 3 2 12" xfId="913"/>
    <cellStyle name="Cálculo 2 3 3 2 12 2" xfId="914"/>
    <cellStyle name="Cálculo 2 3 3 2 13" xfId="915"/>
    <cellStyle name="Cálculo 2 3 3 2 2" xfId="916"/>
    <cellStyle name="Cálculo 2 3 3 2 2 10" xfId="917"/>
    <cellStyle name="Cálculo 2 3 3 2 2 10 2" xfId="918"/>
    <cellStyle name="Cálculo 2 3 3 2 2 11" xfId="919"/>
    <cellStyle name="Cálculo 2 3 3 2 2 2" xfId="920"/>
    <cellStyle name="Cálculo 2 3 3 2 2 2 2" xfId="921"/>
    <cellStyle name="Cálculo 2 3 3 2 2 3" xfId="922"/>
    <cellStyle name="Cálculo 2 3 3 2 2 3 2" xfId="923"/>
    <cellStyle name="Cálculo 2 3 3 2 2 4" xfId="924"/>
    <cellStyle name="Cálculo 2 3 3 2 2 4 2" xfId="925"/>
    <cellStyle name="Cálculo 2 3 3 2 2 5" xfId="926"/>
    <cellStyle name="Cálculo 2 3 3 2 2 5 2" xfId="927"/>
    <cellStyle name="Cálculo 2 3 3 2 2 6" xfId="928"/>
    <cellStyle name="Cálculo 2 3 3 2 2 6 2" xfId="929"/>
    <cellStyle name="Cálculo 2 3 3 2 2 7" xfId="930"/>
    <cellStyle name="Cálculo 2 3 3 2 2 7 2" xfId="931"/>
    <cellStyle name="Cálculo 2 3 3 2 2 8" xfId="932"/>
    <cellStyle name="Cálculo 2 3 3 2 2 8 2" xfId="933"/>
    <cellStyle name="Cálculo 2 3 3 2 2 9" xfId="934"/>
    <cellStyle name="Cálculo 2 3 3 2 2 9 2" xfId="935"/>
    <cellStyle name="Cálculo 2 3 3 2 3" xfId="936"/>
    <cellStyle name="Cálculo 2 3 3 2 3 10" xfId="937"/>
    <cellStyle name="Cálculo 2 3 3 2 3 10 2" xfId="938"/>
    <cellStyle name="Cálculo 2 3 3 2 3 11" xfId="939"/>
    <cellStyle name="Cálculo 2 3 3 2 3 2" xfId="940"/>
    <cellStyle name="Cálculo 2 3 3 2 3 2 2" xfId="941"/>
    <cellStyle name="Cálculo 2 3 3 2 3 3" xfId="942"/>
    <cellStyle name="Cálculo 2 3 3 2 3 3 2" xfId="943"/>
    <cellStyle name="Cálculo 2 3 3 2 3 4" xfId="944"/>
    <cellStyle name="Cálculo 2 3 3 2 3 4 2" xfId="945"/>
    <cellStyle name="Cálculo 2 3 3 2 3 5" xfId="946"/>
    <cellStyle name="Cálculo 2 3 3 2 3 5 2" xfId="947"/>
    <cellStyle name="Cálculo 2 3 3 2 3 6" xfId="948"/>
    <cellStyle name="Cálculo 2 3 3 2 3 6 2" xfId="949"/>
    <cellStyle name="Cálculo 2 3 3 2 3 7" xfId="950"/>
    <cellStyle name="Cálculo 2 3 3 2 3 7 2" xfId="951"/>
    <cellStyle name="Cálculo 2 3 3 2 3 8" xfId="952"/>
    <cellStyle name="Cálculo 2 3 3 2 3 8 2" xfId="953"/>
    <cellStyle name="Cálculo 2 3 3 2 3 9" xfId="954"/>
    <cellStyle name="Cálculo 2 3 3 2 3 9 2" xfId="955"/>
    <cellStyle name="Cálculo 2 3 3 2 4" xfId="956"/>
    <cellStyle name="Cálculo 2 3 3 2 4 2" xfId="957"/>
    <cellStyle name="Cálculo 2 3 3 2 5" xfId="958"/>
    <cellStyle name="Cálculo 2 3 3 2 5 2" xfId="959"/>
    <cellStyle name="Cálculo 2 3 3 2 6" xfId="960"/>
    <cellStyle name="Cálculo 2 3 3 2 6 2" xfId="961"/>
    <cellStyle name="Cálculo 2 3 3 2 7" xfId="962"/>
    <cellStyle name="Cálculo 2 3 3 2 7 2" xfId="963"/>
    <cellStyle name="Cálculo 2 3 3 2 8" xfId="964"/>
    <cellStyle name="Cálculo 2 3 3 2 8 2" xfId="965"/>
    <cellStyle name="Cálculo 2 3 3 2 9" xfId="966"/>
    <cellStyle name="Cálculo 2 3 3 2 9 2" xfId="967"/>
    <cellStyle name="Cálculo 2 3 3 3" xfId="968"/>
    <cellStyle name="Cálculo 2 3 3 3 10" xfId="969"/>
    <cellStyle name="Cálculo 2 3 3 3 10 2" xfId="970"/>
    <cellStyle name="Cálculo 2 3 3 3 11" xfId="971"/>
    <cellStyle name="Cálculo 2 3 3 3 11 2" xfId="972"/>
    <cellStyle name="Cálculo 2 3 3 3 12" xfId="973"/>
    <cellStyle name="Cálculo 2 3 3 3 12 2" xfId="974"/>
    <cellStyle name="Cálculo 2 3 3 3 13" xfId="975"/>
    <cellStyle name="Cálculo 2 3 3 3 2" xfId="976"/>
    <cellStyle name="Cálculo 2 3 3 3 2 10" xfId="977"/>
    <cellStyle name="Cálculo 2 3 3 3 2 10 2" xfId="978"/>
    <cellStyle name="Cálculo 2 3 3 3 2 11" xfId="979"/>
    <cellStyle name="Cálculo 2 3 3 3 2 2" xfId="980"/>
    <cellStyle name="Cálculo 2 3 3 3 2 2 2" xfId="981"/>
    <cellStyle name="Cálculo 2 3 3 3 2 3" xfId="982"/>
    <cellStyle name="Cálculo 2 3 3 3 2 3 2" xfId="983"/>
    <cellStyle name="Cálculo 2 3 3 3 2 4" xfId="984"/>
    <cellStyle name="Cálculo 2 3 3 3 2 4 2" xfId="985"/>
    <cellStyle name="Cálculo 2 3 3 3 2 5" xfId="986"/>
    <cellStyle name="Cálculo 2 3 3 3 2 5 2" xfId="987"/>
    <cellStyle name="Cálculo 2 3 3 3 2 6" xfId="988"/>
    <cellStyle name="Cálculo 2 3 3 3 2 6 2" xfId="989"/>
    <cellStyle name="Cálculo 2 3 3 3 2 7" xfId="990"/>
    <cellStyle name="Cálculo 2 3 3 3 2 7 2" xfId="991"/>
    <cellStyle name="Cálculo 2 3 3 3 2 8" xfId="992"/>
    <cellStyle name="Cálculo 2 3 3 3 2 8 2" xfId="993"/>
    <cellStyle name="Cálculo 2 3 3 3 2 9" xfId="994"/>
    <cellStyle name="Cálculo 2 3 3 3 2 9 2" xfId="995"/>
    <cellStyle name="Cálculo 2 3 3 3 3" xfId="996"/>
    <cellStyle name="Cálculo 2 3 3 3 3 10" xfId="997"/>
    <cellStyle name="Cálculo 2 3 3 3 3 10 2" xfId="998"/>
    <cellStyle name="Cálculo 2 3 3 3 3 11" xfId="999"/>
    <cellStyle name="Cálculo 2 3 3 3 3 2" xfId="1000"/>
    <cellStyle name="Cálculo 2 3 3 3 3 2 2" xfId="1001"/>
    <cellStyle name="Cálculo 2 3 3 3 3 3" xfId="1002"/>
    <cellStyle name="Cálculo 2 3 3 3 3 3 2" xfId="1003"/>
    <cellStyle name="Cálculo 2 3 3 3 3 4" xfId="1004"/>
    <cellStyle name="Cálculo 2 3 3 3 3 4 2" xfId="1005"/>
    <cellStyle name="Cálculo 2 3 3 3 3 5" xfId="1006"/>
    <cellStyle name="Cálculo 2 3 3 3 3 5 2" xfId="1007"/>
    <cellStyle name="Cálculo 2 3 3 3 3 6" xfId="1008"/>
    <cellStyle name="Cálculo 2 3 3 3 3 6 2" xfId="1009"/>
    <cellStyle name="Cálculo 2 3 3 3 3 7" xfId="1010"/>
    <cellStyle name="Cálculo 2 3 3 3 3 7 2" xfId="1011"/>
    <cellStyle name="Cálculo 2 3 3 3 3 8" xfId="1012"/>
    <cellStyle name="Cálculo 2 3 3 3 3 8 2" xfId="1013"/>
    <cellStyle name="Cálculo 2 3 3 3 3 9" xfId="1014"/>
    <cellStyle name="Cálculo 2 3 3 3 3 9 2" xfId="1015"/>
    <cellStyle name="Cálculo 2 3 3 3 4" xfId="1016"/>
    <cellStyle name="Cálculo 2 3 3 3 4 2" xfId="1017"/>
    <cellStyle name="Cálculo 2 3 3 3 5" xfId="1018"/>
    <cellStyle name="Cálculo 2 3 3 3 5 2" xfId="1019"/>
    <cellStyle name="Cálculo 2 3 3 3 6" xfId="1020"/>
    <cellStyle name="Cálculo 2 3 3 3 6 2" xfId="1021"/>
    <cellStyle name="Cálculo 2 3 3 3 7" xfId="1022"/>
    <cellStyle name="Cálculo 2 3 3 3 7 2" xfId="1023"/>
    <cellStyle name="Cálculo 2 3 3 3 8" xfId="1024"/>
    <cellStyle name="Cálculo 2 3 3 3 8 2" xfId="1025"/>
    <cellStyle name="Cálculo 2 3 3 3 9" xfId="1026"/>
    <cellStyle name="Cálculo 2 3 3 3 9 2" xfId="1027"/>
    <cellStyle name="Cálculo 2 3 3 4" xfId="1028"/>
    <cellStyle name="Cálculo 2 3 3 4 10" xfId="1029"/>
    <cellStyle name="Cálculo 2 3 3 4 10 2" xfId="1030"/>
    <cellStyle name="Cálculo 2 3 3 4 11" xfId="1031"/>
    <cellStyle name="Cálculo 2 3 3 4 2" xfId="1032"/>
    <cellStyle name="Cálculo 2 3 3 4 2 2" xfId="1033"/>
    <cellStyle name="Cálculo 2 3 3 4 3" xfId="1034"/>
    <cellStyle name="Cálculo 2 3 3 4 3 2" xfId="1035"/>
    <cellStyle name="Cálculo 2 3 3 4 4" xfId="1036"/>
    <cellStyle name="Cálculo 2 3 3 4 4 2" xfId="1037"/>
    <cellStyle name="Cálculo 2 3 3 4 5" xfId="1038"/>
    <cellStyle name="Cálculo 2 3 3 4 5 2" xfId="1039"/>
    <cellStyle name="Cálculo 2 3 3 4 6" xfId="1040"/>
    <cellStyle name="Cálculo 2 3 3 4 6 2" xfId="1041"/>
    <cellStyle name="Cálculo 2 3 3 4 7" xfId="1042"/>
    <cellStyle name="Cálculo 2 3 3 4 7 2" xfId="1043"/>
    <cellStyle name="Cálculo 2 3 3 4 8" xfId="1044"/>
    <cellStyle name="Cálculo 2 3 3 4 8 2" xfId="1045"/>
    <cellStyle name="Cálculo 2 3 3 4 9" xfId="1046"/>
    <cellStyle name="Cálculo 2 3 3 4 9 2" xfId="1047"/>
    <cellStyle name="Cálculo 2 3 3 5" xfId="1048"/>
    <cellStyle name="Cálculo 2 3 3 5 10" xfId="1049"/>
    <cellStyle name="Cálculo 2 3 3 5 10 2" xfId="1050"/>
    <cellStyle name="Cálculo 2 3 3 5 11" xfId="1051"/>
    <cellStyle name="Cálculo 2 3 3 5 2" xfId="1052"/>
    <cellStyle name="Cálculo 2 3 3 5 2 2" xfId="1053"/>
    <cellStyle name="Cálculo 2 3 3 5 3" xfId="1054"/>
    <cellStyle name="Cálculo 2 3 3 5 3 2" xfId="1055"/>
    <cellStyle name="Cálculo 2 3 3 5 4" xfId="1056"/>
    <cellStyle name="Cálculo 2 3 3 5 4 2" xfId="1057"/>
    <cellStyle name="Cálculo 2 3 3 5 5" xfId="1058"/>
    <cellStyle name="Cálculo 2 3 3 5 5 2" xfId="1059"/>
    <cellStyle name="Cálculo 2 3 3 5 6" xfId="1060"/>
    <cellStyle name="Cálculo 2 3 3 5 6 2" xfId="1061"/>
    <cellStyle name="Cálculo 2 3 3 5 7" xfId="1062"/>
    <cellStyle name="Cálculo 2 3 3 5 7 2" xfId="1063"/>
    <cellStyle name="Cálculo 2 3 3 5 8" xfId="1064"/>
    <cellStyle name="Cálculo 2 3 3 5 8 2" xfId="1065"/>
    <cellStyle name="Cálculo 2 3 3 5 9" xfId="1066"/>
    <cellStyle name="Cálculo 2 3 3 5 9 2" xfId="1067"/>
    <cellStyle name="Cálculo 2 3 3 6" xfId="1068"/>
    <cellStyle name="Cálculo 2 3 3 6 2" xfId="1069"/>
    <cellStyle name="Cálculo 2 3 3 7" xfId="1070"/>
    <cellStyle name="Cálculo 2 3 3 7 2" xfId="1071"/>
    <cellStyle name="Cálculo 2 3 3 8" xfId="1072"/>
    <cellStyle name="Cálculo 2 3 3 8 2" xfId="1073"/>
    <cellStyle name="Cálculo 2 3 3 9" xfId="1074"/>
    <cellStyle name="Cálculo 2 3 3 9 2" xfId="1075"/>
    <cellStyle name="Cálculo 2 3 4" xfId="1076"/>
    <cellStyle name="Cálculo 2 3 4 10" xfId="1077"/>
    <cellStyle name="Cálculo 2 3 4 10 2" xfId="1078"/>
    <cellStyle name="Cálculo 2 3 4 11" xfId="1079"/>
    <cellStyle name="Cálculo 2 3 4 11 2" xfId="1080"/>
    <cellStyle name="Cálculo 2 3 4 12" xfId="1081"/>
    <cellStyle name="Cálculo 2 3 4 12 2" xfId="1082"/>
    <cellStyle name="Cálculo 2 3 4 13" xfId="1083"/>
    <cellStyle name="Cálculo 2 3 4 2" xfId="1084"/>
    <cellStyle name="Cálculo 2 3 4 2 10" xfId="1085"/>
    <cellStyle name="Cálculo 2 3 4 2 10 2" xfId="1086"/>
    <cellStyle name="Cálculo 2 3 4 2 11" xfId="1087"/>
    <cellStyle name="Cálculo 2 3 4 2 2" xfId="1088"/>
    <cellStyle name="Cálculo 2 3 4 2 2 2" xfId="1089"/>
    <cellStyle name="Cálculo 2 3 4 2 3" xfId="1090"/>
    <cellStyle name="Cálculo 2 3 4 2 3 2" xfId="1091"/>
    <cellStyle name="Cálculo 2 3 4 2 4" xfId="1092"/>
    <cellStyle name="Cálculo 2 3 4 2 4 2" xfId="1093"/>
    <cellStyle name="Cálculo 2 3 4 2 5" xfId="1094"/>
    <cellStyle name="Cálculo 2 3 4 2 5 2" xfId="1095"/>
    <cellStyle name="Cálculo 2 3 4 2 6" xfId="1096"/>
    <cellStyle name="Cálculo 2 3 4 2 6 2" xfId="1097"/>
    <cellStyle name="Cálculo 2 3 4 2 7" xfId="1098"/>
    <cellStyle name="Cálculo 2 3 4 2 7 2" xfId="1099"/>
    <cellStyle name="Cálculo 2 3 4 2 8" xfId="1100"/>
    <cellStyle name="Cálculo 2 3 4 2 8 2" xfId="1101"/>
    <cellStyle name="Cálculo 2 3 4 2 9" xfId="1102"/>
    <cellStyle name="Cálculo 2 3 4 2 9 2" xfId="1103"/>
    <cellStyle name="Cálculo 2 3 4 3" xfId="1104"/>
    <cellStyle name="Cálculo 2 3 4 3 10" xfId="1105"/>
    <cellStyle name="Cálculo 2 3 4 3 10 2" xfId="1106"/>
    <cellStyle name="Cálculo 2 3 4 3 11" xfId="1107"/>
    <cellStyle name="Cálculo 2 3 4 3 2" xfId="1108"/>
    <cellStyle name="Cálculo 2 3 4 3 2 2" xfId="1109"/>
    <cellStyle name="Cálculo 2 3 4 3 3" xfId="1110"/>
    <cellStyle name="Cálculo 2 3 4 3 3 2" xfId="1111"/>
    <cellStyle name="Cálculo 2 3 4 3 4" xfId="1112"/>
    <cellStyle name="Cálculo 2 3 4 3 4 2" xfId="1113"/>
    <cellStyle name="Cálculo 2 3 4 3 5" xfId="1114"/>
    <cellStyle name="Cálculo 2 3 4 3 5 2" xfId="1115"/>
    <cellStyle name="Cálculo 2 3 4 3 6" xfId="1116"/>
    <cellStyle name="Cálculo 2 3 4 3 6 2" xfId="1117"/>
    <cellStyle name="Cálculo 2 3 4 3 7" xfId="1118"/>
    <cellStyle name="Cálculo 2 3 4 3 7 2" xfId="1119"/>
    <cellStyle name="Cálculo 2 3 4 3 8" xfId="1120"/>
    <cellStyle name="Cálculo 2 3 4 3 8 2" xfId="1121"/>
    <cellStyle name="Cálculo 2 3 4 3 9" xfId="1122"/>
    <cellStyle name="Cálculo 2 3 4 3 9 2" xfId="1123"/>
    <cellStyle name="Cálculo 2 3 4 4" xfId="1124"/>
    <cellStyle name="Cálculo 2 3 4 4 2" xfId="1125"/>
    <cellStyle name="Cálculo 2 3 4 5" xfId="1126"/>
    <cellStyle name="Cálculo 2 3 4 5 2" xfId="1127"/>
    <cellStyle name="Cálculo 2 3 4 6" xfId="1128"/>
    <cellStyle name="Cálculo 2 3 4 6 2" xfId="1129"/>
    <cellStyle name="Cálculo 2 3 4 7" xfId="1130"/>
    <cellStyle name="Cálculo 2 3 4 7 2" xfId="1131"/>
    <cellStyle name="Cálculo 2 3 4 8" xfId="1132"/>
    <cellStyle name="Cálculo 2 3 4 8 2" xfId="1133"/>
    <cellStyle name="Cálculo 2 3 4 9" xfId="1134"/>
    <cellStyle name="Cálculo 2 3 4 9 2" xfId="1135"/>
    <cellStyle name="Cálculo 2 3 5" xfId="1136"/>
    <cellStyle name="Cálculo 2 3 5 10" xfId="1137"/>
    <cellStyle name="Cálculo 2 3 5 10 2" xfId="1138"/>
    <cellStyle name="Cálculo 2 3 5 11" xfId="1139"/>
    <cellStyle name="Cálculo 2 3 5 11 2" xfId="1140"/>
    <cellStyle name="Cálculo 2 3 5 12" xfId="1141"/>
    <cellStyle name="Cálculo 2 3 5 12 2" xfId="1142"/>
    <cellStyle name="Cálculo 2 3 5 13" xfId="1143"/>
    <cellStyle name="Cálculo 2 3 5 2" xfId="1144"/>
    <cellStyle name="Cálculo 2 3 5 2 10" xfId="1145"/>
    <cellStyle name="Cálculo 2 3 5 2 10 2" xfId="1146"/>
    <cellStyle name="Cálculo 2 3 5 2 11" xfId="1147"/>
    <cellStyle name="Cálculo 2 3 5 2 2" xfId="1148"/>
    <cellStyle name="Cálculo 2 3 5 2 2 2" xfId="1149"/>
    <cellStyle name="Cálculo 2 3 5 2 3" xfId="1150"/>
    <cellStyle name="Cálculo 2 3 5 2 3 2" xfId="1151"/>
    <cellStyle name="Cálculo 2 3 5 2 4" xfId="1152"/>
    <cellStyle name="Cálculo 2 3 5 2 4 2" xfId="1153"/>
    <cellStyle name="Cálculo 2 3 5 2 5" xfId="1154"/>
    <cellStyle name="Cálculo 2 3 5 2 5 2" xfId="1155"/>
    <cellStyle name="Cálculo 2 3 5 2 6" xfId="1156"/>
    <cellStyle name="Cálculo 2 3 5 2 6 2" xfId="1157"/>
    <cellStyle name="Cálculo 2 3 5 2 7" xfId="1158"/>
    <cellStyle name="Cálculo 2 3 5 2 7 2" xfId="1159"/>
    <cellStyle name="Cálculo 2 3 5 2 8" xfId="1160"/>
    <cellStyle name="Cálculo 2 3 5 2 8 2" xfId="1161"/>
    <cellStyle name="Cálculo 2 3 5 2 9" xfId="1162"/>
    <cellStyle name="Cálculo 2 3 5 2 9 2" xfId="1163"/>
    <cellStyle name="Cálculo 2 3 5 3" xfId="1164"/>
    <cellStyle name="Cálculo 2 3 5 3 10" xfId="1165"/>
    <cellStyle name="Cálculo 2 3 5 3 10 2" xfId="1166"/>
    <cellStyle name="Cálculo 2 3 5 3 11" xfId="1167"/>
    <cellStyle name="Cálculo 2 3 5 3 2" xfId="1168"/>
    <cellStyle name="Cálculo 2 3 5 3 2 2" xfId="1169"/>
    <cellStyle name="Cálculo 2 3 5 3 3" xfId="1170"/>
    <cellStyle name="Cálculo 2 3 5 3 3 2" xfId="1171"/>
    <cellStyle name="Cálculo 2 3 5 3 4" xfId="1172"/>
    <cellStyle name="Cálculo 2 3 5 3 4 2" xfId="1173"/>
    <cellStyle name="Cálculo 2 3 5 3 5" xfId="1174"/>
    <cellStyle name="Cálculo 2 3 5 3 5 2" xfId="1175"/>
    <cellStyle name="Cálculo 2 3 5 3 6" xfId="1176"/>
    <cellStyle name="Cálculo 2 3 5 3 6 2" xfId="1177"/>
    <cellStyle name="Cálculo 2 3 5 3 7" xfId="1178"/>
    <cellStyle name="Cálculo 2 3 5 3 7 2" xfId="1179"/>
    <cellStyle name="Cálculo 2 3 5 3 8" xfId="1180"/>
    <cellStyle name="Cálculo 2 3 5 3 8 2" xfId="1181"/>
    <cellStyle name="Cálculo 2 3 5 3 9" xfId="1182"/>
    <cellStyle name="Cálculo 2 3 5 3 9 2" xfId="1183"/>
    <cellStyle name="Cálculo 2 3 5 4" xfId="1184"/>
    <cellStyle name="Cálculo 2 3 5 4 2" xfId="1185"/>
    <cellStyle name="Cálculo 2 3 5 5" xfId="1186"/>
    <cellStyle name="Cálculo 2 3 5 5 2" xfId="1187"/>
    <cellStyle name="Cálculo 2 3 5 6" xfId="1188"/>
    <cellStyle name="Cálculo 2 3 5 6 2" xfId="1189"/>
    <cellStyle name="Cálculo 2 3 5 7" xfId="1190"/>
    <cellStyle name="Cálculo 2 3 5 7 2" xfId="1191"/>
    <cellStyle name="Cálculo 2 3 5 8" xfId="1192"/>
    <cellStyle name="Cálculo 2 3 5 8 2" xfId="1193"/>
    <cellStyle name="Cálculo 2 3 5 9" xfId="1194"/>
    <cellStyle name="Cálculo 2 3 5 9 2" xfId="1195"/>
    <cellStyle name="Cálculo 2 3 6" xfId="1196"/>
    <cellStyle name="Cálculo 2 3 6 2" xfId="1197"/>
    <cellStyle name="Cálculo 2 3 7" xfId="1198"/>
    <cellStyle name="Cálculo 2 3 7 2" xfId="1199"/>
    <cellStyle name="Cálculo 2 3 8" xfId="1200"/>
    <cellStyle name="Cálculo 2 3 8 2" xfId="1201"/>
    <cellStyle name="Cálculo 2 3 9" xfId="1202"/>
    <cellStyle name="Cálculo 2 3 9 2" xfId="1203"/>
    <cellStyle name="Cálculo 2 4" xfId="1204"/>
    <cellStyle name="Cálculo 2 4 10" xfId="1205"/>
    <cellStyle name="Cálculo 2 4 10 2" xfId="1206"/>
    <cellStyle name="Cálculo 2 4 11" xfId="1207"/>
    <cellStyle name="Cálculo 2 4 11 2" xfId="1208"/>
    <cellStyle name="Cálculo 2 4 12" xfId="1209"/>
    <cellStyle name="Cálculo 2 4 12 2" xfId="1210"/>
    <cellStyle name="Cálculo 2 4 13" xfId="1211"/>
    <cellStyle name="Cálculo 2 4 13 2" xfId="1212"/>
    <cellStyle name="Cálculo 2 4 14" xfId="1213"/>
    <cellStyle name="Cálculo 2 4 14 2" xfId="1214"/>
    <cellStyle name="Cálculo 2 4 15" xfId="1215"/>
    <cellStyle name="Cálculo 2 4 16" xfId="1216"/>
    <cellStyle name="Cálculo 2 4 2" xfId="1217"/>
    <cellStyle name="Cálculo 2 4 2 10" xfId="1218"/>
    <cellStyle name="Cálculo 2 4 2 10 2" xfId="1219"/>
    <cellStyle name="Cálculo 2 4 2 11" xfId="1220"/>
    <cellStyle name="Cálculo 2 4 2 11 2" xfId="1221"/>
    <cellStyle name="Cálculo 2 4 2 12" xfId="1222"/>
    <cellStyle name="Cálculo 2 4 2 12 2" xfId="1223"/>
    <cellStyle name="Cálculo 2 4 2 13" xfId="1224"/>
    <cellStyle name="Cálculo 2 4 2 2" xfId="1225"/>
    <cellStyle name="Cálculo 2 4 2 2 10" xfId="1226"/>
    <cellStyle name="Cálculo 2 4 2 2 10 2" xfId="1227"/>
    <cellStyle name="Cálculo 2 4 2 2 11" xfId="1228"/>
    <cellStyle name="Cálculo 2 4 2 2 2" xfId="1229"/>
    <cellStyle name="Cálculo 2 4 2 2 2 2" xfId="1230"/>
    <cellStyle name="Cálculo 2 4 2 2 3" xfId="1231"/>
    <cellStyle name="Cálculo 2 4 2 2 3 2" xfId="1232"/>
    <cellStyle name="Cálculo 2 4 2 2 4" xfId="1233"/>
    <cellStyle name="Cálculo 2 4 2 2 4 2" xfId="1234"/>
    <cellStyle name="Cálculo 2 4 2 2 5" xfId="1235"/>
    <cellStyle name="Cálculo 2 4 2 2 5 2" xfId="1236"/>
    <cellStyle name="Cálculo 2 4 2 2 6" xfId="1237"/>
    <cellStyle name="Cálculo 2 4 2 2 6 2" xfId="1238"/>
    <cellStyle name="Cálculo 2 4 2 2 7" xfId="1239"/>
    <cellStyle name="Cálculo 2 4 2 2 7 2" xfId="1240"/>
    <cellStyle name="Cálculo 2 4 2 2 8" xfId="1241"/>
    <cellStyle name="Cálculo 2 4 2 2 8 2" xfId="1242"/>
    <cellStyle name="Cálculo 2 4 2 2 9" xfId="1243"/>
    <cellStyle name="Cálculo 2 4 2 2 9 2" xfId="1244"/>
    <cellStyle name="Cálculo 2 4 2 3" xfId="1245"/>
    <cellStyle name="Cálculo 2 4 2 3 10" xfId="1246"/>
    <cellStyle name="Cálculo 2 4 2 3 10 2" xfId="1247"/>
    <cellStyle name="Cálculo 2 4 2 3 11" xfId="1248"/>
    <cellStyle name="Cálculo 2 4 2 3 2" xfId="1249"/>
    <cellStyle name="Cálculo 2 4 2 3 2 2" xfId="1250"/>
    <cellStyle name="Cálculo 2 4 2 3 3" xfId="1251"/>
    <cellStyle name="Cálculo 2 4 2 3 3 2" xfId="1252"/>
    <cellStyle name="Cálculo 2 4 2 3 4" xfId="1253"/>
    <cellStyle name="Cálculo 2 4 2 3 4 2" xfId="1254"/>
    <cellStyle name="Cálculo 2 4 2 3 5" xfId="1255"/>
    <cellStyle name="Cálculo 2 4 2 3 5 2" xfId="1256"/>
    <cellStyle name="Cálculo 2 4 2 3 6" xfId="1257"/>
    <cellStyle name="Cálculo 2 4 2 3 6 2" xfId="1258"/>
    <cellStyle name="Cálculo 2 4 2 3 7" xfId="1259"/>
    <cellStyle name="Cálculo 2 4 2 3 7 2" xfId="1260"/>
    <cellStyle name="Cálculo 2 4 2 3 8" xfId="1261"/>
    <cellStyle name="Cálculo 2 4 2 3 8 2" xfId="1262"/>
    <cellStyle name="Cálculo 2 4 2 3 9" xfId="1263"/>
    <cellStyle name="Cálculo 2 4 2 3 9 2" xfId="1264"/>
    <cellStyle name="Cálculo 2 4 2 4" xfId="1265"/>
    <cellStyle name="Cálculo 2 4 2 4 2" xfId="1266"/>
    <cellStyle name="Cálculo 2 4 2 5" xfId="1267"/>
    <cellStyle name="Cálculo 2 4 2 5 2" xfId="1268"/>
    <cellStyle name="Cálculo 2 4 2 6" xfId="1269"/>
    <cellStyle name="Cálculo 2 4 2 6 2" xfId="1270"/>
    <cellStyle name="Cálculo 2 4 2 7" xfId="1271"/>
    <cellStyle name="Cálculo 2 4 2 7 2" xfId="1272"/>
    <cellStyle name="Cálculo 2 4 2 8" xfId="1273"/>
    <cellStyle name="Cálculo 2 4 2 8 2" xfId="1274"/>
    <cellStyle name="Cálculo 2 4 2 9" xfId="1275"/>
    <cellStyle name="Cálculo 2 4 2 9 2" xfId="1276"/>
    <cellStyle name="Cálculo 2 4 3" xfId="1277"/>
    <cellStyle name="Cálculo 2 4 3 10" xfId="1278"/>
    <cellStyle name="Cálculo 2 4 3 10 2" xfId="1279"/>
    <cellStyle name="Cálculo 2 4 3 11" xfId="1280"/>
    <cellStyle name="Cálculo 2 4 3 11 2" xfId="1281"/>
    <cellStyle name="Cálculo 2 4 3 12" xfId="1282"/>
    <cellStyle name="Cálculo 2 4 3 12 2" xfId="1283"/>
    <cellStyle name="Cálculo 2 4 3 13" xfId="1284"/>
    <cellStyle name="Cálculo 2 4 3 2" xfId="1285"/>
    <cellStyle name="Cálculo 2 4 3 2 10" xfId="1286"/>
    <cellStyle name="Cálculo 2 4 3 2 10 2" xfId="1287"/>
    <cellStyle name="Cálculo 2 4 3 2 11" xfId="1288"/>
    <cellStyle name="Cálculo 2 4 3 2 2" xfId="1289"/>
    <cellStyle name="Cálculo 2 4 3 2 2 2" xfId="1290"/>
    <cellStyle name="Cálculo 2 4 3 2 3" xfId="1291"/>
    <cellStyle name="Cálculo 2 4 3 2 3 2" xfId="1292"/>
    <cellStyle name="Cálculo 2 4 3 2 4" xfId="1293"/>
    <cellStyle name="Cálculo 2 4 3 2 4 2" xfId="1294"/>
    <cellStyle name="Cálculo 2 4 3 2 5" xfId="1295"/>
    <cellStyle name="Cálculo 2 4 3 2 5 2" xfId="1296"/>
    <cellStyle name="Cálculo 2 4 3 2 6" xfId="1297"/>
    <cellStyle name="Cálculo 2 4 3 2 6 2" xfId="1298"/>
    <cellStyle name="Cálculo 2 4 3 2 7" xfId="1299"/>
    <cellStyle name="Cálculo 2 4 3 2 7 2" xfId="1300"/>
    <cellStyle name="Cálculo 2 4 3 2 8" xfId="1301"/>
    <cellStyle name="Cálculo 2 4 3 2 8 2" xfId="1302"/>
    <cellStyle name="Cálculo 2 4 3 2 9" xfId="1303"/>
    <cellStyle name="Cálculo 2 4 3 2 9 2" xfId="1304"/>
    <cellStyle name="Cálculo 2 4 3 3" xfId="1305"/>
    <cellStyle name="Cálculo 2 4 3 3 10" xfId="1306"/>
    <cellStyle name="Cálculo 2 4 3 3 10 2" xfId="1307"/>
    <cellStyle name="Cálculo 2 4 3 3 11" xfId="1308"/>
    <cellStyle name="Cálculo 2 4 3 3 2" xfId="1309"/>
    <cellStyle name="Cálculo 2 4 3 3 2 2" xfId="1310"/>
    <cellStyle name="Cálculo 2 4 3 3 3" xfId="1311"/>
    <cellStyle name="Cálculo 2 4 3 3 3 2" xfId="1312"/>
    <cellStyle name="Cálculo 2 4 3 3 4" xfId="1313"/>
    <cellStyle name="Cálculo 2 4 3 3 4 2" xfId="1314"/>
    <cellStyle name="Cálculo 2 4 3 3 5" xfId="1315"/>
    <cellStyle name="Cálculo 2 4 3 3 5 2" xfId="1316"/>
    <cellStyle name="Cálculo 2 4 3 3 6" xfId="1317"/>
    <cellStyle name="Cálculo 2 4 3 3 6 2" xfId="1318"/>
    <cellStyle name="Cálculo 2 4 3 3 7" xfId="1319"/>
    <cellStyle name="Cálculo 2 4 3 3 7 2" xfId="1320"/>
    <cellStyle name="Cálculo 2 4 3 3 8" xfId="1321"/>
    <cellStyle name="Cálculo 2 4 3 3 8 2" xfId="1322"/>
    <cellStyle name="Cálculo 2 4 3 3 9" xfId="1323"/>
    <cellStyle name="Cálculo 2 4 3 3 9 2" xfId="1324"/>
    <cellStyle name="Cálculo 2 4 3 4" xfId="1325"/>
    <cellStyle name="Cálculo 2 4 3 4 2" xfId="1326"/>
    <cellStyle name="Cálculo 2 4 3 5" xfId="1327"/>
    <cellStyle name="Cálculo 2 4 3 5 2" xfId="1328"/>
    <cellStyle name="Cálculo 2 4 3 6" xfId="1329"/>
    <cellStyle name="Cálculo 2 4 3 6 2" xfId="1330"/>
    <cellStyle name="Cálculo 2 4 3 7" xfId="1331"/>
    <cellStyle name="Cálculo 2 4 3 7 2" xfId="1332"/>
    <cellStyle name="Cálculo 2 4 3 8" xfId="1333"/>
    <cellStyle name="Cálculo 2 4 3 8 2" xfId="1334"/>
    <cellStyle name="Cálculo 2 4 3 9" xfId="1335"/>
    <cellStyle name="Cálculo 2 4 3 9 2" xfId="1336"/>
    <cellStyle name="Cálculo 2 4 4" xfId="1337"/>
    <cellStyle name="Cálculo 2 4 4 10" xfId="1338"/>
    <cellStyle name="Cálculo 2 4 4 10 2" xfId="1339"/>
    <cellStyle name="Cálculo 2 4 4 11" xfId="1340"/>
    <cellStyle name="Cálculo 2 4 4 2" xfId="1341"/>
    <cellStyle name="Cálculo 2 4 4 2 2" xfId="1342"/>
    <cellStyle name="Cálculo 2 4 4 3" xfId="1343"/>
    <cellStyle name="Cálculo 2 4 4 3 2" xfId="1344"/>
    <cellStyle name="Cálculo 2 4 4 4" xfId="1345"/>
    <cellStyle name="Cálculo 2 4 4 4 2" xfId="1346"/>
    <cellStyle name="Cálculo 2 4 4 5" xfId="1347"/>
    <cellStyle name="Cálculo 2 4 4 5 2" xfId="1348"/>
    <cellStyle name="Cálculo 2 4 4 6" xfId="1349"/>
    <cellStyle name="Cálculo 2 4 4 6 2" xfId="1350"/>
    <cellStyle name="Cálculo 2 4 4 7" xfId="1351"/>
    <cellStyle name="Cálculo 2 4 4 7 2" xfId="1352"/>
    <cellStyle name="Cálculo 2 4 4 8" xfId="1353"/>
    <cellStyle name="Cálculo 2 4 4 8 2" xfId="1354"/>
    <cellStyle name="Cálculo 2 4 4 9" xfId="1355"/>
    <cellStyle name="Cálculo 2 4 4 9 2" xfId="1356"/>
    <cellStyle name="Cálculo 2 4 5" xfId="1357"/>
    <cellStyle name="Cálculo 2 4 5 10" xfId="1358"/>
    <cellStyle name="Cálculo 2 4 5 10 2" xfId="1359"/>
    <cellStyle name="Cálculo 2 4 5 11" xfId="1360"/>
    <cellStyle name="Cálculo 2 4 5 2" xfId="1361"/>
    <cellStyle name="Cálculo 2 4 5 2 2" xfId="1362"/>
    <cellStyle name="Cálculo 2 4 5 3" xfId="1363"/>
    <cellStyle name="Cálculo 2 4 5 3 2" xfId="1364"/>
    <cellStyle name="Cálculo 2 4 5 4" xfId="1365"/>
    <cellStyle name="Cálculo 2 4 5 4 2" xfId="1366"/>
    <cellStyle name="Cálculo 2 4 5 5" xfId="1367"/>
    <cellStyle name="Cálculo 2 4 5 5 2" xfId="1368"/>
    <cellStyle name="Cálculo 2 4 5 6" xfId="1369"/>
    <cellStyle name="Cálculo 2 4 5 6 2" xfId="1370"/>
    <cellStyle name="Cálculo 2 4 5 7" xfId="1371"/>
    <cellStyle name="Cálculo 2 4 5 7 2" xfId="1372"/>
    <cellStyle name="Cálculo 2 4 5 8" xfId="1373"/>
    <cellStyle name="Cálculo 2 4 5 8 2" xfId="1374"/>
    <cellStyle name="Cálculo 2 4 5 9" xfId="1375"/>
    <cellStyle name="Cálculo 2 4 5 9 2" xfId="1376"/>
    <cellStyle name="Cálculo 2 4 6" xfId="1377"/>
    <cellStyle name="Cálculo 2 4 6 2" xfId="1378"/>
    <cellStyle name="Cálculo 2 4 7" xfId="1379"/>
    <cellStyle name="Cálculo 2 4 7 2" xfId="1380"/>
    <cellStyle name="Cálculo 2 4 8" xfId="1381"/>
    <cellStyle name="Cálculo 2 4 8 2" xfId="1382"/>
    <cellStyle name="Cálculo 2 4 9" xfId="1383"/>
    <cellStyle name="Cálculo 2 4 9 2" xfId="1384"/>
    <cellStyle name="Cálculo 2 5" xfId="1385"/>
    <cellStyle name="Cálculo 2 5 10" xfId="1386"/>
    <cellStyle name="Cálculo 2 5 10 2" xfId="1387"/>
    <cellStyle name="Cálculo 2 5 11" xfId="1388"/>
    <cellStyle name="Cálculo 2 5 11 2" xfId="1389"/>
    <cellStyle name="Cálculo 2 5 12" xfId="1390"/>
    <cellStyle name="Cálculo 2 5 12 2" xfId="1391"/>
    <cellStyle name="Cálculo 2 5 13" xfId="1392"/>
    <cellStyle name="Cálculo 2 5 13 2" xfId="1393"/>
    <cellStyle name="Cálculo 2 5 14" xfId="1394"/>
    <cellStyle name="Cálculo 2 5 14 2" xfId="1395"/>
    <cellStyle name="Cálculo 2 5 15" xfId="1396"/>
    <cellStyle name="Cálculo 2 5 2" xfId="1397"/>
    <cellStyle name="Cálculo 2 5 2 10" xfId="1398"/>
    <cellStyle name="Cálculo 2 5 2 10 2" xfId="1399"/>
    <cellStyle name="Cálculo 2 5 2 11" xfId="1400"/>
    <cellStyle name="Cálculo 2 5 2 11 2" xfId="1401"/>
    <cellStyle name="Cálculo 2 5 2 12" xfId="1402"/>
    <cellStyle name="Cálculo 2 5 2 12 2" xfId="1403"/>
    <cellStyle name="Cálculo 2 5 2 13" xfId="1404"/>
    <cellStyle name="Cálculo 2 5 2 2" xfId="1405"/>
    <cellStyle name="Cálculo 2 5 2 2 10" xfId="1406"/>
    <cellStyle name="Cálculo 2 5 2 2 10 2" xfId="1407"/>
    <cellStyle name="Cálculo 2 5 2 2 11" xfId="1408"/>
    <cellStyle name="Cálculo 2 5 2 2 2" xfId="1409"/>
    <cellStyle name="Cálculo 2 5 2 2 2 2" xfId="1410"/>
    <cellStyle name="Cálculo 2 5 2 2 3" xfId="1411"/>
    <cellStyle name="Cálculo 2 5 2 2 3 2" xfId="1412"/>
    <cellStyle name="Cálculo 2 5 2 2 4" xfId="1413"/>
    <cellStyle name="Cálculo 2 5 2 2 4 2" xfId="1414"/>
    <cellStyle name="Cálculo 2 5 2 2 5" xfId="1415"/>
    <cellStyle name="Cálculo 2 5 2 2 5 2" xfId="1416"/>
    <cellStyle name="Cálculo 2 5 2 2 6" xfId="1417"/>
    <cellStyle name="Cálculo 2 5 2 2 6 2" xfId="1418"/>
    <cellStyle name="Cálculo 2 5 2 2 7" xfId="1419"/>
    <cellStyle name="Cálculo 2 5 2 2 7 2" xfId="1420"/>
    <cellStyle name="Cálculo 2 5 2 2 8" xfId="1421"/>
    <cellStyle name="Cálculo 2 5 2 2 8 2" xfId="1422"/>
    <cellStyle name="Cálculo 2 5 2 2 9" xfId="1423"/>
    <cellStyle name="Cálculo 2 5 2 2 9 2" xfId="1424"/>
    <cellStyle name="Cálculo 2 5 2 3" xfId="1425"/>
    <cellStyle name="Cálculo 2 5 2 3 10" xfId="1426"/>
    <cellStyle name="Cálculo 2 5 2 3 10 2" xfId="1427"/>
    <cellStyle name="Cálculo 2 5 2 3 11" xfId="1428"/>
    <cellStyle name="Cálculo 2 5 2 3 2" xfId="1429"/>
    <cellStyle name="Cálculo 2 5 2 3 2 2" xfId="1430"/>
    <cellStyle name="Cálculo 2 5 2 3 3" xfId="1431"/>
    <cellStyle name="Cálculo 2 5 2 3 3 2" xfId="1432"/>
    <cellStyle name="Cálculo 2 5 2 3 4" xfId="1433"/>
    <cellStyle name="Cálculo 2 5 2 3 4 2" xfId="1434"/>
    <cellStyle name="Cálculo 2 5 2 3 5" xfId="1435"/>
    <cellStyle name="Cálculo 2 5 2 3 5 2" xfId="1436"/>
    <cellStyle name="Cálculo 2 5 2 3 6" xfId="1437"/>
    <cellStyle name="Cálculo 2 5 2 3 6 2" xfId="1438"/>
    <cellStyle name="Cálculo 2 5 2 3 7" xfId="1439"/>
    <cellStyle name="Cálculo 2 5 2 3 7 2" xfId="1440"/>
    <cellStyle name="Cálculo 2 5 2 3 8" xfId="1441"/>
    <cellStyle name="Cálculo 2 5 2 3 8 2" xfId="1442"/>
    <cellStyle name="Cálculo 2 5 2 3 9" xfId="1443"/>
    <cellStyle name="Cálculo 2 5 2 3 9 2" xfId="1444"/>
    <cellStyle name="Cálculo 2 5 2 4" xfId="1445"/>
    <cellStyle name="Cálculo 2 5 2 4 2" xfId="1446"/>
    <cellStyle name="Cálculo 2 5 2 5" xfId="1447"/>
    <cellStyle name="Cálculo 2 5 2 5 2" xfId="1448"/>
    <cellStyle name="Cálculo 2 5 2 6" xfId="1449"/>
    <cellStyle name="Cálculo 2 5 2 6 2" xfId="1450"/>
    <cellStyle name="Cálculo 2 5 2 7" xfId="1451"/>
    <cellStyle name="Cálculo 2 5 2 7 2" xfId="1452"/>
    <cellStyle name="Cálculo 2 5 2 8" xfId="1453"/>
    <cellStyle name="Cálculo 2 5 2 8 2" xfId="1454"/>
    <cellStyle name="Cálculo 2 5 2 9" xfId="1455"/>
    <cellStyle name="Cálculo 2 5 2 9 2" xfId="1456"/>
    <cellStyle name="Cálculo 2 5 3" xfId="1457"/>
    <cellStyle name="Cálculo 2 5 3 10" xfId="1458"/>
    <cellStyle name="Cálculo 2 5 3 10 2" xfId="1459"/>
    <cellStyle name="Cálculo 2 5 3 11" xfId="1460"/>
    <cellStyle name="Cálculo 2 5 3 11 2" xfId="1461"/>
    <cellStyle name="Cálculo 2 5 3 12" xfId="1462"/>
    <cellStyle name="Cálculo 2 5 3 12 2" xfId="1463"/>
    <cellStyle name="Cálculo 2 5 3 13" xfId="1464"/>
    <cellStyle name="Cálculo 2 5 3 2" xfId="1465"/>
    <cellStyle name="Cálculo 2 5 3 2 10" xfId="1466"/>
    <cellStyle name="Cálculo 2 5 3 2 10 2" xfId="1467"/>
    <cellStyle name="Cálculo 2 5 3 2 11" xfId="1468"/>
    <cellStyle name="Cálculo 2 5 3 2 2" xfId="1469"/>
    <cellStyle name="Cálculo 2 5 3 2 2 2" xfId="1470"/>
    <cellStyle name="Cálculo 2 5 3 2 3" xfId="1471"/>
    <cellStyle name="Cálculo 2 5 3 2 3 2" xfId="1472"/>
    <cellStyle name="Cálculo 2 5 3 2 4" xfId="1473"/>
    <cellStyle name="Cálculo 2 5 3 2 4 2" xfId="1474"/>
    <cellStyle name="Cálculo 2 5 3 2 5" xfId="1475"/>
    <cellStyle name="Cálculo 2 5 3 2 5 2" xfId="1476"/>
    <cellStyle name="Cálculo 2 5 3 2 6" xfId="1477"/>
    <cellStyle name="Cálculo 2 5 3 2 6 2" xfId="1478"/>
    <cellStyle name="Cálculo 2 5 3 2 7" xfId="1479"/>
    <cellStyle name="Cálculo 2 5 3 2 7 2" xfId="1480"/>
    <cellStyle name="Cálculo 2 5 3 2 8" xfId="1481"/>
    <cellStyle name="Cálculo 2 5 3 2 8 2" xfId="1482"/>
    <cellStyle name="Cálculo 2 5 3 2 9" xfId="1483"/>
    <cellStyle name="Cálculo 2 5 3 2 9 2" xfId="1484"/>
    <cellStyle name="Cálculo 2 5 3 3" xfId="1485"/>
    <cellStyle name="Cálculo 2 5 3 3 10" xfId="1486"/>
    <cellStyle name="Cálculo 2 5 3 3 10 2" xfId="1487"/>
    <cellStyle name="Cálculo 2 5 3 3 11" xfId="1488"/>
    <cellStyle name="Cálculo 2 5 3 3 2" xfId="1489"/>
    <cellStyle name="Cálculo 2 5 3 3 2 2" xfId="1490"/>
    <cellStyle name="Cálculo 2 5 3 3 3" xfId="1491"/>
    <cellStyle name="Cálculo 2 5 3 3 3 2" xfId="1492"/>
    <cellStyle name="Cálculo 2 5 3 3 4" xfId="1493"/>
    <cellStyle name="Cálculo 2 5 3 3 4 2" xfId="1494"/>
    <cellStyle name="Cálculo 2 5 3 3 5" xfId="1495"/>
    <cellStyle name="Cálculo 2 5 3 3 5 2" xfId="1496"/>
    <cellStyle name="Cálculo 2 5 3 3 6" xfId="1497"/>
    <cellStyle name="Cálculo 2 5 3 3 6 2" xfId="1498"/>
    <cellStyle name="Cálculo 2 5 3 3 7" xfId="1499"/>
    <cellStyle name="Cálculo 2 5 3 3 7 2" xfId="1500"/>
    <cellStyle name="Cálculo 2 5 3 3 8" xfId="1501"/>
    <cellStyle name="Cálculo 2 5 3 3 8 2" xfId="1502"/>
    <cellStyle name="Cálculo 2 5 3 3 9" xfId="1503"/>
    <cellStyle name="Cálculo 2 5 3 3 9 2" xfId="1504"/>
    <cellStyle name="Cálculo 2 5 3 4" xfId="1505"/>
    <cellStyle name="Cálculo 2 5 3 4 2" xfId="1506"/>
    <cellStyle name="Cálculo 2 5 3 5" xfId="1507"/>
    <cellStyle name="Cálculo 2 5 3 5 2" xfId="1508"/>
    <cellStyle name="Cálculo 2 5 3 6" xfId="1509"/>
    <cellStyle name="Cálculo 2 5 3 6 2" xfId="1510"/>
    <cellStyle name="Cálculo 2 5 3 7" xfId="1511"/>
    <cellStyle name="Cálculo 2 5 3 7 2" xfId="1512"/>
    <cellStyle name="Cálculo 2 5 3 8" xfId="1513"/>
    <cellStyle name="Cálculo 2 5 3 8 2" xfId="1514"/>
    <cellStyle name="Cálculo 2 5 3 9" xfId="1515"/>
    <cellStyle name="Cálculo 2 5 3 9 2" xfId="1516"/>
    <cellStyle name="Cálculo 2 5 4" xfId="1517"/>
    <cellStyle name="Cálculo 2 5 4 10" xfId="1518"/>
    <cellStyle name="Cálculo 2 5 4 10 2" xfId="1519"/>
    <cellStyle name="Cálculo 2 5 4 11" xfId="1520"/>
    <cellStyle name="Cálculo 2 5 4 2" xfId="1521"/>
    <cellStyle name="Cálculo 2 5 4 2 2" xfId="1522"/>
    <cellStyle name="Cálculo 2 5 4 3" xfId="1523"/>
    <cellStyle name="Cálculo 2 5 4 3 2" xfId="1524"/>
    <cellStyle name="Cálculo 2 5 4 4" xfId="1525"/>
    <cellStyle name="Cálculo 2 5 4 4 2" xfId="1526"/>
    <cellStyle name="Cálculo 2 5 4 5" xfId="1527"/>
    <cellStyle name="Cálculo 2 5 4 5 2" xfId="1528"/>
    <cellStyle name="Cálculo 2 5 4 6" xfId="1529"/>
    <cellStyle name="Cálculo 2 5 4 6 2" xfId="1530"/>
    <cellStyle name="Cálculo 2 5 4 7" xfId="1531"/>
    <cellStyle name="Cálculo 2 5 4 7 2" xfId="1532"/>
    <cellStyle name="Cálculo 2 5 4 8" xfId="1533"/>
    <cellStyle name="Cálculo 2 5 4 8 2" xfId="1534"/>
    <cellStyle name="Cálculo 2 5 4 9" xfId="1535"/>
    <cellStyle name="Cálculo 2 5 4 9 2" xfId="1536"/>
    <cellStyle name="Cálculo 2 5 5" xfId="1537"/>
    <cellStyle name="Cálculo 2 5 5 10" xfId="1538"/>
    <cellStyle name="Cálculo 2 5 5 10 2" xfId="1539"/>
    <cellStyle name="Cálculo 2 5 5 11" xfId="1540"/>
    <cellStyle name="Cálculo 2 5 5 2" xfId="1541"/>
    <cellStyle name="Cálculo 2 5 5 2 2" xfId="1542"/>
    <cellStyle name="Cálculo 2 5 5 3" xfId="1543"/>
    <cellStyle name="Cálculo 2 5 5 3 2" xfId="1544"/>
    <cellStyle name="Cálculo 2 5 5 4" xfId="1545"/>
    <cellStyle name="Cálculo 2 5 5 4 2" xfId="1546"/>
    <cellStyle name="Cálculo 2 5 5 5" xfId="1547"/>
    <cellStyle name="Cálculo 2 5 5 5 2" xfId="1548"/>
    <cellStyle name="Cálculo 2 5 5 6" xfId="1549"/>
    <cellStyle name="Cálculo 2 5 5 6 2" xfId="1550"/>
    <cellStyle name="Cálculo 2 5 5 7" xfId="1551"/>
    <cellStyle name="Cálculo 2 5 5 7 2" xfId="1552"/>
    <cellStyle name="Cálculo 2 5 5 8" xfId="1553"/>
    <cellStyle name="Cálculo 2 5 5 8 2" xfId="1554"/>
    <cellStyle name="Cálculo 2 5 5 9" xfId="1555"/>
    <cellStyle name="Cálculo 2 5 5 9 2" xfId="1556"/>
    <cellStyle name="Cálculo 2 5 6" xfId="1557"/>
    <cellStyle name="Cálculo 2 5 6 2" xfId="1558"/>
    <cellStyle name="Cálculo 2 5 7" xfId="1559"/>
    <cellStyle name="Cálculo 2 5 7 2" xfId="1560"/>
    <cellStyle name="Cálculo 2 5 8" xfId="1561"/>
    <cellStyle name="Cálculo 2 5 8 2" xfId="1562"/>
    <cellStyle name="Cálculo 2 5 9" xfId="1563"/>
    <cellStyle name="Cálculo 2 5 9 2" xfId="1564"/>
    <cellStyle name="Cálculo 2 6" xfId="1565"/>
    <cellStyle name="Cálculo 2 6 10" xfId="1566"/>
    <cellStyle name="Cálculo 2 6 10 2" xfId="1567"/>
    <cellStyle name="Cálculo 2 6 11" xfId="1568"/>
    <cellStyle name="Cálculo 2 6 11 2" xfId="1569"/>
    <cellStyle name="Cálculo 2 6 12" xfId="1570"/>
    <cellStyle name="Cálculo 2 6 12 2" xfId="1571"/>
    <cellStyle name="Cálculo 2 6 13" xfId="1572"/>
    <cellStyle name="Cálculo 2 6 13 2" xfId="1573"/>
    <cellStyle name="Cálculo 2 6 14" xfId="1574"/>
    <cellStyle name="Cálculo 2 6 14 2" xfId="1575"/>
    <cellStyle name="Cálculo 2 6 15" xfId="1576"/>
    <cellStyle name="Cálculo 2 6 2" xfId="1577"/>
    <cellStyle name="Cálculo 2 6 2 10" xfId="1578"/>
    <cellStyle name="Cálculo 2 6 2 10 2" xfId="1579"/>
    <cellStyle name="Cálculo 2 6 2 11" xfId="1580"/>
    <cellStyle name="Cálculo 2 6 2 11 2" xfId="1581"/>
    <cellStyle name="Cálculo 2 6 2 12" xfId="1582"/>
    <cellStyle name="Cálculo 2 6 2 12 2" xfId="1583"/>
    <cellStyle name="Cálculo 2 6 2 13" xfId="1584"/>
    <cellStyle name="Cálculo 2 6 2 2" xfId="1585"/>
    <cellStyle name="Cálculo 2 6 2 2 10" xfId="1586"/>
    <cellStyle name="Cálculo 2 6 2 2 10 2" xfId="1587"/>
    <cellStyle name="Cálculo 2 6 2 2 11" xfId="1588"/>
    <cellStyle name="Cálculo 2 6 2 2 2" xfId="1589"/>
    <cellStyle name="Cálculo 2 6 2 2 2 2" xfId="1590"/>
    <cellStyle name="Cálculo 2 6 2 2 3" xfId="1591"/>
    <cellStyle name="Cálculo 2 6 2 2 3 2" xfId="1592"/>
    <cellStyle name="Cálculo 2 6 2 2 4" xfId="1593"/>
    <cellStyle name="Cálculo 2 6 2 2 4 2" xfId="1594"/>
    <cellStyle name="Cálculo 2 6 2 2 5" xfId="1595"/>
    <cellStyle name="Cálculo 2 6 2 2 5 2" xfId="1596"/>
    <cellStyle name="Cálculo 2 6 2 2 6" xfId="1597"/>
    <cellStyle name="Cálculo 2 6 2 2 6 2" xfId="1598"/>
    <cellStyle name="Cálculo 2 6 2 2 7" xfId="1599"/>
    <cellStyle name="Cálculo 2 6 2 2 7 2" xfId="1600"/>
    <cellStyle name="Cálculo 2 6 2 2 8" xfId="1601"/>
    <cellStyle name="Cálculo 2 6 2 2 8 2" xfId="1602"/>
    <cellStyle name="Cálculo 2 6 2 2 9" xfId="1603"/>
    <cellStyle name="Cálculo 2 6 2 2 9 2" xfId="1604"/>
    <cellStyle name="Cálculo 2 6 2 3" xfId="1605"/>
    <cellStyle name="Cálculo 2 6 2 3 10" xfId="1606"/>
    <cellStyle name="Cálculo 2 6 2 3 10 2" xfId="1607"/>
    <cellStyle name="Cálculo 2 6 2 3 11" xfId="1608"/>
    <cellStyle name="Cálculo 2 6 2 3 2" xfId="1609"/>
    <cellStyle name="Cálculo 2 6 2 3 2 2" xfId="1610"/>
    <cellStyle name="Cálculo 2 6 2 3 3" xfId="1611"/>
    <cellStyle name="Cálculo 2 6 2 3 3 2" xfId="1612"/>
    <cellStyle name="Cálculo 2 6 2 3 4" xfId="1613"/>
    <cellStyle name="Cálculo 2 6 2 3 4 2" xfId="1614"/>
    <cellStyle name="Cálculo 2 6 2 3 5" xfId="1615"/>
    <cellStyle name="Cálculo 2 6 2 3 5 2" xfId="1616"/>
    <cellStyle name="Cálculo 2 6 2 3 6" xfId="1617"/>
    <cellStyle name="Cálculo 2 6 2 3 6 2" xfId="1618"/>
    <cellStyle name="Cálculo 2 6 2 3 7" xfId="1619"/>
    <cellStyle name="Cálculo 2 6 2 3 7 2" xfId="1620"/>
    <cellStyle name="Cálculo 2 6 2 3 8" xfId="1621"/>
    <cellStyle name="Cálculo 2 6 2 3 8 2" xfId="1622"/>
    <cellStyle name="Cálculo 2 6 2 3 9" xfId="1623"/>
    <cellStyle name="Cálculo 2 6 2 3 9 2" xfId="1624"/>
    <cellStyle name="Cálculo 2 6 2 4" xfId="1625"/>
    <cellStyle name="Cálculo 2 6 2 4 2" xfId="1626"/>
    <cellStyle name="Cálculo 2 6 2 5" xfId="1627"/>
    <cellStyle name="Cálculo 2 6 2 5 2" xfId="1628"/>
    <cellStyle name="Cálculo 2 6 2 6" xfId="1629"/>
    <cellStyle name="Cálculo 2 6 2 6 2" xfId="1630"/>
    <cellStyle name="Cálculo 2 6 2 7" xfId="1631"/>
    <cellStyle name="Cálculo 2 6 2 7 2" xfId="1632"/>
    <cellStyle name="Cálculo 2 6 2 8" xfId="1633"/>
    <cellStyle name="Cálculo 2 6 2 8 2" xfId="1634"/>
    <cellStyle name="Cálculo 2 6 2 9" xfId="1635"/>
    <cellStyle name="Cálculo 2 6 2 9 2" xfId="1636"/>
    <cellStyle name="Cálculo 2 6 3" xfId="1637"/>
    <cellStyle name="Cálculo 2 6 3 10" xfId="1638"/>
    <cellStyle name="Cálculo 2 6 3 10 2" xfId="1639"/>
    <cellStyle name="Cálculo 2 6 3 11" xfId="1640"/>
    <cellStyle name="Cálculo 2 6 3 11 2" xfId="1641"/>
    <cellStyle name="Cálculo 2 6 3 12" xfId="1642"/>
    <cellStyle name="Cálculo 2 6 3 12 2" xfId="1643"/>
    <cellStyle name="Cálculo 2 6 3 13" xfId="1644"/>
    <cellStyle name="Cálculo 2 6 3 2" xfId="1645"/>
    <cellStyle name="Cálculo 2 6 3 2 10" xfId="1646"/>
    <cellStyle name="Cálculo 2 6 3 2 10 2" xfId="1647"/>
    <cellStyle name="Cálculo 2 6 3 2 11" xfId="1648"/>
    <cellStyle name="Cálculo 2 6 3 2 2" xfId="1649"/>
    <cellStyle name="Cálculo 2 6 3 2 2 2" xfId="1650"/>
    <cellStyle name="Cálculo 2 6 3 2 3" xfId="1651"/>
    <cellStyle name="Cálculo 2 6 3 2 3 2" xfId="1652"/>
    <cellStyle name="Cálculo 2 6 3 2 4" xfId="1653"/>
    <cellStyle name="Cálculo 2 6 3 2 4 2" xfId="1654"/>
    <cellStyle name="Cálculo 2 6 3 2 5" xfId="1655"/>
    <cellStyle name="Cálculo 2 6 3 2 5 2" xfId="1656"/>
    <cellStyle name="Cálculo 2 6 3 2 6" xfId="1657"/>
    <cellStyle name="Cálculo 2 6 3 2 6 2" xfId="1658"/>
    <cellStyle name="Cálculo 2 6 3 2 7" xfId="1659"/>
    <cellStyle name="Cálculo 2 6 3 2 7 2" xfId="1660"/>
    <cellStyle name="Cálculo 2 6 3 2 8" xfId="1661"/>
    <cellStyle name="Cálculo 2 6 3 2 8 2" xfId="1662"/>
    <cellStyle name="Cálculo 2 6 3 2 9" xfId="1663"/>
    <cellStyle name="Cálculo 2 6 3 2 9 2" xfId="1664"/>
    <cellStyle name="Cálculo 2 6 3 3" xfId="1665"/>
    <cellStyle name="Cálculo 2 6 3 3 10" xfId="1666"/>
    <cellStyle name="Cálculo 2 6 3 3 10 2" xfId="1667"/>
    <cellStyle name="Cálculo 2 6 3 3 11" xfId="1668"/>
    <cellStyle name="Cálculo 2 6 3 3 2" xfId="1669"/>
    <cellStyle name="Cálculo 2 6 3 3 2 2" xfId="1670"/>
    <cellStyle name="Cálculo 2 6 3 3 3" xfId="1671"/>
    <cellStyle name="Cálculo 2 6 3 3 3 2" xfId="1672"/>
    <cellStyle name="Cálculo 2 6 3 3 4" xfId="1673"/>
    <cellStyle name="Cálculo 2 6 3 3 4 2" xfId="1674"/>
    <cellStyle name="Cálculo 2 6 3 3 5" xfId="1675"/>
    <cellStyle name="Cálculo 2 6 3 3 5 2" xfId="1676"/>
    <cellStyle name="Cálculo 2 6 3 3 6" xfId="1677"/>
    <cellStyle name="Cálculo 2 6 3 3 6 2" xfId="1678"/>
    <cellStyle name="Cálculo 2 6 3 3 7" xfId="1679"/>
    <cellStyle name="Cálculo 2 6 3 3 7 2" xfId="1680"/>
    <cellStyle name="Cálculo 2 6 3 3 8" xfId="1681"/>
    <cellStyle name="Cálculo 2 6 3 3 8 2" xfId="1682"/>
    <cellStyle name="Cálculo 2 6 3 3 9" xfId="1683"/>
    <cellStyle name="Cálculo 2 6 3 3 9 2" xfId="1684"/>
    <cellStyle name="Cálculo 2 6 3 4" xfId="1685"/>
    <cellStyle name="Cálculo 2 6 3 4 2" xfId="1686"/>
    <cellStyle name="Cálculo 2 6 3 5" xfId="1687"/>
    <cellStyle name="Cálculo 2 6 3 5 2" xfId="1688"/>
    <cellStyle name="Cálculo 2 6 3 6" xfId="1689"/>
    <cellStyle name="Cálculo 2 6 3 6 2" xfId="1690"/>
    <cellStyle name="Cálculo 2 6 3 7" xfId="1691"/>
    <cellStyle name="Cálculo 2 6 3 7 2" xfId="1692"/>
    <cellStyle name="Cálculo 2 6 3 8" xfId="1693"/>
    <cellStyle name="Cálculo 2 6 3 8 2" xfId="1694"/>
    <cellStyle name="Cálculo 2 6 3 9" xfId="1695"/>
    <cellStyle name="Cálculo 2 6 3 9 2" xfId="1696"/>
    <cellStyle name="Cálculo 2 6 4" xfId="1697"/>
    <cellStyle name="Cálculo 2 6 4 10" xfId="1698"/>
    <cellStyle name="Cálculo 2 6 4 10 2" xfId="1699"/>
    <cellStyle name="Cálculo 2 6 4 11" xfId="1700"/>
    <cellStyle name="Cálculo 2 6 4 2" xfId="1701"/>
    <cellStyle name="Cálculo 2 6 4 2 2" xfId="1702"/>
    <cellStyle name="Cálculo 2 6 4 3" xfId="1703"/>
    <cellStyle name="Cálculo 2 6 4 3 2" xfId="1704"/>
    <cellStyle name="Cálculo 2 6 4 4" xfId="1705"/>
    <cellStyle name="Cálculo 2 6 4 4 2" xfId="1706"/>
    <cellStyle name="Cálculo 2 6 4 5" xfId="1707"/>
    <cellStyle name="Cálculo 2 6 4 5 2" xfId="1708"/>
    <cellStyle name="Cálculo 2 6 4 6" xfId="1709"/>
    <cellStyle name="Cálculo 2 6 4 6 2" xfId="1710"/>
    <cellStyle name="Cálculo 2 6 4 7" xfId="1711"/>
    <cellStyle name="Cálculo 2 6 4 7 2" xfId="1712"/>
    <cellStyle name="Cálculo 2 6 4 8" xfId="1713"/>
    <cellStyle name="Cálculo 2 6 4 8 2" xfId="1714"/>
    <cellStyle name="Cálculo 2 6 4 9" xfId="1715"/>
    <cellStyle name="Cálculo 2 6 4 9 2" xfId="1716"/>
    <cellStyle name="Cálculo 2 6 5" xfId="1717"/>
    <cellStyle name="Cálculo 2 6 5 10" xfId="1718"/>
    <cellStyle name="Cálculo 2 6 5 10 2" xfId="1719"/>
    <cellStyle name="Cálculo 2 6 5 11" xfId="1720"/>
    <cellStyle name="Cálculo 2 6 5 2" xfId="1721"/>
    <cellStyle name="Cálculo 2 6 5 2 2" xfId="1722"/>
    <cellStyle name="Cálculo 2 6 5 3" xfId="1723"/>
    <cellStyle name="Cálculo 2 6 5 3 2" xfId="1724"/>
    <cellStyle name="Cálculo 2 6 5 4" xfId="1725"/>
    <cellStyle name="Cálculo 2 6 5 4 2" xfId="1726"/>
    <cellStyle name="Cálculo 2 6 5 5" xfId="1727"/>
    <cellStyle name="Cálculo 2 6 5 5 2" xfId="1728"/>
    <cellStyle name="Cálculo 2 6 5 6" xfId="1729"/>
    <cellStyle name="Cálculo 2 6 5 6 2" xfId="1730"/>
    <cellStyle name="Cálculo 2 6 5 7" xfId="1731"/>
    <cellStyle name="Cálculo 2 6 5 7 2" xfId="1732"/>
    <cellStyle name="Cálculo 2 6 5 8" xfId="1733"/>
    <cellStyle name="Cálculo 2 6 5 8 2" xfId="1734"/>
    <cellStyle name="Cálculo 2 6 5 9" xfId="1735"/>
    <cellStyle name="Cálculo 2 6 5 9 2" xfId="1736"/>
    <cellStyle name="Cálculo 2 6 6" xfId="1737"/>
    <cellStyle name="Cálculo 2 6 6 2" xfId="1738"/>
    <cellStyle name="Cálculo 2 6 7" xfId="1739"/>
    <cellStyle name="Cálculo 2 6 7 2" xfId="1740"/>
    <cellStyle name="Cálculo 2 6 8" xfId="1741"/>
    <cellStyle name="Cálculo 2 6 8 2" xfId="1742"/>
    <cellStyle name="Cálculo 2 6 9" xfId="1743"/>
    <cellStyle name="Cálculo 2 6 9 2" xfId="1744"/>
    <cellStyle name="Cálculo 2 7" xfId="1745"/>
    <cellStyle name="Cálculo 2 7 10" xfId="1746"/>
    <cellStyle name="Cálculo 2 7 10 2" xfId="1747"/>
    <cellStyle name="Cálculo 2 7 11" xfId="1748"/>
    <cellStyle name="Cálculo 2 7 11 2" xfId="1749"/>
    <cellStyle name="Cálculo 2 7 12" xfId="1750"/>
    <cellStyle name="Cálculo 2 7 12 2" xfId="1751"/>
    <cellStyle name="Cálculo 2 7 13" xfId="1752"/>
    <cellStyle name="Cálculo 2 7 2" xfId="1753"/>
    <cellStyle name="Cálculo 2 7 2 10" xfId="1754"/>
    <cellStyle name="Cálculo 2 7 2 10 2" xfId="1755"/>
    <cellStyle name="Cálculo 2 7 2 11" xfId="1756"/>
    <cellStyle name="Cálculo 2 7 2 2" xfId="1757"/>
    <cellStyle name="Cálculo 2 7 2 2 2" xfId="1758"/>
    <cellStyle name="Cálculo 2 7 2 3" xfId="1759"/>
    <cellStyle name="Cálculo 2 7 2 3 2" xfId="1760"/>
    <cellStyle name="Cálculo 2 7 2 4" xfId="1761"/>
    <cellStyle name="Cálculo 2 7 2 4 2" xfId="1762"/>
    <cellStyle name="Cálculo 2 7 2 5" xfId="1763"/>
    <cellStyle name="Cálculo 2 7 2 5 2" xfId="1764"/>
    <cellStyle name="Cálculo 2 7 2 6" xfId="1765"/>
    <cellStyle name="Cálculo 2 7 2 6 2" xfId="1766"/>
    <cellStyle name="Cálculo 2 7 2 7" xfId="1767"/>
    <cellStyle name="Cálculo 2 7 2 7 2" xfId="1768"/>
    <cellStyle name="Cálculo 2 7 2 8" xfId="1769"/>
    <cellStyle name="Cálculo 2 7 2 8 2" xfId="1770"/>
    <cellStyle name="Cálculo 2 7 2 9" xfId="1771"/>
    <cellStyle name="Cálculo 2 7 2 9 2" xfId="1772"/>
    <cellStyle name="Cálculo 2 7 3" xfId="1773"/>
    <cellStyle name="Cálculo 2 7 3 10" xfId="1774"/>
    <cellStyle name="Cálculo 2 7 3 10 2" xfId="1775"/>
    <cellStyle name="Cálculo 2 7 3 11" xfId="1776"/>
    <cellStyle name="Cálculo 2 7 3 2" xfId="1777"/>
    <cellStyle name="Cálculo 2 7 3 2 2" xfId="1778"/>
    <cellStyle name="Cálculo 2 7 3 3" xfId="1779"/>
    <cellStyle name="Cálculo 2 7 3 3 2" xfId="1780"/>
    <cellStyle name="Cálculo 2 7 3 4" xfId="1781"/>
    <cellStyle name="Cálculo 2 7 3 4 2" xfId="1782"/>
    <cellStyle name="Cálculo 2 7 3 5" xfId="1783"/>
    <cellStyle name="Cálculo 2 7 3 5 2" xfId="1784"/>
    <cellStyle name="Cálculo 2 7 3 6" xfId="1785"/>
    <cellStyle name="Cálculo 2 7 3 6 2" xfId="1786"/>
    <cellStyle name="Cálculo 2 7 3 7" xfId="1787"/>
    <cellStyle name="Cálculo 2 7 3 7 2" xfId="1788"/>
    <cellStyle name="Cálculo 2 7 3 8" xfId="1789"/>
    <cellStyle name="Cálculo 2 7 3 8 2" xfId="1790"/>
    <cellStyle name="Cálculo 2 7 3 9" xfId="1791"/>
    <cellStyle name="Cálculo 2 7 3 9 2" xfId="1792"/>
    <cellStyle name="Cálculo 2 7 4" xfId="1793"/>
    <cellStyle name="Cálculo 2 7 4 2" xfId="1794"/>
    <cellStyle name="Cálculo 2 7 5" xfId="1795"/>
    <cellStyle name="Cálculo 2 7 5 2" xfId="1796"/>
    <cellStyle name="Cálculo 2 7 6" xfId="1797"/>
    <cellStyle name="Cálculo 2 7 6 2" xfId="1798"/>
    <cellStyle name="Cálculo 2 7 7" xfId="1799"/>
    <cellStyle name="Cálculo 2 7 7 2" xfId="1800"/>
    <cellStyle name="Cálculo 2 7 8" xfId="1801"/>
    <cellStyle name="Cálculo 2 7 8 2" xfId="1802"/>
    <cellStyle name="Cálculo 2 7 9" xfId="1803"/>
    <cellStyle name="Cálculo 2 7 9 2" xfId="1804"/>
    <cellStyle name="Cálculo 2 8" xfId="1805"/>
    <cellStyle name="Cálculo 2 8 10" xfId="1806"/>
    <cellStyle name="Cálculo 2 8 10 2" xfId="1807"/>
    <cellStyle name="Cálculo 2 8 11" xfId="1808"/>
    <cellStyle name="Cálculo 2 8 11 2" xfId="1809"/>
    <cellStyle name="Cálculo 2 8 12" xfId="1810"/>
    <cellStyle name="Cálculo 2 8 12 2" xfId="1811"/>
    <cellStyle name="Cálculo 2 8 13" xfId="1812"/>
    <cellStyle name="Cálculo 2 8 2" xfId="1813"/>
    <cellStyle name="Cálculo 2 8 2 10" xfId="1814"/>
    <cellStyle name="Cálculo 2 8 2 10 2" xfId="1815"/>
    <cellStyle name="Cálculo 2 8 2 11" xfId="1816"/>
    <cellStyle name="Cálculo 2 8 2 2" xfId="1817"/>
    <cellStyle name="Cálculo 2 8 2 2 2" xfId="1818"/>
    <cellStyle name="Cálculo 2 8 2 3" xfId="1819"/>
    <cellStyle name="Cálculo 2 8 2 3 2" xfId="1820"/>
    <cellStyle name="Cálculo 2 8 2 4" xfId="1821"/>
    <cellStyle name="Cálculo 2 8 2 4 2" xfId="1822"/>
    <cellStyle name="Cálculo 2 8 2 5" xfId="1823"/>
    <cellStyle name="Cálculo 2 8 2 5 2" xfId="1824"/>
    <cellStyle name="Cálculo 2 8 2 6" xfId="1825"/>
    <cellStyle name="Cálculo 2 8 2 6 2" xfId="1826"/>
    <cellStyle name="Cálculo 2 8 2 7" xfId="1827"/>
    <cellStyle name="Cálculo 2 8 2 7 2" xfId="1828"/>
    <cellStyle name="Cálculo 2 8 2 8" xfId="1829"/>
    <cellStyle name="Cálculo 2 8 2 8 2" xfId="1830"/>
    <cellStyle name="Cálculo 2 8 2 9" xfId="1831"/>
    <cellStyle name="Cálculo 2 8 2 9 2" xfId="1832"/>
    <cellStyle name="Cálculo 2 8 3" xfId="1833"/>
    <cellStyle name="Cálculo 2 8 3 10" xfId="1834"/>
    <cellStyle name="Cálculo 2 8 3 10 2" xfId="1835"/>
    <cellStyle name="Cálculo 2 8 3 11" xfId="1836"/>
    <cellStyle name="Cálculo 2 8 3 2" xfId="1837"/>
    <cellStyle name="Cálculo 2 8 3 2 2" xfId="1838"/>
    <cellStyle name="Cálculo 2 8 3 3" xfId="1839"/>
    <cellStyle name="Cálculo 2 8 3 3 2" xfId="1840"/>
    <cellStyle name="Cálculo 2 8 3 4" xfId="1841"/>
    <cellStyle name="Cálculo 2 8 3 4 2" xfId="1842"/>
    <cellStyle name="Cálculo 2 8 3 5" xfId="1843"/>
    <cellStyle name="Cálculo 2 8 3 5 2" xfId="1844"/>
    <cellStyle name="Cálculo 2 8 3 6" xfId="1845"/>
    <cellStyle name="Cálculo 2 8 3 6 2" xfId="1846"/>
    <cellStyle name="Cálculo 2 8 3 7" xfId="1847"/>
    <cellStyle name="Cálculo 2 8 3 7 2" xfId="1848"/>
    <cellStyle name="Cálculo 2 8 3 8" xfId="1849"/>
    <cellStyle name="Cálculo 2 8 3 8 2" xfId="1850"/>
    <cellStyle name="Cálculo 2 8 3 9" xfId="1851"/>
    <cellStyle name="Cálculo 2 8 3 9 2" xfId="1852"/>
    <cellStyle name="Cálculo 2 8 4" xfId="1853"/>
    <cellStyle name="Cálculo 2 8 4 2" xfId="1854"/>
    <cellStyle name="Cálculo 2 8 5" xfId="1855"/>
    <cellStyle name="Cálculo 2 8 5 2" xfId="1856"/>
    <cellStyle name="Cálculo 2 8 6" xfId="1857"/>
    <cellStyle name="Cálculo 2 8 6 2" xfId="1858"/>
    <cellStyle name="Cálculo 2 8 7" xfId="1859"/>
    <cellStyle name="Cálculo 2 8 7 2" xfId="1860"/>
    <cellStyle name="Cálculo 2 8 8" xfId="1861"/>
    <cellStyle name="Cálculo 2 8 8 2" xfId="1862"/>
    <cellStyle name="Cálculo 2 8 9" xfId="1863"/>
    <cellStyle name="Cálculo 2 8 9 2" xfId="1864"/>
    <cellStyle name="Cálculo 2 9" xfId="1865"/>
    <cellStyle name="Cálculo 2 9 2" xfId="1866"/>
    <cellStyle name="Cálculo 3" xfId="1867"/>
    <cellStyle name="Cálculo 3 10" xfId="1868"/>
    <cellStyle name="Cálculo 3 10 2" xfId="1869"/>
    <cellStyle name="Cálculo 3 11" xfId="1870"/>
    <cellStyle name="Cálculo 3 11 2" xfId="1871"/>
    <cellStyle name="Cálculo 3 12" xfId="1872"/>
    <cellStyle name="Cálculo 3 12 2" xfId="1873"/>
    <cellStyle name="Cálculo 3 13" xfId="1874"/>
    <cellStyle name="Cálculo 3 13 2" xfId="1875"/>
    <cellStyle name="Cálculo 3 14" xfId="1876"/>
    <cellStyle name="Cálculo 3 14 2" xfId="1877"/>
    <cellStyle name="Cálculo 3 15" xfId="1878"/>
    <cellStyle name="Cálculo 3 16" xfId="1879"/>
    <cellStyle name="Cálculo 3 17" xfId="1880"/>
    <cellStyle name="Cálculo 3 2" xfId="1881"/>
    <cellStyle name="Cálculo 3 2 10" xfId="1882"/>
    <cellStyle name="Cálculo 3 2 10 2" xfId="1883"/>
    <cellStyle name="Cálculo 3 2 11" xfId="1884"/>
    <cellStyle name="Cálculo 3 2 11 2" xfId="1885"/>
    <cellStyle name="Cálculo 3 2 12" xfId="1886"/>
    <cellStyle name="Cálculo 3 2 12 2" xfId="1887"/>
    <cellStyle name="Cálculo 3 2 13" xfId="1888"/>
    <cellStyle name="Cálculo 3 2 13 2" xfId="1889"/>
    <cellStyle name="Cálculo 3 2 14" xfId="1890"/>
    <cellStyle name="Cálculo 3 2 14 2" xfId="1891"/>
    <cellStyle name="Cálculo 3 2 15" xfId="1892"/>
    <cellStyle name="Cálculo 3 2 16" xfId="1893"/>
    <cellStyle name="Cálculo 3 2 2" xfId="1894"/>
    <cellStyle name="Cálculo 3 2 2 10" xfId="1895"/>
    <cellStyle name="Cálculo 3 2 2 10 2" xfId="1896"/>
    <cellStyle name="Cálculo 3 2 2 11" xfId="1897"/>
    <cellStyle name="Cálculo 3 2 2 11 2" xfId="1898"/>
    <cellStyle name="Cálculo 3 2 2 12" xfId="1899"/>
    <cellStyle name="Cálculo 3 2 2 12 2" xfId="1900"/>
    <cellStyle name="Cálculo 3 2 2 13" xfId="1901"/>
    <cellStyle name="Cálculo 3 2 2 2" xfId="1902"/>
    <cellStyle name="Cálculo 3 2 2 2 10" xfId="1903"/>
    <cellStyle name="Cálculo 3 2 2 2 10 2" xfId="1904"/>
    <cellStyle name="Cálculo 3 2 2 2 11" xfId="1905"/>
    <cellStyle name="Cálculo 3 2 2 2 2" xfId="1906"/>
    <cellStyle name="Cálculo 3 2 2 2 2 2" xfId="1907"/>
    <cellStyle name="Cálculo 3 2 2 2 3" xfId="1908"/>
    <cellStyle name="Cálculo 3 2 2 2 3 2" xfId="1909"/>
    <cellStyle name="Cálculo 3 2 2 2 4" xfId="1910"/>
    <cellStyle name="Cálculo 3 2 2 2 4 2" xfId="1911"/>
    <cellStyle name="Cálculo 3 2 2 2 5" xfId="1912"/>
    <cellStyle name="Cálculo 3 2 2 2 5 2" xfId="1913"/>
    <cellStyle name="Cálculo 3 2 2 2 6" xfId="1914"/>
    <cellStyle name="Cálculo 3 2 2 2 6 2" xfId="1915"/>
    <cellStyle name="Cálculo 3 2 2 2 7" xfId="1916"/>
    <cellStyle name="Cálculo 3 2 2 2 7 2" xfId="1917"/>
    <cellStyle name="Cálculo 3 2 2 2 8" xfId="1918"/>
    <cellStyle name="Cálculo 3 2 2 2 8 2" xfId="1919"/>
    <cellStyle name="Cálculo 3 2 2 2 9" xfId="1920"/>
    <cellStyle name="Cálculo 3 2 2 2 9 2" xfId="1921"/>
    <cellStyle name="Cálculo 3 2 2 3" xfId="1922"/>
    <cellStyle name="Cálculo 3 2 2 3 10" xfId="1923"/>
    <cellStyle name="Cálculo 3 2 2 3 10 2" xfId="1924"/>
    <cellStyle name="Cálculo 3 2 2 3 11" xfId="1925"/>
    <cellStyle name="Cálculo 3 2 2 3 2" xfId="1926"/>
    <cellStyle name="Cálculo 3 2 2 3 2 2" xfId="1927"/>
    <cellStyle name="Cálculo 3 2 2 3 3" xfId="1928"/>
    <cellStyle name="Cálculo 3 2 2 3 3 2" xfId="1929"/>
    <cellStyle name="Cálculo 3 2 2 3 4" xfId="1930"/>
    <cellStyle name="Cálculo 3 2 2 3 4 2" xfId="1931"/>
    <cellStyle name="Cálculo 3 2 2 3 5" xfId="1932"/>
    <cellStyle name="Cálculo 3 2 2 3 5 2" xfId="1933"/>
    <cellStyle name="Cálculo 3 2 2 3 6" xfId="1934"/>
    <cellStyle name="Cálculo 3 2 2 3 6 2" xfId="1935"/>
    <cellStyle name="Cálculo 3 2 2 3 7" xfId="1936"/>
    <cellStyle name="Cálculo 3 2 2 3 7 2" xfId="1937"/>
    <cellStyle name="Cálculo 3 2 2 3 8" xfId="1938"/>
    <cellStyle name="Cálculo 3 2 2 3 8 2" xfId="1939"/>
    <cellStyle name="Cálculo 3 2 2 3 9" xfId="1940"/>
    <cellStyle name="Cálculo 3 2 2 3 9 2" xfId="1941"/>
    <cellStyle name="Cálculo 3 2 2 4" xfId="1942"/>
    <cellStyle name="Cálculo 3 2 2 4 2" xfId="1943"/>
    <cellStyle name="Cálculo 3 2 2 5" xfId="1944"/>
    <cellStyle name="Cálculo 3 2 2 5 2" xfId="1945"/>
    <cellStyle name="Cálculo 3 2 2 6" xfId="1946"/>
    <cellStyle name="Cálculo 3 2 2 6 2" xfId="1947"/>
    <cellStyle name="Cálculo 3 2 2 7" xfId="1948"/>
    <cellStyle name="Cálculo 3 2 2 7 2" xfId="1949"/>
    <cellStyle name="Cálculo 3 2 2 8" xfId="1950"/>
    <cellStyle name="Cálculo 3 2 2 8 2" xfId="1951"/>
    <cellStyle name="Cálculo 3 2 2 9" xfId="1952"/>
    <cellStyle name="Cálculo 3 2 2 9 2" xfId="1953"/>
    <cellStyle name="Cálculo 3 2 3" xfId="1954"/>
    <cellStyle name="Cálculo 3 2 3 10" xfId="1955"/>
    <cellStyle name="Cálculo 3 2 3 10 2" xfId="1956"/>
    <cellStyle name="Cálculo 3 2 3 11" xfId="1957"/>
    <cellStyle name="Cálculo 3 2 3 11 2" xfId="1958"/>
    <cellStyle name="Cálculo 3 2 3 12" xfId="1959"/>
    <cellStyle name="Cálculo 3 2 3 12 2" xfId="1960"/>
    <cellStyle name="Cálculo 3 2 3 13" xfId="1961"/>
    <cellStyle name="Cálculo 3 2 3 2" xfId="1962"/>
    <cellStyle name="Cálculo 3 2 3 2 10" xfId="1963"/>
    <cellStyle name="Cálculo 3 2 3 2 10 2" xfId="1964"/>
    <cellStyle name="Cálculo 3 2 3 2 11" xfId="1965"/>
    <cellStyle name="Cálculo 3 2 3 2 2" xfId="1966"/>
    <cellStyle name="Cálculo 3 2 3 2 2 2" xfId="1967"/>
    <cellStyle name="Cálculo 3 2 3 2 3" xfId="1968"/>
    <cellStyle name="Cálculo 3 2 3 2 3 2" xfId="1969"/>
    <cellStyle name="Cálculo 3 2 3 2 4" xfId="1970"/>
    <cellStyle name="Cálculo 3 2 3 2 4 2" xfId="1971"/>
    <cellStyle name="Cálculo 3 2 3 2 5" xfId="1972"/>
    <cellStyle name="Cálculo 3 2 3 2 5 2" xfId="1973"/>
    <cellStyle name="Cálculo 3 2 3 2 6" xfId="1974"/>
    <cellStyle name="Cálculo 3 2 3 2 6 2" xfId="1975"/>
    <cellStyle name="Cálculo 3 2 3 2 7" xfId="1976"/>
    <cellStyle name="Cálculo 3 2 3 2 7 2" xfId="1977"/>
    <cellStyle name="Cálculo 3 2 3 2 8" xfId="1978"/>
    <cellStyle name="Cálculo 3 2 3 2 8 2" xfId="1979"/>
    <cellStyle name="Cálculo 3 2 3 2 9" xfId="1980"/>
    <cellStyle name="Cálculo 3 2 3 2 9 2" xfId="1981"/>
    <cellStyle name="Cálculo 3 2 3 3" xfId="1982"/>
    <cellStyle name="Cálculo 3 2 3 3 10" xfId="1983"/>
    <cellStyle name="Cálculo 3 2 3 3 10 2" xfId="1984"/>
    <cellStyle name="Cálculo 3 2 3 3 11" xfId="1985"/>
    <cellStyle name="Cálculo 3 2 3 3 2" xfId="1986"/>
    <cellStyle name="Cálculo 3 2 3 3 2 2" xfId="1987"/>
    <cellStyle name="Cálculo 3 2 3 3 3" xfId="1988"/>
    <cellStyle name="Cálculo 3 2 3 3 3 2" xfId="1989"/>
    <cellStyle name="Cálculo 3 2 3 3 4" xfId="1990"/>
    <cellStyle name="Cálculo 3 2 3 3 4 2" xfId="1991"/>
    <cellStyle name="Cálculo 3 2 3 3 5" xfId="1992"/>
    <cellStyle name="Cálculo 3 2 3 3 5 2" xfId="1993"/>
    <cellStyle name="Cálculo 3 2 3 3 6" xfId="1994"/>
    <cellStyle name="Cálculo 3 2 3 3 6 2" xfId="1995"/>
    <cellStyle name="Cálculo 3 2 3 3 7" xfId="1996"/>
    <cellStyle name="Cálculo 3 2 3 3 7 2" xfId="1997"/>
    <cellStyle name="Cálculo 3 2 3 3 8" xfId="1998"/>
    <cellStyle name="Cálculo 3 2 3 3 8 2" xfId="1999"/>
    <cellStyle name="Cálculo 3 2 3 3 9" xfId="2000"/>
    <cellStyle name="Cálculo 3 2 3 3 9 2" xfId="2001"/>
    <cellStyle name="Cálculo 3 2 3 4" xfId="2002"/>
    <cellStyle name="Cálculo 3 2 3 4 2" xfId="2003"/>
    <cellStyle name="Cálculo 3 2 3 5" xfId="2004"/>
    <cellStyle name="Cálculo 3 2 3 5 2" xfId="2005"/>
    <cellStyle name="Cálculo 3 2 3 6" xfId="2006"/>
    <cellStyle name="Cálculo 3 2 3 6 2" xfId="2007"/>
    <cellStyle name="Cálculo 3 2 3 7" xfId="2008"/>
    <cellStyle name="Cálculo 3 2 3 7 2" xfId="2009"/>
    <cellStyle name="Cálculo 3 2 3 8" xfId="2010"/>
    <cellStyle name="Cálculo 3 2 3 8 2" xfId="2011"/>
    <cellStyle name="Cálculo 3 2 3 9" xfId="2012"/>
    <cellStyle name="Cálculo 3 2 3 9 2" xfId="2013"/>
    <cellStyle name="Cálculo 3 2 4" xfId="2014"/>
    <cellStyle name="Cálculo 3 2 4 10" xfId="2015"/>
    <cellStyle name="Cálculo 3 2 4 10 2" xfId="2016"/>
    <cellStyle name="Cálculo 3 2 4 11" xfId="2017"/>
    <cellStyle name="Cálculo 3 2 4 2" xfId="2018"/>
    <cellStyle name="Cálculo 3 2 4 2 2" xfId="2019"/>
    <cellStyle name="Cálculo 3 2 4 3" xfId="2020"/>
    <cellStyle name="Cálculo 3 2 4 3 2" xfId="2021"/>
    <cellStyle name="Cálculo 3 2 4 4" xfId="2022"/>
    <cellStyle name="Cálculo 3 2 4 4 2" xfId="2023"/>
    <cellStyle name="Cálculo 3 2 4 5" xfId="2024"/>
    <cellStyle name="Cálculo 3 2 4 5 2" xfId="2025"/>
    <cellStyle name="Cálculo 3 2 4 6" xfId="2026"/>
    <cellStyle name="Cálculo 3 2 4 6 2" xfId="2027"/>
    <cellStyle name="Cálculo 3 2 4 7" xfId="2028"/>
    <cellStyle name="Cálculo 3 2 4 7 2" xfId="2029"/>
    <cellStyle name="Cálculo 3 2 4 8" xfId="2030"/>
    <cellStyle name="Cálculo 3 2 4 8 2" xfId="2031"/>
    <cellStyle name="Cálculo 3 2 4 9" xfId="2032"/>
    <cellStyle name="Cálculo 3 2 4 9 2" xfId="2033"/>
    <cellStyle name="Cálculo 3 2 5" xfId="2034"/>
    <cellStyle name="Cálculo 3 2 5 10" xfId="2035"/>
    <cellStyle name="Cálculo 3 2 5 10 2" xfId="2036"/>
    <cellStyle name="Cálculo 3 2 5 11" xfId="2037"/>
    <cellStyle name="Cálculo 3 2 5 2" xfId="2038"/>
    <cellStyle name="Cálculo 3 2 5 2 2" xfId="2039"/>
    <cellStyle name="Cálculo 3 2 5 3" xfId="2040"/>
    <cellStyle name="Cálculo 3 2 5 3 2" xfId="2041"/>
    <cellStyle name="Cálculo 3 2 5 4" xfId="2042"/>
    <cellStyle name="Cálculo 3 2 5 4 2" xfId="2043"/>
    <cellStyle name="Cálculo 3 2 5 5" xfId="2044"/>
    <cellStyle name="Cálculo 3 2 5 5 2" xfId="2045"/>
    <cellStyle name="Cálculo 3 2 5 6" xfId="2046"/>
    <cellStyle name="Cálculo 3 2 5 6 2" xfId="2047"/>
    <cellStyle name="Cálculo 3 2 5 7" xfId="2048"/>
    <cellStyle name="Cálculo 3 2 5 7 2" xfId="2049"/>
    <cellStyle name="Cálculo 3 2 5 8" xfId="2050"/>
    <cellStyle name="Cálculo 3 2 5 8 2" xfId="2051"/>
    <cellStyle name="Cálculo 3 2 5 9" xfId="2052"/>
    <cellStyle name="Cálculo 3 2 5 9 2" xfId="2053"/>
    <cellStyle name="Cálculo 3 2 6" xfId="2054"/>
    <cellStyle name="Cálculo 3 2 6 2" xfId="2055"/>
    <cellStyle name="Cálculo 3 2 7" xfId="2056"/>
    <cellStyle name="Cálculo 3 2 7 2" xfId="2057"/>
    <cellStyle name="Cálculo 3 2 8" xfId="2058"/>
    <cellStyle name="Cálculo 3 2 8 2" xfId="2059"/>
    <cellStyle name="Cálculo 3 2 9" xfId="2060"/>
    <cellStyle name="Cálculo 3 2 9 2" xfId="2061"/>
    <cellStyle name="Cálculo 3 3" xfId="2062"/>
    <cellStyle name="Cálculo 3 3 10" xfId="2063"/>
    <cellStyle name="Cálculo 3 3 10 2" xfId="2064"/>
    <cellStyle name="Cálculo 3 3 11" xfId="2065"/>
    <cellStyle name="Cálculo 3 3 11 2" xfId="2066"/>
    <cellStyle name="Cálculo 3 3 12" xfId="2067"/>
    <cellStyle name="Cálculo 3 3 12 2" xfId="2068"/>
    <cellStyle name="Cálculo 3 3 13" xfId="2069"/>
    <cellStyle name="Cálculo 3 3 13 2" xfId="2070"/>
    <cellStyle name="Cálculo 3 3 14" xfId="2071"/>
    <cellStyle name="Cálculo 3 3 14 2" xfId="2072"/>
    <cellStyle name="Cálculo 3 3 15" xfId="2073"/>
    <cellStyle name="Cálculo 3 3 2" xfId="2074"/>
    <cellStyle name="Cálculo 3 3 2 10" xfId="2075"/>
    <cellStyle name="Cálculo 3 3 2 10 2" xfId="2076"/>
    <cellStyle name="Cálculo 3 3 2 11" xfId="2077"/>
    <cellStyle name="Cálculo 3 3 2 11 2" xfId="2078"/>
    <cellStyle name="Cálculo 3 3 2 12" xfId="2079"/>
    <cellStyle name="Cálculo 3 3 2 12 2" xfId="2080"/>
    <cellStyle name="Cálculo 3 3 2 13" xfId="2081"/>
    <cellStyle name="Cálculo 3 3 2 2" xfId="2082"/>
    <cellStyle name="Cálculo 3 3 2 2 10" xfId="2083"/>
    <cellStyle name="Cálculo 3 3 2 2 10 2" xfId="2084"/>
    <cellStyle name="Cálculo 3 3 2 2 11" xfId="2085"/>
    <cellStyle name="Cálculo 3 3 2 2 2" xfId="2086"/>
    <cellStyle name="Cálculo 3 3 2 2 2 2" xfId="2087"/>
    <cellStyle name="Cálculo 3 3 2 2 3" xfId="2088"/>
    <cellStyle name="Cálculo 3 3 2 2 3 2" xfId="2089"/>
    <cellStyle name="Cálculo 3 3 2 2 4" xfId="2090"/>
    <cellStyle name="Cálculo 3 3 2 2 4 2" xfId="2091"/>
    <cellStyle name="Cálculo 3 3 2 2 5" xfId="2092"/>
    <cellStyle name="Cálculo 3 3 2 2 5 2" xfId="2093"/>
    <cellStyle name="Cálculo 3 3 2 2 6" xfId="2094"/>
    <cellStyle name="Cálculo 3 3 2 2 6 2" xfId="2095"/>
    <cellStyle name="Cálculo 3 3 2 2 7" xfId="2096"/>
    <cellStyle name="Cálculo 3 3 2 2 7 2" xfId="2097"/>
    <cellStyle name="Cálculo 3 3 2 2 8" xfId="2098"/>
    <cellStyle name="Cálculo 3 3 2 2 8 2" xfId="2099"/>
    <cellStyle name="Cálculo 3 3 2 2 9" xfId="2100"/>
    <cellStyle name="Cálculo 3 3 2 2 9 2" xfId="2101"/>
    <cellStyle name="Cálculo 3 3 2 3" xfId="2102"/>
    <cellStyle name="Cálculo 3 3 2 3 10" xfId="2103"/>
    <cellStyle name="Cálculo 3 3 2 3 10 2" xfId="2104"/>
    <cellStyle name="Cálculo 3 3 2 3 11" xfId="2105"/>
    <cellStyle name="Cálculo 3 3 2 3 2" xfId="2106"/>
    <cellStyle name="Cálculo 3 3 2 3 2 2" xfId="2107"/>
    <cellStyle name="Cálculo 3 3 2 3 3" xfId="2108"/>
    <cellStyle name="Cálculo 3 3 2 3 3 2" xfId="2109"/>
    <cellStyle name="Cálculo 3 3 2 3 4" xfId="2110"/>
    <cellStyle name="Cálculo 3 3 2 3 4 2" xfId="2111"/>
    <cellStyle name="Cálculo 3 3 2 3 5" xfId="2112"/>
    <cellStyle name="Cálculo 3 3 2 3 5 2" xfId="2113"/>
    <cellStyle name="Cálculo 3 3 2 3 6" xfId="2114"/>
    <cellStyle name="Cálculo 3 3 2 3 6 2" xfId="2115"/>
    <cellStyle name="Cálculo 3 3 2 3 7" xfId="2116"/>
    <cellStyle name="Cálculo 3 3 2 3 7 2" xfId="2117"/>
    <cellStyle name="Cálculo 3 3 2 3 8" xfId="2118"/>
    <cellStyle name="Cálculo 3 3 2 3 8 2" xfId="2119"/>
    <cellStyle name="Cálculo 3 3 2 3 9" xfId="2120"/>
    <cellStyle name="Cálculo 3 3 2 3 9 2" xfId="2121"/>
    <cellStyle name="Cálculo 3 3 2 4" xfId="2122"/>
    <cellStyle name="Cálculo 3 3 2 4 2" xfId="2123"/>
    <cellStyle name="Cálculo 3 3 2 5" xfId="2124"/>
    <cellStyle name="Cálculo 3 3 2 5 2" xfId="2125"/>
    <cellStyle name="Cálculo 3 3 2 6" xfId="2126"/>
    <cellStyle name="Cálculo 3 3 2 6 2" xfId="2127"/>
    <cellStyle name="Cálculo 3 3 2 7" xfId="2128"/>
    <cellStyle name="Cálculo 3 3 2 7 2" xfId="2129"/>
    <cellStyle name="Cálculo 3 3 2 8" xfId="2130"/>
    <cellStyle name="Cálculo 3 3 2 8 2" xfId="2131"/>
    <cellStyle name="Cálculo 3 3 2 9" xfId="2132"/>
    <cellStyle name="Cálculo 3 3 2 9 2" xfId="2133"/>
    <cellStyle name="Cálculo 3 3 3" xfId="2134"/>
    <cellStyle name="Cálculo 3 3 3 10" xfId="2135"/>
    <cellStyle name="Cálculo 3 3 3 10 2" xfId="2136"/>
    <cellStyle name="Cálculo 3 3 3 11" xfId="2137"/>
    <cellStyle name="Cálculo 3 3 3 11 2" xfId="2138"/>
    <cellStyle name="Cálculo 3 3 3 12" xfId="2139"/>
    <cellStyle name="Cálculo 3 3 3 12 2" xfId="2140"/>
    <cellStyle name="Cálculo 3 3 3 13" xfId="2141"/>
    <cellStyle name="Cálculo 3 3 3 2" xfId="2142"/>
    <cellStyle name="Cálculo 3 3 3 2 10" xfId="2143"/>
    <cellStyle name="Cálculo 3 3 3 2 10 2" xfId="2144"/>
    <cellStyle name="Cálculo 3 3 3 2 11" xfId="2145"/>
    <cellStyle name="Cálculo 3 3 3 2 2" xfId="2146"/>
    <cellStyle name="Cálculo 3 3 3 2 2 2" xfId="2147"/>
    <cellStyle name="Cálculo 3 3 3 2 3" xfId="2148"/>
    <cellStyle name="Cálculo 3 3 3 2 3 2" xfId="2149"/>
    <cellStyle name="Cálculo 3 3 3 2 4" xfId="2150"/>
    <cellStyle name="Cálculo 3 3 3 2 4 2" xfId="2151"/>
    <cellStyle name="Cálculo 3 3 3 2 5" xfId="2152"/>
    <cellStyle name="Cálculo 3 3 3 2 5 2" xfId="2153"/>
    <cellStyle name="Cálculo 3 3 3 2 6" xfId="2154"/>
    <cellStyle name="Cálculo 3 3 3 2 6 2" xfId="2155"/>
    <cellStyle name="Cálculo 3 3 3 2 7" xfId="2156"/>
    <cellStyle name="Cálculo 3 3 3 2 7 2" xfId="2157"/>
    <cellStyle name="Cálculo 3 3 3 2 8" xfId="2158"/>
    <cellStyle name="Cálculo 3 3 3 2 8 2" xfId="2159"/>
    <cellStyle name="Cálculo 3 3 3 2 9" xfId="2160"/>
    <cellStyle name="Cálculo 3 3 3 2 9 2" xfId="2161"/>
    <cellStyle name="Cálculo 3 3 3 3" xfId="2162"/>
    <cellStyle name="Cálculo 3 3 3 3 10" xfId="2163"/>
    <cellStyle name="Cálculo 3 3 3 3 10 2" xfId="2164"/>
    <cellStyle name="Cálculo 3 3 3 3 11" xfId="2165"/>
    <cellStyle name="Cálculo 3 3 3 3 2" xfId="2166"/>
    <cellStyle name="Cálculo 3 3 3 3 2 2" xfId="2167"/>
    <cellStyle name="Cálculo 3 3 3 3 3" xfId="2168"/>
    <cellStyle name="Cálculo 3 3 3 3 3 2" xfId="2169"/>
    <cellStyle name="Cálculo 3 3 3 3 4" xfId="2170"/>
    <cellStyle name="Cálculo 3 3 3 3 4 2" xfId="2171"/>
    <cellStyle name="Cálculo 3 3 3 3 5" xfId="2172"/>
    <cellStyle name="Cálculo 3 3 3 3 5 2" xfId="2173"/>
    <cellStyle name="Cálculo 3 3 3 3 6" xfId="2174"/>
    <cellStyle name="Cálculo 3 3 3 3 6 2" xfId="2175"/>
    <cellStyle name="Cálculo 3 3 3 3 7" xfId="2176"/>
    <cellStyle name="Cálculo 3 3 3 3 7 2" xfId="2177"/>
    <cellStyle name="Cálculo 3 3 3 3 8" xfId="2178"/>
    <cellStyle name="Cálculo 3 3 3 3 8 2" xfId="2179"/>
    <cellStyle name="Cálculo 3 3 3 3 9" xfId="2180"/>
    <cellStyle name="Cálculo 3 3 3 3 9 2" xfId="2181"/>
    <cellStyle name="Cálculo 3 3 3 4" xfId="2182"/>
    <cellStyle name="Cálculo 3 3 3 4 2" xfId="2183"/>
    <cellStyle name="Cálculo 3 3 3 5" xfId="2184"/>
    <cellStyle name="Cálculo 3 3 3 5 2" xfId="2185"/>
    <cellStyle name="Cálculo 3 3 3 6" xfId="2186"/>
    <cellStyle name="Cálculo 3 3 3 6 2" xfId="2187"/>
    <cellStyle name="Cálculo 3 3 3 7" xfId="2188"/>
    <cellStyle name="Cálculo 3 3 3 7 2" xfId="2189"/>
    <cellStyle name="Cálculo 3 3 3 8" xfId="2190"/>
    <cellStyle name="Cálculo 3 3 3 8 2" xfId="2191"/>
    <cellStyle name="Cálculo 3 3 3 9" xfId="2192"/>
    <cellStyle name="Cálculo 3 3 3 9 2" xfId="2193"/>
    <cellStyle name="Cálculo 3 3 4" xfId="2194"/>
    <cellStyle name="Cálculo 3 3 4 10" xfId="2195"/>
    <cellStyle name="Cálculo 3 3 4 10 2" xfId="2196"/>
    <cellStyle name="Cálculo 3 3 4 11" xfId="2197"/>
    <cellStyle name="Cálculo 3 3 4 2" xfId="2198"/>
    <cellStyle name="Cálculo 3 3 4 2 2" xfId="2199"/>
    <cellStyle name="Cálculo 3 3 4 3" xfId="2200"/>
    <cellStyle name="Cálculo 3 3 4 3 2" xfId="2201"/>
    <cellStyle name="Cálculo 3 3 4 4" xfId="2202"/>
    <cellStyle name="Cálculo 3 3 4 4 2" xfId="2203"/>
    <cellStyle name="Cálculo 3 3 4 5" xfId="2204"/>
    <cellStyle name="Cálculo 3 3 4 5 2" xfId="2205"/>
    <cellStyle name="Cálculo 3 3 4 6" xfId="2206"/>
    <cellStyle name="Cálculo 3 3 4 6 2" xfId="2207"/>
    <cellStyle name="Cálculo 3 3 4 7" xfId="2208"/>
    <cellStyle name="Cálculo 3 3 4 7 2" xfId="2209"/>
    <cellStyle name="Cálculo 3 3 4 8" xfId="2210"/>
    <cellStyle name="Cálculo 3 3 4 8 2" xfId="2211"/>
    <cellStyle name="Cálculo 3 3 4 9" xfId="2212"/>
    <cellStyle name="Cálculo 3 3 4 9 2" xfId="2213"/>
    <cellStyle name="Cálculo 3 3 5" xfId="2214"/>
    <cellStyle name="Cálculo 3 3 5 10" xfId="2215"/>
    <cellStyle name="Cálculo 3 3 5 10 2" xfId="2216"/>
    <cellStyle name="Cálculo 3 3 5 11" xfId="2217"/>
    <cellStyle name="Cálculo 3 3 5 2" xfId="2218"/>
    <cellStyle name="Cálculo 3 3 5 2 2" xfId="2219"/>
    <cellStyle name="Cálculo 3 3 5 3" xfId="2220"/>
    <cellStyle name="Cálculo 3 3 5 3 2" xfId="2221"/>
    <cellStyle name="Cálculo 3 3 5 4" xfId="2222"/>
    <cellStyle name="Cálculo 3 3 5 4 2" xfId="2223"/>
    <cellStyle name="Cálculo 3 3 5 5" xfId="2224"/>
    <cellStyle name="Cálculo 3 3 5 5 2" xfId="2225"/>
    <cellStyle name="Cálculo 3 3 5 6" xfId="2226"/>
    <cellStyle name="Cálculo 3 3 5 6 2" xfId="2227"/>
    <cellStyle name="Cálculo 3 3 5 7" xfId="2228"/>
    <cellStyle name="Cálculo 3 3 5 7 2" xfId="2229"/>
    <cellStyle name="Cálculo 3 3 5 8" xfId="2230"/>
    <cellStyle name="Cálculo 3 3 5 8 2" xfId="2231"/>
    <cellStyle name="Cálculo 3 3 5 9" xfId="2232"/>
    <cellStyle name="Cálculo 3 3 5 9 2" xfId="2233"/>
    <cellStyle name="Cálculo 3 3 6" xfId="2234"/>
    <cellStyle name="Cálculo 3 3 6 2" xfId="2235"/>
    <cellStyle name="Cálculo 3 3 7" xfId="2236"/>
    <cellStyle name="Cálculo 3 3 7 2" xfId="2237"/>
    <cellStyle name="Cálculo 3 3 8" xfId="2238"/>
    <cellStyle name="Cálculo 3 3 8 2" xfId="2239"/>
    <cellStyle name="Cálculo 3 3 9" xfId="2240"/>
    <cellStyle name="Cálculo 3 3 9 2" xfId="2241"/>
    <cellStyle name="Cálculo 3 4" xfId="2242"/>
    <cellStyle name="Cálculo 3 4 10" xfId="2243"/>
    <cellStyle name="Cálculo 3 4 10 2" xfId="2244"/>
    <cellStyle name="Cálculo 3 4 11" xfId="2245"/>
    <cellStyle name="Cálculo 3 4 11 2" xfId="2246"/>
    <cellStyle name="Cálculo 3 4 12" xfId="2247"/>
    <cellStyle name="Cálculo 3 4 12 2" xfId="2248"/>
    <cellStyle name="Cálculo 3 4 13" xfId="2249"/>
    <cellStyle name="Cálculo 3 4 2" xfId="2250"/>
    <cellStyle name="Cálculo 3 4 2 10" xfId="2251"/>
    <cellStyle name="Cálculo 3 4 2 10 2" xfId="2252"/>
    <cellStyle name="Cálculo 3 4 2 11" xfId="2253"/>
    <cellStyle name="Cálculo 3 4 2 2" xfId="2254"/>
    <cellStyle name="Cálculo 3 4 2 2 2" xfId="2255"/>
    <cellStyle name="Cálculo 3 4 2 3" xfId="2256"/>
    <cellStyle name="Cálculo 3 4 2 3 2" xfId="2257"/>
    <cellStyle name="Cálculo 3 4 2 4" xfId="2258"/>
    <cellStyle name="Cálculo 3 4 2 4 2" xfId="2259"/>
    <cellStyle name="Cálculo 3 4 2 5" xfId="2260"/>
    <cellStyle name="Cálculo 3 4 2 5 2" xfId="2261"/>
    <cellStyle name="Cálculo 3 4 2 6" xfId="2262"/>
    <cellStyle name="Cálculo 3 4 2 6 2" xfId="2263"/>
    <cellStyle name="Cálculo 3 4 2 7" xfId="2264"/>
    <cellStyle name="Cálculo 3 4 2 7 2" xfId="2265"/>
    <cellStyle name="Cálculo 3 4 2 8" xfId="2266"/>
    <cellStyle name="Cálculo 3 4 2 8 2" xfId="2267"/>
    <cellStyle name="Cálculo 3 4 2 9" xfId="2268"/>
    <cellStyle name="Cálculo 3 4 2 9 2" xfId="2269"/>
    <cellStyle name="Cálculo 3 4 3" xfId="2270"/>
    <cellStyle name="Cálculo 3 4 3 10" xfId="2271"/>
    <cellStyle name="Cálculo 3 4 3 10 2" xfId="2272"/>
    <cellStyle name="Cálculo 3 4 3 11" xfId="2273"/>
    <cellStyle name="Cálculo 3 4 3 2" xfId="2274"/>
    <cellStyle name="Cálculo 3 4 3 2 2" xfId="2275"/>
    <cellStyle name="Cálculo 3 4 3 3" xfId="2276"/>
    <cellStyle name="Cálculo 3 4 3 3 2" xfId="2277"/>
    <cellStyle name="Cálculo 3 4 3 4" xfId="2278"/>
    <cellStyle name="Cálculo 3 4 3 4 2" xfId="2279"/>
    <cellStyle name="Cálculo 3 4 3 5" xfId="2280"/>
    <cellStyle name="Cálculo 3 4 3 5 2" xfId="2281"/>
    <cellStyle name="Cálculo 3 4 3 6" xfId="2282"/>
    <cellStyle name="Cálculo 3 4 3 6 2" xfId="2283"/>
    <cellStyle name="Cálculo 3 4 3 7" xfId="2284"/>
    <cellStyle name="Cálculo 3 4 3 7 2" xfId="2285"/>
    <cellStyle name="Cálculo 3 4 3 8" xfId="2286"/>
    <cellStyle name="Cálculo 3 4 3 8 2" xfId="2287"/>
    <cellStyle name="Cálculo 3 4 3 9" xfId="2288"/>
    <cellStyle name="Cálculo 3 4 3 9 2" xfId="2289"/>
    <cellStyle name="Cálculo 3 4 4" xfId="2290"/>
    <cellStyle name="Cálculo 3 4 4 2" xfId="2291"/>
    <cellStyle name="Cálculo 3 4 5" xfId="2292"/>
    <cellStyle name="Cálculo 3 4 5 2" xfId="2293"/>
    <cellStyle name="Cálculo 3 4 6" xfId="2294"/>
    <cellStyle name="Cálculo 3 4 6 2" xfId="2295"/>
    <cellStyle name="Cálculo 3 4 7" xfId="2296"/>
    <cellStyle name="Cálculo 3 4 7 2" xfId="2297"/>
    <cellStyle name="Cálculo 3 4 8" xfId="2298"/>
    <cellStyle name="Cálculo 3 4 8 2" xfId="2299"/>
    <cellStyle name="Cálculo 3 4 9" xfId="2300"/>
    <cellStyle name="Cálculo 3 4 9 2" xfId="2301"/>
    <cellStyle name="Cálculo 3 5" xfId="2302"/>
    <cellStyle name="Cálculo 3 5 10" xfId="2303"/>
    <cellStyle name="Cálculo 3 5 10 2" xfId="2304"/>
    <cellStyle name="Cálculo 3 5 11" xfId="2305"/>
    <cellStyle name="Cálculo 3 5 11 2" xfId="2306"/>
    <cellStyle name="Cálculo 3 5 12" xfId="2307"/>
    <cellStyle name="Cálculo 3 5 12 2" xfId="2308"/>
    <cellStyle name="Cálculo 3 5 13" xfId="2309"/>
    <cellStyle name="Cálculo 3 5 2" xfId="2310"/>
    <cellStyle name="Cálculo 3 5 2 10" xfId="2311"/>
    <cellStyle name="Cálculo 3 5 2 10 2" xfId="2312"/>
    <cellStyle name="Cálculo 3 5 2 11" xfId="2313"/>
    <cellStyle name="Cálculo 3 5 2 2" xfId="2314"/>
    <cellStyle name="Cálculo 3 5 2 2 2" xfId="2315"/>
    <cellStyle name="Cálculo 3 5 2 3" xfId="2316"/>
    <cellStyle name="Cálculo 3 5 2 3 2" xfId="2317"/>
    <cellStyle name="Cálculo 3 5 2 4" xfId="2318"/>
    <cellStyle name="Cálculo 3 5 2 4 2" xfId="2319"/>
    <cellStyle name="Cálculo 3 5 2 5" xfId="2320"/>
    <cellStyle name="Cálculo 3 5 2 5 2" xfId="2321"/>
    <cellStyle name="Cálculo 3 5 2 6" xfId="2322"/>
    <cellStyle name="Cálculo 3 5 2 6 2" xfId="2323"/>
    <cellStyle name="Cálculo 3 5 2 7" xfId="2324"/>
    <cellStyle name="Cálculo 3 5 2 7 2" xfId="2325"/>
    <cellStyle name="Cálculo 3 5 2 8" xfId="2326"/>
    <cellStyle name="Cálculo 3 5 2 8 2" xfId="2327"/>
    <cellStyle name="Cálculo 3 5 2 9" xfId="2328"/>
    <cellStyle name="Cálculo 3 5 2 9 2" xfId="2329"/>
    <cellStyle name="Cálculo 3 5 3" xfId="2330"/>
    <cellStyle name="Cálculo 3 5 3 10" xfId="2331"/>
    <cellStyle name="Cálculo 3 5 3 10 2" xfId="2332"/>
    <cellStyle name="Cálculo 3 5 3 11" xfId="2333"/>
    <cellStyle name="Cálculo 3 5 3 2" xfId="2334"/>
    <cellStyle name="Cálculo 3 5 3 2 2" xfId="2335"/>
    <cellStyle name="Cálculo 3 5 3 3" xfId="2336"/>
    <cellStyle name="Cálculo 3 5 3 3 2" xfId="2337"/>
    <cellStyle name="Cálculo 3 5 3 4" xfId="2338"/>
    <cellStyle name="Cálculo 3 5 3 4 2" xfId="2339"/>
    <cellStyle name="Cálculo 3 5 3 5" xfId="2340"/>
    <cellStyle name="Cálculo 3 5 3 5 2" xfId="2341"/>
    <cellStyle name="Cálculo 3 5 3 6" xfId="2342"/>
    <cellStyle name="Cálculo 3 5 3 6 2" xfId="2343"/>
    <cellStyle name="Cálculo 3 5 3 7" xfId="2344"/>
    <cellStyle name="Cálculo 3 5 3 7 2" xfId="2345"/>
    <cellStyle name="Cálculo 3 5 3 8" xfId="2346"/>
    <cellStyle name="Cálculo 3 5 3 8 2" xfId="2347"/>
    <cellStyle name="Cálculo 3 5 3 9" xfId="2348"/>
    <cellStyle name="Cálculo 3 5 3 9 2" xfId="2349"/>
    <cellStyle name="Cálculo 3 5 4" xfId="2350"/>
    <cellStyle name="Cálculo 3 5 4 2" xfId="2351"/>
    <cellStyle name="Cálculo 3 5 5" xfId="2352"/>
    <cellStyle name="Cálculo 3 5 5 2" xfId="2353"/>
    <cellStyle name="Cálculo 3 5 6" xfId="2354"/>
    <cellStyle name="Cálculo 3 5 6 2" xfId="2355"/>
    <cellStyle name="Cálculo 3 5 7" xfId="2356"/>
    <cellStyle name="Cálculo 3 5 7 2" xfId="2357"/>
    <cellStyle name="Cálculo 3 5 8" xfId="2358"/>
    <cellStyle name="Cálculo 3 5 8 2" xfId="2359"/>
    <cellStyle name="Cálculo 3 5 9" xfId="2360"/>
    <cellStyle name="Cálculo 3 5 9 2" xfId="2361"/>
    <cellStyle name="Cálculo 3 6" xfId="2362"/>
    <cellStyle name="Cálculo 3 6 2" xfId="2363"/>
    <cellStyle name="Cálculo 3 7" xfId="2364"/>
    <cellStyle name="Cálculo 3 7 2" xfId="2365"/>
    <cellStyle name="Cálculo 3 8" xfId="2366"/>
    <cellStyle name="Cálculo 3 8 2" xfId="2367"/>
    <cellStyle name="Cálculo 3 9" xfId="2368"/>
    <cellStyle name="Cálculo 3 9 2" xfId="2369"/>
    <cellStyle name="Cálculo 4" xfId="2370"/>
    <cellStyle name="Cálculo 4 10" xfId="2371"/>
    <cellStyle name="Cálculo 4 10 2" xfId="2372"/>
    <cellStyle name="Cálculo 4 11" xfId="2373"/>
    <cellStyle name="Cálculo 4 11 2" xfId="2374"/>
    <cellStyle name="Cálculo 4 12" xfId="2375"/>
    <cellStyle name="Cálculo 4 12 2" xfId="2376"/>
    <cellStyle name="Cálculo 4 13" xfId="2377"/>
    <cellStyle name="Cálculo 4 13 2" xfId="2378"/>
    <cellStyle name="Cálculo 4 14" xfId="2379"/>
    <cellStyle name="Cálculo 4 14 2" xfId="2380"/>
    <cellStyle name="Cálculo 4 15" xfId="2381"/>
    <cellStyle name="Cálculo 4 15 2" xfId="2382"/>
    <cellStyle name="Cálculo 4 16" xfId="2383"/>
    <cellStyle name="Cálculo 4 17" xfId="2384"/>
    <cellStyle name="Cálculo 4 18" xfId="2385"/>
    <cellStyle name="Cálculo 4 2" xfId="2386"/>
    <cellStyle name="Cálculo 4 2 10" xfId="2387"/>
    <cellStyle name="Cálculo 4 2 10 2" xfId="2388"/>
    <cellStyle name="Cálculo 4 2 11" xfId="2389"/>
    <cellStyle name="Cálculo 4 2 11 2" xfId="2390"/>
    <cellStyle name="Cálculo 4 2 12" xfId="2391"/>
    <cellStyle name="Cálculo 4 2 12 2" xfId="2392"/>
    <cellStyle name="Cálculo 4 2 13" xfId="2393"/>
    <cellStyle name="Cálculo 4 2 13 2" xfId="2394"/>
    <cellStyle name="Cálculo 4 2 14" xfId="2395"/>
    <cellStyle name="Cálculo 4 2 14 2" xfId="2396"/>
    <cellStyle name="Cálculo 4 2 15" xfId="2397"/>
    <cellStyle name="Cálculo 4 2 16" xfId="2398"/>
    <cellStyle name="Cálculo 4 2 2" xfId="2399"/>
    <cellStyle name="Cálculo 4 2 2 10" xfId="2400"/>
    <cellStyle name="Cálculo 4 2 2 10 2" xfId="2401"/>
    <cellStyle name="Cálculo 4 2 2 11" xfId="2402"/>
    <cellStyle name="Cálculo 4 2 2 11 2" xfId="2403"/>
    <cellStyle name="Cálculo 4 2 2 12" xfId="2404"/>
    <cellStyle name="Cálculo 4 2 2 12 2" xfId="2405"/>
    <cellStyle name="Cálculo 4 2 2 13" xfId="2406"/>
    <cellStyle name="Cálculo 4 2 2 2" xfId="2407"/>
    <cellStyle name="Cálculo 4 2 2 2 10" xfId="2408"/>
    <cellStyle name="Cálculo 4 2 2 2 10 2" xfId="2409"/>
    <cellStyle name="Cálculo 4 2 2 2 11" xfId="2410"/>
    <cellStyle name="Cálculo 4 2 2 2 2" xfId="2411"/>
    <cellStyle name="Cálculo 4 2 2 2 2 2" xfId="2412"/>
    <cellStyle name="Cálculo 4 2 2 2 3" xfId="2413"/>
    <cellStyle name="Cálculo 4 2 2 2 3 2" xfId="2414"/>
    <cellStyle name="Cálculo 4 2 2 2 4" xfId="2415"/>
    <cellStyle name="Cálculo 4 2 2 2 4 2" xfId="2416"/>
    <cellStyle name="Cálculo 4 2 2 2 5" xfId="2417"/>
    <cellStyle name="Cálculo 4 2 2 2 5 2" xfId="2418"/>
    <cellStyle name="Cálculo 4 2 2 2 6" xfId="2419"/>
    <cellStyle name="Cálculo 4 2 2 2 6 2" xfId="2420"/>
    <cellStyle name="Cálculo 4 2 2 2 7" xfId="2421"/>
    <cellStyle name="Cálculo 4 2 2 2 7 2" xfId="2422"/>
    <cellStyle name="Cálculo 4 2 2 2 8" xfId="2423"/>
    <cellStyle name="Cálculo 4 2 2 2 8 2" xfId="2424"/>
    <cellStyle name="Cálculo 4 2 2 2 9" xfId="2425"/>
    <cellStyle name="Cálculo 4 2 2 2 9 2" xfId="2426"/>
    <cellStyle name="Cálculo 4 2 2 3" xfId="2427"/>
    <cellStyle name="Cálculo 4 2 2 3 10" xfId="2428"/>
    <cellStyle name="Cálculo 4 2 2 3 10 2" xfId="2429"/>
    <cellStyle name="Cálculo 4 2 2 3 11" xfId="2430"/>
    <cellStyle name="Cálculo 4 2 2 3 2" xfId="2431"/>
    <cellStyle name="Cálculo 4 2 2 3 2 2" xfId="2432"/>
    <cellStyle name="Cálculo 4 2 2 3 3" xfId="2433"/>
    <cellStyle name="Cálculo 4 2 2 3 3 2" xfId="2434"/>
    <cellStyle name="Cálculo 4 2 2 3 4" xfId="2435"/>
    <cellStyle name="Cálculo 4 2 2 3 4 2" xfId="2436"/>
    <cellStyle name="Cálculo 4 2 2 3 5" xfId="2437"/>
    <cellStyle name="Cálculo 4 2 2 3 5 2" xfId="2438"/>
    <cellStyle name="Cálculo 4 2 2 3 6" xfId="2439"/>
    <cellStyle name="Cálculo 4 2 2 3 6 2" xfId="2440"/>
    <cellStyle name="Cálculo 4 2 2 3 7" xfId="2441"/>
    <cellStyle name="Cálculo 4 2 2 3 7 2" xfId="2442"/>
    <cellStyle name="Cálculo 4 2 2 3 8" xfId="2443"/>
    <cellStyle name="Cálculo 4 2 2 3 8 2" xfId="2444"/>
    <cellStyle name="Cálculo 4 2 2 3 9" xfId="2445"/>
    <cellStyle name="Cálculo 4 2 2 3 9 2" xfId="2446"/>
    <cellStyle name="Cálculo 4 2 2 4" xfId="2447"/>
    <cellStyle name="Cálculo 4 2 2 4 2" xfId="2448"/>
    <cellStyle name="Cálculo 4 2 2 5" xfId="2449"/>
    <cellStyle name="Cálculo 4 2 2 5 2" xfId="2450"/>
    <cellStyle name="Cálculo 4 2 2 6" xfId="2451"/>
    <cellStyle name="Cálculo 4 2 2 6 2" xfId="2452"/>
    <cellStyle name="Cálculo 4 2 2 7" xfId="2453"/>
    <cellStyle name="Cálculo 4 2 2 7 2" xfId="2454"/>
    <cellStyle name="Cálculo 4 2 2 8" xfId="2455"/>
    <cellStyle name="Cálculo 4 2 2 8 2" xfId="2456"/>
    <cellStyle name="Cálculo 4 2 2 9" xfId="2457"/>
    <cellStyle name="Cálculo 4 2 2 9 2" xfId="2458"/>
    <cellStyle name="Cálculo 4 2 3" xfId="2459"/>
    <cellStyle name="Cálculo 4 2 3 10" xfId="2460"/>
    <cellStyle name="Cálculo 4 2 3 10 2" xfId="2461"/>
    <cellStyle name="Cálculo 4 2 3 11" xfId="2462"/>
    <cellStyle name="Cálculo 4 2 3 11 2" xfId="2463"/>
    <cellStyle name="Cálculo 4 2 3 12" xfId="2464"/>
    <cellStyle name="Cálculo 4 2 3 12 2" xfId="2465"/>
    <cellStyle name="Cálculo 4 2 3 13" xfId="2466"/>
    <cellStyle name="Cálculo 4 2 3 2" xfId="2467"/>
    <cellStyle name="Cálculo 4 2 3 2 10" xfId="2468"/>
    <cellStyle name="Cálculo 4 2 3 2 10 2" xfId="2469"/>
    <cellStyle name="Cálculo 4 2 3 2 11" xfId="2470"/>
    <cellStyle name="Cálculo 4 2 3 2 2" xfId="2471"/>
    <cellStyle name="Cálculo 4 2 3 2 2 2" xfId="2472"/>
    <cellStyle name="Cálculo 4 2 3 2 3" xfId="2473"/>
    <cellStyle name="Cálculo 4 2 3 2 3 2" xfId="2474"/>
    <cellStyle name="Cálculo 4 2 3 2 4" xfId="2475"/>
    <cellStyle name="Cálculo 4 2 3 2 4 2" xfId="2476"/>
    <cellStyle name="Cálculo 4 2 3 2 5" xfId="2477"/>
    <cellStyle name="Cálculo 4 2 3 2 5 2" xfId="2478"/>
    <cellStyle name="Cálculo 4 2 3 2 6" xfId="2479"/>
    <cellStyle name="Cálculo 4 2 3 2 6 2" xfId="2480"/>
    <cellStyle name="Cálculo 4 2 3 2 7" xfId="2481"/>
    <cellStyle name="Cálculo 4 2 3 2 7 2" xfId="2482"/>
    <cellStyle name="Cálculo 4 2 3 2 8" xfId="2483"/>
    <cellStyle name="Cálculo 4 2 3 2 8 2" xfId="2484"/>
    <cellStyle name="Cálculo 4 2 3 2 9" xfId="2485"/>
    <cellStyle name="Cálculo 4 2 3 2 9 2" xfId="2486"/>
    <cellStyle name="Cálculo 4 2 3 3" xfId="2487"/>
    <cellStyle name="Cálculo 4 2 3 3 10" xfId="2488"/>
    <cellStyle name="Cálculo 4 2 3 3 10 2" xfId="2489"/>
    <cellStyle name="Cálculo 4 2 3 3 11" xfId="2490"/>
    <cellStyle name="Cálculo 4 2 3 3 2" xfId="2491"/>
    <cellStyle name="Cálculo 4 2 3 3 2 2" xfId="2492"/>
    <cellStyle name="Cálculo 4 2 3 3 3" xfId="2493"/>
    <cellStyle name="Cálculo 4 2 3 3 3 2" xfId="2494"/>
    <cellStyle name="Cálculo 4 2 3 3 4" xfId="2495"/>
    <cellStyle name="Cálculo 4 2 3 3 4 2" xfId="2496"/>
    <cellStyle name="Cálculo 4 2 3 3 5" xfId="2497"/>
    <cellStyle name="Cálculo 4 2 3 3 5 2" xfId="2498"/>
    <cellStyle name="Cálculo 4 2 3 3 6" xfId="2499"/>
    <cellStyle name="Cálculo 4 2 3 3 6 2" xfId="2500"/>
    <cellStyle name="Cálculo 4 2 3 3 7" xfId="2501"/>
    <cellStyle name="Cálculo 4 2 3 3 7 2" xfId="2502"/>
    <cellStyle name="Cálculo 4 2 3 3 8" xfId="2503"/>
    <cellStyle name="Cálculo 4 2 3 3 8 2" xfId="2504"/>
    <cellStyle name="Cálculo 4 2 3 3 9" xfId="2505"/>
    <cellStyle name="Cálculo 4 2 3 3 9 2" xfId="2506"/>
    <cellStyle name="Cálculo 4 2 3 4" xfId="2507"/>
    <cellStyle name="Cálculo 4 2 3 4 2" xfId="2508"/>
    <cellStyle name="Cálculo 4 2 3 5" xfId="2509"/>
    <cellStyle name="Cálculo 4 2 3 5 2" xfId="2510"/>
    <cellStyle name="Cálculo 4 2 3 6" xfId="2511"/>
    <cellStyle name="Cálculo 4 2 3 6 2" xfId="2512"/>
    <cellStyle name="Cálculo 4 2 3 7" xfId="2513"/>
    <cellStyle name="Cálculo 4 2 3 7 2" xfId="2514"/>
    <cellStyle name="Cálculo 4 2 3 8" xfId="2515"/>
    <cellStyle name="Cálculo 4 2 3 8 2" xfId="2516"/>
    <cellStyle name="Cálculo 4 2 3 9" xfId="2517"/>
    <cellStyle name="Cálculo 4 2 3 9 2" xfId="2518"/>
    <cellStyle name="Cálculo 4 2 4" xfId="2519"/>
    <cellStyle name="Cálculo 4 2 4 10" xfId="2520"/>
    <cellStyle name="Cálculo 4 2 4 10 2" xfId="2521"/>
    <cellStyle name="Cálculo 4 2 4 11" xfId="2522"/>
    <cellStyle name="Cálculo 4 2 4 2" xfId="2523"/>
    <cellStyle name="Cálculo 4 2 4 2 2" xfId="2524"/>
    <cellStyle name="Cálculo 4 2 4 3" xfId="2525"/>
    <cellStyle name="Cálculo 4 2 4 3 2" xfId="2526"/>
    <cellStyle name="Cálculo 4 2 4 4" xfId="2527"/>
    <cellStyle name="Cálculo 4 2 4 4 2" xfId="2528"/>
    <cellStyle name="Cálculo 4 2 4 5" xfId="2529"/>
    <cellStyle name="Cálculo 4 2 4 5 2" xfId="2530"/>
    <cellStyle name="Cálculo 4 2 4 6" xfId="2531"/>
    <cellStyle name="Cálculo 4 2 4 6 2" xfId="2532"/>
    <cellStyle name="Cálculo 4 2 4 7" xfId="2533"/>
    <cellStyle name="Cálculo 4 2 4 7 2" xfId="2534"/>
    <cellStyle name="Cálculo 4 2 4 8" xfId="2535"/>
    <cellStyle name="Cálculo 4 2 4 8 2" xfId="2536"/>
    <cellStyle name="Cálculo 4 2 4 9" xfId="2537"/>
    <cellStyle name="Cálculo 4 2 4 9 2" xfId="2538"/>
    <cellStyle name="Cálculo 4 2 5" xfId="2539"/>
    <cellStyle name="Cálculo 4 2 5 10" xfId="2540"/>
    <cellStyle name="Cálculo 4 2 5 10 2" xfId="2541"/>
    <cellStyle name="Cálculo 4 2 5 11" xfId="2542"/>
    <cellStyle name="Cálculo 4 2 5 2" xfId="2543"/>
    <cellStyle name="Cálculo 4 2 5 2 2" xfId="2544"/>
    <cellStyle name="Cálculo 4 2 5 3" xfId="2545"/>
    <cellStyle name="Cálculo 4 2 5 3 2" xfId="2546"/>
    <cellStyle name="Cálculo 4 2 5 4" xfId="2547"/>
    <cellStyle name="Cálculo 4 2 5 4 2" xfId="2548"/>
    <cellStyle name="Cálculo 4 2 5 5" xfId="2549"/>
    <cellStyle name="Cálculo 4 2 5 5 2" xfId="2550"/>
    <cellStyle name="Cálculo 4 2 5 6" xfId="2551"/>
    <cellStyle name="Cálculo 4 2 5 6 2" xfId="2552"/>
    <cellStyle name="Cálculo 4 2 5 7" xfId="2553"/>
    <cellStyle name="Cálculo 4 2 5 7 2" xfId="2554"/>
    <cellStyle name="Cálculo 4 2 5 8" xfId="2555"/>
    <cellStyle name="Cálculo 4 2 5 8 2" xfId="2556"/>
    <cellStyle name="Cálculo 4 2 5 9" xfId="2557"/>
    <cellStyle name="Cálculo 4 2 5 9 2" xfId="2558"/>
    <cellStyle name="Cálculo 4 2 6" xfId="2559"/>
    <cellStyle name="Cálculo 4 2 6 2" xfId="2560"/>
    <cellStyle name="Cálculo 4 2 7" xfId="2561"/>
    <cellStyle name="Cálculo 4 2 7 2" xfId="2562"/>
    <cellStyle name="Cálculo 4 2 8" xfId="2563"/>
    <cellStyle name="Cálculo 4 2 8 2" xfId="2564"/>
    <cellStyle name="Cálculo 4 2 9" xfId="2565"/>
    <cellStyle name="Cálculo 4 2 9 2" xfId="2566"/>
    <cellStyle name="Cálculo 4 3" xfId="2567"/>
    <cellStyle name="Cálculo 4 3 10" xfId="2568"/>
    <cellStyle name="Cálculo 4 3 10 2" xfId="2569"/>
    <cellStyle name="Cálculo 4 3 11" xfId="2570"/>
    <cellStyle name="Cálculo 4 3 11 2" xfId="2571"/>
    <cellStyle name="Cálculo 4 3 12" xfId="2572"/>
    <cellStyle name="Cálculo 4 3 12 2" xfId="2573"/>
    <cellStyle name="Cálculo 4 3 13" xfId="2574"/>
    <cellStyle name="Cálculo 4 3 2" xfId="2575"/>
    <cellStyle name="Cálculo 4 3 2 10" xfId="2576"/>
    <cellStyle name="Cálculo 4 3 2 10 2" xfId="2577"/>
    <cellStyle name="Cálculo 4 3 2 11" xfId="2578"/>
    <cellStyle name="Cálculo 4 3 2 2" xfId="2579"/>
    <cellStyle name="Cálculo 4 3 2 2 2" xfId="2580"/>
    <cellStyle name="Cálculo 4 3 2 3" xfId="2581"/>
    <cellStyle name="Cálculo 4 3 2 3 2" xfId="2582"/>
    <cellStyle name="Cálculo 4 3 2 4" xfId="2583"/>
    <cellStyle name="Cálculo 4 3 2 4 2" xfId="2584"/>
    <cellStyle name="Cálculo 4 3 2 5" xfId="2585"/>
    <cellStyle name="Cálculo 4 3 2 5 2" xfId="2586"/>
    <cellStyle name="Cálculo 4 3 2 6" xfId="2587"/>
    <cellStyle name="Cálculo 4 3 2 6 2" xfId="2588"/>
    <cellStyle name="Cálculo 4 3 2 7" xfId="2589"/>
    <cellStyle name="Cálculo 4 3 2 7 2" xfId="2590"/>
    <cellStyle name="Cálculo 4 3 2 8" xfId="2591"/>
    <cellStyle name="Cálculo 4 3 2 8 2" xfId="2592"/>
    <cellStyle name="Cálculo 4 3 2 9" xfId="2593"/>
    <cellStyle name="Cálculo 4 3 2 9 2" xfId="2594"/>
    <cellStyle name="Cálculo 4 3 3" xfId="2595"/>
    <cellStyle name="Cálculo 4 3 3 10" xfId="2596"/>
    <cellStyle name="Cálculo 4 3 3 10 2" xfId="2597"/>
    <cellStyle name="Cálculo 4 3 3 11" xfId="2598"/>
    <cellStyle name="Cálculo 4 3 3 2" xfId="2599"/>
    <cellStyle name="Cálculo 4 3 3 2 2" xfId="2600"/>
    <cellStyle name="Cálculo 4 3 3 3" xfId="2601"/>
    <cellStyle name="Cálculo 4 3 3 3 2" xfId="2602"/>
    <cellStyle name="Cálculo 4 3 3 4" xfId="2603"/>
    <cellStyle name="Cálculo 4 3 3 4 2" xfId="2604"/>
    <cellStyle name="Cálculo 4 3 3 5" xfId="2605"/>
    <cellStyle name="Cálculo 4 3 3 5 2" xfId="2606"/>
    <cellStyle name="Cálculo 4 3 3 6" xfId="2607"/>
    <cellStyle name="Cálculo 4 3 3 6 2" xfId="2608"/>
    <cellStyle name="Cálculo 4 3 3 7" xfId="2609"/>
    <cellStyle name="Cálculo 4 3 3 7 2" xfId="2610"/>
    <cellStyle name="Cálculo 4 3 3 8" xfId="2611"/>
    <cellStyle name="Cálculo 4 3 3 8 2" xfId="2612"/>
    <cellStyle name="Cálculo 4 3 3 9" xfId="2613"/>
    <cellStyle name="Cálculo 4 3 3 9 2" xfId="2614"/>
    <cellStyle name="Cálculo 4 3 4" xfId="2615"/>
    <cellStyle name="Cálculo 4 3 4 2" xfId="2616"/>
    <cellStyle name="Cálculo 4 3 5" xfId="2617"/>
    <cellStyle name="Cálculo 4 3 5 2" xfId="2618"/>
    <cellStyle name="Cálculo 4 3 6" xfId="2619"/>
    <cellStyle name="Cálculo 4 3 6 2" xfId="2620"/>
    <cellStyle name="Cálculo 4 3 7" xfId="2621"/>
    <cellStyle name="Cálculo 4 3 7 2" xfId="2622"/>
    <cellStyle name="Cálculo 4 3 8" xfId="2623"/>
    <cellStyle name="Cálculo 4 3 8 2" xfId="2624"/>
    <cellStyle name="Cálculo 4 3 9" xfId="2625"/>
    <cellStyle name="Cálculo 4 3 9 2" xfId="2626"/>
    <cellStyle name="Cálculo 4 4" xfId="2627"/>
    <cellStyle name="Cálculo 4 4 10" xfId="2628"/>
    <cellStyle name="Cálculo 4 4 10 2" xfId="2629"/>
    <cellStyle name="Cálculo 4 4 11" xfId="2630"/>
    <cellStyle name="Cálculo 4 4 11 2" xfId="2631"/>
    <cellStyle name="Cálculo 4 4 12" xfId="2632"/>
    <cellStyle name="Cálculo 4 4 12 2" xfId="2633"/>
    <cellStyle name="Cálculo 4 4 13" xfId="2634"/>
    <cellStyle name="Cálculo 4 4 2" xfId="2635"/>
    <cellStyle name="Cálculo 4 4 2 10" xfId="2636"/>
    <cellStyle name="Cálculo 4 4 2 10 2" xfId="2637"/>
    <cellStyle name="Cálculo 4 4 2 11" xfId="2638"/>
    <cellStyle name="Cálculo 4 4 2 2" xfId="2639"/>
    <cellStyle name="Cálculo 4 4 2 2 2" xfId="2640"/>
    <cellStyle name="Cálculo 4 4 2 3" xfId="2641"/>
    <cellStyle name="Cálculo 4 4 2 3 2" xfId="2642"/>
    <cellStyle name="Cálculo 4 4 2 4" xfId="2643"/>
    <cellStyle name="Cálculo 4 4 2 4 2" xfId="2644"/>
    <cellStyle name="Cálculo 4 4 2 5" xfId="2645"/>
    <cellStyle name="Cálculo 4 4 2 5 2" xfId="2646"/>
    <cellStyle name="Cálculo 4 4 2 6" xfId="2647"/>
    <cellStyle name="Cálculo 4 4 2 6 2" xfId="2648"/>
    <cellStyle name="Cálculo 4 4 2 7" xfId="2649"/>
    <cellStyle name="Cálculo 4 4 2 7 2" xfId="2650"/>
    <cellStyle name="Cálculo 4 4 2 8" xfId="2651"/>
    <cellStyle name="Cálculo 4 4 2 8 2" xfId="2652"/>
    <cellStyle name="Cálculo 4 4 2 9" xfId="2653"/>
    <cellStyle name="Cálculo 4 4 2 9 2" xfId="2654"/>
    <cellStyle name="Cálculo 4 4 3" xfId="2655"/>
    <cellStyle name="Cálculo 4 4 3 10" xfId="2656"/>
    <cellStyle name="Cálculo 4 4 3 10 2" xfId="2657"/>
    <cellStyle name="Cálculo 4 4 3 11" xfId="2658"/>
    <cellStyle name="Cálculo 4 4 3 2" xfId="2659"/>
    <cellStyle name="Cálculo 4 4 3 2 2" xfId="2660"/>
    <cellStyle name="Cálculo 4 4 3 3" xfId="2661"/>
    <cellStyle name="Cálculo 4 4 3 3 2" xfId="2662"/>
    <cellStyle name="Cálculo 4 4 3 4" xfId="2663"/>
    <cellStyle name="Cálculo 4 4 3 4 2" xfId="2664"/>
    <cellStyle name="Cálculo 4 4 3 5" xfId="2665"/>
    <cellStyle name="Cálculo 4 4 3 5 2" xfId="2666"/>
    <cellStyle name="Cálculo 4 4 3 6" xfId="2667"/>
    <cellStyle name="Cálculo 4 4 3 6 2" xfId="2668"/>
    <cellStyle name="Cálculo 4 4 3 7" xfId="2669"/>
    <cellStyle name="Cálculo 4 4 3 7 2" xfId="2670"/>
    <cellStyle name="Cálculo 4 4 3 8" xfId="2671"/>
    <cellStyle name="Cálculo 4 4 3 8 2" xfId="2672"/>
    <cellStyle name="Cálculo 4 4 3 9" xfId="2673"/>
    <cellStyle name="Cálculo 4 4 3 9 2" xfId="2674"/>
    <cellStyle name="Cálculo 4 4 4" xfId="2675"/>
    <cellStyle name="Cálculo 4 4 4 2" xfId="2676"/>
    <cellStyle name="Cálculo 4 4 5" xfId="2677"/>
    <cellStyle name="Cálculo 4 4 5 2" xfId="2678"/>
    <cellStyle name="Cálculo 4 4 6" xfId="2679"/>
    <cellStyle name="Cálculo 4 4 6 2" xfId="2680"/>
    <cellStyle name="Cálculo 4 4 7" xfId="2681"/>
    <cellStyle name="Cálculo 4 4 7 2" xfId="2682"/>
    <cellStyle name="Cálculo 4 4 8" xfId="2683"/>
    <cellStyle name="Cálculo 4 4 8 2" xfId="2684"/>
    <cellStyle name="Cálculo 4 4 9" xfId="2685"/>
    <cellStyle name="Cálculo 4 4 9 2" xfId="2686"/>
    <cellStyle name="Cálculo 4 5" xfId="2687"/>
    <cellStyle name="Cálculo 4 5 10" xfId="2688"/>
    <cellStyle name="Cálculo 4 5 10 2" xfId="2689"/>
    <cellStyle name="Cálculo 4 5 11" xfId="2690"/>
    <cellStyle name="Cálculo 4 5 2" xfId="2691"/>
    <cellStyle name="Cálculo 4 5 2 2" xfId="2692"/>
    <cellStyle name="Cálculo 4 5 3" xfId="2693"/>
    <cellStyle name="Cálculo 4 5 3 2" xfId="2694"/>
    <cellStyle name="Cálculo 4 5 4" xfId="2695"/>
    <cellStyle name="Cálculo 4 5 4 2" xfId="2696"/>
    <cellStyle name="Cálculo 4 5 5" xfId="2697"/>
    <cellStyle name="Cálculo 4 5 5 2" xfId="2698"/>
    <cellStyle name="Cálculo 4 5 6" xfId="2699"/>
    <cellStyle name="Cálculo 4 5 6 2" xfId="2700"/>
    <cellStyle name="Cálculo 4 5 7" xfId="2701"/>
    <cellStyle name="Cálculo 4 5 7 2" xfId="2702"/>
    <cellStyle name="Cálculo 4 5 8" xfId="2703"/>
    <cellStyle name="Cálculo 4 5 8 2" xfId="2704"/>
    <cellStyle name="Cálculo 4 5 9" xfId="2705"/>
    <cellStyle name="Cálculo 4 5 9 2" xfId="2706"/>
    <cellStyle name="Cálculo 4 6" xfId="2707"/>
    <cellStyle name="Cálculo 4 6 10" xfId="2708"/>
    <cellStyle name="Cálculo 4 6 10 2" xfId="2709"/>
    <cellStyle name="Cálculo 4 6 11" xfId="2710"/>
    <cellStyle name="Cálculo 4 6 2" xfId="2711"/>
    <cellStyle name="Cálculo 4 6 2 2" xfId="2712"/>
    <cellStyle name="Cálculo 4 6 3" xfId="2713"/>
    <cellStyle name="Cálculo 4 6 3 2" xfId="2714"/>
    <cellStyle name="Cálculo 4 6 4" xfId="2715"/>
    <cellStyle name="Cálculo 4 6 4 2" xfId="2716"/>
    <cellStyle name="Cálculo 4 6 5" xfId="2717"/>
    <cellStyle name="Cálculo 4 6 5 2" xfId="2718"/>
    <cellStyle name="Cálculo 4 6 6" xfId="2719"/>
    <cellStyle name="Cálculo 4 6 6 2" xfId="2720"/>
    <cellStyle name="Cálculo 4 6 7" xfId="2721"/>
    <cellStyle name="Cálculo 4 6 7 2" xfId="2722"/>
    <cellStyle name="Cálculo 4 6 8" xfId="2723"/>
    <cellStyle name="Cálculo 4 6 8 2" xfId="2724"/>
    <cellStyle name="Cálculo 4 6 9" xfId="2725"/>
    <cellStyle name="Cálculo 4 6 9 2" xfId="2726"/>
    <cellStyle name="Cálculo 4 7" xfId="2727"/>
    <cellStyle name="Cálculo 4 7 2" xfId="2728"/>
    <cellStyle name="Cálculo 4 8" xfId="2729"/>
    <cellStyle name="Cálculo 4 8 2" xfId="2730"/>
    <cellStyle name="Cálculo 4 9" xfId="2731"/>
    <cellStyle name="Cálculo 4 9 2" xfId="2732"/>
    <cellStyle name="Cálculo 5" xfId="2733"/>
    <cellStyle name="Cálculo 5 10" xfId="2734"/>
    <cellStyle name="Cálculo 5 10 2" xfId="2735"/>
    <cellStyle name="Cálculo 5 11" xfId="2736"/>
    <cellStyle name="Cálculo 5 11 2" xfId="2737"/>
    <cellStyle name="Cálculo 5 12" xfId="2738"/>
    <cellStyle name="Cálculo 5 12 2" xfId="2739"/>
    <cellStyle name="Cálculo 5 13" xfId="2740"/>
    <cellStyle name="Cálculo 5 2" xfId="2741"/>
    <cellStyle name="Cálculo 5 2 10" xfId="2742"/>
    <cellStyle name="Cálculo 5 2 10 2" xfId="2743"/>
    <cellStyle name="Cálculo 5 2 11" xfId="2744"/>
    <cellStyle name="Cálculo 5 2 2" xfId="2745"/>
    <cellStyle name="Cálculo 5 2 2 2" xfId="2746"/>
    <cellStyle name="Cálculo 5 2 3" xfId="2747"/>
    <cellStyle name="Cálculo 5 2 3 2" xfId="2748"/>
    <cellStyle name="Cálculo 5 2 4" xfId="2749"/>
    <cellStyle name="Cálculo 5 2 4 2" xfId="2750"/>
    <cellStyle name="Cálculo 5 2 5" xfId="2751"/>
    <cellStyle name="Cálculo 5 2 5 2" xfId="2752"/>
    <cellStyle name="Cálculo 5 2 6" xfId="2753"/>
    <cellStyle name="Cálculo 5 2 6 2" xfId="2754"/>
    <cellStyle name="Cálculo 5 2 7" xfId="2755"/>
    <cellStyle name="Cálculo 5 2 7 2" xfId="2756"/>
    <cellStyle name="Cálculo 5 2 8" xfId="2757"/>
    <cellStyle name="Cálculo 5 2 8 2" xfId="2758"/>
    <cellStyle name="Cálculo 5 2 9" xfId="2759"/>
    <cellStyle name="Cálculo 5 2 9 2" xfId="2760"/>
    <cellStyle name="Cálculo 5 3" xfId="2761"/>
    <cellStyle name="Cálculo 5 3 10" xfId="2762"/>
    <cellStyle name="Cálculo 5 3 10 2" xfId="2763"/>
    <cellStyle name="Cálculo 5 3 11" xfId="2764"/>
    <cellStyle name="Cálculo 5 3 2" xfId="2765"/>
    <cellStyle name="Cálculo 5 3 2 2" xfId="2766"/>
    <cellStyle name="Cálculo 5 3 3" xfId="2767"/>
    <cellStyle name="Cálculo 5 3 3 2" xfId="2768"/>
    <cellStyle name="Cálculo 5 3 4" xfId="2769"/>
    <cellStyle name="Cálculo 5 3 4 2" xfId="2770"/>
    <cellStyle name="Cálculo 5 3 5" xfId="2771"/>
    <cellStyle name="Cálculo 5 3 5 2" xfId="2772"/>
    <cellStyle name="Cálculo 5 3 6" xfId="2773"/>
    <cellStyle name="Cálculo 5 3 6 2" xfId="2774"/>
    <cellStyle name="Cálculo 5 3 7" xfId="2775"/>
    <cellStyle name="Cálculo 5 3 7 2" xfId="2776"/>
    <cellStyle name="Cálculo 5 3 8" xfId="2777"/>
    <cellStyle name="Cálculo 5 3 8 2" xfId="2778"/>
    <cellStyle name="Cálculo 5 3 9" xfId="2779"/>
    <cellStyle name="Cálculo 5 3 9 2" xfId="2780"/>
    <cellStyle name="Cálculo 5 4" xfId="2781"/>
    <cellStyle name="Cálculo 5 4 2" xfId="2782"/>
    <cellStyle name="Cálculo 5 5" xfId="2783"/>
    <cellStyle name="Cálculo 5 5 2" xfId="2784"/>
    <cellStyle name="Cálculo 5 6" xfId="2785"/>
    <cellStyle name="Cálculo 5 6 2" xfId="2786"/>
    <cellStyle name="Cálculo 5 7" xfId="2787"/>
    <cellStyle name="Cálculo 5 7 2" xfId="2788"/>
    <cellStyle name="Cálculo 5 8" xfId="2789"/>
    <cellStyle name="Cálculo 5 8 2" xfId="2790"/>
    <cellStyle name="Cálculo 5 9" xfId="2791"/>
    <cellStyle name="Cálculo 5 9 2" xfId="2792"/>
    <cellStyle name="Cálculo 6" xfId="2793"/>
    <cellStyle name="Cálculo 6 10" xfId="2794"/>
    <cellStyle name="Cálculo 6 10 2" xfId="2795"/>
    <cellStyle name="Cálculo 6 11" xfId="2796"/>
    <cellStyle name="Cálculo 6 11 2" xfId="2797"/>
    <cellStyle name="Cálculo 6 12" xfId="2798"/>
    <cellStyle name="Cálculo 6 12 2" xfId="2799"/>
    <cellStyle name="Cálculo 6 13" xfId="2800"/>
    <cellStyle name="Cálculo 6 2" xfId="2801"/>
    <cellStyle name="Cálculo 6 2 10" xfId="2802"/>
    <cellStyle name="Cálculo 6 2 10 2" xfId="2803"/>
    <cellStyle name="Cálculo 6 2 11" xfId="2804"/>
    <cellStyle name="Cálculo 6 2 2" xfId="2805"/>
    <cellStyle name="Cálculo 6 2 2 2" xfId="2806"/>
    <cellStyle name="Cálculo 6 2 3" xfId="2807"/>
    <cellStyle name="Cálculo 6 2 3 2" xfId="2808"/>
    <cellStyle name="Cálculo 6 2 4" xfId="2809"/>
    <cellStyle name="Cálculo 6 2 4 2" xfId="2810"/>
    <cellStyle name="Cálculo 6 2 5" xfId="2811"/>
    <cellStyle name="Cálculo 6 2 5 2" xfId="2812"/>
    <cellStyle name="Cálculo 6 2 6" xfId="2813"/>
    <cellStyle name="Cálculo 6 2 6 2" xfId="2814"/>
    <cellStyle name="Cálculo 6 2 7" xfId="2815"/>
    <cellStyle name="Cálculo 6 2 7 2" xfId="2816"/>
    <cellStyle name="Cálculo 6 2 8" xfId="2817"/>
    <cellStyle name="Cálculo 6 2 8 2" xfId="2818"/>
    <cellStyle name="Cálculo 6 2 9" xfId="2819"/>
    <cellStyle name="Cálculo 6 2 9 2" xfId="2820"/>
    <cellStyle name="Cálculo 6 3" xfId="2821"/>
    <cellStyle name="Cálculo 6 3 10" xfId="2822"/>
    <cellStyle name="Cálculo 6 3 10 2" xfId="2823"/>
    <cellStyle name="Cálculo 6 3 11" xfId="2824"/>
    <cellStyle name="Cálculo 6 3 2" xfId="2825"/>
    <cellStyle name="Cálculo 6 3 2 2" xfId="2826"/>
    <cellStyle name="Cálculo 6 3 3" xfId="2827"/>
    <cellStyle name="Cálculo 6 3 3 2" xfId="2828"/>
    <cellStyle name="Cálculo 6 3 4" xfId="2829"/>
    <cellStyle name="Cálculo 6 3 4 2" xfId="2830"/>
    <cellStyle name="Cálculo 6 3 5" xfId="2831"/>
    <cellStyle name="Cálculo 6 3 5 2" xfId="2832"/>
    <cellStyle name="Cálculo 6 3 6" xfId="2833"/>
    <cellStyle name="Cálculo 6 3 6 2" xfId="2834"/>
    <cellStyle name="Cálculo 6 3 7" xfId="2835"/>
    <cellStyle name="Cálculo 6 3 7 2" xfId="2836"/>
    <cellStyle name="Cálculo 6 3 8" xfId="2837"/>
    <cellStyle name="Cálculo 6 3 8 2" xfId="2838"/>
    <cellStyle name="Cálculo 6 3 9" xfId="2839"/>
    <cellStyle name="Cálculo 6 3 9 2" xfId="2840"/>
    <cellStyle name="Cálculo 6 4" xfId="2841"/>
    <cellStyle name="Cálculo 6 4 2" xfId="2842"/>
    <cellStyle name="Cálculo 6 5" xfId="2843"/>
    <cellStyle name="Cálculo 6 5 2" xfId="2844"/>
    <cellStyle name="Cálculo 6 6" xfId="2845"/>
    <cellStyle name="Cálculo 6 6 2" xfId="2846"/>
    <cellStyle name="Cálculo 6 7" xfId="2847"/>
    <cellStyle name="Cálculo 6 7 2" xfId="2848"/>
    <cellStyle name="Cálculo 6 8" xfId="2849"/>
    <cellStyle name="Cálculo 6 8 2" xfId="2850"/>
    <cellStyle name="Cálculo 6 9" xfId="2851"/>
    <cellStyle name="Cálculo 6 9 2" xfId="2852"/>
    <cellStyle name="Cálculo 7" xfId="2853"/>
    <cellStyle name="Cálculo 7 10" xfId="2854"/>
    <cellStyle name="Cálculo 7 10 2" xfId="2855"/>
    <cellStyle name="Cálculo 7 11" xfId="2856"/>
    <cellStyle name="Cálculo 7 11 2" xfId="2857"/>
    <cellStyle name="Cálculo 7 12" xfId="2858"/>
    <cellStyle name="Cálculo 7 12 2" xfId="2859"/>
    <cellStyle name="Cálculo 7 13" xfId="2860"/>
    <cellStyle name="Cálculo 7 2" xfId="2861"/>
    <cellStyle name="Cálculo 7 2 10" xfId="2862"/>
    <cellStyle name="Cálculo 7 2 10 2" xfId="2863"/>
    <cellStyle name="Cálculo 7 2 11" xfId="2864"/>
    <cellStyle name="Cálculo 7 2 2" xfId="2865"/>
    <cellStyle name="Cálculo 7 2 2 2" xfId="2866"/>
    <cellStyle name="Cálculo 7 2 3" xfId="2867"/>
    <cellStyle name="Cálculo 7 2 3 2" xfId="2868"/>
    <cellStyle name="Cálculo 7 2 4" xfId="2869"/>
    <cellStyle name="Cálculo 7 2 4 2" xfId="2870"/>
    <cellStyle name="Cálculo 7 2 5" xfId="2871"/>
    <cellStyle name="Cálculo 7 2 5 2" xfId="2872"/>
    <cellStyle name="Cálculo 7 2 6" xfId="2873"/>
    <cellStyle name="Cálculo 7 2 6 2" xfId="2874"/>
    <cellStyle name="Cálculo 7 2 7" xfId="2875"/>
    <cellStyle name="Cálculo 7 2 7 2" xfId="2876"/>
    <cellStyle name="Cálculo 7 2 8" xfId="2877"/>
    <cellStyle name="Cálculo 7 2 8 2" xfId="2878"/>
    <cellStyle name="Cálculo 7 2 9" xfId="2879"/>
    <cellStyle name="Cálculo 7 2 9 2" xfId="2880"/>
    <cellStyle name="Cálculo 7 3" xfId="2881"/>
    <cellStyle name="Cálculo 7 3 10" xfId="2882"/>
    <cellStyle name="Cálculo 7 3 10 2" xfId="2883"/>
    <cellStyle name="Cálculo 7 3 11" xfId="2884"/>
    <cellStyle name="Cálculo 7 3 2" xfId="2885"/>
    <cellStyle name="Cálculo 7 3 2 2" xfId="2886"/>
    <cellStyle name="Cálculo 7 3 3" xfId="2887"/>
    <cellStyle name="Cálculo 7 3 3 2" xfId="2888"/>
    <cellStyle name="Cálculo 7 3 4" xfId="2889"/>
    <cellStyle name="Cálculo 7 3 4 2" xfId="2890"/>
    <cellStyle name="Cálculo 7 3 5" xfId="2891"/>
    <cellStyle name="Cálculo 7 3 5 2" xfId="2892"/>
    <cellStyle name="Cálculo 7 3 6" xfId="2893"/>
    <cellStyle name="Cálculo 7 3 6 2" xfId="2894"/>
    <cellStyle name="Cálculo 7 3 7" xfId="2895"/>
    <cellStyle name="Cálculo 7 3 7 2" xfId="2896"/>
    <cellStyle name="Cálculo 7 3 8" xfId="2897"/>
    <cellStyle name="Cálculo 7 3 8 2" xfId="2898"/>
    <cellStyle name="Cálculo 7 3 9" xfId="2899"/>
    <cellStyle name="Cálculo 7 3 9 2" xfId="2900"/>
    <cellStyle name="Cálculo 7 4" xfId="2901"/>
    <cellStyle name="Cálculo 7 4 2" xfId="2902"/>
    <cellStyle name="Cálculo 7 5" xfId="2903"/>
    <cellStyle name="Cálculo 7 5 2" xfId="2904"/>
    <cellStyle name="Cálculo 7 6" xfId="2905"/>
    <cellStyle name="Cálculo 7 6 2" xfId="2906"/>
    <cellStyle name="Cálculo 7 7" xfId="2907"/>
    <cellStyle name="Cálculo 7 7 2" xfId="2908"/>
    <cellStyle name="Cálculo 7 8" xfId="2909"/>
    <cellStyle name="Cálculo 7 8 2" xfId="2910"/>
    <cellStyle name="Cálculo 7 9" xfId="2911"/>
    <cellStyle name="Cálculo 7 9 2" xfId="2912"/>
    <cellStyle name="Cálculo 8" xfId="2913"/>
    <cellStyle name="Cálculo 9" xfId="41733"/>
    <cellStyle name="Celda de comprobación 2" xfId="2914"/>
    <cellStyle name="Celda de comprobación 2 2" xfId="2915"/>
    <cellStyle name="Celda de comprobación 2 3" xfId="2916"/>
    <cellStyle name="Celda de comprobación 2 4" xfId="2917"/>
    <cellStyle name="Celda de comprobación 3" xfId="2918"/>
    <cellStyle name="Celda de comprobación 4" xfId="2919"/>
    <cellStyle name="Celda de comprobación 5" xfId="2920"/>
    <cellStyle name="Celda de comprobación 6" xfId="2921"/>
    <cellStyle name="Celda de comprobación 7" xfId="2922"/>
    <cellStyle name="Celda de comprobación 8" xfId="41734"/>
    <cellStyle name="Celda vinculada 2" xfId="2923"/>
    <cellStyle name="Celda vinculada 2 2" xfId="2924"/>
    <cellStyle name="Celda vinculada 2 3" xfId="2925"/>
    <cellStyle name="Celda vinculada 2 4" xfId="2926"/>
    <cellStyle name="Celda vinculada 3" xfId="2927"/>
    <cellStyle name="Celda vinculada 4" xfId="2928"/>
    <cellStyle name="Celda vinculada 5" xfId="2929"/>
    <cellStyle name="Celda vinculada 6" xfId="2930"/>
    <cellStyle name="Celda vinculada 7" xfId="2931"/>
    <cellStyle name="Celda vinculada 8" xfId="41735"/>
    <cellStyle name="Encabezado 4 2" xfId="2932"/>
    <cellStyle name="Encabezado 4 2 2" xfId="2933"/>
    <cellStyle name="Encabezado 4 2 3" xfId="2934"/>
    <cellStyle name="Encabezado 4 2 4" xfId="2935"/>
    <cellStyle name="Encabezado 4 3" xfId="2936"/>
    <cellStyle name="Encabezado 4 4" xfId="2937"/>
    <cellStyle name="Encabezado 4 5" xfId="2938"/>
    <cellStyle name="Encabezado 4 6" xfId="2939"/>
    <cellStyle name="Encabezado 4 7" xfId="2940"/>
    <cellStyle name="Encabezado 4 8" xfId="41736"/>
    <cellStyle name="Énfasis1 2" xfId="2941"/>
    <cellStyle name="Énfasis1 2 2" xfId="2942"/>
    <cellStyle name="Énfasis1 2 3" xfId="2943"/>
    <cellStyle name="Énfasis1 2 4" xfId="2944"/>
    <cellStyle name="Énfasis1 3" xfId="2945"/>
    <cellStyle name="Énfasis1 4" xfId="2946"/>
    <cellStyle name="Énfasis1 5" xfId="2947"/>
    <cellStyle name="Énfasis1 6" xfId="2948"/>
    <cellStyle name="Énfasis1 7" xfId="2949"/>
    <cellStyle name="Énfasis1 8" xfId="41737"/>
    <cellStyle name="Énfasis2 2" xfId="2950"/>
    <cellStyle name="Énfasis2 2 2" xfId="2951"/>
    <cellStyle name="Énfasis2 2 3" xfId="2952"/>
    <cellStyle name="Énfasis2 2 4" xfId="2953"/>
    <cellStyle name="Énfasis2 3" xfId="2954"/>
    <cellStyle name="Énfasis2 4" xfId="2955"/>
    <cellStyle name="Énfasis2 5" xfId="2956"/>
    <cellStyle name="Énfasis2 6" xfId="2957"/>
    <cellStyle name="Énfasis2 7" xfId="2958"/>
    <cellStyle name="Énfasis2 8" xfId="41738"/>
    <cellStyle name="Énfasis3 2" xfId="2959"/>
    <cellStyle name="Énfasis3 2 2" xfId="2960"/>
    <cellStyle name="Énfasis3 2 3" xfId="2961"/>
    <cellStyle name="Énfasis3 2 4" xfId="2962"/>
    <cellStyle name="Énfasis3 3" xfId="2963"/>
    <cellStyle name="Énfasis3 4" xfId="2964"/>
    <cellStyle name="Énfasis3 5" xfId="2965"/>
    <cellStyle name="Énfasis3 6" xfId="2966"/>
    <cellStyle name="Énfasis3 7" xfId="2967"/>
    <cellStyle name="Énfasis3 8" xfId="41739"/>
    <cellStyle name="Énfasis4 2" xfId="2968"/>
    <cellStyle name="Énfasis4 2 2" xfId="2969"/>
    <cellStyle name="Énfasis4 2 3" xfId="2970"/>
    <cellStyle name="Énfasis4 2 4" xfId="2971"/>
    <cellStyle name="Énfasis4 3" xfId="2972"/>
    <cellStyle name="Énfasis4 4" xfId="2973"/>
    <cellStyle name="Énfasis4 5" xfId="2974"/>
    <cellStyle name="Énfasis4 6" xfId="2975"/>
    <cellStyle name="Énfasis4 7" xfId="2976"/>
    <cellStyle name="Énfasis4 8" xfId="41740"/>
    <cellStyle name="Énfasis5 2" xfId="2977"/>
    <cellStyle name="Énfasis5 2 2" xfId="2978"/>
    <cellStyle name="Énfasis5 2 3" xfId="2979"/>
    <cellStyle name="Énfasis5 2 4" xfId="2980"/>
    <cellStyle name="Énfasis5 3" xfId="2981"/>
    <cellStyle name="Énfasis5 4" xfId="2982"/>
    <cellStyle name="Énfasis5 5" xfId="2983"/>
    <cellStyle name="Énfasis5 6" xfId="2984"/>
    <cellStyle name="Énfasis5 7" xfId="2985"/>
    <cellStyle name="Énfasis5 8" xfId="41741"/>
    <cellStyle name="Énfasis6 2" xfId="2986"/>
    <cellStyle name="Énfasis6 2 2" xfId="2987"/>
    <cellStyle name="Énfasis6 2 3" xfId="2988"/>
    <cellStyle name="Énfasis6 2 4" xfId="2989"/>
    <cellStyle name="Énfasis6 3" xfId="2990"/>
    <cellStyle name="Énfasis6 4" xfId="2991"/>
    <cellStyle name="Énfasis6 5" xfId="2992"/>
    <cellStyle name="Énfasis6 6" xfId="2993"/>
    <cellStyle name="Énfasis6 7" xfId="2994"/>
    <cellStyle name="Énfasis6 8" xfId="41742"/>
    <cellStyle name="Entrada 2" xfId="2995"/>
    <cellStyle name="Entrada 2 10" xfId="2996"/>
    <cellStyle name="Entrada 2 10 2" xfId="2997"/>
    <cellStyle name="Entrada 2 11" xfId="2998"/>
    <cellStyle name="Entrada 2 11 2" xfId="2999"/>
    <cellStyle name="Entrada 2 12" xfId="3000"/>
    <cellStyle name="Entrada 2 12 2" xfId="3001"/>
    <cellStyle name="Entrada 2 13" xfId="3002"/>
    <cellStyle name="Entrada 2 13 2" xfId="3003"/>
    <cellStyle name="Entrada 2 14" xfId="3004"/>
    <cellStyle name="Entrada 2 14 2" xfId="3005"/>
    <cellStyle name="Entrada 2 15" xfId="3006"/>
    <cellStyle name="Entrada 2 15 2" xfId="3007"/>
    <cellStyle name="Entrada 2 16" xfId="3008"/>
    <cellStyle name="Entrada 2 16 2" xfId="3009"/>
    <cellStyle name="Entrada 2 17" xfId="3010"/>
    <cellStyle name="Entrada 2 17 2" xfId="3011"/>
    <cellStyle name="Entrada 2 18" xfId="3012"/>
    <cellStyle name="Entrada 2 18 2" xfId="3013"/>
    <cellStyle name="Entrada 2 19" xfId="3014"/>
    <cellStyle name="Entrada 2 2" xfId="3015"/>
    <cellStyle name="Entrada 2 2 10" xfId="3016"/>
    <cellStyle name="Entrada 2 2 10 2" xfId="3017"/>
    <cellStyle name="Entrada 2 2 11" xfId="3018"/>
    <cellStyle name="Entrada 2 2 11 2" xfId="3019"/>
    <cellStyle name="Entrada 2 2 12" xfId="3020"/>
    <cellStyle name="Entrada 2 2 12 2" xfId="3021"/>
    <cellStyle name="Entrada 2 2 13" xfId="3022"/>
    <cellStyle name="Entrada 2 2 13 2" xfId="3023"/>
    <cellStyle name="Entrada 2 2 14" xfId="3024"/>
    <cellStyle name="Entrada 2 2 14 2" xfId="3025"/>
    <cellStyle name="Entrada 2 2 15" xfId="3026"/>
    <cellStyle name="Entrada 2 2 15 2" xfId="3027"/>
    <cellStyle name="Entrada 2 2 16" xfId="3028"/>
    <cellStyle name="Entrada 2 2 17" xfId="3029"/>
    <cellStyle name="Entrada 2 2 18" xfId="3030"/>
    <cellStyle name="Entrada 2 2 2" xfId="3031"/>
    <cellStyle name="Entrada 2 2 2 10" xfId="3032"/>
    <cellStyle name="Entrada 2 2 2 10 2" xfId="3033"/>
    <cellStyle name="Entrada 2 2 2 11" xfId="3034"/>
    <cellStyle name="Entrada 2 2 2 11 2" xfId="3035"/>
    <cellStyle name="Entrada 2 2 2 12" xfId="3036"/>
    <cellStyle name="Entrada 2 2 2 12 2" xfId="3037"/>
    <cellStyle name="Entrada 2 2 2 13" xfId="3038"/>
    <cellStyle name="Entrada 2 2 2 13 2" xfId="3039"/>
    <cellStyle name="Entrada 2 2 2 14" xfId="3040"/>
    <cellStyle name="Entrada 2 2 2 14 2" xfId="3041"/>
    <cellStyle name="Entrada 2 2 2 15" xfId="3042"/>
    <cellStyle name="Entrada 2 2 2 16" xfId="3043"/>
    <cellStyle name="Entrada 2 2 2 2" xfId="3044"/>
    <cellStyle name="Entrada 2 2 2 2 10" xfId="3045"/>
    <cellStyle name="Entrada 2 2 2 2 10 2" xfId="3046"/>
    <cellStyle name="Entrada 2 2 2 2 11" xfId="3047"/>
    <cellStyle name="Entrada 2 2 2 2 11 2" xfId="3048"/>
    <cellStyle name="Entrada 2 2 2 2 12" xfId="3049"/>
    <cellStyle name="Entrada 2 2 2 2 12 2" xfId="3050"/>
    <cellStyle name="Entrada 2 2 2 2 13" xfId="3051"/>
    <cellStyle name="Entrada 2 2 2 2 2" xfId="3052"/>
    <cellStyle name="Entrada 2 2 2 2 2 10" xfId="3053"/>
    <cellStyle name="Entrada 2 2 2 2 2 10 2" xfId="3054"/>
    <cellStyle name="Entrada 2 2 2 2 2 11" xfId="3055"/>
    <cellStyle name="Entrada 2 2 2 2 2 2" xfId="3056"/>
    <cellStyle name="Entrada 2 2 2 2 2 2 2" xfId="3057"/>
    <cellStyle name="Entrada 2 2 2 2 2 3" xfId="3058"/>
    <cellStyle name="Entrada 2 2 2 2 2 3 2" xfId="3059"/>
    <cellStyle name="Entrada 2 2 2 2 2 4" xfId="3060"/>
    <cellStyle name="Entrada 2 2 2 2 2 4 2" xfId="3061"/>
    <cellStyle name="Entrada 2 2 2 2 2 5" xfId="3062"/>
    <cellStyle name="Entrada 2 2 2 2 2 5 2" xfId="3063"/>
    <cellStyle name="Entrada 2 2 2 2 2 6" xfId="3064"/>
    <cellStyle name="Entrada 2 2 2 2 2 6 2" xfId="3065"/>
    <cellStyle name="Entrada 2 2 2 2 2 7" xfId="3066"/>
    <cellStyle name="Entrada 2 2 2 2 2 7 2" xfId="3067"/>
    <cellStyle name="Entrada 2 2 2 2 2 8" xfId="3068"/>
    <cellStyle name="Entrada 2 2 2 2 2 8 2" xfId="3069"/>
    <cellStyle name="Entrada 2 2 2 2 2 9" xfId="3070"/>
    <cellStyle name="Entrada 2 2 2 2 2 9 2" xfId="3071"/>
    <cellStyle name="Entrada 2 2 2 2 3" xfId="3072"/>
    <cellStyle name="Entrada 2 2 2 2 3 10" xfId="3073"/>
    <cellStyle name="Entrada 2 2 2 2 3 10 2" xfId="3074"/>
    <cellStyle name="Entrada 2 2 2 2 3 11" xfId="3075"/>
    <cellStyle name="Entrada 2 2 2 2 3 2" xfId="3076"/>
    <cellStyle name="Entrada 2 2 2 2 3 2 2" xfId="3077"/>
    <cellStyle name="Entrada 2 2 2 2 3 3" xfId="3078"/>
    <cellStyle name="Entrada 2 2 2 2 3 3 2" xfId="3079"/>
    <cellStyle name="Entrada 2 2 2 2 3 4" xfId="3080"/>
    <cellStyle name="Entrada 2 2 2 2 3 4 2" xfId="3081"/>
    <cellStyle name="Entrada 2 2 2 2 3 5" xfId="3082"/>
    <cellStyle name="Entrada 2 2 2 2 3 5 2" xfId="3083"/>
    <cellStyle name="Entrada 2 2 2 2 3 6" xfId="3084"/>
    <cellStyle name="Entrada 2 2 2 2 3 6 2" xfId="3085"/>
    <cellStyle name="Entrada 2 2 2 2 3 7" xfId="3086"/>
    <cellStyle name="Entrada 2 2 2 2 3 7 2" xfId="3087"/>
    <cellStyle name="Entrada 2 2 2 2 3 8" xfId="3088"/>
    <cellStyle name="Entrada 2 2 2 2 3 8 2" xfId="3089"/>
    <cellStyle name="Entrada 2 2 2 2 3 9" xfId="3090"/>
    <cellStyle name="Entrada 2 2 2 2 3 9 2" xfId="3091"/>
    <cellStyle name="Entrada 2 2 2 2 4" xfId="3092"/>
    <cellStyle name="Entrada 2 2 2 2 4 2" xfId="3093"/>
    <cellStyle name="Entrada 2 2 2 2 5" xfId="3094"/>
    <cellStyle name="Entrada 2 2 2 2 5 2" xfId="3095"/>
    <cellStyle name="Entrada 2 2 2 2 6" xfId="3096"/>
    <cellStyle name="Entrada 2 2 2 2 6 2" xfId="3097"/>
    <cellStyle name="Entrada 2 2 2 2 7" xfId="3098"/>
    <cellStyle name="Entrada 2 2 2 2 7 2" xfId="3099"/>
    <cellStyle name="Entrada 2 2 2 2 8" xfId="3100"/>
    <cellStyle name="Entrada 2 2 2 2 8 2" xfId="3101"/>
    <cellStyle name="Entrada 2 2 2 2 9" xfId="3102"/>
    <cellStyle name="Entrada 2 2 2 2 9 2" xfId="3103"/>
    <cellStyle name="Entrada 2 2 2 3" xfId="3104"/>
    <cellStyle name="Entrada 2 2 2 3 10" xfId="3105"/>
    <cellStyle name="Entrada 2 2 2 3 10 2" xfId="3106"/>
    <cellStyle name="Entrada 2 2 2 3 11" xfId="3107"/>
    <cellStyle name="Entrada 2 2 2 3 11 2" xfId="3108"/>
    <cellStyle name="Entrada 2 2 2 3 12" xfId="3109"/>
    <cellStyle name="Entrada 2 2 2 3 12 2" xfId="3110"/>
    <cellStyle name="Entrada 2 2 2 3 13" xfId="3111"/>
    <cellStyle name="Entrada 2 2 2 3 2" xfId="3112"/>
    <cellStyle name="Entrada 2 2 2 3 2 10" xfId="3113"/>
    <cellStyle name="Entrada 2 2 2 3 2 10 2" xfId="3114"/>
    <cellStyle name="Entrada 2 2 2 3 2 11" xfId="3115"/>
    <cellStyle name="Entrada 2 2 2 3 2 2" xfId="3116"/>
    <cellStyle name="Entrada 2 2 2 3 2 2 2" xfId="3117"/>
    <cellStyle name="Entrada 2 2 2 3 2 3" xfId="3118"/>
    <cellStyle name="Entrada 2 2 2 3 2 3 2" xfId="3119"/>
    <cellStyle name="Entrada 2 2 2 3 2 4" xfId="3120"/>
    <cellStyle name="Entrada 2 2 2 3 2 4 2" xfId="3121"/>
    <cellStyle name="Entrada 2 2 2 3 2 5" xfId="3122"/>
    <cellStyle name="Entrada 2 2 2 3 2 5 2" xfId="3123"/>
    <cellStyle name="Entrada 2 2 2 3 2 6" xfId="3124"/>
    <cellStyle name="Entrada 2 2 2 3 2 6 2" xfId="3125"/>
    <cellStyle name="Entrada 2 2 2 3 2 7" xfId="3126"/>
    <cellStyle name="Entrada 2 2 2 3 2 7 2" xfId="3127"/>
    <cellStyle name="Entrada 2 2 2 3 2 8" xfId="3128"/>
    <cellStyle name="Entrada 2 2 2 3 2 8 2" xfId="3129"/>
    <cellStyle name="Entrada 2 2 2 3 2 9" xfId="3130"/>
    <cellStyle name="Entrada 2 2 2 3 2 9 2" xfId="3131"/>
    <cellStyle name="Entrada 2 2 2 3 3" xfId="3132"/>
    <cellStyle name="Entrada 2 2 2 3 3 10" xfId="3133"/>
    <cellStyle name="Entrada 2 2 2 3 3 10 2" xfId="3134"/>
    <cellStyle name="Entrada 2 2 2 3 3 11" xfId="3135"/>
    <cellStyle name="Entrada 2 2 2 3 3 2" xfId="3136"/>
    <cellStyle name="Entrada 2 2 2 3 3 2 2" xfId="3137"/>
    <cellStyle name="Entrada 2 2 2 3 3 3" xfId="3138"/>
    <cellStyle name="Entrada 2 2 2 3 3 3 2" xfId="3139"/>
    <cellStyle name="Entrada 2 2 2 3 3 4" xfId="3140"/>
    <cellStyle name="Entrada 2 2 2 3 3 4 2" xfId="3141"/>
    <cellStyle name="Entrada 2 2 2 3 3 5" xfId="3142"/>
    <cellStyle name="Entrada 2 2 2 3 3 5 2" xfId="3143"/>
    <cellStyle name="Entrada 2 2 2 3 3 6" xfId="3144"/>
    <cellStyle name="Entrada 2 2 2 3 3 6 2" xfId="3145"/>
    <cellStyle name="Entrada 2 2 2 3 3 7" xfId="3146"/>
    <cellStyle name="Entrada 2 2 2 3 3 7 2" xfId="3147"/>
    <cellStyle name="Entrada 2 2 2 3 3 8" xfId="3148"/>
    <cellStyle name="Entrada 2 2 2 3 3 8 2" xfId="3149"/>
    <cellStyle name="Entrada 2 2 2 3 3 9" xfId="3150"/>
    <cellStyle name="Entrada 2 2 2 3 3 9 2" xfId="3151"/>
    <cellStyle name="Entrada 2 2 2 3 4" xfId="3152"/>
    <cellStyle name="Entrada 2 2 2 3 4 2" xfId="3153"/>
    <cellStyle name="Entrada 2 2 2 3 5" xfId="3154"/>
    <cellStyle name="Entrada 2 2 2 3 5 2" xfId="3155"/>
    <cellStyle name="Entrada 2 2 2 3 6" xfId="3156"/>
    <cellStyle name="Entrada 2 2 2 3 6 2" xfId="3157"/>
    <cellStyle name="Entrada 2 2 2 3 7" xfId="3158"/>
    <cellStyle name="Entrada 2 2 2 3 7 2" xfId="3159"/>
    <cellStyle name="Entrada 2 2 2 3 8" xfId="3160"/>
    <cellStyle name="Entrada 2 2 2 3 8 2" xfId="3161"/>
    <cellStyle name="Entrada 2 2 2 3 9" xfId="3162"/>
    <cellStyle name="Entrada 2 2 2 3 9 2" xfId="3163"/>
    <cellStyle name="Entrada 2 2 2 4" xfId="3164"/>
    <cellStyle name="Entrada 2 2 2 4 10" xfId="3165"/>
    <cellStyle name="Entrada 2 2 2 4 10 2" xfId="3166"/>
    <cellStyle name="Entrada 2 2 2 4 11" xfId="3167"/>
    <cellStyle name="Entrada 2 2 2 4 2" xfId="3168"/>
    <cellStyle name="Entrada 2 2 2 4 2 2" xfId="3169"/>
    <cellStyle name="Entrada 2 2 2 4 3" xfId="3170"/>
    <cellStyle name="Entrada 2 2 2 4 3 2" xfId="3171"/>
    <cellStyle name="Entrada 2 2 2 4 4" xfId="3172"/>
    <cellStyle name="Entrada 2 2 2 4 4 2" xfId="3173"/>
    <cellStyle name="Entrada 2 2 2 4 5" xfId="3174"/>
    <cellStyle name="Entrada 2 2 2 4 5 2" xfId="3175"/>
    <cellStyle name="Entrada 2 2 2 4 6" xfId="3176"/>
    <cellStyle name="Entrada 2 2 2 4 6 2" xfId="3177"/>
    <cellStyle name="Entrada 2 2 2 4 7" xfId="3178"/>
    <cellStyle name="Entrada 2 2 2 4 7 2" xfId="3179"/>
    <cellStyle name="Entrada 2 2 2 4 8" xfId="3180"/>
    <cellStyle name="Entrada 2 2 2 4 8 2" xfId="3181"/>
    <cellStyle name="Entrada 2 2 2 4 9" xfId="3182"/>
    <cellStyle name="Entrada 2 2 2 4 9 2" xfId="3183"/>
    <cellStyle name="Entrada 2 2 2 5" xfId="3184"/>
    <cellStyle name="Entrada 2 2 2 5 10" xfId="3185"/>
    <cellStyle name="Entrada 2 2 2 5 10 2" xfId="3186"/>
    <cellStyle name="Entrada 2 2 2 5 11" xfId="3187"/>
    <cellStyle name="Entrada 2 2 2 5 2" xfId="3188"/>
    <cellStyle name="Entrada 2 2 2 5 2 2" xfId="3189"/>
    <cellStyle name="Entrada 2 2 2 5 3" xfId="3190"/>
    <cellStyle name="Entrada 2 2 2 5 3 2" xfId="3191"/>
    <cellStyle name="Entrada 2 2 2 5 4" xfId="3192"/>
    <cellStyle name="Entrada 2 2 2 5 4 2" xfId="3193"/>
    <cellStyle name="Entrada 2 2 2 5 5" xfId="3194"/>
    <cellStyle name="Entrada 2 2 2 5 5 2" xfId="3195"/>
    <cellStyle name="Entrada 2 2 2 5 6" xfId="3196"/>
    <cellStyle name="Entrada 2 2 2 5 6 2" xfId="3197"/>
    <cellStyle name="Entrada 2 2 2 5 7" xfId="3198"/>
    <cellStyle name="Entrada 2 2 2 5 7 2" xfId="3199"/>
    <cellStyle name="Entrada 2 2 2 5 8" xfId="3200"/>
    <cellStyle name="Entrada 2 2 2 5 8 2" xfId="3201"/>
    <cellStyle name="Entrada 2 2 2 5 9" xfId="3202"/>
    <cellStyle name="Entrada 2 2 2 5 9 2" xfId="3203"/>
    <cellStyle name="Entrada 2 2 2 6" xfId="3204"/>
    <cellStyle name="Entrada 2 2 2 6 2" xfId="3205"/>
    <cellStyle name="Entrada 2 2 2 7" xfId="3206"/>
    <cellStyle name="Entrada 2 2 2 7 2" xfId="3207"/>
    <cellStyle name="Entrada 2 2 2 8" xfId="3208"/>
    <cellStyle name="Entrada 2 2 2 8 2" xfId="3209"/>
    <cellStyle name="Entrada 2 2 2 9" xfId="3210"/>
    <cellStyle name="Entrada 2 2 2 9 2" xfId="3211"/>
    <cellStyle name="Entrada 2 2 3" xfId="3212"/>
    <cellStyle name="Entrada 2 2 3 10" xfId="3213"/>
    <cellStyle name="Entrada 2 2 3 10 2" xfId="3214"/>
    <cellStyle name="Entrada 2 2 3 11" xfId="3215"/>
    <cellStyle name="Entrada 2 2 3 11 2" xfId="3216"/>
    <cellStyle name="Entrada 2 2 3 12" xfId="3217"/>
    <cellStyle name="Entrada 2 2 3 12 2" xfId="3218"/>
    <cellStyle name="Entrada 2 2 3 13" xfId="3219"/>
    <cellStyle name="Entrada 2 2 3 13 2" xfId="3220"/>
    <cellStyle name="Entrada 2 2 3 14" xfId="3221"/>
    <cellStyle name="Entrada 2 2 3 14 2" xfId="3222"/>
    <cellStyle name="Entrada 2 2 3 15" xfId="3223"/>
    <cellStyle name="Entrada 2 2 3 2" xfId="3224"/>
    <cellStyle name="Entrada 2 2 3 2 10" xfId="3225"/>
    <cellStyle name="Entrada 2 2 3 2 10 2" xfId="3226"/>
    <cellStyle name="Entrada 2 2 3 2 11" xfId="3227"/>
    <cellStyle name="Entrada 2 2 3 2 11 2" xfId="3228"/>
    <cellStyle name="Entrada 2 2 3 2 12" xfId="3229"/>
    <cellStyle name="Entrada 2 2 3 2 12 2" xfId="3230"/>
    <cellStyle name="Entrada 2 2 3 2 13" xfId="3231"/>
    <cellStyle name="Entrada 2 2 3 2 2" xfId="3232"/>
    <cellStyle name="Entrada 2 2 3 2 2 10" xfId="3233"/>
    <cellStyle name="Entrada 2 2 3 2 2 10 2" xfId="3234"/>
    <cellStyle name="Entrada 2 2 3 2 2 11" xfId="3235"/>
    <cellStyle name="Entrada 2 2 3 2 2 2" xfId="3236"/>
    <cellStyle name="Entrada 2 2 3 2 2 2 2" xfId="3237"/>
    <cellStyle name="Entrada 2 2 3 2 2 3" xfId="3238"/>
    <cellStyle name="Entrada 2 2 3 2 2 3 2" xfId="3239"/>
    <cellStyle name="Entrada 2 2 3 2 2 4" xfId="3240"/>
    <cellStyle name="Entrada 2 2 3 2 2 4 2" xfId="3241"/>
    <cellStyle name="Entrada 2 2 3 2 2 5" xfId="3242"/>
    <cellStyle name="Entrada 2 2 3 2 2 5 2" xfId="3243"/>
    <cellStyle name="Entrada 2 2 3 2 2 6" xfId="3244"/>
    <cellStyle name="Entrada 2 2 3 2 2 6 2" xfId="3245"/>
    <cellStyle name="Entrada 2 2 3 2 2 7" xfId="3246"/>
    <cellStyle name="Entrada 2 2 3 2 2 7 2" xfId="3247"/>
    <cellStyle name="Entrada 2 2 3 2 2 8" xfId="3248"/>
    <cellStyle name="Entrada 2 2 3 2 2 8 2" xfId="3249"/>
    <cellStyle name="Entrada 2 2 3 2 2 9" xfId="3250"/>
    <cellStyle name="Entrada 2 2 3 2 2 9 2" xfId="3251"/>
    <cellStyle name="Entrada 2 2 3 2 3" xfId="3252"/>
    <cellStyle name="Entrada 2 2 3 2 3 10" xfId="3253"/>
    <cellStyle name="Entrada 2 2 3 2 3 10 2" xfId="3254"/>
    <cellStyle name="Entrada 2 2 3 2 3 11" xfId="3255"/>
    <cellStyle name="Entrada 2 2 3 2 3 2" xfId="3256"/>
    <cellStyle name="Entrada 2 2 3 2 3 2 2" xfId="3257"/>
    <cellStyle name="Entrada 2 2 3 2 3 3" xfId="3258"/>
    <cellStyle name="Entrada 2 2 3 2 3 3 2" xfId="3259"/>
    <cellStyle name="Entrada 2 2 3 2 3 4" xfId="3260"/>
    <cellStyle name="Entrada 2 2 3 2 3 4 2" xfId="3261"/>
    <cellStyle name="Entrada 2 2 3 2 3 5" xfId="3262"/>
    <cellStyle name="Entrada 2 2 3 2 3 5 2" xfId="3263"/>
    <cellStyle name="Entrada 2 2 3 2 3 6" xfId="3264"/>
    <cellStyle name="Entrada 2 2 3 2 3 6 2" xfId="3265"/>
    <cellStyle name="Entrada 2 2 3 2 3 7" xfId="3266"/>
    <cellStyle name="Entrada 2 2 3 2 3 7 2" xfId="3267"/>
    <cellStyle name="Entrada 2 2 3 2 3 8" xfId="3268"/>
    <cellStyle name="Entrada 2 2 3 2 3 8 2" xfId="3269"/>
    <cellStyle name="Entrada 2 2 3 2 3 9" xfId="3270"/>
    <cellStyle name="Entrada 2 2 3 2 3 9 2" xfId="3271"/>
    <cellStyle name="Entrada 2 2 3 2 4" xfId="3272"/>
    <cellStyle name="Entrada 2 2 3 2 4 2" xfId="3273"/>
    <cellStyle name="Entrada 2 2 3 2 5" xfId="3274"/>
    <cellStyle name="Entrada 2 2 3 2 5 2" xfId="3275"/>
    <cellStyle name="Entrada 2 2 3 2 6" xfId="3276"/>
    <cellStyle name="Entrada 2 2 3 2 6 2" xfId="3277"/>
    <cellStyle name="Entrada 2 2 3 2 7" xfId="3278"/>
    <cellStyle name="Entrada 2 2 3 2 7 2" xfId="3279"/>
    <cellStyle name="Entrada 2 2 3 2 8" xfId="3280"/>
    <cellStyle name="Entrada 2 2 3 2 8 2" xfId="3281"/>
    <cellStyle name="Entrada 2 2 3 2 9" xfId="3282"/>
    <cellStyle name="Entrada 2 2 3 2 9 2" xfId="3283"/>
    <cellStyle name="Entrada 2 2 3 3" xfId="3284"/>
    <cellStyle name="Entrada 2 2 3 3 10" xfId="3285"/>
    <cellStyle name="Entrada 2 2 3 3 10 2" xfId="3286"/>
    <cellStyle name="Entrada 2 2 3 3 11" xfId="3287"/>
    <cellStyle name="Entrada 2 2 3 3 11 2" xfId="3288"/>
    <cellStyle name="Entrada 2 2 3 3 12" xfId="3289"/>
    <cellStyle name="Entrada 2 2 3 3 12 2" xfId="3290"/>
    <cellStyle name="Entrada 2 2 3 3 13" xfId="3291"/>
    <cellStyle name="Entrada 2 2 3 3 2" xfId="3292"/>
    <cellStyle name="Entrada 2 2 3 3 2 10" xfId="3293"/>
    <cellStyle name="Entrada 2 2 3 3 2 10 2" xfId="3294"/>
    <cellStyle name="Entrada 2 2 3 3 2 11" xfId="3295"/>
    <cellStyle name="Entrada 2 2 3 3 2 2" xfId="3296"/>
    <cellStyle name="Entrada 2 2 3 3 2 2 2" xfId="3297"/>
    <cellStyle name="Entrada 2 2 3 3 2 3" xfId="3298"/>
    <cellStyle name="Entrada 2 2 3 3 2 3 2" xfId="3299"/>
    <cellStyle name="Entrada 2 2 3 3 2 4" xfId="3300"/>
    <cellStyle name="Entrada 2 2 3 3 2 4 2" xfId="3301"/>
    <cellStyle name="Entrada 2 2 3 3 2 5" xfId="3302"/>
    <cellStyle name="Entrada 2 2 3 3 2 5 2" xfId="3303"/>
    <cellStyle name="Entrada 2 2 3 3 2 6" xfId="3304"/>
    <cellStyle name="Entrada 2 2 3 3 2 6 2" xfId="3305"/>
    <cellStyle name="Entrada 2 2 3 3 2 7" xfId="3306"/>
    <cellStyle name="Entrada 2 2 3 3 2 7 2" xfId="3307"/>
    <cellStyle name="Entrada 2 2 3 3 2 8" xfId="3308"/>
    <cellStyle name="Entrada 2 2 3 3 2 8 2" xfId="3309"/>
    <cellStyle name="Entrada 2 2 3 3 2 9" xfId="3310"/>
    <cellStyle name="Entrada 2 2 3 3 2 9 2" xfId="3311"/>
    <cellStyle name="Entrada 2 2 3 3 3" xfId="3312"/>
    <cellStyle name="Entrada 2 2 3 3 3 10" xfId="3313"/>
    <cellStyle name="Entrada 2 2 3 3 3 10 2" xfId="3314"/>
    <cellStyle name="Entrada 2 2 3 3 3 11" xfId="3315"/>
    <cellStyle name="Entrada 2 2 3 3 3 2" xfId="3316"/>
    <cellStyle name="Entrada 2 2 3 3 3 2 2" xfId="3317"/>
    <cellStyle name="Entrada 2 2 3 3 3 3" xfId="3318"/>
    <cellStyle name="Entrada 2 2 3 3 3 3 2" xfId="3319"/>
    <cellStyle name="Entrada 2 2 3 3 3 4" xfId="3320"/>
    <cellStyle name="Entrada 2 2 3 3 3 4 2" xfId="3321"/>
    <cellStyle name="Entrada 2 2 3 3 3 5" xfId="3322"/>
    <cellStyle name="Entrada 2 2 3 3 3 5 2" xfId="3323"/>
    <cellStyle name="Entrada 2 2 3 3 3 6" xfId="3324"/>
    <cellStyle name="Entrada 2 2 3 3 3 6 2" xfId="3325"/>
    <cellStyle name="Entrada 2 2 3 3 3 7" xfId="3326"/>
    <cellStyle name="Entrada 2 2 3 3 3 7 2" xfId="3327"/>
    <cellStyle name="Entrada 2 2 3 3 3 8" xfId="3328"/>
    <cellStyle name="Entrada 2 2 3 3 3 8 2" xfId="3329"/>
    <cellStyle name="Entrada 2 2 3 3 3 9" xfId="3330"/>
    <cellStyle name="Entrada 2 2 3 3 3 9 2" xfId="3331"/>
    <cellStyle name="Entrada 2 2 3 3 4" xfId="3332"/>
    <cellStyle name="Entrada 2 2 3 3 4 2" xfId="3333"/>
    <cellStyle name="Entrada 2 2 3 3 5" xfId="3334"/>
    <cellStyle name="Entrada 2 2 3 3 5 2" xfId="3335"/>
    <cellStyle name="Entrada 2 2 3 3 6" xfId="3336"/>
    <cellStyle name="Entrada 2 2 3 3 6 2" xfId="3337"/>
    <cellStyle name="Entrada 2 2 3 3 7" xfId="3338"/>
    <cellStyle name="Entrada 2 2 3 3 7 2" xfId="3339"/>
    <cellStyle name="Entrada 2 2 3 3 8" xfId="3340"/>
    <cellStyle name="Entrada 2 2 3 3 8 2" xfId="3341"/>
    <cellStyle name="Entrada 2 2 3 3 9" xfId="3342"/>
    <cellStyle name="Entrada 2 2 3 3 9 2" xfId="3343"/>
    <cellStyle name="Entrada 2 2 3 4" xfId="3344"/>
    <cellStyle name="Entrada 2 2 3 4 10" xfId="3345"/>
    <cellStyle name="Entrada 2 2 3 4 10 2" xfId="3346"/>
    <cellStyle name="Entrada 2 2 3 4 11" xfId="3347"/>
    <cellStyle name="Entrada 2 2 3 4 2" xfId="3348"/>
    <cellStyle name="Entrada 2 2 3 4 2 2" xfId="3349"/>
    <cellStyle name="Entrada 2 2 3 4 3" xfId="3350"/>
    <cellStyle name="Entrada 2 2 3 4 3 2" xfId="3351"/>
    <cellStyle name="Entrada 2 2 3 4 4" xfId="3352"/>
    <cellStyle name="Entrada 2 2 3 4 4 2" xfId="3353"/>
    <cellStyle name="Entrada 2 2 3 4 5" xfId="3354"/>
    <cellStyle name="Entrada 2 2 3 4 5 2" xfId="3355"/>
    <cellStyle name="Entrada 2 2 3 4 6" xfId="3356"/>
    <cellStyle name="Entrada 2 2 3 4 6 2" xfId="3357"/>
    <cellStyle name="Entrada 2 2 3 4 7" xfId="3358"/>
    <cellStyle name="Entrada 2 2 3 4 7 2" xfId="3359"/>
    <cellStyle name="Entrada 2 2 3 4 8" xfId="3360"/>
    <cellStyle name="Entrada 2 2 3 4 8 2" xfId="3361"/>
    <cellStyle name="Entrada 2 2 3 4 9" xfId="3362"/>
    <cellStyle name="Entrada 2 2 3 4 9 2" xfId="3363"/>
    <cellStyle name="Entrada 2 2 3 5" xfId="3364"/>
    <cellStyle name="Entrada 2 2 3 5 10" xfId="3365"/>
    <cellStyle name="Entrada 2 2 3 5 10 2" xfId="3366"/>
    <cellStyle name="Entrada 2 2 3 5 11" xfId="3367"/>
    <cellStyle name="Entrada 2 2 3 5 2" xfId="3368"/>
    <cellStyle name="Entrada 2 2 3 5 2 2" xfId="3369"/>
    <cellStyle name="Entrada 2 2 3 5 3" xfId="3370"/>
    <cellStyle name="Entrada 2 2 3 5 3 2" xfId="3371"/>
    <cellStyle name="Entrada 2 2 3 5 4" xfId="3372"/>
    <cellStyle name="Entrada 2 2 3 5 4 2" xfId="3373"/>
    <cellStyle name="Entrada 2 2 3 5 5" xfId="3374"/>
    <cellStyle name="Entrada 2 2 3 5 5 2" xfId="3375"/>
    <cellStyle name="Entrada 2 2 3 5 6" xfId="3376"/>
    <cellStyle name="Entrada 2 2 3 5 6 2" xfId="3377"/>
    <cellStyle name="Entrada 2 2 3 5 7" xfId="3378"/>
    <cellStyle name="Entrada 2 2 3 5 7 2" xfId="3379"/>
    <cellStyle name="Entrada 2 2 3 5 8" xfId="3380"/>
    <cellStyle name="Entrada 2 2 3 5 8 2" xfId="3381"/>
    <cellStyle name="Entrada 2 2 3 5 9" xfId="3382"/>
    <cellStyle name="Entrada 2 2 3 5 9 2" xfId="3383"/>
    <cellStyle name="Entrada 2 2 3 6" xfId="3384"/>
    <cellStyle name="Entrada 2 2 3 6 2" xfId="3385"/>
    <cellStyle name="Entrada 2 2 3 7" xfId="3386"/>
    <cellStyle name="Entrada 2 2 3 7 2" xfId="3387"/>
    <cellStyle name="Entrada 2 2 3 8" xfId="3388"/>
    <cellStyle name="Entrada 2 2 3 8 2" xfId="3389"/>
    <cellStyle name="Entrada 2 2 3 9" xfId="3390"/>
    <cellStyle name="Entrada 2 2 3 9 2" xfId="3391"/>
    <cellStyle name="Entrada 2 2 4" xfId="3392"/>
    <cellStyle name="Entrada 2 2 4 10" xfId="3393"/>
    <cellStyle name="Entrada 2 2 4 10 2" xfId="3394"/>
    <cellStyle name="Entrada 2 2 4 11" xfId="3395"/>
    <cellStyle name="Entrada 2 2 4 11 2" xfId="3396"/>
    <cellStyle name="Entrada 2 2 4 12" xfId="3397"/>
    <cellStyle name="Entrada 2 2 4 12 2" xfId="3398"/>
    <cellStyle name="Entrada 2 2 4 13" xfId="3399"/>
    <cellStyle name="Entrada 2 2 4 2" xfId="3400"/>
    <cellStyle name="Entrada 2 2 4 2 10" xfId="3401"/>
    <cellStyle name="Entrada 2 2 4 2 10 2" xfId="3402"/>
    <cellStyle name="Entrada 2 2 4 2 11" xfId="3403"/>
    <cellStyle name="Entrada 2 2 4 2 2" xfId="3404"/>
    <cellStyle name="Entrada 2 2 4 2 2 2" xfId="3405"/>
    <cellStyle name="Entrada 2 2 4 2 3" xfId="3406"/>
    <cellStyle name="Entrada 2 2 4 2 3 2" xfId="3407"/>
    <cellStyle name="Entrada 2 2 4 2 4" xfId="3408"/>
    <cellStyle name="Entrada 2 2 4 2 4 2" xfId="3409"/>
    <cellStyle name="Entrada 2 2 4 2 5" xfId="3410"/>
    <cellStyle name="Entrada 2 2 4 2 5 2" xfId="3411"/>
    <cellStyle name="Entrada 2 2 4 2 6" xfId="3412"/>
    <cellStyle name="Entrada 2 2 4 2 6 2" xfId="3413"/>
    <cellStyle name="Entrada 2 2 4 2 7" xfId="3414"/>
    <cellStyle name="Entrada 2 2 4 2 7 2" xfId="3415"/>
    <cellStyle name="Entrada 2 2 4 2 8" xfId="3416"/>
    <cellStyle name="Entrada 2 2 4 2 8 2" xfId="3417"/>
    <cellStyle name="Entrada 2 2 4 2 9" xfId="3418"/>
    <cellStyle name="Entrada 2 2 4 2 9 2" xfId="3419"/>
    <cellStyle name="Entrada 2 2 4 3" xfId="3420"/>
    <cellStyle name="Entrada 2 2 4 3 10" xfId="3421"/>
    <cellStyle name="Entrada 2 2 4 3 10 2" xfId="3422"/>
    <cellStyle name="Entrada 2 2 4 3 11" xfId="3423"/>
    <cellStyle name="Entrada 2 2 4 3 2" xfId="3424"/>
    <cellStyle name="Entrada 2 2 4 3 2 2" xfId="3425"/>
    <cellStyle name="Entrada 2 2 4 3 3" xfId="3426"/>
    <cellStyle name="Entrada 2 2 4 3 3 2" xfId="3427"/>
    <cellStyle name="Entrada 2 2 4 3 4" xfId="3428"/>
    <cellStyle name="Entrada 2 2 4 3 4 2" xfId="3429"/>
    <cellStyle name="Entrada 2 2 4 3 5" xfId="3430"/>
    <cellStyle name="Entrada 2 2 4 3 5 2" xfId="3431"/>
    <cellStyle name="Entrada 2 2 4 3 6" xfId="3432"/>
    <cellStyle name="Entrada 2 2 4 3 6 2" xfId="3433"/>
    <cellStyle name="Entrada 2 2 4 3 7" xfId="3434"/>
    <cellStyle name="Entrada 2 2 4 3 7 2" xfId="3435"/>
    <cellStyle name="Entrada 2 2 4 3 8" xfId="3436"/>
    <cellStyle name="Entrada 2 2 4 3 8 2" xfId="3437"/>
    <cellStyle name="Entrada 2 2 4 3 9" xfId="3438"/>
    <cellStyle name="Entrada 2 2 4 3 9 2" xfId="3439"/>
    <cellStyle name="Entrada 2 2 4 4" xfId="3440"/>
    <cellStyle name="Entrada 2 2 4 4 2" xfId="3441"/>
    <cellStyle name="Entrada 2 2 4 5" xfId="3442"/>
    <cellStyle name="Entrada 2 2 4 5 2" xfId="3443"/>
    <cellStyle name="Entrada 2 2 4 6" xfId="3444"/>
    <cellStyle name="Entrada 2 2 4 6 2" xfId="3445"/>
    <cellStyle name="Entrada 2 2 4 7" xfId="3446"/>
    <cellStyle name="Entrada 2 2 4 7 2" xfId="3447"/>
    <cellStyle name="Entrada 2 2 4 8" xfId="3448"/>
    <cellStyle name="Entrada 2 2 4 8 2" xfId="3449"/>
    <cellStyle name="Entrada 2 2 4 9" xfId="3450"/>
    <cellStyle name="Entrada 2 2 4 9 2" xfId="3451"/>
    <cellStyle name="Entrada 2 2 5" xfId="3452"/>
    <cellStyle name="Entrada 2 2 5 10" xfId="3453"/>
    <cellStyle name="Entrada 2 2 5 10 2" xfId="3454"/>
    <cellStyle name="Entrada 2 2 5 11" xfId="3455"/>
    <cellStyle name="Entrada 2 2 5 11 2" xfId="3456"/>
    <cellStyle name="Entrada 2 2 5 12" xfId="3457"/>
    <cellStyle name="Entrada 2 2 5 12 2" xfId="3458"/>
    <cellStyle name="Entrada 2 2 5 13" xfId="3459"/>
    <cellStyle name="Entrada 2 2 5 2" xfId="3460"/>
    <cellStyle name="Entrada 2 2 5 2 10" xfId="3461"/>
    <cellStyle name="Entrada 2 2 5 2 10 2" xfId="3462"/>
    <cellStyle name="Entrada 2 2 5 2 11" xfId="3463"/>
    <cellStyle name="Entrada 2 2 5 2 2" xfId="3464"/>
    <cellStyle name="Entrada 2 2 5 2 2 2" xfId="3465"/>
    <cellStyle name="Entrada 2 2 5 2 3" xfId="3466"/>
    <cellStyle name="Entrada 2 2 5 2 3 2" xfId="3467"/>
    <cellStyle name="Entrada 2 2 5 2 4" xfId="3468"/>
    <cellStyle name="Entrada 2 2 5 2 4 2" xfId="3469"/>
    <cellStyle name="Entrada 2 2 5 2 5" xfId="3470"/>
    <cellStyle name="Entrada 2 2 5 2 5 2" xfId="3471"/>
    <cellStyle name="Entrada 2 2 5 2 6" xfId="3472"/>
    <cellStyle name="Entrada 2 2 5 2 6 2" xfId="3473"/>
    <cellStyle name="Entrada 2 2 5 2 7" xfId="3474"/>
    <cellStyle name="Entrada 2 2 5 2 7 2" xfId="3475"/>
    <cellStyle name="Entrada 2 2 5 2 8" xfId="3476"/>
    <cellStyle name="Entrada 2 2 5 2 8 2" xfId="3477"/>
    <cellStyle name="Entrada 2 2 5 2 9" xfId="3478"/>
    <cellStyle name="Entrada 2 2 5 2 9 2" xfId="3479"/>
    <cellStyle name="Entrada 2 2 5 3" xfId="3480"/>
    <cellStyle name="Entrada 2 2 5 3 10" xfId="3481"/>
    <cellStyle name="Entrada 2 2 5 3 10 2" xfId="3482"/>
    <cellStyle name="Entrada 2 2 5 3 11" xfId="3483"/>
    <cellStyle name="Entrada 2 2 5 3 2" xfId="3484"/>
    <cellStyle name="Entrada 2 2 5 3 2 2" xfId="3485"/>
    <cellStyle name="Entrada 2 2 5 3 3" xfId="3486"/>
    <cellStyle name="Entrada 2 2 5 3 3 2" xfId="3487"/>
    <cellStyle name="Entrada 2 2 5 3 4" xfId="3488"/>
    <cellStyle name="Entrada 2 2 5 3 4 2" xfId="3489"/>
    <cellStyle name="Entrada 2 2 5 3 5" xfId="3490"/>
    <cellStyle name="Entrada 2 2 5 3 5 2" xfId="3491"/>
    <cellStyle name="Entrada 2 2 5 3 6" xfId="3492"/>
    <cellStyle name="Entrada 2 2 5 3 6 2" xfId="3493"/>
    <cellStyle name="Entrada 2 2 5 3 7" xfId="3494"/>
    <cellStyle name="Entrada 2 2 5 3 7 2" xfId="3495"/>
    <cellStyle name="Entrada 2 2 5 3 8" xfId="3496"/>
    <cellStyle name="Entrada 2 2 5 3 8 2" xfId="3497"/>
    <cellStyle name="Entrada 2 2 5 3 9" xfId="3498"/>
    <cellStyle name="Entrada 2 2 5 3 9 2" xfId="3499"/>
    <cellStyle name="Entrada 2 2 5 4" xfId="3500"/>
    <cellStyle name="Entrada 2 2 5 4 2" xfId="3501"/>
    <cellStyle name="Entrada 2 2 5 5" xfId="3502"/>
    <cellStyle name="Entrada 2 2 5 5 2" xfId="3503"/>
    <cellStyle name="Entrada 2 2 5 6" xfId="3504"/>
    <cellStyle name="Entrada 2 2 5 6 2" xfId="3505"/>
    <cellStyle name="Entrada 2 2 5 7" xfId="3506"/>
    <cellStyle name="Entrada 2 2 5 7 2" xfId="3507"/>
    <cellStyle name="Entrada 2 2 5 8" xfId="3508"/>
    <cellStyle name="Entrada 2 2 5 8 2" xfId="3509"/>
    <cellStyle name="Entrada 2 2 5 9" xfId="3510"/>
    <cellStyle name="Entrada 2 2 5 9 2" xfId="3511"/>
    <cellStyle name="Entrada 2 2 6" xfId="3512"/>
    <cellStyle name="Entrada 2 2 6 2" xfId="3513"/>
    <cellStyle name="Entrada 2 2 7" xfId="3514"/>
    <cellStyle name="Entrada 2 2 7 2" xfId="3515"/>
    <cellStyle name="Entrada 2 2 8" xfId="3516"/>
    <cellStyle name="Entrada 2 2 8 2" xfId="3517"/>
    <cellStyle name="Entrada 2 2 9" xfId="3518"/>
    <cellStyle name="Entrada 2 2 9 2" xfId="3519"/>
    <cellStyle name="Entrada 2 20" xfId="3520"/>
    <cellStyle name="Entrada 2 21" xfId="3521"/>
    <cellStyle name="Entrada 2 3" xfId="3522"/>
    <cellStyle name="Entrada 2 3 10" xfId="3523"/>
    <cellStyle name="Entrada 2 3 10 2" xfId="3524"/>
    <cellStyle name="Entrada 2 3 11" xfId="3525"/>
    <cellStyle name="Entrada 2 3 11 2" xfId="3526"/>
    <cellStyle name="Entrada 2 3 12" xfId="3527"/>
    <cellStyle name="Entrada 2 3 12 2" xfId="3528"/>
    <cellStyle name="Entrada 2 3 13" xfId="3529"/>
    <cellStyle name="Entrada 2 3 13 2" xfId="3530"/>
    <cellStyle name="Entrada 2 3 14" xfId="3531"/>
    <cellStyle name="Entrada 2 3 14 2" xfId="3532"/>
    <cellStyle name="Entrada 2 3 15" xfId="3533"/>
    <cellStyle name="Entrada 2 3 16" xfId="3534"/>
    <cellStyle name="Entrada 2 3 17" xfId="3535"/>
    <cellStyle name="Entrada 2 3 2" xfId="3536"/>
    <cellStyle name="Entrada 2 3 2 10" xfId="3537"/>
    <cellStyle name="Entrada 2 3 2 10 2" xfId="3538"/>
    <cellStyle name="Entrada 2 3 2 11" xfId="3539"/>
    <cellStyle name="Entrada 2 3 2 11 2" xfId="3540"/>
    <cellStyle name="Entrada 2 3 2 12" xfId="3541"/>
    <cellStyle name="Entrada 2 3 2 12 2" xfId="3542"/>
    <cellStyle name="Entrada 2 3 2 13" xfId="3543"/>
    <cellStyle name="Entrada 2 3 2 13 2" xfId="3544"/>
    <cellStyle name="Entrada 2 3 2 14" xfId="3545"/>
    <cellStyle name="Entrada 2 3 2 14 2" xfId="3546"/>
    <cellStyle name="Entrada 2 3 2 15" xfId="3547"/>
    <cellStyle name="Entrada 2 3 2 16" xfId="3548"/>
    <cellStyle name="Entrada 2 3 2 2" xfId="3549"/>
    <cellStyle name="Entrada 2 3 2 2 10" xfId="3550"/>
    <cellStyle name="Entrada 2 3 2 2 10 2" xfId="3551"/>
    <cellStyle name="Entrada 2 3 2 2 11" xfId="3552"/>
    <cellStyle name="Entrada 2 3 2 2 11 2" xfId="3553"/>
    <cellStyle name="Entrada 2 3 2 2 12" xfId="3554"/>
    <cellStyle name="Entrada 2 3 2 2 12 2" xfId="3555"/>
    <cellStyle name="Entrada 2 3 2 2 13" xfId="3556"/>
    <cellStyle name="Entrada 2 3 2 2 2" xfId="3557"/>
    <cellStyle name="Entrada 2 3 2 2 2 10" xfId="3558"/>
    <cellStyle name="Entrada 2 3 2 2 2 10 2" xfId="3559"/>
    <cellStyle name="Entrada 2 3 2 2 2 11" xfId="3560"/>
    <cellStyle name="Entrada 2 3 2 2 2 2" xfId="3561"/>
    <cellStyle name="Entrada 2 3 2 2 2 2 2" xfId="3562"/>
    <cellStyle name="Entrada 2 3 2 2 2 3" xfId="3563"/>
    <cellStyle name="Entrada 2 3 2 2 2 3 2" xfId="3564"/>
    <cellStyle name="Entrada 2 3 2 2 2 4" xfId="3565"/>
    <cellStyle name="Entrada 2 3 2 2 2 4 2" xfId="3566"/>
    <cellStyle name="Entrada 2 3 2 2 2 5" xfId="3567"/>
    <cellStyle name="Entrada 2 3 2 2 2 5 2" xfId="3568"/>
    <cellStyle name="Entrada 2 3 2 2 2 6" xfId="3569"/>
    <cellStyle name="Entrada 2 3 2 2 2 6 2" xfId="3570"/>
    <cellStyle name="Entrada 2 3 2 2 2 7" xfId="3571"/>
    <cellStyle name="Entrada 2 3 2 2 2 7 2" xfId="3572"/>
    <cellStyle name="Entrada 2 3 2 2 2 8" xfId="3573"/>
    <cellStyle name="Entrada 2 3 2 2 2 8 2" xfId="3574"/>
    <cellStyle name="Entrada 2 3 2 2 2 9" xfId="3575"/>
    <cellStyle name="Entrada 2 3 2 2 2 9 2" xfId="3576"/>
    <cellStyle name="Entrada 2 3 2 2 3" xfId="3577"/>
    <cellStyle name="Entrada 2 3 2 2 3 10" xfId="3578"/>
    <cellStyle name="Entrada 2 3 2 2 3 10 2" xfId="3579"/>
    <cellStyle name="Entrada 2 3 2 2 3 11" xfId="3580"/>
    <cellStyle name="Entrada 2 3 2 2 3 2" xfId="3581"/>
    <cellStyle name="Entrada 2 3 2 2 3 2 2" xfId="3582"/>
    <cellStyle name="Entrada 2 3 2 2 3 3" xfId="3583"/>
    <cellStyle name="Entrada 2 3 2 2 3 3 2" xfId="3584"/>
    <cellStyle name="Entrada 2 3 2 2 3 4" xfId="3585"/>
    <cellStyle name="Entrada 2 3 2 2 3 4 2" xfId="3586"/>
    <cellStyle name="Entrada 2 3 2 2 3 5" xfId="3587"/>
    <cellStyle name="Entrada 2 3 2 2 3 5 2" xfId="3588"/>
    <cellStyle name="Entrada 2 3 2 2 3 6" xfId="3589"/>
    <cellStyle name="Entrada 2 3 2 2 3 6 2" xfId="3590"/>
    <cellStyle name="Entrada 2 3 2 2 3 7" xfId="3591"/>
    <cellStyle name="Entrada 2 3 2 2 3 7 2" xfId="3592"/>
    <cellStyle name="Entrada 2 3 2 2 3 8" xfId="3593"/>
    <cellStyle name="Entrada 2 3 2 2 3 8 2" xfId="3594"/>
    <cellStyle name="Entrada 2 3 2 2 3 9" xfId="3595"/>
    <cellStyle name="Entrada 2 3 2 2 3 9 2" xfId="3596"/>
    <cellStyle name="Entrada 2 3 2 2 4" xfId="3597"/>
    <cellStyle name="Entrada 2 3 2 2 4 2" xfId="3598"/>
    <cellStyle name="Entrada 2 3 2 2 5" xfId="3599"/>
    <cellStyle name="Entrada 2 3 2 2 5 2" xfId="3600"/>
    <cellStyle name="Entrada 2 3 2 2 6" xfId="3601"/>
    <cellStyle name="Entrada 2 3 2 2 6 2" xfId="3602"/>
    <cellStyle name="Entrada 2 3 2 2 7" xfId="3603"/>
    <cellStyle name="Entrada 2 3 2 2 7 2" xfId="3604"/>
    <cellStyle name="Entrada 2 3 2 2 8" xfId="3605"/>
    <cellStyle name="Entrada 2 3 2 2 8 2" xfId="3606"/>
    <cellStyle name="Entrada 2 3 2 2 9" xfId="3607"/>
    <cellStyle name="Entrada 2 3 2 2 9 2" xfId="3608"/>
    <cellStyle name="Entrada 2 3 2 3" xfId="3609"/>
    <cellStyle name="Entrada 2 3 2 3 10" xfId="3610"/>
    <cellStyle name="Entrada 2 3 2 3 10 2" xfId="3611"/>
    <cellStyle name="Entrada 2 3 2 3 11" xfId="3612"/>
    <cellStyle name="Entrada 2 3 2 3 11 2" xfId="3613"/>
    <cellStyle name="Entrada 2 3 2 3 12" xfId="3614"/>
    <cellStyle name="Entrada 2 3 2 3 12 2" xfId="3615"/>
    <cellStyle name="Entrada 2 3 2 3 13" xfId="3616"/>
    <cellStyle name="Entrada 2 3 2 3 2" xfId="3617"/>
    <cellStyle name="Entrada 2 3 2 3 2 10" xfId="3618"/>
    <cellStyle name="Entrada 2 3 2 3 2 10 2" xfId="3619"/>
    <cellStyle name="Entrada 2 3 2 3 2 11" xfId="3620"/>
    <cellStyle name="Entrada 2 3 2 3 2 2" xfId="3621"/>
    <cellStyle name="Entrada 2 3 2 3 2 2 2" xfId="3622"/>
    <cellStyle name="Entrada 2 3 2 3 2 3" xfId="3623"/>
    <cellStyle name="Entrada 2 3 2 3 2 3 2" xfId="3624"/>
    <cellStyle name="Entrada 2 3 2 3 2 4" xfId="3625"/>
    <cellStyle name="Entrada 2 3 2 3 2 4 2" xfId="3626"/>
    <cellStyle name="Entrada 2 3 2 3 2 5" xfId="3627"/>
    <cellStyle name="Entrada 2 3 2 3 2 5 2" xfId="3628"/>
    <cellStyle name="Entrada 2 3 2 3 2 6" xfId="3629"/>
    <cellStyle name="Entrada 2 3 2 3 2 6 2" xfId="3630"/>
    <cellStyle name="Entrada 2 3 2 3 2 7" xfId="3631"/>
    <cellStyle name="Entrada 2 3 2 3 2 7 2" xfId="3632"/>
    <cellStyle name="Entrada 2 3 2 3 2 8" xfId="3633"/>
    <cellStyle name="Entrada 2 3 2 3 2 8 2" xfId="3634"/>
    <cellStyle name="Entrada 2 3 2 3 2 9" xfId="3635"/>
    <cellStyle name="Entrada 2 3 2 3 2 9 2" xfId="3636"/>
    <cellStyle name="Entrada 2 3 2 3 3" xfId="3637"/>
    <cellStyle name="Entrada 2 3 2 3 3 10" xfId="3638"/>
    <cellStyle name="Entrada 2 3 2 3 3 10 2" xfId="3639"/>
    <cellStyle name="Entrada 2 3 2 3 3 11" xfId="3640"/>
    <cellStyle name="Entrada 2 3 2 3 3 2" xfId="3641"/>
    <cellStyle name="Entrada 2 3 2 3 3 2 2" xfId="3642"/>
    <cellStyle name="Entrada 2 3 2 3 3 3" xfId="3643"/>
    <cellStyle name="Entrada 2 3 2 3 3 3 2" xfId="3644"/>
    <cellStyle name="Entrada 2 3 2 3 3 4" xfId="3645"/>
    <cellStyle name="Entrada 2 3 2 3 3 4 2" xfId="3646"/>
    <cellStyle name="Entrada 2 3 2 3 3 5" xfId="3647"/>
    <cellStyle name="Entrada 2 3 2 3 3 5 2" xfId="3648"/>
    <cellStyle name="Entrada 2 3 2 3 3 6" xfId="3649"/>
    <cellStyle name="Entrada 2 3 2 3 3 6 2" xfId="3650"/>
    <cellStyle name="Entrada 2 3 2 3 3 7" xfId="3651"/>
    <cellStyle name="Entrada 2 3 2 3 3 7 2" xfId="3652"/>
    <cellStyle name="Entrada 2 3 2 3 3 8" xfId="3653"/>
    <cellStyle name="Entrada 2 3 2 3 3 8 2" xfId="3654"/>
    <cellStyle name="Entrada 2 3 2 3 3 9" xfId="3655"/>
    <cellStyle name="Entrada 2 3 2 3 3 9 2" xfId="3656"/>
    <cellStyle name="Entrada 2 3 2 3 4" xfId="3657"/>
    <cellStyle name="Entrada 2 3 2 3 4 2" xfId="3658"/>
    <cellStyle name="Entrada 2 3 2 3 5" xfId="3659"/>
    <cellStyle name="Entrada 2 3 2 3 5 2" xfId="3660"/>
    <cellStyle name="Entrada 2 3 2 3 6" xfId="3661"/>
    <cellStyle name="Entrada 2 3 2 3 6 2" xfId="3662"/>
    <cellStyle name="Entrada 2 3 2 3 7" xfId="3663"/>
    <cellStyle name="Entrada 2 3 2 3 7 2" xfId="3664"/>
    <cellStyle name="Entrada 2 3 2 3 8" xfId="3665"/>
    <cellStyle name="Entrada 2 3 2 3 8 2" xfId="3666"/>
    <cellStyle name="Entrada 2 3 2 3 9" xfId="3667"/>
    <cellStyle name="Entrada 2 3 2 3 9 2" xfId="3668"/>
    <cellStyle name="Entrada 2 3 2 4" xfId="3669"/>
    <cellStyle name="Entrada 2 3 2 4 10" xfId="3670"/>
    <cellStyle name="Entrada 2 3 2 4 10 2" xfId="3671"/>
    <cellStyle name="Entrada 2 3 2 4 11" xfId="3672"/>
    <cellStyle name="Entrada 2 3 2 4 2" xfId="3673"/>
    <cellStyle name="Entrada 2 3 2 4 2 2" xfId="3674"/>
    <cellStyle name="Entrada 2 3 2 4 3" xfId="3675"/>
    <cellStyle name="Entrada 2 3 2 4 3 2" xfId="3676"/>
    <cellStyle name="Entrada 2 3 2 4 4" xfId="3677"/>
    <cellStyle name="Entrada 2 3 2 4 4 2" xfId="3678"/>
    <cellStyle name="Entrada 2 3 2 4 5" xfId="3679"/>
    <cellStyle name="Entrada 2 3 2 4 5 2" xfId="3680"/>
    <cellStyle name="Entrada 2 3 2 4 6" xfId="3681"/>
    <cellStyle name="Entrada 2 3 2 4 6 2" xfId="3682"/>
    <cellStyle name="Entrada 2 3 2 4 7" xfId="3683"/>
    <cellStyle name="Entrada 2 3 2 4 7 2" xfId="3684"/>
    <cellStyle name="Entrada 2 3 2 4 8" xfId="3685"/>
    <cellStyle name="Entrada 2 3 2 4 8 2" xfId="3686"/>
    <cellStyle name="Entrada 2 3 2 4 9" xfId="3687"/>
    <cellStyle name="Entrada 2 3 2 4 9 2" xfId="3688"/>
    <cellStyle name="Entrada 2 3 2 5" xfId="3689"/>
    <cellStyle name="Entrada 2 3 2 5 10" xfId="3690"/>
    <cellStyle name="Entrada 2 3 2 5 10 2" xfId="3691"/>
    <cellStyle name="Entrada 2 3 2 5 11" xfId="3692"/>
    <cellStyle name="Entrada 2 3 2 5 2" xfId="3693"/>
    <cellStyle name="Entrada 2 3 2 5 2 2" xfId="3694"/>
    <cellStyle name="Entrada 2 3 2 5 3" xfId="3695"/>
    <cellStyle name="Entrada 2 3 2 5 3 2" xfId="3696"/>
    <cellStyle name="Entrada 2 3 2 5 4" xfId="3697"/>
    <cellStyle name="Entrada 2 3 2 5 4 2" xfId="3698"/>
    <cellStyle name="Entrada 2 3 2 5 5" xfId="3699"/>
    <cellStyle name="Entrada 2 3 2 5 5 2" xfId="3700"/>
    <cellStyle name="Entrada 2 3 2 5 6" xfId="3701"/>
    <cellStyle name="Entrada 2 3 2 5 6 2" xfId="3702"/>
    <cellStyle name="Entrada 2 3 2 5 7" xfId="3703"/>
    <cellStyle name="Entrada 2 3 2 5 7 2" xfId="3704"/>
    <cellStyle name="Entrada 2 3 2 5 8" xfId="3705"/>
    <cellStyle name="Entrada 2 3 2 5 8 2" xfId="3706"/>
    <cellStyle name="Entrada 2 3 2 5 9" xfId="3707"/>
    <cellStyle name="Entrada 2 3 2 5 9 2" xfId="3708"/>
    <cellStyle name="Entrada 2 3 2 6" xfId="3709"/>
    <cellStyle name="Entrada 2 3 2 6 2" xfId="3710"/>
    <cellStyle name="Entrada 2 3 2 7" xfId="3711"/>
    <cellStyle name="Entrada 2 3 2 7 2" xfId="3712"/>
    <cellStyle name="Entrada 2 3 2 8" xfId="3713"/>
    <cellStyle name="Entrada 2 3 2 8 2" xfId="3714"/>
    <cellStyle name="Entrada 2 3 2 9" xfId="3715"/>
    <cellStyle name="Entrada 2 3 2 9 2" xfId="3716"/>
    <cellStyle name="Entrada 2 3 3" xfId="3717"/>
    <cellStyle name="Entrada 2 3 3 10" xfId="3718"/>
    <cellStyle name="Entrada 2 3 3 10 2" xfId="3719"/>
    <cellStyle name="Entrada 2 3 3 11" xfId="3720"/>
    <cellStyle name="Entrada 2 3 3 11 2" xfId="3721"/>
    <cellStyle name="Entrada 2 3 3 12" xfId="3722"/>
    <cellStyle name="Entrada 2 3 3 12 2" xfId="3723"/>
    <cellStyle name="Entrada 2 3 3 13" xfId="3724"/>
    <cellStyle name="Entrada 2 3 3 13 2" xfId="3725"/>
    <cellStyle name="Entrada 2 3 3 14" xfId="3726"/>
    <cellStyle name="Entrada 2 3 3 14 2" xfId="3727"/>
    <cellStyle name="Entrada 2 3 3 15" xfId="3728"/>
    <cellStyle name="Entrada 2 3 3 2" xfId="3729"/>
    <cellStyle name="Entrada 2 3 3 2 10" xfId="3730"/>
    <cellStyle name="Entrada 2 3 3 2 10 2" xfId="3731"/>
    <cellStyle name="Entrada 2 3 3 2 11" xfId="3732"/>
    <cellStyle name="Entrada 2 3 3 2 11 2" xfId="3733"/>
    <cellStyle name="Entrada 2 3 3 2 12" xfId="3734"/>
    <cellStyle name="Entrada 2 3 3 2 12 2" xfId="3735"/>
    <cellStyle name="Entrada 2 3 3 2 13" xfId="3736"/>
    <cellStyle name="Entrada 2 3 3 2 2" xfId="3737"/>
    <cellStyle name="Entrada 2 3 3 2 2 10" xfId="3738"/>
    <cellStyle name="Entrada 2 3 3 2 2 10 2" xfId="3739"/>
    <cellStyle name="Entrada 2 3 3 2 2 11" xfId="3740"/>
    <cellStyle name="Entrada 2 3 3 2 2 2" xfId="3741"/>
    <cellStyle name="Entrada 2 3 3 2 2 2 2" xfId="3742"/>
    <cellStyle name="Entrada 2 3 3 2 2 3" xfId="3743"/>
    <cellStyle name="Entrada 2 3 3 2 2 3 2" xfId="3744"/>
    <cellStyle name="Entrada 2 3 3 2 2 4" xfId="3745"/>
    <cellStyle name="Entrada 2 3 3 2 2 4 2" xfId="3746"/>
    <cellStyle name="Entrada 2 3 3 2 2 5" xfId="3747"/>
    <cellStyle name="Entrada 2 3 3 2 2 5 2" xfId="3748"/>
    <cellStyle name="Entrada 2 3 3 2 2 6" xfId="3749"/>
    <cellStyle name="Entrada 2 3 3 2 2 6 2" xfId="3750"/>
    <cellStyle name="Entrada 2 3 3 2 2 7" xfId="3751"/>
    <cellStyle name="Entrada 2 3 3 2 2 7 2" xfId="3752"/>
    <cellStyle name="Entrada 2 3 3 2 2 8" xfId="3753"/>
    <cellStyle name="Entrada 2 3 3 2 2 8 2" xfId="3754"/>
    <cellStyle name="Entrada 2 3 3 2 2 9" xfId="3755"/>
    <cellStyle name="Entrada 2 3 3 2 2 9 2" xfId="3756"/>
    <cellStyle name="Entrada 2 3 3 2 3" xfId="3757"/>
    <cellStyle name="Entrada 2 3 3 2 3 10" xfId="3758"/>
    <cellStyle name="Entrada 2 3 3 2 3 10 2" xfId="3759"/>
    <cellStyle name="Entrada 2 3 3 2 3 11" xfId="3760"/>
    <cellStyle name="Entrada 2 3 3 2 3 2" xfId="3761"/>
    <cellStyle name="Entrada 2 3 3 2 3 2 2" xfId="3762"/>
    <cellStyle name="Entrada 2 3 3 2 3 3" xfId="3763"/>
    <cellStyle name="Entrada 2 3 3 2 3 3 2" xfId="3764"/>
    <cellStyle name="Entrada 2 3 3 2 3 4" xfId="3765"/>
    <cellStyle name="Entrada 2 3 3 2 3 4 2" xfId="3766"/>
    <cellStyle name="Entrada 2 3 3 2 3 5" xfId="3767"/>
    <cellStyle name="Entrada 2 3 3 2 3 5 2" xfId="3768"/>
    <cellStyle name="Entrada 2 3 3 2 3 6" xfId="3769"/>
    <cellStyle name="Entrada 2 3 3 2 3 6 2" xfId="3770"/>
    <cellStyle name="Entrada 2 3 3 2 3 7" xfId="3771"/>
    <cellStyle name="Entrada 2 3 3 2 3 7 2" xfId="3772"/>
    <cellStyle name="Entrada 2 3 3 2 3 8" xfId="3773"/>
    <cellStyle name="Entrada 2 3 3 2 3 8 2" xfId="3774"/>
    <cellStyle name="Entrada 2 3 3 2 3 9" xfId="3775"/>
    <cellStyle name="Entrada 2 3 3 2 3 9 2" xfId="3776"/>
    <cellStyle name="Entrada 2 3 3 2 4" xfId="3777"/>
    <cellStyle name="Entrada 2 3 3 2 4 2" xfId="3778"/>
    <cellStyle name="Entrada 2 3 3 2 5" xfId="3779"/>
    <cellStyle name="Entrada 2 3 3 2 5 2" xfId="3780"/>
    <cellStyle name="Entrada 2 3 3 2 6" xfId="3781"/>
    <cellStyle name="Entrada 2 3 3 2 6 2" xfId="3782"/>
    <cellStyle name="Entrada 2 3 3 2 7" xfId="3783"/>
    <cellStyle name="Entrada 2 3 3 2 7 2" xfId="3784"/>
    <cellStyle name="Entrada 2 3 3 2 8" xfId="3785"/>
    <cellStyle name="Entrada 2 3 3 2 8 2" xfId="3786"/>
    <cellStyle name="Entrada 2 3 3 2 9" xfId="3787"/>
    <cellStyle name="Entrada 2 3 3 2 9 2" xfId="3788"/>
    <cellStyle name="Entrada 2 3 3 3" xfId="3789"/>
    <cellStyle name="Entrada 2 3 3 3 10" xfId="3790"/>
    <cellStyle name="Entrada 2 3 3 3 10 2" xfId="3791"/>
    <cellStyle name="Entrada 2 3 3 3 11" xfId="3792"/>
    <cellStyle name="Entrada 2 3 3 3 11 2" xfId="3793"/>
    <cellStyle name="Entrada 2 3 3 3 12" xfId="3794"/>
    <cellStyle name="Entrada 2 3 3 3 12 2" xfId="3795"/>
    <cellStyle name="Entrada 2 3 3 3 13" xfId="3796"/>
    <cellStyle name="Entrada 2 3 3 3 2" xfId="3797"/>
    <cellStyle name="Entrada 2 3 3 3 2 10" xfId="3798"/>
    <cellStyle name="Entrada 2 3 3 3 2 10 2" xfId="3799"/>
    <cellStyle name="Entrada 2 3 3 3 2 11" xfId="3800"/>
    <cellStyle name="Entrada 2 3 3 3 2 2" xfId="3801"/>
    <cellStyle name="Entrada 2 3 3 3 2 2 2" xfId="3802"/>
    <cellStyle name="Entrada 2 3 3 3 2 3" xfId="3803"/>
    <cellStyle name="Entrada 2 3 3 3 2 3 2" xfId="3804"/>
    <cellStyle name="Entrada 2 3 3 3 2 4" xfId="3805"/>
    <cellStyle name="Entrada 2 3 3 3 2 4 2" xfId="3806"/>
    <cellStyle name="Entrada 2 3 3 3 2 5" xfId="3807"/>
    <cellStyle name="Entrada 2 3 3 3 2 5 2" xfId="3808"/>
    <cellStyle name="Entrada 2 3 3 3 2 6" xfId="3809"/>
    <cellStyle name="Entrada 2 3 3 3 2 6 2" xfId="3810"/>
    <cellStyle name="Entrada 2 3 3 3 2 7" xfId="3811"/>
    <cellStyle name="Entrada 2 3 3 3 2 7 2" xfId="3812"/>
    <cellStyle name="Entrada 2 3 3 3 2 8" xfId="3813"/>
    <cellStyle name="Entrada 2 3 3 3 2 8 2" xfId="3814"/>
    <cellStyle name="Entrada 2 3 3 3 2 9" xfId="3815"/>
    <cellStyle name="Entrada 2 3 3 3 2 9 2" xfId="3816"/>
    <cellStyle name="Entrada 2 3 3 3 3" xfId="3817"/>
    <cellStyle name="Entrada 2 3 3 3 3 10" xfId="3818"/>
    <cellStyle name="Entrada 2 3 3 3 3 10 2" xfId="3819"/>
    <cellStyle name="Entrada 2 3 3 3 3 11" xfId="3820"/>
    <cellStyle name="Entrada 2 3 3 3 3 2" xfId="3821"/>
    <cellStyle name="Entrada 2 3 3 3 3 2 2" xfId="3822"/>
    <cellStyle name="Entrada 2 3 3 3 3 3" xfId="3823"/>
    <cellStyle name="Entrada 2 3 3 3 3 3 2" xfId="3824"/>
    <cellStyle name="Entrada 2 3 3 3 3 4" xfId="3825"/>
    <cellStyle name="Entrada 2 3 3 3 3 4 2" xfId="3826"/>
    <cellStyle name="Entrada 2 3 3 3 3 5" xfId="3827"/>
    <cellStyle name="Entrada 2 3 3 3 3 5 2" xfId="3828"/>
    <cellStyle name="Entrada 2 3 3 3 3 6" xfId="3829"/>
    <cellStyle name="Entrada 2 3 3 3 3 6 2" xfId="3830"/>
    <cellStyle name="Entrada 2 3 3 3 3 7" xfId="3831"/>
    <cellStyle name="Entrada 2 3 3 3 3 7 2" xfId="3832"/>
    <cellStyle name="Entrada 2 3 3 3 3 8" xfId="3833"/>
    <cellStyle name="Entrada 2 3 3 3 3 8 2" xfId="3834"/>
    <cellStyle name="Entrada 2 3 3 3 3 9" xfId="3835"/>
    <cellStyle name="Entrada 2 3 3 3 3 9 2" xfId="3836"/>
    <cellStyle name="Entrada 2 3 3 3 4" xfId="3837"/>
    <cellStyle name="Entrada 2 3 3 3 4 2" xfId="3838"/>
    <cellStyle name="Entrada 2 3 3 3 5" xfId="3839"/>
    <cellStyle name="Entrada 2 3 3 3 5 2" xfId="3840"/>
    <cellStyle name="Entrada 2 3 3 3 6" xfId="3841"/>
    <cellStyle name="Entrada 2 3 3 3 6 2" xfId="3842"/>
    <cellStyle name="Entrada 2 3 3 3 7" xfId="3843"/>
    <cellStyle name="Entrada 2 3 3 3 7 2" xfId="3844"/>
    <cellStyle name="Entrada 2 3 3 3 8" xfId="3845"/>
    <cellStyle name="Entrada 2 3 3 3 8 2" xfId="3846"/>
    <cellStyle name="Entrada 2 3 3 3 9" xfId="3847"/>
    <cellStyle name="Entrada 2 3 3 3 9 2" xfId="3848"/>
    <cellStyle name="Entrada 2 3 3 4" xfId="3849"/>
    <cellStyle name="Entrada 2 3 3 4 10" xfId="3850"/>
    <cellStyle name="Entrada 2 3 3 4 10 2" xfId="3851"/>
    <cellStyle name="Entrada 2 3 3 4 11" xfId="3852"/>
    <cellStyle name="Entrada 2 3 3 4 2" xfId="3853"/>
    <cellStyle name="Entrada 2 3 3 4 2 2" xfId="3854"/>
    <cellStyle name="Entrada 2 3 3 4 3" xfId="3855"/>
    <cellStyle name="Entrada 2 3 3 4 3 2" xfId="3856"/>
    <cellStyle name="Entrada 2 3 3 4 4" xfId="3857"/>
    <cellStyle name="Entrada 2 3 3 4 4 2" xfId="3858"/>
    <cellStyle name="Entrada 2 3 3 4 5" xfId="3859"/>
    <cellStyle name="Entrada 2 3 3 4 5 2" xfId="3860"/>
    <cellStyle name="Entrada 2 3 3 4 6" xfId="3861"/>
    <cellStyle name="Entrada 2 3 3 4 6 2" xfId="3862"/>
    <cellStyle name="Entrada 2 3 3 4 7" xfId="3863"/>
    <cellStyle name="Entrada 2 3 3 4 7 2" xfId="3864"/>
    <cellStyle name="Entrada 2 3 3 4 8" xfId="3865"/>
    <cellStyle name="Entrada 2 3 3 4 8 2" xfId="3866"/>
    <cellStyle name="Entrada 2 3 3 4 9" xfId="3867"/>
    <cellStyle name="Entrada 2 3 3 4 9 2" xfId="3868"/>
    <cellStyle name="Entrada 2 3 3 5" xfId="3869"/>
    <cellStyle name="Entrada 2 3 3 5 10" xfId="3870"/>
    <cellStyle name="Entrada 2 3 3 5 10 2" xfId="3871"/>
    <cellStyle name="Entrada 2 3 3 5 11" xfId="3872"/>
    <cellStyle name="Entrada 2 3 3 5 2" xfId="3873"/>
    <cellStyle name="Entrada 2 3 3 5 2 2" xfId="3874"/>
    <cellStyle name="Entrada 2 3 3 5 3" xfId="3875"/>
    <cellStyle name="Entrada 2 3 3 5 3 2" xfId="3876"/>
    <cellStyle name="Entrada 2 3 3 5 4" xfId="3877"/>
    <cellStyle name="Entrada 2 3 3 5 4 2" xfId="3878"/>
    <cellStyle name="Entrada 2 3 3 5 5" xfId="3879"/>
    <cellStyle name="Entrada 2 3 3 5 5 2" xfId="3880"/>
    <cellStyle name="Entrada 2 3 3 5 6" xfId="3881"/>
    <cellStyle name="Entrada 2 3 3 5 6 2" xfId="3882"/>
    <cellStyle name="Entrada 2 3 3 5 7" xfId="3883"/>
    <cellStyle name="Entrada 2 3 3 5 7 2" xfId="3884"/>
    <cellStyle name="Entrada 2 3 3 5 8" xfId="3885"/>
    <cellStyle name="Entrada 2 3 3 5 8 2" xfId="3886"/>
    <cellStyle name="Entrada 2 3 3 5 9" xfId="3887"/>
    <cellStyle name="Entrada 2 3 3 5 9 2" xfId="3888"/>
    <cellStyle name="Entrada 2 3 3 6" xfId="3889"/>
    <cellStyle name="Entrada 2 3 3 6 2" xfId="3890"/>
    <cellStyle name="Entrada 2 3 3 7" xfId="3891"/>
    <cellStyle name="Entrada 2 3 3 7 2" xfId="3892"/>
    <cellStyle name="Entrada 2 3 3 8" xfId="3893"/>
    <cellStyle name="Entrada 2 3 3 8 2" xfId="3894"/>
    <cellStyle name="Entrada 2 3 3 9" xfId="3895"/>
    <cellStyle name="Entrada 2 3 3 9 2" xfId="3896"/>
    <cellStyle name="Entrada 2 3 4" xfId="3897"/>
    <cellStyle name="Entrada 2 3 4 10" xfId="3898"/>
    <cellStyle name="Entrada 2 3 4 10 2" xfId="3899"/>
    <cellStyle name="Entrada 2 3 4 11" xfId="3900"/>
    <cellStyle name="Entrada 2 3 4 11 2" xfId="3901"/>
    <cellStyle name="Entrada 2 3 4 12" xfId="3902"/>
    <cellStyle name="Entrada 2 3 4 12 2" xfId="3903"/>
    <cellStyle name="Entrada 2 3 4 13" xfId="3904"/>
    <cellStyle name="Entrada 2 3 4 2" xfId="3905"/>
    <cellStyle name="Entrada 2 3 4 2 10" xfId="3906"/>
    <cellStyle name="Entrada 2 3 4 2 10 2" xfId="3907"/>
    <cellStyle name="Entrada 2 3 4 2 11" xfId="3908"/>
    <cellStyle name="Entrada 2 3 4 2 2" xfId="3909"/>
    <cellStyle name="Entrada 2 3 4 2 2 2" xfId="3910"/>
    <cellStyle name="Entrada 2 3 4 2 3" xfId="3911"/>
    <cellStyle name="Entrada 2 3 4 2 3 2" xfId="3912"/>
    <cellStyle name="Entrada 2 3 4 2 4" xfId="3913"/>
    <cellStyle name="Entrada 2 3 4 2 4 2" xfId="3914"/>
    <cellStyle name="Entrada 2 3 4 2 5" xfId="3915"/>
    <cellStyle name="Entrada 2 3 4 2 5 2" xfId="3916"/>
    <cellStyle name="Entrada 2 3 4 2 6" xfId="3917"/>
    <cellStyle name="Entrada 2 3 4 2 6 2" xfId="3918"/>
    <cellStyle name="Entrada 2 3 4 2 7" xfId="3919"/>
    <cellStyle name="Entrada 2 3 4 2 7 2" xfId="3920"/>
    <cellStyle name="Entrada 2 3 4 2 8" xfId="3921"/>
    <cellStyle name="Entrada 2 3 4 2 8 2" xfId="3922"/>
    <cellStyle name="Entrada 2 3 4 2 9" xfId="3923"/>
    <cellStyle name="Entrada 2 3 4 2 9 2" xfId="3924"/>
    <cellStyle name="Entrada 2 3 4 3" xfId="3925"/>
    <cellStyle name="Entrada 2 3 4 3 10" xfId="3926"/>
    <cellStyle name="Entrada 2 3 4 3 10 2" xfId="3927"/>
    <cellStyle name="Entrada 2 3 4 3 11" xfId="3928"/>
    <cellStyle name="Entrada 2 3 4 3 2" xfId="3929"/>
    <cellStyle name="Entrada 2 3 4 3 2 2" xfId="3930"/>
    <cellStyle name="Entrada 2 3 4 3 3" xfId="3931"/>
    <cellStyle name="Entrada 2 3 4 3 3 2" xfId="3932"/>
    <cellStyle name="Entrada 2 3 4 3 4" xfId="3933"/>
    <cellStyle name="Entrada 2 3 4 3 4 2" xfId="3934"/>
    <cellStyle name="Entrada 2 3 4 3 5" xfId="3935"/>
    <cellStyle name="Entrada 2 3 4 3 5 2" xfId="3936"/>
    <cellStyle name="Entrada 2 3 4 3 6" xfId="3937"/>
    <cellStyle name="Entrada 2 3 4 3 6 2" xfId="3938"/>
    <cellStyle name="Entrada 2 3 4 3 7" xfId="3939"/>
    <cellStyle name="Entrada 2 3 4 3 7 2" xfId="3940"/>
    <cellStyle name="Entrada 2 3 4 3 8" xfId="3941"/>
    <cellStyle name="Entrada 2 3 4 3 8 2" xfId="3942"/>
    <cellStyle name="Entrada 2 3 4 3 9" xfId="3943"/>
    <cellStyle name="Entrada 2 3 4 3 9 2" xfId="3944"/>
    <cellStyle name="Entrada 2 3 4 4" xfId="3945"/>
    <cellStyle name="Entrada 2 3 4 4 2" xfId="3946"/>
    <cellStyle name="Entrada 2 3 4 5" xfId="3947"/>
    <cellStyle name="Entrada 2 3 4 5 2" xfId="3948"/>
    <cellStyle name="Entrada 2 3 4 6" xfId="3949"/>
    <cellStyle name="Entrada 2 3 4 6 2" xfId="3950"/>
    <cellStyle name="Entrada 2 3 4 7" xfId="3951"/>
    <cellStyle name="Entrada 2 3 4 7 2" xfId="3952"/>
    <cellStyle name="Entrada 2 3 4 8" xfId="3953"/>
    <cellStyle name="Entrada 2 3 4 8 2" xfId="3954"/>
    <cellStyle name="Entrada 2 3 4 9" xfId="3955"/>
    <cellStyle name="Entrada 2 3 4 9 2" xfId="3956"/>
    <cellStyle name="Entrada 2 3 5" xfId="3957"/>
    <cellStyle name="Entrada 2 3 5 10" xfId="3958"/>
    <cellStyle name="Entrada 2 3 5 10 2" xfId="3959"/>
    <cellStyle name="Entrada 2 3 5 11" xfId="3960"/>
    <cellStyle name="Entrada 2 3 5 11 2" xfId="3961"/>
    <cellStyle name="Entrada 2 3 5 12" xfId="3962"/>
    <cellStyle name="Entrada 2 3 5 12 2" xfId="3963"/>
    <cellStyle name="Entrada 2 3 5 13" xfId="3964"/>
    <cellStyle name="Entrada 2 3 5 2" xfId="3965"/>
    <cellStyle name="Entrada 2 3 5 2 10" xfId="3966"/>
    <cellStyle name="Entrada 2 3 5 2 10 2" xfId="3967"/>
    <cellStyle name="Entrada 2 3 5 2 11" xfId="3968"/>
    <cellStyle name="Entrada 2 3 5 2 2" xfId="3969"/>
    <cellStyle name="Entrada 2 3 5 2 2 2" xfId="3970"/>
    <cellStyle name="Entrada 2 3 5 2 3" xfId="3971"/>
    <cellStyle name="Entrada 2 3 5 2 3 2" xfId="3972"/>
    <cellStyle name="Entrada 2 3 5 2 4" xfId="3973"/>
    <cellStyle name="Entrada 2 3 5 2 4 2" xfId="3974"/>
    <cellStyle name="Entrada 2 3 5 2 5" xfId="3975"/>
    <cellStyle name="Entrada 2 3 5 2 5 2" xfId="3976"/>
    <cellStyle name="Entrada 2 3 5 2 6" xfId="3977"/>
    <cellStyle name="Entrada 2 3 5 2 6 2" xfId="3978"/>
    <cellStyle name="Entrada 2 3 5 2 7" xfId="3979"/>
    <cellStyle name="Entrada 2 3 5 2 7 2" xfId="3980"/>
    <cellStyle name="Entrada 2 3 5 2 8" xfId="3981"/>
    <cellStyle name="Entrada 2 3 5 2 8 2" xfId="3982"/>
    <cellStyle name="Entrada 2 3 5 2 9" xfId="3983"/>
    <cellStyle name="Entrada 2 3 5 2 9 2" xfId="3984"/>
    <cellStyle name="Entrada 2 3 5 3" xfId="3985"/>
    <cellStyle name="Entrada 2 3 5 3 10" xfId="3986"/>
    <cellStyle name="Entrada 2 3 5 3 10 2" xfId="3987"/>
    <cellStyle name="Entrada 2 3 5 3 11" xfId="3988"/>
    <cellStyle name="Entrada 2 3 5 3 2" xfId="3989"/>
    <cellStyle name="Entrada 2 3 5 3 2 2" xfId="3990"/>
    <cellStyle name="Entrada 2 3 5 3 3" xfId="3991"/>
    <cellStyle name="Entrada 2 3 5 3 3 2" xfId="3992"/>
    <cellStyle name="Entrada 2 3 5 3 4" xfId="3993"/>
    <cellStyle name="Entrada 2 3 5 3 4 2" xfId="3994"/>
    <cellStyle name="Entrada 2 3 5 3 5" xfId="3995"/>
    <cellStyle name="Entrada 2 3 5 3 5 2" xfId="3996"/>
    <cellStyle name="Entrada 2 3 5 3 6" xfId="3997"/>
    <cellStyle name="Entrada 2 3 5 3 6 2" xfId="3998"/>
    <cellStyle name="Entrada 2 3 5 3 7" xfId="3999"/>
    <cellStyle name="Entrada 2 3 5 3 7 2" xfId="4000"/>
    <cellStyle name="Entrada 2 3 5 3 8" xfId="4001"/>
    <cellStyle name="Entrada 2 3 5 3 8 2" xfId="4002"/>
    <cellStyle name="Entrada 2 3 5 3 9" xfId="4003"/>
    <cellStyle name="Entrada 2 3 5 3 9 2" xfId="4004"/>
    <cellStyle name="Entrada 2 3 5 4" xfId="4005"/>
    <cellStyle name="Entrada 2 3 5 4 2" xfId="4006"/>
    <cellStyle name="Entrada 2 3 5 5" xfId="4007"/>
    <cellStyle name="Entrada 2 3 5 5 2" xfId="4008"/>
    <cellStyle name="Entrada 2 3 5 6" xfId="4009"/>
    <cellStyle name="Entrada 2 3 5 6 2" xfId="4010"/>
    <cellStyle name="Entrada 2 3 5 7" xfId="4011"/>
    <cellStyle name="Entrada 2 3 5 7 2" xfId="4012"/>
    <cellStyle name="Entrada 2 3 5 8" xfId="4013"/>
    <cellStyle name="Entrada 2 3 5 8 2" xfId="4014"/>
    <cellStyle name="Entrada 2 3 5 9" xfId="4015"/>
    <cellStyle name="Entrada 2 3 5 9 2" xfId="4016"/>
    <cellStyle name="Entrada 2 3 6" xfId="4017"/>
    <cellStyle name="Entrada 2 3 6 2" xfId="4018"/>
    <cellStyle name="Entrada 2 3 7" xfId="4019"/>
    <cellStyle name="Entrada 2 3 7 2" xfId="4020"/>
    <cellStyle name="Entrada 2 3 8" xfId="4021"/>
    <cellStyle name="Entrada 2 3 8 2" xfId="4022"/>
    <cellStyle name="Entrada 2 3 9" xfId="4023"/>
    <cellStyle name="Entrada 2 3 9 2" xfId="4024"/>
    <cellStyle name="Entrada 2 4" xfId="4025"/>
    <cellStyle name="Entrada 2 4 10" xfId="4026"/>
    <cellStyle name="Entrada 2 4 10 2" xfId="4027"/>
    <cellStyle name="Entrada 2 4 11" xfId="4028"/>
    <cellStyle name="Entrada 2 4 11 2" xfId="4029"/>
    <cellStyle name="Entrada 2 4 12" xfId="4030"/>
    <cellStyle name="Entrada 2 4 12 2" xfId="4031"/>
    <cellStyle name="Entrada 2 4 13" xfId="4032"/>
    <cellStyle name="Entrada 2 4 13 2" xfId="4033"/>
    <cellStyle name="Entrada 2 4 14" xfId="4034"/>
    <cellStyle name="Entrada 2 4 14 2" xfId="4035"/>
    <cellStyle name="Entrada 2 4 15" xfId="4036"/>
    <cellStyle name="Entrada 2 4 16" xfId="4037"/>
    <cellStyle name="Entrada 2 4 2" xfId="4038"/>
    <cellStyle name="Entrada 2 4 2 10" xfId="4039"/>
    <cellStyle name="Entrada 2 4 2 10 2" xfId="4040"/>
    <cellStyle name="Entrada 2 4 2 11" xfId="4041"/>
    <cellStyle name="Entrada 2 4 2 11 2" xfId="4042"/>
    <cellStyle name="Entrada 2 4 2 12" xfId="4043"/>
    <cellStyle name="Entrada 2 4 2 12 2" xfId="4044"/>
    <cellStyle name="Entrada 2 4 2 13" xfId="4045"/>
    <cellStyle name="Entrada 2 4 2 2" xfId="4046"/>
    <cellStyle name="Entrada 2 4 2 2 10" xfId="4047"/>
    <cellStyle name="Entrada 2 4 2 2 10 2" xfId="4048"/>
    <cellStyle name="Entrada 2 4 2 2 11" xfId="4049"/>
    <cellStyle name="Entrada 2 4 2 2 2" xfId="4050"/>
    <cellStyle name="Entrada 2 4 2 2 2 2" xfId="4051"/>
    <cellStyle name="Entrada 2 4 2 2 3" xfId="4052"/>
    <cellStyle name="Entrada 2 4 2 2 3 2" xfId="4053"/>
    <cellStyle name="Entrada 2 4 2 2 4" xfId="4054"/>
    <cellStyle name="Entrada 2 4 2 2 4 2" xfId="4055"/>
    <cellStyle name="Entrada 2 4 2 2 5" xfId="4056"/>
    <cellStyle name="Entrada 2 4 2 2 5 2" xfId="4057"/>
    <cellStyle name="Entrada 2 4 2 2 6" xfId="4058"/>
    <cellStyle name="Entrada 2 4 2 2 6 2" xfId="4059"/>
    <cellStyle name="Entrada 2 4 2 2 7" xfId="4060"/>
    <cellStyle name="Entrada 2 4 2 2 7 2" xfId="4061"/>
    <cellStyle name="Entrada 2 4 2 2 8" xfId="4062"/>
    <cellStyle name="Entrada 2 4 2 2 8 2" xfId="4063"/>
    <cellStyle name="Entrada 2 4 2 2 9" xfId="4064"/>
    <cellStyle name="Entrada 2 4 2 2 9 2" xfId="4065"/>
    <cellStyle name="Entrada 2 4 2 3" xfId="4066"/>
    <cellStyle name="Entrada 2 4 2 3 10" xfId="4067"/>
    <cellStyle name="Entrada 2 4 2 3 10 2" xfId="4068"/>
    <cellStyle name="Entrada 2 4 2 3 11" xfId="4069"/>
    <cellStyle name="Entrada 2 4 2 3 2" xfId="4070"/>
    <cellStyle name="Entrada 2 4 2 3 2 2" xfId="4071"/>
    <cellStyle name="Entrada 2 4 2 3 3" xfId="4072"/>
    <cellStyle name="Entrada 2 4 2 3 3 2" xfId="4073"/>
    <cellStyle name="Entrada 2 4 2 3 4" xfId="4074"/>
    <cellStyle name="Entrada 2 4 2 3 4 2" xfId="4075"/>
    <cellStyle name="Entrada 2 4 2 3 5" xfId="4076"/>
    <cellStyle name="Entrada 2 4 2 3 5 2" xfId="4077"/>
    <cellStyle name="Entrada 2 4 2 3 6" xfId="4078"/>
    <cellStyle name="Entrada 2 4 2 3 6 2" xfId="4079"/>
    <cellStyle name="Entrada 2 4 2 3 7" xfId="4080"/>
    <cellStyle name="Entrada 2 4 2 3 7 2" xfId="4081"/>
    <cellStyle name="Entrada 2 4 2 3 8" xfId="4082"/>
    <cellStyle name="Entrada 2 4 2 3 8 2" xfId="4083"/>
    <cellStyle name="Entrada 2 4 2 3 9" xfId="4084"/>
    <cellStyle name="Entrada 2 4 2 3 9 2" xfId="4085"/>
    <cellStyle name="Entrada 2 4 2 4" xfId="4086"/>
    <cellStyle name="Entrada 2 4 2 4 2" xfId="4087"/>
    <cellStyle name="Entrada 2 4 2 5" xfId="4088"/>
    <cellStyle name="Entrada 2 4 2 5 2" xfId="4089"/>
    <cellStyle name="Entrada 2 4 2 6" xfId="4090"/>
    <cellStyle name="Entrada 2 4 2 6 2" xfId="4091"/>
    <cellStyle name="Entrada 2 4 2 7" xfId="4092"/>
    <cellStyle name="Entrada 2 4 2 7 2" xfId="4093"/>
    <cellStyle name="Entrada 2 4 2 8" xfId="4094"/>
    <cellStyle name="Entrada 2 4 2 8 2" xfId="4095"/>
    <cellStyle name="Entrada 2 4 2 9" xfId="4096"/>
    <cellStyle name="Entrada 2 4 2 9 2" xfId="4097"/>
    <cellStyle name="Entrada 2 4 3" xfId="4098"/>
    <cellStyle name="Entrada 2 4 3 10" xfId="4099"/>
    <cellStyle name="Entrada 2 4 3 10 2" xfId="4100"/>
    <cellStyle name="Entrada 2 4 3 11" xfId="4101"/>
    <cellStyle name="Entrada 2 4 3 11 2" xfId="4102"/>
    <cellStyle name="Entrada 2 4 3 12" xfId="4103"/>
    <cellStyle name="Entrada 2 4 3 12 2" xfId="4104"/>
    <cellStyle name="Entrada 2 4 3 13" xfId="4105"/>
    <cellStyle name="Entrada 2 4 3 2" xfId="4106"/>
    <cellStyle name="Entrada 2 4 3 2 10" xfId="4107"/>
    <cellStyle name="Entrada 2 4 3 2 10 2" xfId="4108"/>
    <cellStyle name="Entrada 2 4 3 2 11" xfId="4109"/>
    <cellStyle name="Entrada 2 4 3 2 2" xfId="4110"/>
    <cellStyle name="Entrada 2 4 3 2 2 2" xfId="4111"/>
    <cellStyle name="Entrada 2 4 3 2 3" xfId="4112"/>
    <cellStyle name="Entrada 2 4 3 2 3 2" xfId="4113"/>
    <cellStyle name="Entrada 2 4 3 2 4" xfId="4114"/>
    <cellStyle name="Entrada 2 4 3 2 4 2" xfId="4115"/>
    <cellStyle name="Entrada 2 4 3 2 5" xfId="4116"/>
    <cellStyle name="Entrada 2 4 3 2 5 2" xfId="4117"/>
    <cellStyle name="Entrada 2 4 3 2 6" xfId="4118"/>
    <cellStyle name="Entrada 2 4 3 2 6 2" xfId="4119"/>
    <cellStyle name="Entrada 2 4 3 2 7" xfId="4120"/>
    <cellStyle name="Entrada 2 4 3 2 7 2" xfId="4121"/>
    <cellStyle name="Entrada 2 4 3 2 8" xfId="4122"/>
    <cellStyle name="Entrada 2 4 3 2 8 2" xfId="4123"/>
    <cellStyle name="Entrada 2 4 3 2 9" xfId="4124"/>
    <cellStyle name="Entrada 2 4 3 2 9 2" xfId="4125"/>
    <cellStyle name="Entrada 2 4 3 3" xfId="4126"/>
    <cellStyle name="Entrada 2 4 3 3 10" xfId="4127"/>
    <cellStyle name="Entrada 2 4 3 3 10 2" xfId="4128"/>
    <cellStyle name="Entrada 2 4 3 3 11" xfId="4129"/>
    <cellStyle name="Entrada 2 4 3 3 2" xfId="4130"/>
    <cellStyle name="Entrada 2 4 3 3 2 2" xfId="4131"/>
    <cellStyle name="Entrada 2 4 3 3 3" xfId="4132"/>
    <cellStyle name="Entrada 2 4 3 3 3 2" xfId="4133"/>
    <cellStyle name="Entrada 2 4 3 3 4" xfId="4134"/>
    <cellStyle name="Entrada 2 4 3 3 4 2" xfId="4135"/>
    <cellStyle name="Entrada 2 4 3 3 5" xfId="4136"/>
    <cellStyle name="Entrada 2 4 3 3 5 2" xfId="4137"/>
    <cellStyle name="Entrada 2 4 3 3 6" xfId="4138"/>
    <cellStyle name="Entrada 2 4 3 3 6 2" xfId="4139"/>
    <cellStyle name="Entrada 2 4 3 3 7" xfId="4140"/>
    <cellStyle name="Entrada 2 4 3 3 7 2" xfId="4141"/>
    <cellStyle name="Entrada 2 4 3 3 8" xfId="4142"/>
    <cellStyle name="Entrada 2 4 3 3 8 2" xfId="4143"/>
    <cellStyle name="Entrada 2 4 3 3 9" xfId="4144"/>
    <cellStyle name="Entrada 2 4 3 3 9 2" xfId="4145"/>
    <cellStyle name="Entrada 2 4 3 4" xfId="4146"/>
    <cellStyle name="Entrada 2 4 3 4 2" xfId="4147"/>
    <cellStyle name="Entrada 2 4 3 5" xfId="4148"/>
    <cellStyle name="Entrada 2 4 3 5 2" xfId="4149"/>
    <cellStyle name="Entrada 2 4 3 6" xfId="4150"/>
    <cellStyle name="Entrada 2 4 3 6 2" xfId="4151"/>
    <cellStyle name="Entrada 2 4 3 7" xfId="4152"/>
    <cellStyle name="Entrada 2 4 3 7 2" xfId="4153"/>
    <cellStyle name="Entrada 2 4 3 8" xfId="4154"/>
    <cellStyle name="Entrada 2 4 3 8 2" xfId="4155"/>
    <cellStyle name="Entrada 2 4 3 9" xfId="4156"/>
    <cellStyle name="Entrada 2 4 3 9 2" xfId="4157"/>
    <cellStyle name="Entrada 2 4 4" xfId="4158"/>
    <cellStyle name="Entrada 2 4 4 10" xfId="4159"/>
    <cellStyle name="Entrada 2 4 4 10 2" xfId="4160"/>
    <cellStyle name="Entrada 2 4 4 11" xfId="4161"/>
    <cellStyle name="Entrada 2 4 4 2" xfId="4162"/>
    <cellStyle name="Entrada 2 4 4 2 2" xfId="4163"/>
    <cellStyle name="Entrada 2 4 4 3" xfId="4164"/>
    <cellStyle name="Entrada 2 4 4 3 2" xfId="4165"/>
    <cellStyle name="Entrada 2 4 4 4" xfId="4166"/>
    <cellStyle name="Entrada 2 4 4 4 2" xfId="4167"/>
    <cellStyle name="Entrada 2 4 4 5" xfId="4168"/>
    <cellStyle name="Entrada 2 4 4 5 2" xfId="4169"/>
    <cellStyle name="Entrada 2 4 4 6" xfId="4170"/>
    <cellStyle name="Entrada 2 4 4 6 2" xfId="4171"/>
    <cellStyle name="Entrada 2 4 4 7" xfId="4172"/>
    <cellStyle name="Entrada 2 4 4 7 2" xfId="4173"/>
    <cellStyle name="Entrada 2 4 4 8" xfId="4174"/>
    <cellStyle name="Entrada 2 4 4 8 2" xfId="4175"/>
    <cellStyle name="Entrada 2 4 4 9" xfId="4176"/>
    <cellStyle name="Entrada 2 4 4 9 2" xfId="4177"/>
    <cellStyle name="Entrada 2 4 5" xfId="4178"/>
    <cellStyle name="Entrada 2 4 5 10" xfId="4179"/>
    <cellStyle name="Entrada 2 4 5 10 2" xfId="4180"/>
    <cellStyle name="Entrada 2 4 5 11" xfId="4181"/>
    <cellStyle name="Entrada 2 4 5 2" xfId="4182"/>
    <cellStyle name="Entrada 2 4 5 2 2" xfId="4183"/>
    <cellStyle name="Entrada 2 4 5 3" xfId="4184"/>
    <cellStyle name="Entrada 2 4 5 3 2" xfId="4185"/>
    <cellStyle name="Entrada 2 4 5 4" xfId="4186"/>
    <cellStyle name="Entrada 2 4 5 4 2" xfId="4187"/>
    <cellStyle name="Entrada 2 4 5 5" xfId="4188"/>
    <cellStyle name="Entrada 2 4 5 5 2" xfId="4189"/>
    <cellStyle name="Entrada 2 4 5 6" xfId="4190"/>
    <cellStyle name="Entrada 2 4 5 6 2" xfId="4191"/>
    <cellStyle name="Entrada 2 4 5 7" xfId="4192"/>
    <cellStyle name="Entrada 2 4 5 7 2" xfId="4193"/>
    <cellStyle name="Entrada 2 4 5 8" xfId="4194"/>
    <cellStyle name="Entrada 2 4 5 8 2" xfId="4195"/>
    <cellStyle name="Entrada 2 4 5 9" xfId="4196"/>
    <cellStyle name="Entrada 2 4 5 9 2" xfId="4197"/>
    <cellStyle name="Entrada 2 4 6" xfId="4198"/>
    <cellStyle name="Entrada 2 4 6 2" xfId="4199"/>
    <cellStyle name="Entrada 2 4 7" xfId="4200"/>
    <cellStyle name="Entrada 2 4 7 2" xfId="4201"/>
    <cellStyle name="Entrada 2 4 8" xfId="4202"/>
    <cellStyle name="Entrada 2 4 8 2" xfId="4203"/>
    <cellStyle name="Entrada 2 4 9" xfId="4204"/>
    <cellStyle name="Entrada 2 4 9 2" xfId="4205"/>
    <cellStyle name="Entrada 2 5" xfId="4206"/>
    <cellStyle name="Entrada 2 5 10" xfId="4207"/>
    <cellStyle name="Entrada 2 5 10 2" xfId="4208"/>
    <cellStyle name="Entrada 2 5 11" xfId="4209"/>
    <cellStyle name="Entrada 2 5 11 2" xfId="4210"/>
    <cellStyle name="Entrada 2 5 12" xfId="4211"/>
    <cellStyle name="Entrada 2 5 12 2" xfId="4212"/>
    <cellStyle name="Entrada 2 5 13" xfId="4213"/>
    <cellStyle name="Entrada 2 5 13 2" xfId="4214"/>
    <cellStyle name="Entrada 2 5 14" xfId="4215"/>
    <cellStyle name="Entrada 2 5 14 2" xfId="4216"/>
    <cellStyle name="Entrada 2 5 15" xfId="4217"/>
    <cellStyle name="Entrada 2 5 2" xfId="4218"/>
    <cellStyle name="Entrada 2 5 2 10" xfId="4219"/>
    <cellStyle name="Entrada 2 5 2 10 2" xfId="4220"/>
    <cellStyle name="Entrada 2 5 2 11" xfId="4221"/>
    <cellStyle name="Entrada 2 5 2 11 2" xfId="4222"/>
    <cellStyle name="Entrada 2 5 2 12" xfId="4223"/>
    <cellStyle name="Entrada 2 5 2 12 2" xfId="4224"/>
    <cellStyle name="Entrada 2 5 2 13" xfId="4225"/>
    <cellStyle name="Entrada 2 5 2 2" xfId="4226"/>
    <cellStyle name="Entrada 2 5 2 2 10" xfId="4227"/>
    <cellStyle name="Entrada 2 5 2 2 10 2" xfId="4228"/>
    <cellStyle name="Entrada 2 5 2 2 11" xfId="4229"/>
    <cellStyle name="Entrada 2 5 2 2 2" xfId="4230"/>
    <cellStyle name="Entrada 2 5 2 2 2 2" xfId="4231"/>
    <cellStyle name="Entrada 2 5 2 2 3" xfId="4232"/>
    <cellStyle name="Entrada 2 5 2 2 3 2" xfId="4233"/>
    <cellStyle name="Entrada 2 5 2 2 4" xfId="4234"/>
    <cellStyle name="Entrada 2 5 2 2 4 2" xfId="4235"/>
    <cellStyle name="Entrada 2 5 2 2 5" xfId="4236"/>
    <cellStyle name="Entrada 2 5 2 2 5 2" xfId="4237"/>
    <cellStyle name="Entrada 2 5 2 2 6" xfId="4238"/>
    <cellStyle name="Entrada 2 5 2 2 6 2" xfId="4239"/>
    <cellStyle name="Entrada 2 5 2 2 7" xfId="4240"/>
    <cellStyle name="Entrada 2 5 2 2 7 2" xfId="4241"/>
    <cellStyle name="Entrada 2 5 2 2 8" xfId="4242"/>
    <cellStyle name="Entrada 2 5 2 2 8 2" xfId="4243"/>
    <cellStyle name="Entrada 2 5 2 2 9" xfId="4244"/>
    <cellStyle name="Entrada 2 5 2 2 9 2" xfId="4245"/>
    <cellStyle name="Entrada 2 5 2 3" xfId="4246"/>
    <cellStyle name="Entrada 2 5 2 3 10" xfId="4247"/>
    <cellStyle name="Entrada 2 5 2 3 10 2" xfId="4248"/>
    <cellStyle name="Entrada 2 5 2 3 11" xfId="4249"/>
    <cellStyle name="Entrada 2 5 2 3 2" xfId="4250"/>
    <cellStyle name="Entrada 2 5 2 3 2 2" xfId="4251"/>
    <cellStyle name="Entrada 2 5 2 3 3" xfId="4252"/>
    <cellStyle name="Entrada 2 5 2 3 3 2" xfId="4253"/>
    <cellStyle name="Entrada 2 5 2 3 4" xfId="4254"/>
    <cellStyle name="Entrada 2 5 2 3 4 2" xfId="4255"/>
    <cellStyle name="Entrada 2 5 2 3 5" xfId="4256"/>
    <cellStyle name="Entrada 2 5 2 3 5 2" xfId="4257"/>
    <cellStyle name="Entrada 2 5 2 3 6" xfId="4258"/>
    <cellStyle name="Entrada 2 5 2 3 6 2" xfId="4259"/>
    <cellStyle name="Entrada 2 5 2 3 7" xfId="4260"/>
    <cellStyle name="Entrada 2 5 2 3 7 2" xfId="4261"/>
    <cellStyle name="Entrada 2 5 2 3 8" xfId="4262"/>
    <cellStyle name="Entrada 2 5 2 3 8 2" xfId="4263"/>
    <cellStyle name="Entrada 2 5 2 3 9" xfId="4264"/>
    <cellStyle name="Entrada 2 5 2 3 9 2" xfId="4265"/>
    <cellStyle name="Entrada 2 5 2 4" xfId="4266"/>
    <cellStyle name="Entrada 2 5 2 4 2" xfId="4267"/>
    <cellStyle name="Entrada 2 5 2 5" xfId="4268"/>
    <cellStyle name="Entrada 2 5 2 5 2" xfId="4269"/>
    <cellStyle name="Entrada 2 5 2 6" xfId="4270"/>
    <cellStyle name="Entrada 2 5 2 6 2" xfId="4271"/>
    <cellStyle name="Entrada 2 5 2 7" xfId="4272"/>
    <cellStyle name="Entrada 2 5 2 7 2" xfId="4273"/>
    <cellStyle name="Entrada 2 5 2 8" xfId="4274"/>
    <cellStyle name="Entrada 2 5 2 8 2" xfId="4275"/>
    <cellStyle name="Entrada 2 5 2 9" xfId="4276"/>
    <cellStyle name="Entrada 2 5 2 9 2" xfId="4277"/>
    <cellStyle name="Entrada 2 5 3" xfId="4278"/>
    <cellStyle name="Entrada 2 5 3 10" xfId="4279"/>
    <cellStyle name="Entrada 2 5 3 10 2" xfId="4280"/>
    <cellStyle name="Entrada 2 5 3 11" xfId="4281"/>
    <cellStyle name="Entrada 2 5 3 11 2" xfId="4282"/>
    <cellStyle name="Entrada 2 5 3 12" xfId="4283"/>
    <cellStyle name="Entrada 2 5 3 12 2" xfId="4284"/>
    <cellStyle name="Entrada 2 5 3 13" xfId="4285"/>
    <cellStyle name="Entrada 2 5 3 2" xfId="4286"/>
    <cellStyle name="Entrada 2 5 3 2 10" xfId="4287"/>
    <cellStyle name="Entrada 2 5 3 2 10 2" xfId="4288"/>
    <cellStyle name="Entrada 2 5 3 2 11" xfId="4289"/>
    <cellStyle name="Entrada 2 5 3 2 2" xfId="4290"/>
    <cellStyle name="Entrada 2 5 3 2 2 2" xfId="4291"/>
    <cellStyle name="Entrada 2 5 3 2 3" xfId="4292"/>
    <cellStyle name="Entrada 2 5 3 2 3 2" xfId="4293"/>
    <cellStyle name="Entrada 2 5 3 2 4" xfId="4294"/>
    <cellStyle name="Entrada 2 5 3 2 4 2" xfId="4295"/>
    <cellStyle name="Entrada 2 5 3 2 5" xfId="4296"/>
    <cellStyle name="Entrada 2 5 3 2 5 2" xfId="4297"/>
    <cellStyle name="Entrada 2 5 3 2 6" xfId="4298"/>
    <cellStyle name="Entrada 2 5 3 2 6 2" xfId="4299"/>
    <cellStyle name="Entrada 2 5 3 2 7" xfId="4300"/>
    <cellStyle name="Entrada 2 5 3 2 7 2" xfId="4301"/>
    <cellStyle name="Entrada 2 5 3 2 8" xfId="4302"/>
    <cellStyle name="Entrada 2 5 3 2 8 2" xfId="4303"/>
    <cellStyle name="Entrada 2 5 3 2 9" xfId="4304"/>
    <cellStyle name="Entrada 2 5 3 2 9 2" xfId="4305"/>
    <cellStyle name="Entrada 2 5 3 3" xfId="4306"/>
    <cellStyle name="Entrada 2 5 3 3 10" xfId="4307"/>
    <cellStyle name="Entrada 2 5 3 3 10 2" xfId="4308"/>
    <cellStyle name="Entrada 2 5 3 3 11" xfId="4309"/>
    <cellStyle name="Entrada 2 5 3 3 2" xfId="4310"/>
    <cellStyle name="Entrada 2 5 3 3 2 2" xfId="4311"/>
    <cellStyle name="Entrada 2 5 3 3 3" xfId="4312"/>
    <cellStyle name="Entrada 2 5 3 3 3 2" xfId="4313"/>
    <cellStyle name="Entrada 2 5 3 3 4" xfId="4314"/>
    <cellStyle name="Entrada 2 5 3 3 4 2" xfId="4315"/>
    <cellStyle name="Entrada 2 5 3 3 5" xfId="4316"/>
    <cellStyle name="Entrada 2 5 3 3 5 2" xfId="4317"/>
    <cellStyle name="Entrada 2 5 3 3 6" xfId="4318"/>
    <cellStyle name="Entrada 2 5 3 3 6 2" xfId="4319"/>
    <cellStyle name="Entrada 2 5 3 3 7" xfId="4320"/>
    <cellStyle name="Entrada 2 5 3 3 7 2" xfId="4321"/>
    <cellStyle name="Entrada 2 5 3 3 8" xfId="4322"/>
    <cellStyle name="Entrada 2 5 3 3 8 2" xfId="4323"/>
    <cellStyle name="Entrada 2 5 3 3 9" xfId="4324"/>
    <cellStyle name="Entrada 2 5 3 3 9 2" xfId="4325"/>
    <cellStyle name="Entrada 2 5 3 4" xfId="4326"/>
    <cellStyle name="Entrada 2 5 3 4 2" xfId="4327"/>
    <cellStyle name="Entrada 2 5 3 5" xfId="4328"/>
    <cellStyle name="Entrada 2 5 3 5 2" xfId="4329"/>
    <cellStyle name="Entrada 2 5 3 6" xfId="4330"/>
    <cellStyle name="Entrada 2 5 3 6 2" xfId="4331"/>
    <cellStyle name="Entrada 2 5 3 7" xfId="4332"/>
    <cellStyle name="Entrada 2 5 3 7 2" xfId="4333"/>
    <cellStyle name="Entrada 2 5 3 8" xfId="4334"/>
    <cellStyle name="Entrada 2 5 3 8 2" xfId="4335"/>
    <cellStyle name="Entrada 2 5 3 9" xfId="4336"/>
    <cellStyle name="Entrada 2 5 3 9 2" xfId="4337"/>
    <cellStyle name="Entrada 2 5 4" xfId="4338"/>
    <cellStyle name="Entrada 2 5 4 10" xfId="4339"/>
    <cellStyle name="Entrada 2 5 4 10 2" xfId="4340"/>
    <cellStyle name="Entrada 2 5 4 11" xfId="4341"/>
    <cellStyle name="Entrada 2 5 4 2" xfId="4342"/>
    <cellStyle name="Entrada 2 5 4 2 2" xfId="4343"/>
    <cellStyle name="Entrada 2 5 4 3" xfId="4344"/>
    <cellStyle name="Entrada 2 5 4 3 2" xfId="4345"/>
    <cellStyle name="Entrada 2 5 4 4" xfId="4346"/>
    <cellStyle name="Entrada 2 5 4 4 2" xfId="4347"/>
    <cellStyle name="Entrada 2 5 4 5" xfId="4348"/>
    <cellStyle name="Entrada 2 5 4 5 2" xfId="4349"/>
    <cellStyle name="Entrada 2 5 4 6" xfId="4350"/>
    <cellStyle name="Entrada 2 5 4 6 2" xfId="4351"/>
    <cellStyle name="Entrada 2 5 4 7" xfId="4352"/>
    <cellStyle name="Entrada 2 5 4 7 2" xfId="4353"/>
    <cellStyle name="Entrada 2 5 4 8" xfId="4354"/>
    <cellStyle name="Entrada 2 5 4 8 2" xfId="4355"/>
    <cellStyle name="Entrada 2 5 4 9" xfId="4356"/>
    <cellStyle name="Entrada 2 5 4 9 2" xfId="4357"/>
    <cellStyle name="Entrada 2 5 5" xfId="4358"/>
    <cellStyle name="Entrada 2 5 5 10" xfId="4359"/>
    <cellStyle name="Entrada 2 5 5 10 2" xfId="4360"/>
    <cellStyle name="Entrada 2 5 5 11" xfId="4361"/>
    <cellStyle name="Entrada 2 5 5 2" xfId="4362"/>
    <cellStyle name="Entrada 2 5 5 2 2" xfId="4363"/>
    <cellStyle name="Entrada 2 5 5 3" xfId="4364"/>
    <cellStyle name="Entrada 2 5 5 3 2" xfId="4365"/>
    <cellStyle name="Entrada 2 5 5 4" xfId="4366"/>
    <cellStyle name="Entrada 2 5 5 4 2" xfId="4367"/>
    <cellStyle name="Entrada 2 5 5 5" xfId="4368"/>
    <cellStyle name="Entrada 2 5 5 5 2" xfId="4369"/>
    <cellStyle name="Entrada 2 5 5 6" xfId="4370"/>
    <cellStyle name="Entrada 2 5 5 6 2" xfId="4371"/>
    <cellStyle name="Entrada 2 5 5 7" xfId="4372"/>
    <cellStyle name="Entrada 2 5 5 7 2" xfId="4373"/>
    <cellStyle name="Entrada 2 5 5 8" xfId="4374"/>
    <cellStyle name="Entrada 2 5 5 8 2" xfId="4375"/>
    <cellStyle name="Entrada 2 5 5 9" xfId="4376"/>
    <cellStyle name="Entrada 2 5 5 9 2" xfId="4377"/>
    <cellStyle name="Entrada 2 5 6" xfId="4378"/>
    <cellStyle name="Entrada 2 5 6 2" xfId="4379"/>
    <cellStyle name="Entrada 2 5 7" xfId="4380"/>
    <cellStyle name="Entrada 2 5 7 2" xfId="4381"/>
    <cellStyle name="Entrada 2 5 8" xfId="4382"/>
    <cellStyle name="Entrada 2 5 8 2" xfId="4383"/>
    <cellStyle name="Entrada 2 5 9" xfId="4384"/>
    <cellStyle name="Entrada 2 5 9 2" xfId="4385"/>
    <cellStyle name="Entrada 2 6" xfId="4386"/>
    <cellStyle name="Entrada 2 6 10" xfId="4387"/>
    <cellStyle name="Entrada 2 6 10 2" xfId="4388"/>
    <cellStyle name="Entrada 2 6 11" xfId="4389"/>
    <cellStyle name="Entrada 2 6 11 2" xfId="4390"/>
    <cellStyle name="Entrada 2 6 12" xfId="4391"/>
    <cellStyle name="Entrada 2 6 12 2" xfId="4392"/>
    <cellStyle name="Entrada 2 6 13" xfId="4393"/>
    <cellStyle name="Entrada 2 6 13 2" xfId="4394"/>
    <cellStyle name="Entrada 2 6 14" xfId="4395"/>
    <cellStyle name="Entrada 2 6 14 2" xfId="4396"/>
    <cellStyle name="Entrada 2 6 15" xfId="4397"/>
    <cellStyle name="Entrada 2 6 2" xfId="4398"/>
    <cellStyle name="Entrada 2 6 2 10" xfId="4399"/>
    <cellStyle name="Entrada 2 6 2 10 2" xfId="4400"/>
    <cellStyle name="Entrada 2 6 2 11" xfId="4401"/>
    <cellStyle name="Entrada 2 6 2 11 2" xfId="4402"/>
    <cellStyle name="Entrada 2 6 2 12" xfId="4403"/>
    <cellStyle name="Entrada 2 6 2 12 2" xfId="4404"/>
    <cellStyle name="Entrada 2 6 2 13" xfId="4405"/>
    <cellStyle name="Entrada 2 6 2 2" xfId="4406"/>
    <cellStyle name="Entrada 2 6 2 2 10" xfId="4407"/>
    <cellStyle name="Entrada 2 6 2 2 10 2" xfId="4408"/>
    <cellStyle name="Entrada 2 6 2 2 11" xfId="4409"/>
    <cellStyle name="Entrada 2 6 2 2 2" xfId="4410"/>
    <cellStyle name="Entrada 2 6 2 2 2 2" xfId="4411"/>
    <cellStyle name="Entrada 2 6 2 2 3" xfId="4412"/>
    <cellStyle name="Entrada 2 6 2 2 3 2" xfId="4413"/>
    <cellStyle name="Entrada 2 6 2 2 4" xfId="4414"/>
    <cellStyle name="Entrada 2 6 2 2 4 2" xfId="4415"/>
    <cellStyle name="Entrada 2 6 2 2 5" xfId="4416"/>
    <cellStyle name="Entrada 2 6 2 2 5 2" xfId="4417"/>
    <cellStyle name="Entrada 2 6 2 2 6" xfId="4418"/>
    <cellStyle name="Entrada 2 6 2 2 6 2" xfId="4419"/>
    <cellStyle name="Entrada 2 6 2 2 7" xfId="4420"/>
    <cellStyle name="Entrada 2 6 2 2 7 2" xfId="4421"/>
    <cellStyle name="Entrada 2 6 2 2 8" xfId="4422"/>
    <cellStyle name="Entrada 2 6 2 2 8 2" xfId="4423"/>
    <cellStyle name="Entrada 2 6 2 2 9" xfId="4424"/>
    <cellStyle name="Entrada 2 6 2 2 9 2" xfId="4425"/>
    <cellStyle name="Entrada 2 6 2 3" xfId="4426"/>
    <cellStyle name="Entrada 2 6 2 3 10" xfId="4427"/>
    <cellStyle name="Entrada 2 6 2 3 10 2" xfId="4428"/>
    <cellStyle name="Entrada 2 6 2 3 11" xfId="4429"/>
    <cellStyle name="Entrada 2 6 2 3 2" xfId="4430"/>
    <cellStyle name="Entrada 2 6 2 3 2 2" xfId="4431"/>
    <cellStyle name="Entrada 2 6 2 3 3" xfId="4432"/>
    <cellStyle name="Entrada 2 6 2 3 3 2" xfId="4433"/>
    <cellStyle name="Entrada 2 6 2 3 4" xfId="4434"/>
    <cellStyle name="Entrada 2 6 2 3 4 2" xfId="4435"/>
    <cellStyle name="Entrada 2 6 2 3 5" xfId="4436"/>
    <cellStyle name="Entrada 2 6 2 3 5 2" xfId="4437"/>
    <cellStyle name="Entrada 2 6 2 3 6" xfId="4438"/>
    <cellStyle name="Entrada 2 6 2 3 6 2" xfId="4439"/>
    <cellStyle name="Entrada 2 6 2 3 7" xfId="4440"/>
    <cellStyle name="Entrada 2 6 2 3 7 2" xfId="4441"/>
    <cellStyle name="Entrada 2 6 2 3 8" xfId="4442"/>
    <cellStyle name="Entrada 2 6 2 3 8 2" xfId="4443"/>
    <cellStyle name="Entrada 2 6 2 3 9" xfId="4444"/>
    <cellStyle name="Entrada 2 6 2 3 9 2" xfId="4445"/>
    <cellStyle name="Entrada 2 6 2 4" xfId="4446"/>
    <cellStyle name="Entrada 2 6 2 4 2" xfId="4447"/>
    <cellStyle name="Entrada 2 6 2 5" xfId="4448"/>
    <cellStyle name="Entrada 2 6 2 5 2" xfId="4449"/>
    <cellStyle name="Entrada 2 6 2 6" xfId="4450"/>
    <cellStyle name="Entrada 2 6 2 6 2" xfId="4451"/>
    <cellStyle name="Entrada 2 6 2 7" xfId="4452"/>
    <cellStyle name="Entrada 2 6 2 7 2" xfId="4453"/>
    <cellStyle name="Entrada 2 6 2 8" xfId="4454"/>
    <cellStyle name="Entrada 2 6 2 8 2" xfId="4455"/>
    <cellStyle name="Entrada 2 6 2 9" xfId="4456"/>
    <cellStyle name="Entrada 2 6 2 9 2" xfId="4457"/>
    <cellStyle name="Entrada 2 6 3" xfId="4458"/>
    <cellStyle name="Entrada 2 6 3 10" xfId="4459"/>
    <cellStyle name="Entrada 2 6 3 10 2" xfId="4460"/>
    <cellStyle name="Entrada 2 6 3 11" xfId="4461"/>
    <cellStyle name="Entrada 2 6 3 11 2" xfId="4462"/>
    <cellStyle name="Entrada 2 6 3 12" xfId="4463"/>
    <cellStyle name="Entrada 2 6 3 12 2" xfId="4464"/>
    <cellStyle name="Entrada 2 6 3 13" xfId="4465"/>
    <cellStyle name="Entrada 2 6 3 2" xfId="4466"/>
    <cellStyle name="Entrada 2 6 3 2 10" xfId="4467"/>
    <cellStyle name="Entrada 2 6 3 2 10 2" xfId="4468"/>
    <cellStyle name="Entrada 2 6 3 2 11" xfId="4469"/>
    <cellStyle name="Entrada 2 6 3 2 2" xfId="4470"/>
    <cellStyle name="Entrada 2 6 3 2 2 2" xfId="4471"/>
    <cellStyle name="Entrada 2 6 3 2 3" xfId="4472"/>
    <cellStyle name="Entrada 2 6 3 2 3 2" xfId="4473"/>
    <cellStyle name="Entrada 2 6 3 2 4" xfId="4474"/>
    <cellStyle name="Entrada 2 6 3 2 4 2" xfId="4475"/>
    <cellStyle name="Entrada 2 6 3 2 5" xfId="4476"/>
    <cellStyle name="Entrada 2 6 3 2 5 2" xfId="4477"/>
    <cellStyle name="Entrada 2 6 3 2 6" xfId="4478"/>
    <cellStyle name="Entrada 2 6 3 2 6 2" xfId="4479"/>
    <cellStyle name="Entrada 2 6 3 2 7" xfId="4480"/>
    <cellStyle name="Entrada 2 6 3 2 7 2" xfId="4481"/>
    <cellStyle name="Entrada 2 6 3 2 8" xfId="4482"/>
    <cellStyle name="Entrada 2 6 3 2 8 2" xfId="4483"/>
    <cellStyle name="Entrada 2 6 3 2 9" xfId="4484"/>
    <cellStyle name="Entrada 2 6 3 2 9 2" xfId="4485"/>
    <cellStyle name="Entrada 2 6 3 3" xfId="4486"/>
    <cellStyle name="Entrada 2 6 3 3 10" xfId="4487"/>
    <cellStyle name="Entrada 2 6 3 3 10 2" xfId="4488"/>
    <cellStyle name="Entrada 2 6 3 3 11" xfId="4489"/>
    <cellStyle name="Entrada 2 6 3 3 2" xfId="4490"/>
    <cellStyle name="Entrada 2 6 3 3 2 2" xfId="4491"/>
    <cellStyle name="Entrada 2 6 3 3 3" xfId="4492"/>
    <cellStyle name="Entrada 2 6 3 3 3 2" xfId="4493"/>
    <cellStyle name="Entrada 2 6 3 3 4" xfId="4494"/>
    <cellStyle name="Entrada 2 6 3 3 4 2" xfId="4495"/>
    <cellStyle name="Entrada 2 6 3 3 5" xfId="4496"/>
    <cellStyle name="Entrada 2 6 3 3 5 2" xfId="4497"/>
    <cellStyle name="Entrada 2 6 3 3 6" xfId="4498"/>
    <cellStyle name="Entrada 2 6 3 3 6 2" xfId="4499"/>
    <cellStyle name="Entrada 2 6 3 3 7" xfId="4500"/>
    <cellStyle name="Entrada 2 6 3 3 7 2" xfId="4501"/>
    <cellStyle name="Entrada 2 6 3 3 8" xfId="4502"/>
    <cellStyle name="Entrada 2 6 3 3 8 2" xfId="4503"/>
    <cellStyle name="Entrada 2 6 3 3 9" xfId="4504"/>
    <cellStyle name="Entrada 2 6 3 3 9 2" xfId="4505"/>
    <cellStyle name="Entrada 2 6 3 4" xfId="4506"/>
    <cellStyle name="Entrada 2 6 3 4 2" xfId="4507"/>
    <cellStyle name="Entrada 2 6 3 5" xfId="4508"/>
    <cellStyle name="Entrada 2 6 3 5 2" xfId="4509"/>
    <cellStyle name="Entrada 2 6 3 6" xfId="4510"/>
    <cellStyle name="Entrada 2 6 3 6 2" xfId="4511"/>
    <cellStyle name="Entrada 2 6 3 7" xfId="4512"/>
    <cellStyle name="Entrada 2 6 3 7 2" xfId="4513"/>
    <cellStyle name="Entrada 2 6 3 8" xfId="4514"/>
    <cellStyle name="Entrada 2 6 3 8 2" xfId="4515"/>
    <cellStyle name="Entrada 2 6 3 9" xfId="4516"/>
    <cellStyle name="Entrada 2 6 3 9 2" xfId="4517"/>
    <cellStyle name="Entrada 2 6 4" xfId="4518"/>
    <cellStyle name="Entrada 2 6 4 10" xfId="4519"/>
    <cellStyle name="Entrada 2 6 4 10 2" xfId="4520"/>
    <cellStyle name="Entrada 2 6 4 11" xfId="4521"/>
    <cellStyle name="Entrada 2 6 4 2" xfId="4522"/>
    <cellStyle name="Entrada 2 6 4 2 2" xfId="4523"/>
    <cellStyle name="Entrada 2 6 4 3" xfId="4524"/>
    <cellStyle name="Entrada 2 6 4 3 2" xfId="4525"/>
    <cellStyle name="Entrada 2 6 4 4" xfId="4526"/>
    <cellStyle name="Entrada 2 6 4 4 2" xfId="4527"/>
    <cellStyle name="Entrada 2 6 4 5" xfId="4528"/>
    <cellStyle name="Entrada 2 6 4 5 2" xfId="4529"/>
    <cellStyle name="Entrada 2 6 4 6" xfId="4530"/>
    <cellStyle name="Entrada 2 6 4 6 2" xfId="4531"/>
    <cellStyle name="Entrada 2 6 4 7" xfId="4532"/>
    <cellStyle name="Entrada 2 6 4 7 2" xfId="4533"/>
    <cellStyle name="Entrada 2 6 4 8" xfId="4534"/>
    <cellStyle name="Entrada 2 6 4 8 2" xfId="4535"/>
    <cellStyle name="Entrada 2 6 4 9" xfId="4536"/>
    <cellStyle name="Entrada 2 6 4 9 2" xfId="4537"/>
    <cellStyle name="Entrada 2 6 5" xfId="4538"/>
    <cellStyle name="Entrada 2 6 5 10" xfId="4539"/>
    <cellStyle name="Entrada 2 6 5 10 2" xfId="4540"/>
    <cellStyle name="Entrada 2 6 5 11" xfId="4541"/>
    <cellStyle name="Entrada 2 6 5 2" xfId="4542"/>
    <cellStyle name="Entrada 2 6 5 2 2" xfId="4543"/>
    <cellStyle name="Entrada 2 6 5 3" xfId="4544"/>
    <cellStyle name="Entrada 2 6 5 3 2" xfId="4545"/>
    <cellStyle name="Entrada 2 6 5 4" xfId="4546"/>
    <cellStyle name="Entrada 2 6 5 4 2" xfId="4547"/>
    <cellStyle name="Entrada 2 6 5 5" xfId="4548"/>
    <cellStyle name="Entrada 2 6 5 5 2" xfId="4549"/>
    <cellStyle name="Entrada 2 6 5 6" xfId="4550"/>
    <cellStyle name="Entrada 2 6 5 6 2" xfId="4551"/>
    <cellStyle name="Entrada 2 6 5 7" xfId="4552"/>
    <cellStyle name="Entrada 2 6 5 7 2" xfId="4553"/>
    <cellStyle name="Entrada 2 6 5 8" xfId="4554"/>
    <cellStyle name="Entrada 2 6 5 8 2" xfId="4555"/>
    <cellStyle name="Entrada 2 6 5 9" xfId="4556"/>
    <cellStyle name="Entrada 2 6 5 9 2" xfId="4557"/>
    <cellStyle name="Entrada 2 6 6" xfId="4558"/>
    <cellStyle name="Entrada 2 6 6 2" xfId="4559"/>
    <cellStyle name="Entrada 2 6 7" xfId="4560"/>
    <cellStyle name="Entrada 2 6 7 2" xfId="4561"/>
    <cellStyle name="Entrada 2 6 8" xfId="4562"/>
    <cellStyle name="Entrada 2 6 8 2" xfId="4563"/>
    <cellStyle name="Entrada 2 6 9" xfId="4564"/>
    <cellStyle name="Entrada 2 6 9 2" xfId="4565"/>
    <cellStyle name="Entrada 2 7" xfId="4566"/>
    <cellStyle name="Entrada 2 7 10" xfId="4567"/>
    <cellStyle name="Entrada 2 7 10 2" xfId="4568"/>
    <cellStyle name="Entrada 2 7 11" xfId="4569"/>
    <cellStyle name="Entrada 2 7 11 2" xfId="4570"/>
    <cellStyle name="Entrada 2 7 12" xfId="4571"/>
    <cellStyle name="Entrada 2 7 12 2" xfId="4572"/>
    <cellStyle name="Entrada 2 7 13" xfId="4573"/>
    <cellStyle name="Entrada 2 7 2" xfId="4574"/>
    <cellStyle name="Entrada 2 7 2 10" xfId="4575"/>
    <cellStyle name="Entrada 2 7 2 10 2" xfId="4576"/>
    <cellStyle name="Entrada 2 7 2 11" xfId="4577"/>
    <cellStyle name="Entrada 2 7 2 2" xfId="4578"/>
    <cellStyle name="Entrada 2 7 2 2 2" xfId="4579"/>
    <cellStyle name="Entrada 2 7 2 3" xfId="4580"/>
    <cellStyle name="Entrada 2 7 2 3 2" xfId="4581"/>
    <cellStyle name="Entrada 2 7 2 4" xfId="4582"/>
    <cellStyle name="Entrada 2 7 2 4 2" xfId="4583"/>
    <cellStyle name="Entrada 2 7 2 5" xfId="4584"/>
    <cellStyle name="Entrada 2 7 2 5 2" xfId="4585"/>
    <cellStyle name="Entrada 2 7 2 6" xfId="4586"/>
    <cellStyle name="Entrada 2 7 2 6 2" xfId="4587"/>
    <cellStyle name="Entrada 2 7 2 7" xfId="4588"/>
    <cellStyle name="Entrada 2 7 2 7 2" xfId="4589"/>
    <cellStyle name="Entrada 2 7 2 8" xfId="4590"/>
    <cellStyle name="Entrada 2 7 2 8 2" xfId="4591"/>
    <cellStyle name="Entrada 2 7 2 9" xfId="4592"/>
    <cellStyle name="Entrada 2 7 2 9 2" xfId="4593"/>
    <cellStyle name="Entrada 2 7 3" xfId="4594"/>
    <cellStyle name="Entrada 2 7 3 10" xfId="4595"/>
    <cellStyle name="Entrada 2 7 3 10 2" xfId="4596"/>
    <cellStyle name="Entrada 2 7 3 11" xfId="4597"/>
    <cellStyle name="Entrada 2 7 3 2" xfId="4598"/>
    <cellStyle name="Entrada 2 7 3 2 2" xfId="4599"/>
    <cellStyle name="Entrada 2 7 3 3" xfId="4600"/>
    <cellStyle name="Entrada 2 7 3 3 2" xfId="4601"/>
    <cellStyle name="Entrada 2 7 3 4" xfId="4602"/>
    <cellStyle name="Entrada 2 7 3 4 2" xfId="4603"/>
    <cellStyle name="Entrada 2 7 3 5" xfId="4604"/>
    <cellStyle name="Entrada 2 7 3 5 2" xfId="4605"/>
    <cellStyle name="Entrada 2 7 3 6" xfId="4606"/>
    <cellStyle name="Entrada 2 7 3 6 2" xfId="4607"/>
    <cellStyle name="Entrada 2 7 3 7" xfId="4608"/>
    <cellStyle name="Entrada 2 7 3 7 2" xfId="4609"/>
    <cellStyle name="Entrada 2 7 3 8" xfId="4610"/>
    <cellStyle name="Entrada 2 7 3 8 2" xfId="4611"/>
    <cellStyle name="Entrada 2 7 3 9" xfId="4612"/>
    <cellStyle name="Entrada 2 7 3 9 2" xfId="4613"/>
    <cellStyle name="Entrada 2 7 4" xfId="4614"/>
    <cellStyle name="Entrada 2 7 4 2" xfId="4615"/>
    <cellStyle name="Entrada 2 7 5" xfId="4616"/>
    <cellStyle name="Entrada 2 7 5 2" xfId="4617"/>
    <cellStyle name="Entrada 2 7 6" xfId="4618"/>
    <cellStyle name="Entrada 2 7 6 2" xfId="4619"/>
    <cellStyle name="Entrada 2 7 7" xfId="4620"/>
    <cellStyle name="Entrada 2 7 7 2" xfId="4621"/>
    <cellStyle name="Entrada 2 7 8" xfId="4622"/>
    <cellStyle name="Entrada 2 7 8 2" xfId="4623"/>
    <cellStyle name="Entrada 2 7 9" xfId="4624"/>
    <cellStyle name="Entrada 2 7 9 2" xfId="4625"/>
    <cellStyle name="Entrada 2 8" xfId="4626"/>
    <cellStyle name="Entrada 2 8 10" xfId="4627"/>
    <cellStyle name="Entrada 2 8 10 2" xfId="4628"/>
    <cellStyle name="Entrada 2 8 11" xfId="4629"/>
    <cellStyle name="Entrada 2 8 11 2" xfId="4630"/>
    <cellStyle name="Entrada 2 8 12" xfId="4631"/>
    <cellStyle name="Entrada 2 8 12 2" xfId="4632"/>
    <cellStyle name="Entrada 2 8 13" xfId="4633"/>
    <cellStyle name="Entrada 2 8 2" xfId="4634"/>
    <cellStyle name="Entrada 2 8 2 10" xfId="4635"/>
    <cellStyle name="Entrada 2 8 2 10 2" xfId="4636"/>
    <cellStyle name="Entrada 2 8 2 11" xfId="4637"/>
    <cellStyle name="Entrada 2 8 2 2" xfId="4638"/>
    <cellStyle name="Entrada 2 8 2 2 2" xfId="4639"/>
    <cellStyle name="Entrada 2 8 2 3" xfId="4640"/>
    <cellStyle name="Entrada 2 8 2 3 2" xfId="4641"/>
    <cellStyle name="Entrada 2 8 2 4" xfId="4642"/>
    <cellStyle name="Entrada 2 8 2 4 2" xfId="4643"/>
    <cellStyle name="Entrada 2 8 2 5" xfId="4644"/>
    <cellStyle name="Entrada 2 8 2 5 2" xfId="4645"/>
    <cellStyle name="Entrada 2 8 2 6" xfId="4646"/>
    <cellStyle name="Entrada 2 8 2 6 2" xfId="4647"/>
    <cellStyle name="Entrada 2 8 2 7" xfId="4648"/>
    <cellStyle name="Entrada 2 8 2 7 2" xfId="4649"/>
    <cellStyle name="Entrada 2 8 2 8" xfId="4650"/>
    <cellStyle name="Entrada 2 8 2 8 2" xfId="4651"/>
    <cellStyle name="Entrada 2 8 2 9" xfId="4652"/>
    <cellStyle name="Entrada 2 8 2 9 2" xfId="4653"/>
    <cellStyle name="Entrada 2 8 3" xfId="4654"/>
    <cellStyle name="Entrada 2 8 3 10" xfId="4655"/>
    <cellStyle name="Entrada 2 8 3 10 2" xfId="4656"/>
    <cellStyle name="Entrada 2 8 3 11" xfId="4657"/>
    <cellStyle name="Entrada 2 8 3 2" xfId="4658"/>
    <cellStyle name="Entrada 2 8 3 2 2" xfId="4659"/>
    <cellStyle name="Entrada 2 8 3 3" xfId="4660"/>
    <cellStyle name="Entrada 2 8 3 3 2" xfId="4661"/>
    <cellStyle name="Entrada 2 8 3 4" xfId="4662"/>
    <cellStyle name="Entrada 2 8 3 4 2" xfId="4663"/>
    <cellStyle name="Entrada 2 8 3 5" xfId="4664"/>
    <cellStyle name="Entrada 2 8 3 5 2" xfId="4665"/>
    <cellStyle name="Entrada 2 8 3 6" xfId="4666"/>
    <cellStyle name="Entrada 2 8 3 6 2" xfId="4667"/>
    <cellStyle name="Entrada 2 8 3 7" xfId="4668"/>
    <cellStyle name="Entrada 2 8 3 7 2" xfId="4669"/>
    <cellStyle name="Entrada 2 8 3 8" xfId="4670"/>
    <cellStyle name="Entrada 2 8 3 8 2" xfId="4671"/>
    <cellStyle name="Entrada 2 8 3 9" xfId="4672"/>
    <cellStyle name="Entrada 2 8 3 9 2" xfId="4673"/>
    <cellStyle name="Entrada 2 8 4" xfId="4674"/>
    <cellStyle name="Entrada 2 8 4 2" xfId="4675"/>
    <cellStyle name="Entrada 2 8 5" xfId="4676"/>
    <cellStyle name="Entrada 2 8 5 2" xfId="4677"/>
    <cellStyle name="Entrada 2 8 6" xfId="4678"/>
    <cellStyle name="Entrada 2 8 6 2" xfId="4679"/>
    <cellStyle name="Entrada 2 8 7" xfId="4680"/>
    <cellStyle name="Entrada 2 8 7 2" xfId="4681"/>
    <cellStyle name="Entrada 2 8 8" xfId="4682"/>
    <cellStyle name="Entrada 2 8 8 2" xfId="4683"/>
    <cellStyle name="Entrada 2 8 9" xfId="4684"/>
    <cellStyle name="Entrada 2 8 9 2" xfId="4685"/>
    <cellStyle name="Entrada 2 9" xfId="4686"/>
    <cellStyle name="Entrada 2 9 2" xfId="4687"/>
    <cellStyle name="Entrada 3" xfId="4688"/>
    <cellStyle name="Entrada 3 10" xfId="4689"/>
    <cellStyle name="Entrada 3 10 2" xfId="4690"/>
    <cellStyle name="Entrada 3 11" xfId="4691"/>
    <cellStyle name="Entrada 3 11 2" xfId="4692"/>
    <cellStyle name="Entrada 3 12" xfId="4693"/>
    <cellStyle name="Entrada 3 12 2" xfId="4694"/>
    <cellStyle name="Entrada 3 13" xfId="4695"/>
    <cellStyle name="Entrada 3 13 2" xfId="4696"/>
    <cellStyle name="Entrada 3 14" xfId="4697"/>
    <cellStyle name="Entrada 3 14 2" xfId="4698"/>
    <cellStyle name="Entrada 3 15" xfId="4699"/>
    <cellStyle name="Entrada 3 16" xfId="4700"/>
    <cellStyle name="Entrada 3 17" xfId="4701"/>
    <cellStyle name="Entrada 3 2" xfId="4702"/>
    <cellStyle name="Entrada 3 2 10" xfId="4703"/>
    <cellStyle name="Entrada 3 2 10 2" xfId="4704"/>
    <cellStyle name="Entrada 3 2 11" xfId="4705"/>
    <cellStyle name="Entrada 3 2 11 2" xfId="4706"/>
    <cellStyle name="Entrada 3 2 12" xfId="4707"/>
    <cellStyle name="Entrada 3 2 12 2" xfId="4708"/>
    <cellStyle name="Entrada 3 2 13" xfId="4709"/>
    <cellStyle name="Entrada 3 2 13 2" xfId="4710"/>
    <cellStyle name="Entrada 3 2 14" xfId="4711"/>
    <cellStyle name="Entrada 3 2 14 2" xfId="4712"/>
    <cellStyle name="Entrada 3 2 15" xfId="4713"/>
    <cellStyle name="Entrada 3 2 16" xfId="4714"/>
    <cellStyle name="Entrada 3 2 2" xfId="4715"/>
    <cellStyle name="Entrada 3 2 2 10" xfId="4716"/>
    <cellStyle name="Entrada 3 2 2 10 2" xfId="4717"/>
    <cellStyle name="Entrada 3 2 2 11" xfId="4718"/>
    <cellStyle name="Entrada 3 2 2 11 2" xfId="4719"/>
    <cellStyle name="Entrada 3 2 2 12" xfId="4720"/>
    <cellStyle name="Entrada 3 2 2 12 2" xfId="4721"/>
    <cellStyle name="Entrada 3 2 2 13" xfId="4722"/>
    <cellStyle name="Entrada 3 2 2 2" xfId="4723"/>
    <cellStyle name="Entrada 3 2 2 2 10" xfId="4724"/>
    <cellStyle name="Entrada 3 2 2 2 10 2" xfId="4725"/>
    <cellStyle name="Entrada 3 2 2 2 11" xfId="4726"/>
    <cellStyle name="Entrada 3 2 2 2 2" xfId="4727"/>
    <cellStyle name="Entrada 3 2 2 2 2 2" xfId="4728"/>
    <cellStyle name="Entrada 3 2 2 2 3" xfId="4729"/>
    <cellStyle name="Entrada 3 2 2 2 3 2" xfId="4730"/>
    <cellStyle name="Entrada 3 2 2 2 4" xfId="4731"/>
    <cellStyle name="Entrada 3 2 2 2 4 2" xfId="4732"/>
    <cellStyle name="Entrada 3 2 2 2 5" xfId="4733"/>
    <cellStyle name="Entrada 3 2 2 2 5 2" xfId="4734"/>
    <cellStyle name="Entrada 3 2 2 2 6" xfId="4735"/>
    <cellStyle name="Entrada 3 2 2 2 6 2" xfId="4736"/>
    <cellStyle name="Entrada 3 2 2 2 7" xfId="4737"/>
    <cellStyle name="Entrada 3 2 2 2 7 2" xfId="4738"/>
    <cellStyle name="Entrada 3 2 2 2 8" xfId="4739"/>
    <cellStyle name="Entrada 3 2 2 2 8 2" xfId="4740"/>
    <cellStyle name="Entrada 3 2 2 2 9" xfId="4741"/>
    <cellStyle name="Entrada 3 2 2 2 9 2" xfId="4742"/>
    <cellStyle name="Entrada 3 2 2 3" xfId="4743"/>
    <cellStyle name="Entrada 3 2 2 3 10" xfId="4744"/>
    <cellStyle name="Entrada 3 2 2 3 10 2" xfId="4745"/>
    <cellStyle name="Entrada 3 2 2 3 11" xfId="4746"/>
    <cellStyle name="Entrada 3 2 2 3 2" xfId="4747"/>
    <cellStyle name="Entrada 3 2 2 3 2 2" xfId="4748"/>
    <cellStyle name="Entrada 3 2 2 3 3" xfId="4749"/>
    <cellStyle name="Entrada 3 2 2 3 3 2" xfId="4750"/>
    <cellStyle name="Entrada 3 2 2 3 4" xfId="4751"/>
    <cellStyle name="Entrada 3 2 2 3 4 2" xfId="4752"/>
    <cellStyle name="Entrada 3 2 2 3 5" xfId="4753"/>
    <cellStyle name="Entrada 3 2 2 3 5 2" xfId="4754"/>
    <cellStyle name="Entrada 3 2 2 3 6" xfId="4755"/>
    <cellStyle name="Entrada 3 2 2 3 6 2" xfId="4756"/>
    <cellStyle name="Entrada 3 2 2 3 7" xfId="4757"/>
    <cellStyle name="Entrada 3 2 2 3 7 2" xfId="4758"/>
    <cellStyle name="Entrada 3 2 2 3 8" xfId="4759"/>
    <cellStyle name="Entrada 3 2 2 3 8 2" xfId="4760"/>
    <cellStyle name="Entrada 3 2 2 3 9" xfId="4761"/>
    <cellStyle name="Entrada 3 2 2 3 9 2" xfId="4762"/>
    <cellStyle name="Entrada 3 2 2 4" xfId="4763"/>
    <cellStyle name="Entrada 3 2 2 4 2" xfId="4764"/>
    <cellStyle name="Entrada 3 2 2 5" xfId="4765"/>
    <cellStyle name="Entrada 3 2 2 5 2" xfId="4766"/>
    <cellStyle name="Entrada 3 2 2 6" xfId="4767"/>
    <cellStyle name="Entrada 3 2 2 6 2" xfId="4768"/>
    <cellStyle name="Entrada 3 2 2 7" xfId="4769"/>
    <cellStyle name="Entrada 3 2 2 7 2" xfId="4770"/>
    <cellStyle name="Entrada 3 2 2 8" xfId="4771"/>
    <cellStyle name="Entrada 3 2 2 8 2" xfId="4772"/>
    <cellStyle name="Entrada 3 2 2 9" xfId="4773"/>
    <cellStyle name="Entrada 3 2 2 9 2" xfId="4774"/>
    <cellStyle name="Entrada 3 2 3" xfId="4775"/>
    <cellStyle name="Entrada 3 2 3 10" xfId="4776"/>
    <cellStyle name="Entrada 3 2 3 10 2" xfId="4777"/>
    <cellStyle name="Entrada 3 2 3 11" xfId="4778"/>
    <cellStyle name="Entrada 3 2 3 11 2" xfId="4779"/>
    <cellStyle name="Entrada 3 2 3 12" xfId="4780"/>
    <cellStyle name="Entrada 3 2 3 12 2" xfId="4781"/>
    <cellStyle name="Entrada 3 2 3 13" xfId="4782"/>
    <cellStyle name="Entrada 3 2 3 2" xfId="4783"/>
    <cellStyle name="Entrada 3 2 3 2 10" xfId="4784"/>
    <cellStyle name="Entrada 3 2 3 2 10 2" xfId="4785"/>
    <cellStyle name="Entrada 3 2 3 2 11" xfId="4786"/>
    <cellStyle name="Entrada 3 2 3 2 2" xfId="4787"/>
    <cellStyle name="Entrada 3 2 3 2 2 2" xfId="4788"/>
    <cellStyle name="Entrada 3 2 3 2 3" xfId="4789"/>
    <cellStyle name="Entrada 3 2 3 2 3 2" xfId="4790"/>
    <cellStyle name="Entrada 3 2 3 2 4" xfId="4791"/>
    <cellStyle name="Entrada 3 2 3 2 4 2" xfId="4792"/>
    <cellStyle name="Entrada 3 2 3 2 5" xfId="4793"/>
    <cellStyle name="Entrada 3 2 3 2 5 2" xfId="4794"/>
    <cellStyle name="Entrada 3 2 3 2 6" xfId="4795"/>
    <cellStyle name="Entrada 3 2 3 2 6 2" xfId="4796"/>
    <cellStyle name="Entrada 3 2 3 2 7" xfId="4797"/>
    <cellStyle name="Entrada 3 2 3 2 7 2" xfId="4798"/>
    <cellStyle name="Entrada 3 2 3 2 8" xfId="4799"/>
    <cellStyle name="Entrada 3 2 3 2 8 2" xfId="4800"/>
    <cellStyle name="Entrada 3 2 3 2 9" xfId="4801"/>
    <cellStyle name="Entrada 3 2 3 2 9 2" xfId="4802"/>
    <cellStyle name="Entrada 3 2 3 3" xfId="4803"/>
    <cellStyle name="Entrada 3 2 3 3 10" xfId="4804"/>
    <cellStyle name="Entrada 3 2 3 3 10 2" xfId="4805"/>
    <cellStyle name="Entrada 3 2 3 3 11" xfId="4806"/>
    <cellStyle name="Entrada 3 2 3 3 2" xfId="4807"/>
    <cellStyle name="Entrada 3 2 3 3 2 2" xfId="4808"/>
    <cellStyle name="Entrada 3 2 3 3 3" xfId="4809"/>
    <cellStyle name="Entrada 3 2 3 3 3 2" xfId="4810"/>
    <cellStyle name="Entrada 3 2 3 3 4" xfId="4811"/>
    <cellStyle name="Entrada 3 2 3 3 4 2" xfId="4812"/>
    <cellStyle name="Entrada 3 2 3 3 5" xfId="4813"/>
    <cellStyle name="Entrada 3 2 3 3 5 2" xfId="4814"/>
    <cellStyle name="Entrada 3 2 3 3 6" xfId="4815"/>
    <cellStyle name="Entrada 3 2 3 3 6 2" xfId="4816"/>
    <cellStyle name="Entrada 3 2 3 3 7" xfId="4817"/>
    <cellStyle name="Entrada 3 2 3 3 7 2" xfId="4818"/>
    <cellStyle name="Entrada 3 2 3 3 8" xfId="4819"/>
    <cellStyle name="Entrada 3 2 3 3 8 2" xfId="4820"/>
    <cellStyle name="Entrada 3 2 3 3 9" xfId="4821"/>
    <cellStyle name="Entrada 3 2 3 3 9 2" xfId="4822"/>
    <cellStyle name="Entrada 3 2 3 4" xfId="4823"/>
    <cellStyle name="Entrada 3 2 3 4 2" xfId="4824"/>
    <cellStyle name="Entrada 3 2 3 5" xfId="4825"/>
    <cellStyle name="Entrada 3 2 3 5 2" xfId="4826"/>
    <cellStyle name="Entrada 3 2 3 6" xfId="4827"/>
    <cellStyle name="Entrada 3 2 3 6 2" xfId="4828"/>
    <cellStyle name="Entrada 3 2 3 7" xfId="4829"/>
    <cellStyle name="Entrada 3 2 3 7 2" xfId="4830"/>
    <cellStyle name="Entrada 3 2 3 8" xfId="4831"/>
    <cellStyle name="Entrada 3 2 3 8 2" xfId="4832"/>
    <cellStyle name="Entrada 3 2 3 9" xfId="4833"/>
    <cellStyle name="Entrada 3 2 3 9 2" xfId="4834"/>
    <cellStyle name="Entrada 3 2 4" xfId="4835"/>
    <cellStyle name="Entrada 3 2 4 10" xfId="4836"/>
    <cellStyle name="Entrada 3 2 4 10 2" xfId="4837"/>
    <cellStyle name="Entrada 3 2 4 11" xfId="4838"/>
    <cellStyle name="Entrada 3 2 4 2" xfId="4839"/>
    <cellStyle name="Entrada 3 2 4 2 2" xfId="4840"/>
    <cellStyle name="Entrada 3 2 4 3" xfId="4841"/>
    <cellStyle name="Entrada 3 2 4 3 2" xfId="4842"/>
    <cellStyle name="Entrada 3 2 4 4" xfId="4843"/>
    <cellStyle name="Entrada 3 2 4 4 2" xfId="4844"/>
    <cellStyle name="Entrada 3 2 4 5" xfId="4845"/>
    <cellStyle name="Entrada 3 2 4 5 2" xfId="4846"/>
    <cellStyle name="Entrada 3 2 4 6" xfId="4847"/>
    <cellStyle name="Entrada 3 2 4 6 2" xfId="4848"/>
    <cellStyle name="Entrada 3 2 4 7" xfId="4849"/>
    <cellStyle name="Entrada 3 2 4 7 2" xfId="4850"/>
    <cellStyle name="Entrada 3 2 4 8" xfId="4851"/>
    <cellStyle name="Entrada 3 2 4 8 2" xfId="4852"/>
    <cellStyle name="Entrada 3 2 4 9" xfId="4853"/>
    <cellStyle name="Entrada 3 2 4 9 2" xfId="4854"/>
    <cellStyle name="Entrada 3 2 5" xfId="4855"/>
    <cellStyle name="Entrada 3 2 5 10" xfId="4856"/>
    <cellStyle name="Entrada 3 2 5 10 2" xfId="4857"/>
    <cellStyle name="Entrada 3 2 5 11" xfId="4858"/>
    <cellStyle name="Entrada 3 2 5 2" xfId="4859"/>
    <cellStyle name="Entrada 3 2 5 2 2" xfId="4860"/>
    <cellStyle name="Entrada 3 2 5 3" xfId="4861"/>
    <cellStyle name="Entrada 3 2 5 3 2" xfId="4862"/>
    <cellStyle name="Entrada 3 2 5 4" xfId="4863"/>
    <cellStyle name="Entrada 3 2 5 4 2" xfId="4864"/>
    <cellStyle name="Entrada 3 2 5 5" xfId="4865"/>
    <cellStyle name="Entrada 3 2 5 5 2" xfId="4866"/>
    <cellStyle name="Entrada 3 2 5 6" xfId="4867"/>
    <cellStyle name="Entrada 3 2 5 6 2" xfId="4868"/>
    <cellStyle name="Entrada 3 2 5 7" xfId="4869"/>
    <cellStyle name="Entrada 3 2 5 7 2" xfId="4870"/>
    <cellStyle name="Entrada 3 2 5 8" xfId="4871"/>
    <cellStyle name="Entrada 3 2 5 8 2" xfId="4872"/>
    <cellStyle name="Entrada 3 2 5 9" xfId="4873"/>
    <cellStyle name="Entrada 3 2 5 9 2" xfId="4874"/>
    <cellStyle name="Entrada 3 2 6" xfId="4875"/>
    <cellStyle name="Entrada 3 2 6 2" xfId="4876"/>
    <cellStyle name="Entrada 3 2 7" xfId="4877"/>
    <cellStyle name="Entrada 3 2 7 2" xfId="4878"/>
    <cellStyle name="Entrada 3 2 8" xfId="4879"/>
    <cellStyle name="Entrada 3 2 8 2" xfId="4880"/>
    <cellStyle name="Entrada 3 2 9" xfId="4881"/>
    <cellStyle name="Entrada 3 2 9 2" xfId="4882"/>
    <cellStyle name="Entrada 3 3" xfId="4883"/>
    <cellStyle name="Entrada 3 3 10" xfId="4884"/>
    <cellStyle name="Entrada 3 3 10 2" xfId="4885"/>
    <cellStyle name="Entrada 3 3 11" xfId="4886"/>
    <cellStyle name="Entrada 3 3 11 2" xfId="4887"/>
    <cellStyle name="Entrada 3 3 12" xfId="4888"/>
    <cellStyle name="Entrada 3 3 12 2" xfId="4889"/>
    <cellStyle name="Entrada 3 3 13" xfId="4890"/>
    <cellStyle name="Entrada 3 3 13 2" xfId="4891"/>
    <cellStyle name="Entrada 3 3 14" xfId="4892"/>
    <cellStyle name="Entrada 3 3 14 2" xfId="4893"/>
    <cellStyle name="Entrada 3 3 15" xfId="4894"/>
    <cellStyle name="Entrada 3 3 2" xfId="4895"/>
    <cellStyle name="Entrada 3 3 2 10" xfId="4896"/>
    <cellStyle name="Entrada 3 3 2 10 2" xfId="4897"/>
    <cellStyle name="Entrada 3 3 2 11" xfId="4898"/>
    <cellStyle name="Entrada 3 3 2 11 2" xfId="4899"/>
    <cellStyle name="Entrada 3 3 2 12" xfId="4900"/>
    <cellStyle name="Entrada 3 3 2 12 2" xfId="4901"/>
    <cellStyle name="Entrada 3 3 2 13" xfId="4902"/>
    <cellStyle name="Entrada 3 3 2 2" xfId="4903"/>
    <cellStyle name="Entrada 3 3 2 2 10" xfId="4904"/>
    <cellStyle name="Entrada 3 3 2 2 10 2" xfId="4905"/>
    <cellStyle name="Entrada 3 3 2 2 11" xfId="4906"/>
    <cellStyle name="Entrada 3 3 2 2 2" xfId="4907"/>
    <cellStyle name="Entrada 3 3 2 2 2 2" xfId="4908"/>
    <cellStyle name="Entrada 3 3 2 2 3" xfId="4909"/>
    <cellStyle name="Entrada 3 3 2 2 3 2" xfId="4910"/>
    <cellStyle name="Entrada 3 3 2 2 4" xfId="4911"/>
    <cellStyle name="Entrada 3 3 2 2 4 2" xfId="4912"/>
    <cellStyle name="Entrada 3 3 2 2 5" xfId="4913"/>
    <cellStyle name="Entrada 3 3 2 2 5 2" xfId="4914"/>
    <cellStyle name="Entrada 3 3 2 2 6" xfId="4915"/>
    <cellStyle name="Entrada 3 3 2 2 6 2" xfId="4916"/>
    <cellStyle name="Entrada 3 3 2 2 7" xfId="4917"/>
    <cellStyle name="Entrada 3 3 2 2 7 2" xfId="4918"/>
    <cellStyle name="Entrada 3 3 2 2 8" xfId="4919"/>
    <cellStyle name="Entrada 3 3 2 2 8 2" xfId="4920"/>
    <cellStyle name="Entrada 3 3 2 2 9" xfId="4921"/>
    <cellStyle name="Entrada 3 3 2 2 9 2" xfId="4922"/>
    <cellStyle name="Entrada 3 3 2 3" xfId="4923"/>
    <cellStyle name="Entrada 3 3 2 3 10" xfId="4924"/>
    <cellStyle name="Entrada 3 3 2 3 10 2" xfId="4925"/>
    <cellStyle name="Entrada 3 3 2 3 11" xfId="4926"/>
    <cellStyle name="Entrada 3 3 2 3 2" xfId="4927"/>
    <cellStyle name="Entrada 3 3 2 3 2 2" xfId="4928"/>
    <cellStyle name="Entrada 3 3 2 3 3" xfId="4929"/>
    <cellStyle name="Entrada 3 3 2 3 3 2" xfId="4930"/>
    <cellStyle name="Entrada 3 3 2 3 4" xfId="4931"/>
    <cellStyle name="Entrada 3 3 2 3 4 2" xfId="4932"/>
    <cellStyle name="Entrada 3 3 2 3 5" xfId="4933"/>
    <cellStyle name="Entrada 3 3 2 3 5 2" xfId="4934"/>
    <cellStyle name="Entrada 3 3 2 3 6" xfId="4935"/>
    <cellStyle name="Entrada 3 3 2 3 6 2" xfId="4936"/>
    <cellStyle name="Entrada 3 3 2 3 7" xfId="4937"/>
    <cellStyle name="Entrada 3 3 2 3 7 2" xfId="4938"/>
    <cellStyle name="Entrada 3 3 2 3 8" xfId="4939"/>
    <cellStyle name="Entrada 3 3 2 3 8 2" xfId="4940"/>
    <cellStyle name="Entrada 3 3 2 3 9" xfId="4941"/>
    <cellStyle name="Entrada 3 3 2 3 9 2" xfId="4942"/>
    <cellStyle name="Entrada 3 3 2 4" xfId="4943"/>
    <cellStyle name="Entrada 3 3 2 4 2" xfId="4944"/>
    <cellStyle name="Entrada 3 3 2 5" xfId="4945"/>
    <cellStyle name="Entrada 3 3 2 5 2" xfId="4946"/>
    <cellStyle name="Entrada 3 3 2 6" xfId="4947"/>
    <cellStyle name="Entrada 3 3 2 6 2" xfId="4948"/>
    <cellStyle name="Entrada 3 3 2 7" xfId="4949"/>
    <cellStyle name="Entrada 3 3 2 7 2" xfId="4950"/>
    <cellStyle name="Entrada 3 3 2 8" xfId="4951"/>
    <cellStyle name="Entrada 3 3 2 8 2" xfId="4952"/>
    <cellStyle name="Entrada 3 3 2 9" xfId="4953"/>
    <cellStyle name="Entrada 3 3 2 9 2" xfId="4954"/>
    <cellStyle name="Entrada 3 3 3" xfId="4955"/>
    <cellStyle name="Entrada 3 3 3 10" xfId="4956"/>
    <cellStyle name="Entrada 3 3 3 10 2" xfId="4957"/>
    <cellStyle name="Entrada 3 3 3 11" xfId="4958"/>
    <cellStyle name="Entrada 3 3 3 11 2" xfId="4959"/>
    <cellStyle name="Entrada 3 3 3 12" xfId="4960"/>
    <cellStyle name="Entrada 3 3 3 12 2" xfId="4961"/>
    <cellStyle name="Entrada 3 3 3 13" xfId="4962"/>
    <cellStyle name="Entrada 3 3 3 2" xfId="4963"/>
    <cellStyle name="Entrada 3 3 3 2 10" xfId="4964"/>
    <cellStyle name="Entrada 3 3 3 2 10 2" xfId="4965"/>
    <cellStyle name="Entrada 3 3 3 2 11" xfId="4966"/>
    <cellStyle name="Entrada 3 3 3 2 2" xfId="4967"/>
    <cellStyle name="Entrada 3 3 3 2 2 2" xfId="4968"/>
    <cellStyle name="Entrada 3 3 3 2 3" xfId="4969"/>
    <cellStyle name="Entrada 3 3 3 2 3 2" xfId="4970"/>
    <cellStyle name="Entrada 3 3 3 2 4" xfId="4971"/>
    <cellStyle name="Entrada 3 3 3 2 4 2" xfId="4972"/>
    <cellStyle name="Entrada 3 3 3 2 5" xfId="4973"/>
    <cellStyle name="Entrada 3 3 3 2 5 2" xfId="4974"/>
    <cellStyle name="Entrada 3 3 3 2 6" xfId="4975"/>
    <cellStyle name="Entrada 3 3 3 2 6 2" xfId="4976"/>
    <cellStyle name="Entrada 3 3 3 2 7" xfId="4977"/>
    <cellStyle name="Entrada 3 3 3 2 7 2" xfId="4978"/>
    <cellStyle name="Entrada 3 3 3 2 8" xfId="4979"/>
    <cellStyle name="Entrada 3 3 3 2 8 2" xfId="4980"/>
    <cellStyle name="Entrada 3 3 3 2 9" xfId="4981"/>
    <cellStyle name="Entrada 3 3 3 2 9 2" xfId="4982"/>
    <cellStyle name="Entrada 3 3 3 3" xfId="4983"/>
    <cellStyle name="Entrada 3 3 3 3 10" xfId="4984"/>
    <cellStyle name="Entrada 3 3 3 3 10 2" xfId="4985"/>
    <cellStyle name="Entrada 3 3 3 3 11" xfId="4986"/>
    <cellStyle name="Entrada 3 3 3 3 2" xfId="4987"/>
    <cellStyle name="Entrada 3 3 3 3 2 2" xfId="4988"/>
    <cellStyle name="Entrada 3 3 3 3 3" xfId="4989"/>
    <cellStyle name="Entrada 3 3 3 3 3 2" xfId="4990"/>
    <cellStyle name="Entrada 3 3 3 3 4" xfId="4991"/>
    <cellStyle name="Entrada 3 3 3 3 4 2" xfId="4992"/>
    <cellStyle name="Entrada 3 3 3 3 5" xfId="4993"/>
    <cellStyle name="Entrada 3 3 3 3 5 2" xfId="4994"/>
    <cellStyle name="Entrada 3 3 3 3 6" xfId="4995"/>
    <cellStyle name="Entrada 3 3 3 3 6 2" xfId="4996"/>
    <cellStyle name="Entrada 3 3 3 3 7" xfId="4997"/>
    <cellStyle name="Entrada 3 3 3 3 7 2" xfId="4998"/>
    <cellStyle name="Entrada 3 3 3 3 8" xfId="4999"/>
    <cellStyle name="Entrada 3 3 3 3 8 2" xfId="5000"/>
    <cellStyle name="Entrada 3 3 3 3 9" xfId="5001"/>
    <cellStyle name="Entrada 3 3 3 3 9 2" xfId="5002"/>
    <cellStyle name="Entrada 3 3 3 4" xfId="5003"/>
    <cellStyle name="Entrada 3 3 3 4 2" xfId="5004"/>
    <cellStyle name="Entrada 3 3 3 5" xfId="5005"/>
    <cellStyle name="Entrada 3 3 3 5 2" xfId="5006"/>
    <cellStyle name="Entrada 3 3 3 6" xfId="5007"/>
    <cellStyle name="Entrada 3 3 3 6 2" xfId="5008"/>
    <cellStyle name="Entrada 3 3 3 7" xfId="5009"/>
    <cellStyle name="Entrada 3 3 3 7 2" xfId="5010"/>
    <cellStyle name="Entrada 3 3 3 8" xfId="5011"/>
    <cellStyle name="Entrada 3 3 3 8 2" xfId="5012"/>
    <cellStyle name="Entrada 3 3 3 9" xfId="5013"/>
    <cellStyle name="Entrada 3 3 3 9 2" xfId="5014"/>
    <cellStyle name="Entrada 3 3 4" xfId="5015"/>
    <cellStyle name="Entrada 3 3 4 10" xfId="5016"/>
    <cellStyle name="Entrada 3 3 4 10 2" xfId="5017"/>
    <cellStyle name="Entrada 3 3 4 11" xfId="5018"/>
    <cellStyle name="Entrada 3 3 4 2" xfId="5019"/>
    <cellStyle name="Entrada 3 3 4 2 2" xfId="5020"/>
    <cellStyle name="Entrada 3 3 4 3" xfId="5021"/>
    <cellStyle name="Entrada 3 3 4 3 2" xfId="5022"/>
    <cellStyle name="Entrada 3 3 4 4" xfId="5023"/>
    <cellStyle name="Entrada 3 3 4 4 2" xfId="5024"/>
    <cellStyle name="Entrada 3 3 4 5" xfId="5025"/>
    <cellStyle name="Entrada 3 3 4 5 2" xfId="5026"/>
    <cellStyle name="Entrada 3 3 4 6" xfId="5027"/>
    <cellStyle name="Entrada 3 3 4 6 2" xfId="5028"/>
    <cellStyle name="Entrada 3 3 4 7" xfId="5029"/>
    <cellStyle name="Entrada 3 3 4 7 2" xfId="5030"/>
    <cellStyle name="Entrada 3 3 4 8" xfId="5031"/>
    <cellStyle name="Entrada 3 3 4 8 2" xfId="5032"/>
    <cellStyle name="Entrada 3 3 4 9" xfId="5033"/>
    <cellStyle name="Entrada 3 3 4 9 2" xfId="5034"/>
    <cellStyle name="Entrada 3 3 5" xfId="5035"/>
    <cellStyle name="Entrada 3 3 5 10" xfId="5036"/>
    <cellStyle name="Entrada 3 3 5 10 2" xfId="5037"/>
    <cellStyle name="Entrada 3 3 5 11" xfId="5038"/>
    <cellStyle name="Entrada 3 3 5 2" xfId="5039"/>
    <cellStyle name="Entrada 3 3 5 2 2" xfId="5040"/>
    <cellStyle name="Entrada 3 3 5 3" xfId="5041"/>
    <cellStyle name="Entrada 3 3 5 3 2" xfId="5042"/>
    <cellStyle name="Entrada 3 3 5 4" xfId="5043"/>
    <cellStyle name="Entrada 3 3 5 4 2" xfId="5044"/>
    <cellStyle name="Entrada 3 3 5 5" xfId="5045"/>
    <cellStyle name="Entrada 3 3 5 5 2" xfId="5046"/>
    <cellStyle name="Entrada 3 3 5 6" xfId="5047"/>
    <cellStyle name="Entrada 3 3 5 6 2" xfId="5048"/>
    <cellStyle name="Entrada 3 3 5 7" xfId="5049"/>
    <cellStyle name="Entrada 3 3 5 7 2" xfId="5050"/>
    <cellStyle name="Entrada 3 3 5 8" xfId="5051"/>
    <cellStyle name="Entrada 3 3 5 8 2" xfId="5052"/>
    <cellStyle name="Entrada 3 3 5 9" xfId="5053"/>
    <cellStyle name="Entrada 3 3 5 9 2" xfId="5054"/>
    <cellStyle name="Entrada 3 3 6" xfId="5055"/>
    <cellStyle name="Entrada 3 3 6 2" xfId="5056"/>
    <cellStyle name="Entrada 3 3 7" xfId="5057"/>
    <cellStyle name="Entrada 3 3 7 2" xfId="5058"/>
    <cellStyle name="Entrada 3 3 8" xfId="5059"/>
    <cellStyle name="Entrada 3 3 8 2" xfId="5060"/>
    <cellStyle name="Entrada 3 3 9" xfId="5061"/>
    <cellStyle name="Entrada 3 3 9 2" xfId="5062"/>
    <cellStyle name="Entrada 3 4" xfId="5063"/>
    <cellStyle name="Entrada 3 4 10" xfId="5064"/>
    <cellStyle name="Entrada 3 4 10 2" xfId="5065"/>
    <cellStyle name="Entrada 3 4 11" xfId="5066"/>
    <cellStyle name="Entrada 3 4 11 2" xfId="5067"/>
    <cellStyle name="Entrada 3 4 12" xfId="5068"/>
    <cellStyle name="Entrada 3 4 12 2" xfId="5069"/>
    <cellStyle name="Entrada 3 4 13" xfId="5070"/>
    <cellStyle name="Entrada 3 4 2" xfId="5071"/>
    <cellStyle name="Entrada 3 4 2 10" xfId="5072"/>
    <cellStyle name="Entrada 3 4 2 10 2" xfId="5073"/>
    <cellStyle name="Entrada 3 4 2 11" xfId="5074"/>
    <cellStyle name="Entrada 3 4 2 2" xfId="5075"/>
    <cellStyle name="Entrada 3 4 2 2 2" xfId="5076"/>
    <cellStyle name="Entrada 3 4 2 3" xfId="5077"/>
    <cellStyle name="Entrada 3 4 2 3 2" xfId="5078"/>
    <cellStyle name="Entrada 3 4 2 4" xfId="5079"/>
    <cellStyle name="Entrada 3 4 2 4 2" xfId="5080"/>
    <cellStyle name="Entrada 3 4 2 5" xfId="5081"/>
    <cellStyle name="Entrada 3 4 2 5 2" xfId="5082"/>
    <cellStyle name="Entrada 3 4 2 6" xfId="5083"/>
    <cellStyle name="Entrada 3 4 2 6 2" xfId="5084"/>
    <cellStyle name="Entrada 3 4 2 7" xfId="5085"/>
    <cellStyle name="Entrada 3 4 2 7 2" xfId="5086"/>
    <cellStyle name="Entrada 3 4 2 8" xfId="5087"/>
    <cellStyle name="Entrada 3 4 2 8 2" xfId="5088"/>
    <cellStyle name="Entrada 3 4 2 9" xfId="5089"/>
    <cellStyle name="Entrada 3 4 2 9 2" xfId="5090"/>
    <cellStyle name="Entrada 3 4 3" xfId="5091"/>
    <cellStyle name="Entrada 3 4 3 10" xfId="5092"/>
    <cellStyle name="Entrada 3 4 3 10 2" xfId="5093"/>
    <cellStyle name="Entrada 3 4 3 11" xfId="5094"/>
    <cellStyle name="Entrada 3 4 3 2" xfId="5095"/>
    <cellStyle name="Entrada 3 4 3 2 2" xfId="5096"/>
    <cellStyle name="Entrada 3 4 3 3" xfId="5097"/>
    <cellStyle name="Entrada 3 4 3 3 2" xfId="5098"/>
    <cellStyle name="Entrada 3 4 3 4" xfId="5099"/>
    <cellStyle name="Entrada 3 4 3 4 2" xfId="5100"/>
    <cellStyle name="Entrada 3 4 3 5" xfId="5101"/>
    <cellStyle name="Entrada 3 4 3 5 2" xfId="5102"/>
    <cellStyle name="Entrada 3 4 3 6" xfId="5103"/>
    <cellStyle name="Entrada 3 4 3 6 2" xfId="5104"/>
    <cellStyle name="Entrada 3 4 3 7" xfId="5105"/>
    <cellStyle name="Entrada 3 4 3 7 2" xfId="5106"/>
    <cellStyle name="Entrada 3 4 3 8" xfId="5107"/>
    <cellStyle name="Entrada 3 4 3 8 2" xfId="5108"/>
    <cellStyle name="Entrada 3 4 3 9" xfId="5109"/>
    <cellStyle name="Entrada 3 4 3 9 2" xfId="5110"/>
    <cellStyle name="Entrada 3 4 4" xfId="5111"/>
    <cellStyle name="Entrada 3 4 4 2" xfId="5112"/>
    <cellStyle name="Entrada 3 4 5" xfId="5113"/>
    <cellStyle name="Entrada 3 4 5 2" xfId="5114"/>
    <cellStyle name="Entrada 3 4 6" xfId="5115"/>
    <cellStyle name="Entrada 3 4 6 2" xfId="5116"/>
    <cellStyle name="Entrada 3 4 7" xfId="5117"/>
    <cellStyle name="Entrada 3 4 7 2" xfId="5118"/>
    <cellStyle name="Entrada 3 4 8" xfId="5119"/>
    <cellStyle name="Entrada 3 4 8 2" xfId="5120"/>
    <cellStyle name="Entrada 3 4 9" xfId="5121"/>
    <cellStyle name="Entrada 3 4 9 2" xfId="5122"/>
    <cellStyle name="Entrada 3 5" xfId="5123"/>
    <cellStyle name="Entrada 3 5 10" xfId="5124"/>
    <cellStyle name="Entrada 3 5 10 2" xfId="5125"/>
    <cellStyle name="Entrada 3 5 11" xfId="5126"/>
    <cellStyle name="Entrada 3 5 11 2" xfId="5127"/>
    <cellStyle name="Entrada 3 5 12" xfId="5128"/>
    <cellStyle name="Entrada 3 5 12 2" xfId="5129"/>
    <cellStyle name="Entrada 3 5 13" xfId="5130"/>
    <cellStyle name="Entrada 3 5 2" xfId="5131"/>
    <cellStyle name="Entrada 3 5 2 10" xfId="5132"/>
    <cellStyle name="Entrada 3 5 2 10 2" xfId="5133"/>
    <cellStyle name="Entrada 3 5 2 11" xfId="5134"/>
    <cellStyle name="Entrada 3 5 2 2" xfId="5135"/>
    <cellStyle name="Entrada 3 5 2 2 2" xfId="5136"/>
    <cellStyle name="Entrada 3 5 2 3" xfId="5137"/>
    <cellStyle name="Entrada 3 5 2 3 2" xfId="5138"/>
    <cellStyle name="Entrada 3 5 2 4" xfId="5139"/>
    <cellStyle name="Entrada 3 5 2 4 2" xfId="5140"/>
    <cellStyle name="Entrada 3 5 2 5" xfId="5141"/>
    <cellStyle name="Entrada 3 5 2 5 2" xfId="5142"/>
    <cellStyle name="Entrada 3 5 2 6" xfId="5143"/>
    <cellStyle name="Entrada 3 5 2 6 2" xfId="5144"/>
    <cellStyle name="Entrada 3 5 2 7" xfId="5145"/>
    <cellStyle name="Entrada 3 5 2 7 2" xfId="5146"/>
    <cellStyle name="Entrada 3 5 2 8" xfId="5147"/>
    <cellStyle name="Entrada 3 5 2 8 2" xfId="5148"/>
    <cellStyle name="Entrada 3 5 2 9" xfId="5149"/>
    <cellStyle name="Entrada 3 5 2 9 2" xfId="5150"/>
    <cellStyle name="Entrada 3 5 3" xfId="5151"/>
    <cellStyle name="Entrada 3 5 3 10" xfId="5152"/>
    <cellStyle name="Entrada 3 5 3 10 2" xfId="5153"/>
    <cellStyle name="Entrada 3 5 3 11" xfId="5154"/>
    <cellStyle name="Entrada 3 5 3 2" xfId="5155"/>
    <cellStyle name="Entrada 3 5 3 2 2" xfId="5156"/>
    <cellStyle name="Entrada 3 5 3 3" xfId="5157"/>
    <cellStyle name="Entrada 3 5 3 3 2" xfId="5158"/>
    <cellStyle name="Entrada 3 5 3 4" xfId="5159"/>
    <cellStyle name="Entrada 3 5 3 4 2" xfId="5160"/>
    <cellStyle name="Entrada 3 5 3 5" xfId="5161"/>
    <cellStyle name="Entrada 3 5 3 5 2" xfId="5162"/>
    <cellStyle name="Entrada 3 5 3 6" xfId="5163"/>
    <cellStyle name="Entrada 3 5 3 6 2" xfId="5164"/>
    <cellStyle name="Entrada 3 5 3 7" xfId="5165"/>
    <cellStyle name="Entrada 3 5 3 7 2" xfId="5166"/>
    <cellStyle name="Entrada 3 5 3 8" xfId="5167"/>
    <cellStyle name="Entrada 3 5 3 8 2" xfId="5168"/>
    <cellStyle name="Entrada 3 5 3 9" xfId="5169"/>
    <cellStyle name="Entrada 3 5 3 9 2" xfId="5170"/>
    <cellStyle name="Entrada 3 5 4" xfId="5171"/>
    <cellStyle name="Entrada 3 5 4 2" xfId="5172"/>
    <cellStyle name="Entrada 3 5 5" xfId="5173"/>
    <cellStyle name="Entrada 3 5 5 2" xfId="5174"/>
    <cellStyle name="Entrada 3 5 6" xfId="5175"/>
    <cellStyle name="Entrada 3 5 6 2" xfId="5176"/>
    <cellStyle name="Entrada 3 5 7" xfId="5177"/>
    <cellStyle name="Entrada 3 5 7 2" xfId="5178"/>
    <cellStyle name="Entrada 3 5 8" xfId="5179"/>
    <cellStyle name="Entrada 3 5 8 2" xfId="5180"/>
    <cellStyle name="Entrada 3 5 9" xfId="5181"/>
    <cellStyle name="Entrada 3 5 9 2" xfId="5182"/>
    <cellStyle name="Entrada 3 6" xfId="5183"/>
    <cellStyle name="Entrada 3 6 2" xfId="5184"/>
    <cellStyle name="Entrada 3 7" xfId="5185"/>
    <cellStyle name="Entrada 3 7 2" xfId="5186"/>
    <cellStyle name="Entrada 3 8" xfId="5187"/>
    <cellStyle name="Entrada 3 8 2" xfId="5188"/>
    <cellStyle name="Entrada 3 9" xfId="5189"/>
    <cellStyle name="Entrada 3 9 2" xfId="5190"/>
    <cellStyle name="Entrada 4" xfId="5191"/>
    <cellStyle name="Entrada 4 10" xfId="5192"/>
    <cellStyle name="Entrada 4 10 2" xfId="5193"/>
    <cellStyle name="Entrada 4 11" xfId="5194"/>
    <cellStyle name="Entrada 4 11 2" xfId="5195"/>
    <cellStyle name="Entrada 4 12" xfId="5196"/>
    <cellStyle name="Entrada 4 12 2" xfId="5197"/>
    <cellStyle name="Entrada 4 13" xfId="5198"/>
    <cellStyle name="Entrada 4 13 2" xfId="5199"/>
    <cellStyle name="Entrada 4 14" xfId="5200"/>
    <cellStyle name="Entrada 4 14 2" xfId="5201"/>
    <cellStyle name="Entrada 4 15" xfId="5202"/>
    <cellStyle name="Entrada 4 15 2" xfId="5203"/>
    <cellStyle name="Entrada 4 16" xfId="5204"/>
    <cellStyle name="Entrada 4 17" xfId="5205"/>
    <cellStyle name="Entrada 4 18" xfId="5206"/>
    <cellStyle name="Entrada 4 2" xfId="5207"/>
    <cellStyle name="Entrada 4 2 10" xfId="5208"/>
    <cellStyle name="Entrada 4 2 10 2" xfId="5209"/>
    <cellStyle name="Entrada 4 2 11" xfId="5210"/>
    <cellStyle name="Entrada 4 2 11 2" xfId="5211"/>
    <cellStyle name="Entrada 4 2 12" xfId="5212"/>
    <cellStyle name="Entrada 4 2 12 2" xfId="5213"/>
    <cellStyle name="Entrada 4 2 13" xfId="5214"/>
    <cellStyle name="Entrada 4 2 13 2" xfId="5215"/>
    <cellStyle name="Entrada 4 2 14" xfId="5216"/>
    <cellStyle name="Entrada 4 2 14 2" xfId="5217"/>
    <cellStyle name="Entrada 4 2 15" xfId="5218"/>
    <cellStyle name="Entrada 4 2 16" xfId="5219"/>
    <cellStyle name="Entrada 4 2 2" xfId="5220"/>
    <cellStyle name="Entrada 4 2 2 10" xfId="5221"/>
    <cellStyle name="Entrada 4 2 2 10 2" xfId="5222"/>
    <cellStyle name="Entrada 4 2 2 11" xfId="5223"/>
    <cellStyle name="Entrada 4 2 2 11 2" xfId="5224"/>
    <cellStyle name="Entrada 4 2 2 12" xfId="5225"/>
    <cellStyle name="Entrada 4 2 2 12 2" xfId="5226"/>
    <cellStyle name="Entrada 4 2 2 13" xfId="5227"/>
    <cellStyle name="Entrada 4 2 2 2" xfId="5228"/>
    <cellStyle name="Entrada 4 2 2 2 10" xfId="5229"/>
    <cellStyle name="Entrada 4 2 2 2 10 2" xfId="5230"/>
    <cellStyle name="Entrada 4 2 2 2 11" xfId="5231"/>
    <cellStyle name="Entrada 4 2 2 2 2" xfId="5232"/>
    <cellStyle name="Entrada 4 2 2 2 2 2" xfId="5233"/>
    <cellStyle name="Entrada 4 2 2 2 3" xfId="5234"/>
    <cellStyle name="Entrada 4 2 2 2 3 2" xfId="5235"/>
    <cellStyle name="Entrada 4 2 2 2 4" xfId="5236"/>
    <cellStyle name="Entrada 4 2 2 2 4 2" xfId="5237"/>
    <cellStyle name="Entrada 4 2 2 2 5" xfId="5238"/>
    <cellStyle name="Entrada 4 2 2 2 5 2" xfId="5239"/>
    <cellStyle name="Entrada 4 2 2 2 6" xfId="5240"/>
    <cellStyle name="Entrada 4 2 2 2 6 2" xfId="5241"/>
    <cellStyle name="Entrada 4 2 2 2 7" xfId="5242"/>
    <cellStyle name="Entrada 4 2 2 2 7 2" xfId="5243"/>
    <cellStyle name="Entrada 4 2 2 2 8" xfId="5244"/>
    <cellStyle name="Entrada 4 2 2 2 8 2" xfId="5245"/>
    <cellStyle name="Entrada 4 2 2 2 9" xfId="5246"/>
    <cellStyle name="Entrada 4 2 2 2 9 2" xfId="5247"/>
    <cellStyle name="Entrada 4 2 2 3" xfId="5248"/>
    <cellStyle name="Entrada 4 2 2 3 10" xfId="5249"/>
    <cellStyle name="Entrada 4 2 2 3 10 2" xfId="5250"/>
    <cellStyle name="Entrada 4 2 2 3 11" xfId="5251"/>
    <cellStyle name="Entrada 4 2 2 3 2" xfId="5252"/>
    <cellStyle name="Entrada 4 2 2 3 2 2" xfId="5253"/>
    <cellStyle name="Entrada 4 2 2 3 3" xfId="5254"/>
    <cellStyle name="Entrada 4 2 2 3 3 2" xfId="5255"/>
    <cellStyle name="Entrada 4 2 2 3 4" xfId="5256"/>
    <cellStyle name="Entrada 4 2 2 3 4 2" xfId="5257"/>
    <cellStyle name="Entrada 4 2 2 3 5" xfId="5258"/>
    <cellStyle name="Entrada 4 2 2 3 5 2" xfId="5259"/>
    <cellStyle name="Entrada 4 2 2 3 6" xfId="5260"/>
    <cellStyle name="Entrada 4 2 2 3 6 2" xfId="5261"/>
    <cellStyle name="Entrada 4 2 2 3 7" xfId="5262"/>
    <cellStyle name="Entrada 4 2 2 3 7 2" xfId="5263"/>
    <cellStyle name="Entrada 4 2 2 3 8" xfId="5264"/>
    <cellStyle name="Entrada 4 2 2 3 8 2" xfId="5265"/>
    <cellStyle name="Entrada 4 2 2 3 9" xfId="5266"/>
    <cellStyle name="Entrada 4 2 2 3 9 2" xfId="5267"/>
    <cellStyle name="Entrada 4 2 2 4" xfId="5268"/>
    <cellStyle name="Entrada 4 2 2 4 2" xfId="5269"/>
    <cellStyle name="Entrada 4 2 2 5" xfId="5270"/>
    <cellStyle name="Entrada 4 2 2 5 2" xfId="5271"/>
    <cellStyle name="Entrada 4 2 2 6" xfId="5272"/>
    <cellStyle name="Entrada 4 2 2 6 2" xfId="5273"/>
    <cellStyle name="Entrada 4 2 2 7" xfId="5274"/>
    <cellStyle name="Entrada 4 2 2 7 2" xfId="5275"/>
    <cellStyle name="Entrada 4 2 2 8" xfId="5276"/>
    <cellStyle name="Entrada 4 2 2 8 2" xfId="5277"/>
    <cellStyle name="Entrada 4 2 2 9" xfId="5278"/>
    <cellStyle name="Entrada 4 2 2 9 2" xfId="5279"/>
    <cellStyle name="Entrada 4 2 3" xfId="5280"/>
    <cellStyle name="Entrada 4 2 3 10" xfId="5281"/>
    <cellStyle name="Entrada 4 2 3 10 2" xfId="5282"/>
    <cellStyle name="Entrada 4 2 3 11" xfId="5283"/>
    <cellStyle name="Entrada 4 2 3 11 2" xfId="5284"/>
    <cellStyle name="Entrada 4 2 3 12" xfId="5285"/>
    <cellStyle name="Entrada 4 2 3 12 2" xfId="5286"/>
    <cellStyle name="Entrada 4 2 3 13" xfId="5287"/>
    <cellStyle name="Entrada 4 2 3 2" xfId="5288"/>
    <cellStyle name="Entrada 4 2 3 2 10" xfId="5289"/>
    <cellStyle name="Entrada 4 2 3 2 10 2" xfId="5290"/>
    <cellStyle name="Entrada 4 2 3 2 11" xfId="5291"/>
    <cellStyle name="Entrada 4 2 3 2 2" xfId="5292"/>
    <cellStyle name="Entrada 4 2 3 2 2 2" xfId="5293"/>
    <cellStyle name="Entrada 4 2 3 2 3" xfId="5294"/>
    <cellStyle name="Entrada 4 2 3 2 3 2" xfId="5295"/>
    <cellStyle name="Entrada 4 2 3 2 4" xfId="5296"/>
    <cellStyle name="Entrada 4 2 3 2 4 2" xfId="5297"/>
    <cellStyle name="Entrada 4 2 3 2 5" xfId="5298"/>
    <cellStyle name="Entrada 4 2 3 2 5 2" xfId="5299"/>
    <cellStyle name="Entrada 4 2 3 2 6" xfId="5300"/>
    <cellStyle name="Entrada 4 2 3 2 6 2" xfId="5301"/>
    <cellStyle name="Entrada 4 2 3 2 7" xfId="5302"/>
    <cellStyle name="Entrada 4 2 3 2 7 2" xfId="5303"/>
    <cellStyle name="Entrada 4 2 3 2 8" xfId="5304"/>
    <cellStyle name="Entrada 4 2 3 2 8 2" xfId="5305"/>
    <cellStyle name="Entrada 4 2 3 2 9" xfId="5306"/>
    <cellStyle name="Entrada 4 2 3 2 9 2" xfId="5307"/>
    <cellStyle name="Entrada 4 2 3 3" xfId="5308"/>
    <cellStyle name="Entrada 4 2 3 3 10" xfId="5309"/>
    <cellStyle name="Entrada 4 2 3 3 10 2" xfId="5310"/>
    <cellStyle name="Entrada 4 2 3 3 11" xfId="5311"/>
    <cellStyle name="Entrada 4 2 3 3 2" xfId="5312"/>
    <cellStyle name="Entrada 4 2 3 3 2 2" xfId="5313"/>
    <cellStyle name="Entrada 4 2 3 3 3" xfId="5314"/>
    <cellStyle name="Entrada 4 2 3 3 3 2" xfId="5315"/>
    <cellStyle name="Entrada 4 2 3 3 4" xfId="5316"/>
    <cellStyle name="Entrada 4 2 3 3 4 2" xfId="5317"/>
    <cellStyle name="Entrada 4 2 3 3 5" xfId="5318"/>
    <cellStyle name="Entrada 4 2 3 3 5 2" xfId="5319"/>
    <cellStyle name="Entrada 4 2 3 3 6" xfId="5320"/>
    <cellStyle name="Entrada 4 2 3 3 6 2" xfId="5321"/>
    <cellStyle name="Entrada 4 2 3 3 7" xfId="5322"/>
    <cellStyle name="Entrada 4 2 3 3 7 2" xfId="5323"/>
    <cellStyle name="Entrada 4 2 3 3 8" xfId="5324"/>
    <cellStyle name="Entrada 4 2 3 3 8 2" xfId="5325"/>
    <cellStyle name="Entrada 4 2 3 3 9" xfId="5326"/>
    <cellStyle name="Entrada 4 2 3 3 9 2" xfId="5327"/>
    <cellStyle name="Entrada 4 2 3 4" xfId="5328"/>
    <cellStyle name="Entrada 4 2 3 4 2" xfId="5329"/>
    <cellStyle name="Entrada 4 2 3 5" xfId="5330"/>
    <cellStyle name="Entrada 4 2 3 5 2" xfId="5331"/>
    <cellStyle name="Entrada 4 2 3 6" xfId="5332"/>
    <cellStyle name="Entrada 4 2 3 6 2" xfId="5333"/>
    <cellStyle name="Entrada 4 2 3 7" xfId="5334"/>
    <cellStyle name="Entrada 4 2 3 7 2" xfId="5335"/>
    <cellStyle name="Entrada 4 2 3 8" xfId="5336"/>
    <cellStyle name="Entrada 4 2 3 8 2" xfId="5337"/>
    <cellStyle name="Entrada 4 2 3 9" xfId="5338"/>
    <cellStyle name="Entrada 4 2 3 9 2" xfId="5339"/>
    <cellStyle name="Entrada 4 2 4" xfId="5340"/>
    <cellStyle name="Entrada 4 2 4 10" xfId="5341"/>
    <cellStyle name="Entrada 4 2 4 10 2" xfId="5342"/>
    <cellStyle name="Entrada 4 2 4 11" xfId="5343"/>
    <cellStyle name="Entrada 4 2 4 2" xfId="5344"/>
    <cellStyle name="Entrada 4 2 4 2 2" xfId="5345"/>
    <cellStyle name="Entrada 4 2 4 3" xfId="5346"/>
    <cellStyle name="Entrada 4 2 4 3 2" xfId="5347"/>
    <cellStyle name="Entrada 4 2 4 4" xfId="5348"/>
    <cellStyle name="Entrada 4 2 4 4 2" xfId="5349"/>
    <cellStyle name="Entrada 4 2 4 5" xfId="5350"/>
    <cellStyle name="Entrada 4 2 4 5 2" xfId="5351"/>
    <cellStyle name="Entrada 4 2 4 6" xfId="5352"/>
    <cellStyle name="Entrada 4 2 4 6 2" xfId="5353"/>
    <cellStyle name="Entrada 4 2 4 7" xfId="5354"/>
    <cellStyle name="Entrada 4 2 4 7 2" xfId="5355"/>
    <cellStyle name="Entrada 4 2 4 8" xfId="5356"/>
    <cellStyle name="Entrada 4 2 4 8 2" xfId="5357"/>
    <cellStyle name="Entrada 4 2 4 9" xfId="5358"/>
    <cellStyle name="Entrada 4 2 4 9 2" xfId="5359"/>
    <cellStyle name="Entrada 4 2 5" xfId="5360"/>
    <cellStyle name="Entrada 4 2 5 10" xfId="5361"/>
    <cellStyle name="Entrada 4 2 5 10 2" xfId="5362"/>
    <cellStyle name="Entrada 4 2 5 11" xfId="5363"/>
    <cellStyle name="Entrada 4 2 5 2" xfId="5364"/>
    <cellStyle name="Entrada 4 2 5 2 2" xfId="5365"/>
    <cellStyle name="Entrada 4 2 5 3" xfId="5366"/>
    <cellStyle name="Entrada 4 2 5 3 2" xfId="5367"/>
    <cellStyle name="Entrada 4 2 5 4" xfId="5368"/>
    <cellStyle name="Entrada 4 2 5 4 2" xfId="5369"/>
    <cellStyle name="Entrada 4 2 5 5" xfId="5370"/>
    <cellStyle name="Entrada 4 2 5 5 2" xfId="5371"/>
    <cellStyle name="Entrada 4 2 5 6" xfId="5372"/>
    <cellStyle name="Entrada 4 2 5 6 2" xfId="5373"/>
    <cellStyle name="Entrada 4 2 5 7" xfId="5374"/>
    <cellStyle name="Entrada 4 2 5 7 2" xfId="5375"/>
    <cellStyle name="Entrada 4 2 5 8" xfId="5376"/>
    <cellStyle name="Entrada 4 2 5 8 2" xfId="5377"/>
    <cellStyle name="Entrada 4 2 5 9" xfId="5378"/>
    <cellStyle name="Entrada 4 2 5 9 2" xfId="5379"/>
    <cellStyle name="Entrada 4 2 6" xfId="5380"/>
    <cellStyle name="Entrada 4 2 6 2" xfId="5381"/>
    <cellStyle name="Entrada 4 2 7" xfId="5382"/>
    <cellStyle name="Entrada 4 2 7 2" xfId="5383"/>
    <cellStyle name="Entrada 4 2 8" xfId="5384"/>
    <cellStyle name="Entrada 4 2 8 2" xfId="5385"/>
    <cellStyle name="Entrada 4 2 9" xfId="5386"/>
    <cellStyle name="Entrada 4 2 9 2" xfId="5387"/>
    <cellStyle name="Entrada 4 3" xfId="5388"/>
    <cellStyle name="Entrada 4 3 10" xfId="5389"/>
    <cellStyle name="Entrada 4 3 10 2" xfId="5390"/>
    <cellStyle name="Entrada 4 3 11" xfId="5391"/>
    <cellStyle name="Entrada 4 3 11 2" xfId="5392"/>
    <cellStyle name="Entrada 4 3 12" xfId="5393"/>
    <cellStyle name="Entrada 4 3 12 2" xfId="5394"/>
    <cellStyle name="Entrada 4 3 13" xfId="5395"/>
    <cellStyle name="Entrada 4 3 2" xfId="5396"/>
    <cellStyle name="Entrada 4 3 2 10" xfId="5397"/>
    <cellStyle name="Entrada 4 3 2 10 2" xfId="5398"/>
    <cellStyle name="Entrada 4 3 2 11" xfId="5399"/>
    <cellStyle name="Entrada 4 3 2 2" xfId="5400"/>
    <cellStyle name="Entrada 4 3 2 2 2" xfId="5401"/>
    <cellStyle name="Entrada 4 3 2 3" xfId="5402"/>
    <cellStyle name="Entrada 4 3 2 3 2" xfId="5403"/>
    <cellStyle name="Entrada 4 3 2 4" xfId="5404"/>
    <cellStyle name="Entrada 4 3 2 4 2" xfId="5405"/>
    <cellStyle name="Entrada 4 3 2 5" xfId="5406"/>
    <cellStyle name="Entrada 4 3 2 5 2" xfId="5407"/>
    <cellStyle name="Entrada 4 3 2 6" xfId="5408"/>
    <cellStyle name="Entrada 4 3 2 6 2" xfId="5409"/>
    <cellStyle name="Entrada 4 3 2 7" xfId="5410"/>
    <cellStyle name="Entrada 4 3 2 7 2" xfId="5411"/>
    <cellStyle name="Entrada 4 3 2 8" xfId="5412"/>
    <cellStyle name="Entrada 4 3 2 8 2" xfId="5413"/>
    <cellStyle name="Entrada 4 3 2 9" xfId="5414"/>
    <cellStyle name="Entrada 4 3 2 9 2" xfId="5415"/>
    <cellStyle name="Entrada 4 3 3" xfId="5416"/>
    <cellStyle name="Entrada 4 3 3 10" xfId="5417"/>
    <cellStyle name="Entrada 4 3 3 10 2" xfId="5418"/>
    <cellStyle name="Entrada 4 3 3 11" xfId="5419"/>
    <cellStyle name="Entrada 4 3 3 2" xfId="5420"/>
    <cellStyle name="Entrada 4 3 3 2 2" xfId="5421"/>
    <cellStyle name="Entrada 4 3 3 3" xfId="5422"/>
    <cellStyle name="Entrada 4 3 3 3 2" xfId="5423"/>
    <cellStyle name="Entrada 4 3 3 4" xfId="5424"/>
    <cellStyle name="Entrada 4 3 3 4 2" xfId="5425"/>
    <cellStyle name="Entrada 4 3 3 5" xfId="5426"/>
    <cellStyle name="Entrada 4 3 3 5 2" xfId="5427"/>
    <cellStyle name="Entrada 4 3 3 6" xfId="5428"/>
    <cellStyle name="Entrada 4 3 3 6 2" xfId="5429"/>
    <cellStyle name="Entrada 4 3 3 7" xfId="5430"/>
    <cellStyle name="Entrada 4 3 3 7 2" xfId="5431"/>
    <cellStyle name="Entrada 4 3 3 8" xfId="5432"/>
    <cellStyle name="Entrada 4 3 3 8 2" xfId="5433"/>
    <cellStyle name="Entrada 4 3 3 9" xfId="5434"/>
    <cellStyle name="Entrada 4 3 3 9 2" xfId="5435"/>
    <cellStyle name="Entrada 4 3 4" xfId="5436"/>
    <cellStyle name="Entrada 4 3 4 2" xfId="5437"/>
    <cellStyle name="Entrada 4 3 5" xfId="5438"/>
    <cellStyle name="Entrada 4 3 5 2" xfId="5439"/>
    <cellStyle name="Entrada 4 3 6" xfId="5440"/>
    <cellStyle name="Entrada 4 3 6 2" xfId="5441"/>
    <cellStyle name="Entrada 4 3 7" xfId="5442"/>
    <cellStyle name="Entrada 4 3 7 2" xfId="5443"/>
    <cellStyle name="Entrada 4 3 8" xfId="5444"/>
    <cellStyle name="Entrada 4 3 8 2" xfId="5445"/>
    <cellStyle name="Entrada 4 3 9" xfId="5446"/>
    <cellStyle name="Entrada 4 3 9 2" xfId="5447"/>
    <cellStyle name="Entrada 4 4" xfId="5448"/>
    <cellStyle name="Entrada 4 4 10" xfId="5449"/>
    <cellStyle name="Entrada 4 4 10 2" xfId="5450"/>
    <cellStyle name="Entrada 4 4 11" xfId="5451"/>
    <cellStyle name="Entrada 4 4 11 2" xfId="5452"/>
    <cellStyle name="Entrada 4 4 12" xfId="5453"/>
    <cellStyle name="Entrada 4 4 12 2" xfId="5454"/>
    <cellStyle name="Entrada 4 4 13" xfId="5455"/>
    <cellStyle name="Entrada 4 4 2" xfId="5456"/>
    <cellStyle name="Entrada 4 4 2 10" xfId="5457"/>
    <cellStyle name="Entrada 4 4 2 10 2" xfId="5458"/>
    <cellStyle name="Entrada 4 4 2 11" xfId="5459"/>
    <cellStyle name="Entrada 4 4 2 2" xfId="5460"/>
    <cellStyle name="Entrada 4 4 2 2 2" xfId="5461"/>
    <cellStyle name="Entrada 4 4 2 3" xfId="5462"/>
    <cellStyle name="Entrada 4 4 2 3 2" xfId="5463"/>
    <cellStyle name="Entrada 4 4 2 4" xfId="5464"/>
    <cellStyle name="Entrada 4 4 2 4 2" xfId="5465"/>
    <cellStyle name="Entrada 4 4 2 5" xfId="5466"/>
    <cellStyle name="Entrada 4 4 2 5 2" xfId="5467"/>
    <cellStyle name="Entrada 4 4 2 6" xfId="5468"/>
    <cellStyle name="Entrada 4 4 2 6 2" xfId="5469"/>
    <cellStyle name="Entrada 4 4 2 7" xfId="5470"/>
    <cellStyle name="Entrada 4 4 2 7 2" xfId="5471"/>
    <cellStyle name="Entrada 4 4 2 8" xfId="5472"/>
    <cellStyle name="Entrada 4 4 2 8 2" xfId="5473"/>
    <cellStyle name="Entrada 4 4 2 9" xfId="5474"/>
    <cellStyle name="Entrada 4 4 2 9 2" xfId="5475"/>
    <cellStyle name="Entrada 4 4 3" xfId="5476"/>
    <cellStyle name="Entrada 4 4 3 10" xfId="5477"/>
    <cellStyle name="Entrada 4 4 3 10 2" xfId="5478"/>
    <cellStyle name="Entrada 4 4 3 11" xfId="5479"/>
    <cellStyle name="Entrada 4 4 3 2" xfId="5480"/>
    <cellStyle name="Entrada 4 4 3 2 2" xfId="5481"/>
    <cellStyle name="Entrada 4 4 3 3" xfId="5482"/>
    <cellStyle name="Entrada 4 4 3 3 2" xfId="5483"/>
    <cellStyle name="Entrada 4 4 3 4" xfId="5484"/>
    <cellStyle name="Entrada 4 4 3 4 2" xfId="5485"/>
    <cellStyle name="Entrada 4 4 3 5" xfId="5486"/>
    <cellStyle name="Entrada 4 4 3 5 2" xfId="5487"/>
    <cellStyle name="Entrada 4 4 3 6" xfId="5488"/>
    <cellStyle name="Entrada 4 4 3 6 2" xfId="5489"/>
    <cellStyle name="Entrada 4 4 3 7" xfId="5490"/>
    <cellStyle name="Entrada 4 4 3 7 2" xfId="5491"/>
    <cellStyle name="Entrada 4 4 3 8" xfId="5492"/>
    <cellStyle name="Entrada 4 4 3 8 2" xfId="5493"/>
    <cellStyle name="Entrada 4 4 3 9" xfId="5494"/>
    <cellStyle name="Entrada 4 4 3 9 2" xfId="5495"/>
    <cellStyle name="Entrada 4 4 4" xfId="5496"/>
    <cellStyle name="Entrada 4 4 4 2" xfId="5497"/>
    <cellStyle name="Entrada 4 4 5" xfId="5498"/>
    <cellStyle name="Entrada 4 4 5 2" xfId="5499"/>
    <cellStyle name="Entrada 4 4 6" xfId="5500"/>
    <cellStyle name="Entrada 4 4 6 2" xfId="5501"/>
    <cellStyle name="Entrada 4 4 7" xfId="5502"/>
    <cellStyle name="Entrada 4 4 7 2" xfId="5503"/>
    <cellStyle name="Entrada 4 4 8" xfId="5504"/>
    <cellStyle name="Entrada 4 4 8 2" xfId="5505"/>
    <cellStyle name="Entrada 4 4 9" xfId="5506"/>
    <cellStyle name="Entrada 4 4 9 2" xfId="5507"/>
    <cellStyle name="Entrada 4 5" xfId="5508"/>
    <cellStyle name="Entrada 4 5 10" xfId="5509"/>
    <cellStyle name="Entrada 4 5 10 2" xfId="5510"/>
    <cellStyle name="Entrada 4 5 11" xfId="5511"/>
    <cellStyle name="Entrada 4 5 2" xfId="5512"/>
    <cellStyle name="Entrada 4 5 2 2" xfId="5513"/>
    <cellStyle name="Entrada 4 5 3" xfId="5514"/>
    <cellStyle name="Entrada 4 5 3 2" xfId="5515"/>
    <cellStyle name="Entrada 4 5 4" xfId="5516"/>
    <cellStyle name="Entrada 4 5 4 2" xfId="5517"/>
    <cellStyle name="Entrada 4 5 5" xfId="5518"/>
    <cellStyle name="Entrada 4 5 5 2" xfId="5519"/>
    <cellStyle name="Entrada 4 5 6" xfId="5520"/>
    <cellStyle name="Entrada 4 5 6 2" xfId="5521"/>
    <cellStyle name="Entrada 4 5 7" xfId="5522"/>
    <cellStyle name="Entrada 4 5 7 2" xfId="5523"/>
    <cellStyle name="Entrada 4 5 8" xfId="5524"/>
    <cellStyle name="Entrada 4 5 8 2" xfId="5525"/>
    <cellStyle name="Entrada 4 5 9" xfId="5526"/>
    <cellStyle name="Entrada 4 5 9 2" xfId="5527"/>
    <cellStyle name="Entrada 4 6" xfId="5528"/>
    <cellStyle name="Entrada 4 6 10" xfId="5529"/>
    <cellStyle name="Entrada 4 6 10 2" xfId="5530"/>
    <cellStyle name="Entrada 4 6 11" xfId="5531"/>
    <cellStyle name="Entrada 4 6 2" xfId="5532"/>
    <cellStyle name="Entrada 4 6 2 2" xfId="5533"/>
    <cellStyle name="Entrada 4 6 3" xfId="5534"/>
    <cellStyle name="Entrada 4 6 3 2" xfId="5535"/>
    <cellStyle name="Entrada 4 6 4" xfId="5536"/>
    <cellStyle name="Entrada 4 6 4 2" xfId="5537"/>
    <cellStyle name="Entrada 4 6 5" xfId="5538"/>
    <cellStyle name="Entrada 4 6 5 2" xfId="5539"/>
    <cellStyle name="Entrada 4 6 6" xfId="5540"/>
    <cellStyle name="Entrada 4 6 6 2" xfId="5541"/>
    <cellStyle name="Entrada 4 6 7" xfId="5542"/>
    <cellStyle name="Entrada 4 6 7 2" xfId="5543"/>
    <cellStyle name="Entrada 4 6 8" xfId="5544"/>
    <cellStyle name="Entrada 4 6 8 2" xfId="5545"/>
    <cellStyle name="Entrada 4 6 9" xfId="5546"/>
    <cellStyle name="Entrada 4 6 9 2" xfId="5547"/>
    <cellStyle name="Entrada 4 7" xfId="5548"/>
    <cellStyle name="Entrada 4 7 2" xfId="5549"/>
    <cellStyle name="Entrada 4 8" xfId="5550"/>
    <cellStyle name="Entrada 4 8 2" xfId="5551"/>
    <cellStyle name="Entrada 4 9" xfId="5552"/>
    <cellStyle name="Entrada 4 9 2" xfId="5553"/>
    <cellStyle name="Entrada 5" xfId="5554"/>
    <cellStyle name="Entrada 5 10" xfId="5555"/>
    <cellStyle name="Entrada 5 10 2" xfId="5556"/>
    <cellStyle name="Entrada 5 11" xfId="5557"/>
    <cellStyle name="Entrada 5 11 2" xfId="5558"/>
    <cellStyle name="Entrada 5 12" xfId="5559"/>
    <cellStyle name="Entrada 5 12 2" xfId="5560"/>
    <cellStyle name="Entrada 5 13" xfId="5561"/>
    <cellStyle name="Entrada 5 2" xfId="5562"/>
    <cellStyle name="Entrada 5 2 10" xfId="5563"/>
    <cellStyle name="Entrada 5 2 10 2" xfId="5564"/>
    <cellStyle name="Entrada 5 2 11" xfId="5565"/>
    <cellStyle name="Entrada 5 2 2" xfId="5566"/>
    <cellStyle name="Entrada 5 2 2 2" xfId="5567"/>
    <cellStyle name="Entrada 5 2 3" xfId="5568"/>
    <cellStyle name="Entrada 5 2 3 2" xfId="5569"/>
    <cellStyle name="Entrada 5 2 4" xfId="5570"/>
    <cellStyle name="Entrada 5 2 4 2" xfId="5571"/>
    <cellStyle name="Entrada 5 2 5" xfId="5572"/>
    <cellStyle name="Entrada 5 2 5 2" xfId="5573"/>
    <cellStyle name="Entrada 5 2 6" xfId="5574"/>
    <cellStyle name="Entrada 5 2 6 2" xfId="5575"/>
    <cellStyle name="Entrada 5 2 7" xfId="5576"/>
    <cellStyle name="Entrada 5 2 7 2" xfId="5577"/>
    <cellStyle name="Entrada 5 2 8" xfId="5578"/>
    <cellStyle name="Entrada 5 2 8 2" xfId="5579"/>
    <cellStyle name="Entrada 5 2 9" xfId="5580"/>
    <cellStyle name="Entrada 5 2 9 2" xfId="5581"/>
    <cellStyle name="Entrada 5 3" xfId="5582"/>
    <cellStyle name="Entrada 5 3 10" xfId="5583"/>
    <cellStyle name="Entrada 5 3 10 2" xfId="5584"/>
    <cellStyle name="Entrada 5 3 11" xfId="5585"/>
    <cellStyle name="Entrada 5 3 2" xfId="5586"/>
    <cellStyle name="Entrada 5 3 2 2" xfId="5587"/>
    <cellStyle name="Entrada 5 3 3" xfId="5588"/>
    <cellStyle name="Entrada 5 3 3 2" xfId="5589"/>
    <cellStyle name="Entrada 5 3 4" xfId="5590"/>
    <cellStyle name="Entrada 5 3 4 2" xfId="5591"/>
    <cellStyle name="Entrada 5 3 5" xfId="5592"/>
    <cellStyle name="Entrada 5 3 5 2" xfId="5593"/>
    <cellStyle name="Entrada 5 3 6" xfId="5594"/>
    <cellStyle name="Entrada 5 3 6 2" xfId="5595"/>
    <cellStyle name="Entrada 5 3 7" xfId="5596"/>
    <cellStyle name="Entrada 5 3 7 2" xfId="5597"/>
    <cellStyle name="Entrada 5 3 8" xfId="5598"/>
    <cellStyle name="Entrada 5 3 8 2" xfId="5599"/>
    <cellStyle name="Entrada 5 3 9" xfId="5600"/>
    <cellStyle name="Entrada 5 3 9 2" xfId="5601"/>
    <cellStyle name="Entrada 5 4" xfId="5602"/>
    <cellStyle name="Entrada 5 4 2" xfId="5603"/>
    <cellStyle name="Entrada 5 5" xfId="5604"/>
    <cellStyle name="Entrada 5 5 2" xfId="5605"/>
    <cellStyle name="Entrada 5 6" xfId="5606"/>
    <cellStyle name="Entrada 5 6 2" xfId="5607"/>
    <cellStyle name="Entrada 5 7" xfId="5608"/>
    <cellStyle name="Entrada 5 7 2" xfId="5609"/>
    <cellStyle name="Entrada 5 8" xfId="5610"/>
    <cellStyle name="Entrada 5 8 2" xfId="5611"/>
    <cellStyle name="Entrada 5 9" xfId="5612"/>
    <cellStyle name="Entrada 5 9 2" xfId="5613"/>
    <cellStyle name="Entrada 6" xfId="5614"/>
    <cellStyle name="Entrada 6 10" xfId="5615"/>
    <cellStyle name="Entrada 6 10 2" xfId="5616"/>
    <cellStyle name="Entrada 6 11" xfId="5617"/>
    <cellStyle name="Entrada 6 11 2" xfId="5618"/>
    <cellStyle name="Entrada 6 12" xfId="5619"/>
    <cellStyle name="Entrada 6 12 2" xfId="5620"/>
    <cellStyle name="Entrada 6 13" xfId="5621"/>
    <cellStyle name="Entrada 6 2" xfId="5622"/>
    <cellStyle name="Entrada 6 2 10" xfId="5623"/>
    <cellStyle name="Entrada 6 2 10 2" xfId="5624"/>
    <cellStyle name="Entrada 6 2 11" xfId="5625"/>
    <cellStyle name="Entrada 6 2 2" xfId="5626"/>
    <cellStyle name="Entrada 6 2 2 2" xfId="5627"/>
    <cellStyle name="Entrada 6 2 3" xfId="5628"/>
    <cellStyle name="Entrada 6 2 3 2" xfId="5629"/>
    <cellStyle name="Entrada 6 2 4" xfId="5630"/>
    <cellStyle name="Entrada 6 2 4 2" xfId="5631"/>
    <cellStyle name="Entrada 6 2 5" xfId="5632"/>
    <cellStyle name="Entrada 6 2 5 2" xfId="5633"/>
    <cellStyle name="Entrada 6 2 6" xfId="5634"/>
    <cellStyle name="Entrada 6 2 6 2" xfId="5635"/>
    <cellStyle name="Entrada 6 2 7" xfId="5636"/>
    <cellStyle name="Entrada 6 2 7 2" xfId="5637"/>
    <cellStyle name="Entrada 6 2 8" xfId="5638"/>
    <cellStyle name="Entrada 6 2 8 2" xfId="5639"/>
    <cellStyle name="Entrada 6 2 9" xfId="5640"/>
    <cellStyle name="Entrada 6 2 9 2" xfId="5641"/>
    <cellStyle name="Entrada 6 3" xfId="5642"/>
    <cellStyle name="Entrada 6 3 10" xfId="5643"/>
    <cellStyle name="Entrada 6 3 10 2" xfId="5644"/>
    <cellStyle name="Entrada 6 3 11" xfId="5645"/>
    <cellStyle name="Entrada 6 3 2" xfId="5646"/>
    <cellStyle name="Entrada 6 3 2 2" xfId="5647"/>
    <cellStyle name="Entrada 6 3 3" xfId="5648"/>
    <cellStyle name="Entrada 6 3 3 2" xfId="5649"/>
    <cellStyle name="Entrada 6 3 4" xfId="5650"/>
    <cellStyle name="Entrada 6 3 4 2" xfId="5651"/>
    <cellStyle name="Entrada 6 3 5" xfId="5652"/>
    <cellStyle name="Entrada 6 3 5 2" xfId="5653"/>
    <cellStyle name="Entrada 6 3 6" xfId="5654"/>
    <cellStyle name="Entrada 6 3 6 2" xfId="5655"/>
    <cellStyle name="Entrada 6 3 7" xfId="5656"/>
    <cellStyle name="Entrada 6 3 7 2" xfId="5657"/>
    <cellStyle name="Entrada 6 3 8" xfId="5658"/>
    <cellStyle name="Entrada 6 3 8 2" xfId="5659"/>
    <cellStyle name="Entrada 6 3 9" xfId="5660"/>
    <cellStyle name="Entrada 6 3 9 2" xfId="5661"/>
    <cellStyle name="Entrada 6 4" xfId="5662"/>
    <cellStyle name="Entrada 6 4 2" xfId="5663"/>
    <cellStyle name="Entrada 6 5" xfId="5664"/>
    <cellStyle name="Entrada 6 5 2" xfId="5665"/>
    <cellStyle name="Entrada 6 6" xfId="5666"/>
    <cellStyle name="Entrada 6 6 2" xfId="5667"/>
    <cellStyle name="Entrada 6 7" xfId="5668"/>
    <cellStyle name="Entrada 6 7 2" xfId="5669"/>
    <cellStyle name="Entrada 6 8" xfId="5670"/>
    <cellStyle name="Entrada 6 8 2" xfId="5671"/>
    <cellStyle name="Entrada 6 9" xfId="5672"/>
    <cellStyle name="Entrada 6 9 2" xfId="5673"/>
    <cellStyle name="Entrada 7" xfId="5674"/>
    <cellStyle name="Entrada 7 10" xfId="5675"/>
    <cellStyle name="Entrada 7 10 2" xfId="5676"/>
    <cellStyle name="Entrada 7 11" xfId="5677"/>
    <cellStyle name="Entrada 7 11 2" xfId="5678"/>
    <cellStyle name="Entrada 7 12" xfId="5679"/>
    <cellStyle name="Entrada 7 12 2" xfId="5680"/>
    <cellStyle name="Entrada 7 13" xfId="5681"/>
    <cellStyle name="Entrada 7 2" xfId="5682"/>
    <cellStyle name="Entrada 7 2 10" xfId="5683"/>
    <cellStyle name="Entrada 7 2 10 2" xfId="5684"/>
    <cellStyle name="Entrada 7 2 11" xfId="5685"/>
    <cellStyle name="Entrada 7 2 2" xfId="5686"/>
    <cellStyle name="Entrada 7 2 2 2" xfId="5687"/>
    <cellStyle name="Entrada 7 2 3" xfId="5688"/>
    <cellStyle name="Entrada 7 2 3 2" xfId="5689"/>
    <cellStyle name="Entrada 7 2 4" xfId="5690"/>
    <cellStyle name="Entrada 7 2 4 2" xfId="5691"/>
    <cellStyle name="Entrada 7 2 5" xfId="5692"/>
    <cellStyle name="Entrada 7 2 5 2" xfId="5693"/>
    <cellStyle name="Entrada 7 2 6" xfId="5694"/>
    <cellStyle name="Entrada 7 2 6 2" xfId="5695"/>
    <cellStyle name="Entrada 7 2 7" xfId="5696"/>
    <cellStyle name="Entrada 7 2 7 2" xfId="5697"/>
    <cellStyle name="Entrada 7 2 8" xfId="5698"/>
    <cellStyle name="Entrada 7 2 8 2" xfId="5699"/>
    <cellStyle name="Entrada 7 2 9" xfId="5700"/>
    <cellStyle name="Entrada 7 2 9 2" xfId="5701"/>
    <cellStyle name="Entrada 7 3" xfId="5702"/>
    <cellStyle name="Entrada 7 3 10" xfId="5703"/>
    <cellStyle name="Entrada 7 3 10 2" xfId="5704"/>
    <cellStyle name="Entrada 7 3 11" xfId="5705"/>
    <cellStyle name="Entrada 7 3 2" xfId="5706"/>
    <cellStyle name="Entrada 7 3 2 2" xfId="5707"/>
    <cellStyle name="Entrada 7 3 3" xfId="5708"/>
    <cellStyle name="Entrada 7 3 3 2" xfId="5709"/>
    <cellStyle name="Entrada 7 3 4" xfId="5710"/>
    <cellStyle name="Entrada 7 3 4 2" xfId="5711"/>
    <cellStyle name="Entrada 7 3 5" xfId="5712"/>
    <cellStyle name="Entrada 7 3 5 2" xfId="5713"/>
    <cellStyle name="Entrada 7 3 6" xfId="5714"/>
    <cellStyle name="Entrada 7 3 6 2" xfId="5715"/>
    <cellStyle name="Entrada 7 3 7" xfId="5716"/>
    <cellStyle name="Entrada 7 3 7 2" xfId="5717"/>
    <cellStyle name="Entrada 7 3 8" xfId="5718"/>
    <cellStyle name="Entrada 7 3 8 2" xfId="5719"/>
    <cellStyle name="Entrada 7 3 9" xfId="5720"/>
    <cellStyle name="Entrada 7 3 9 2" xfId="5721"/>
    <cellStyle name="Entrada 7 4" xfId="5722"/>
    <cellStyle name="Entrada 7 4 2" xfId="5723"/>
    <cellStyle name="Entrada 7 5" xfId="5724"/>
    <cellStyle name="Entrada 7 5 2" xfId="5725"/>
    <cellStyle name="Entrada 7 6" xfId="5726"/>
    <cellStyle name="Entrada 7 6 2" xfId="5727"/>
    <cellStyle name="Entrada 7 7" xfId="5728"/>
    <cellStyle name="Entrada 7 7 2" xfId="5729"/>
    <cellStyle name="Entrada 7 8" xfId="5730"/>
    <cellStyle name="Entrada 7 8 2" xfId="5731"/>
    <cellStyle name="Entrada 7 9" xfId="5732"/>
    <cellStyle name="Entrada 7 9 2" xfId="5733"/>
    <cellStyle name="Entrada 8" xfId="5734"/>
    <cellStyle name="Entrada 9" xfId="41743"/>
    <cellStyle name="Excel Built-in Normal" xfId="5735"/>
    <cellStyle name="Hipervínculo 2" xfId="41744"/>
    <cellStyle name="Hipervínculo 2 2" xfId="41745"/>
    <cellStyle name="Hipervínculo 3" xfId="41746"/>
    <cellStyle name="Hipervínculo 3 2" xfId="41747"/>
    <cellStyle name="Incorrecto 2" xfId="5736"/>
    <cellStyle name="Incorrecto 2 2" xfId="5737"/>
    <cellStyle name="Incorrecto 2 3" xfId="5738"/>
    <cellStyle name="Incorrecto 2 4" xfId="5739"/>
    <cellStyle name="Incorrecto 3" xfId="5740"/>
    <cellStyle name="Incorrecto 4" xfId="5741"/>
    <cellStyle name="Incorrecto 5" xfId="5742"/>
    <cellStyle name="Incorrecto 6" xfId="5743"/>
    <cellStyle name="Incorrecto 7" xfId="5744"/>
    <cellStyle name="Incorrecto 8" xfId="41748"/>
    <cellStyle name="Millares" xfId="1" builtinId="3"/>
    <cellStyle name="Millares 10" xfId="5745"/>
    <cellStyle name="Millares 11" xfId="5746"/>
    <cellStyle name="Millares 12" xfId="5747"/>
    <cellStyle name="Millares 13" xfId="5748"/>
    <cellStyle name="Millares 14" xfId="5749"/>
    <cellStyle name="Millares 15" xfId="5750"/>
    <cellStyle name="Millares 16" xfId="41749"/>
    <cellStyle name="Millares 2" xfId="5751"/>
    <cellStyle name="Millares 2 2" xfId="5752"/>
    <cellStyle name="Millares 2 2 10" xfId="5753"/>
    <cellStyle name="Millares 2 2 11" xfId="5754"/>
    <cellStyle name="Millares 2 2 12" xfId="5755"/>
    <cellStyle name="Millares 2 2 13" xfId="5756"/>
    <cellStyle name="Millares 2 2 14" xfId="5757"/>
    <cellStyle name="Millares 2 2 2" xfId="5758"/>
    <cellStyle name="Millares 2 2 3" xfId="5759"/>
    <cellStyle name="Millares 2 2 4" xfId="5760"/>
    <cellStyle name="Millares 2 2 5" xfId="5761"/>
    <cellStyle name="Millares 2 2 6" xfId="5762"/>
    <cellStyle name="Millares 2 2 7" xfId="5763"/>
    <cellStyle name="Millares 2 2 8" xfId="5764"/>
    <cellStyle name="Millares 2 2 9" xfId="5765"/>
    <cellStyle name="Millares 2 3" xfId="5766"/>
    <cellStyle name="Millares 2 3 10" xfId="5767"/>
    <cellStyle name="Millares 2 3 11" xfId="5768"/>
    <cellStyle name="Millares 2 3 12" xfId="5769"/>
    <cellStyle name="Millares 2 3 13" xfId="5770"/>
    <cellStyle name="Millares 2 3 14" xfId="5771"/>
    <cellStyle name="Millares 2 3 2" xfId="5772"/>
    <cellStyle name="Millares 2 3 3" xfId="5773"/>
    <cellStyle name="Millares 2 3 4" xfId="5774"/>
    <cellStyle name="Millares 2 3 5" xfId="5775"/>
    <cellStyle name="Millares 2 3 6" xfId="5776"/>
    <cellStyle name="Millares 2 3 7" xfId="5777"/>
    <cellStyle name="Millares 2 3 8" xfId="5778"/>
    <cellStyle name="Millares 2 3 9" xfId="5779"/>
    <cellStyle name="Millares 2 4" xfId="5780"/>
    <cellStyle name="Millares 2 5" xfId="5781"/>
    <cellStyle name="Millares 2 6" xfId="5782"/>
    <cellStyle name="Millares 2 7" xfId="5783"/>
    <cellStyle name="Millares 3" xfId="5784"/>
    <cellStyle name="Millares 4" xfId="5785"/>
    <cellStyle name="Millares 4 10" xfId="5786"/>
    <cellStyle name="Millares 4 10 2" xfId="5787"/>
    <cellStyle name="Millares 4 11" xfId="5788"/>
    <cellStyle name="Millares 4 11 2" xfId="5789"/>
    <cellStyle name="Millares 4 12" xfId="5790"/>
    <cellStyle name="Millares 4 12 2" xfId="5791"/>
    <cellStyle name="Millares 4 13" xfId="5792"/>
    <cellStyle name="Millares 4 2" xfId="5793"/>
    <cellStyle name="Millares 4 2 10" xfId="5794"/>
    <cellStyle name="Millares 4 2 10 2" xfId="5795"/>
    <cellStyle name="Millares 4 2 11" xfId="5796"/>
    <cellStyle name="Millares 4 2 11 2" xfId="5797"/>
    <cellStyle name="Millares 4 2 12" xfId="5798"/>
    <cellStyle name="Millares 4 2 2" xfId="5799"/>
    <cellStyle name="Millares 4 2 2 10" xfId="5800"/>
    <cellStyle name="Millares 4 2 2 10 2" xfId="5801"/>
    <cellStyle name="Millares 4 2 2 11" xfId="5802"/>
    <cellStyle name="Millares 4 2 2 2" xfId="5803"/>
    <cellStyle name="Millares 4 2 2 2 2" xfId="5804"/>
    <cellStyle name="Millares 4 2 2 3" xfId="5805"/>
    <cellStyle name="Millares 4 2 2 3 2" xfId="5806"/>
    <cellStyle name="Millares 4 2 2 4" xfId="5807"/>
    <cellStyle name="Millares 4 2 2 4 2" xfId="5808"/>
    <cellStyle name="Millares 4 2 2 5" xfId="5809"/>
    <cellStyle name="Millares 4 2 2 5 2" xfId="5810"/>
    <cellStyle name="Millares 4 2 2 6" xfId="5811"/>
    <cellStyle name="Millares 4 2 2 6 2" xfId="5812"/>
    <cellStyle name="Millares 4 2 2 7" xfId="5813"/>
    <cellStyle name="Millares 4 2 2 7 2" xfId="5814"/>
    <cellStyle name="Millares 4 2 2 8" xfId="5815"/>
    <cellStyle name="Millares 4 2 2 8 2" xfId="5816"/>
    <cellStyle name="Millares 4 2 2 9" xfId="5817"/>
    <cellStyle name="Millares 4 2 2 9 2" xfId="5818"/>
    <cellStyle name="Millares 4 2 3" xfId="5819"/>
    <cellStyle name="Millares 4 2 3 2" xfId="5820"/>
    <cellStyle name="Millares 4 2 4" xfId="5821"/>
    <cellStyle name="Millares 4 2 4 2" xfId="5822"/>
    <cellStyle name="Millares 4 2 5" xfId="5823"/>
    <cellStyle name="Millares 4 2 5 2" xfId="5824"/>
    <cellStyle name="Millares 4 2 6" xfId="5825"/>
    <cellStyle name="Millares 4 2 6 2" xfId="5826"/>
    <cellStyle name="Millares 4 2 7" xfId="5827"/>
    <cellStyle name="Millares 4 2 7 2" xfId="5828"/>
    <cellStyle name="Millares 4 2 8" xfId="5829"/>
    <cellStyle name="Millares 4 2 8 2" xfId="5830"/>
    <cellStyle name="Millares 4 2 9" xfId="5831"/>
    <cellStyle name="Millares 4 2 9 2" xfId="5832"/>
    <cellStyle name="Millares 4 3" xfId="5833"/>
    <cellStyle name="Millares 4 3 10" xfId="5834"/>
    <cellStyle name="Millares 4 3 10 2" xfId="5835"/>
    <cellStyle name="Millares 4 3 11" xfId="5836"/>
    <cellStyle name="Millares 4 3 2" xfId="5837"/>
    <cellStyle name="Millares 4 3 2 2" xfId="5838"/>
    <cellStyle name="Millares 4 3 3" xfId="5839"/>
    <cellStyle name="Millares 4 3 3 2" xfId="5840"/>
    <cellStyle name="Millares 4 3 4" xfId="5841"/>
    <cellStyle name="Millares 4 3 4 2" xfId="5842"/>
    <cellStyle name="Millares 4 3 5" xfId="5843"/>
    <cellStyle name="Millares 4 3 5 2" xfId="5844"/>
    <cellStyle name="Millares 4 3 6" xfId="5845"/>
    <cellStyle name="Millares 4 3 6 2" xfId="5846"/>
    <cellStyle name="Millares 4 3 7" xfId="5847"/>
    <cellStyle name="Millares 4 3 7 2" xfId="5848"/>
    <cellStyle name="Millares 4 3 8" xfId="5849"/>
    <cellStyle name="Millares 4 3 8 2" xfId="5850"/>
    <cellStyle name="Millares 4 3 9" xfId="5851"/>
    <cellStyle name="Millares 4 3 9 2" xfId="5852"/>
    <cellStyle name="Millares 4 4" xfId="5853"/>
    <cellStyle name="Millares 4 4 2" xfId="5854"/>
    <cellStyle name="Millares 4 5" xfId="5855"/>
    <cellStyle name="Millares 4 5 2" xfId="5856"/>
    <cellStyle name="Millares 4 6" xfId="5857"/>
    <cellStyle name="Millares 4 6 2" xfId="5858"/>
    <cellStyle name="Millares 4 7" xfId="5859"/>
    <cellStyle name="Millares 4 7 2" xfId="5860"/>
    <cellStyle name="Millares 4 8" xfId="5861"/>
    <cellStyle name="Millares 4 8 2" xfId="5862"/>
    <cellStyle name="Millares 4 9" xfId="5863"/>
    <cellStyle name="Millares 4 9 2" xfId="5864"/>
    <cellStyle name="Millares 5" xfId="5865"/>
    <cellStyle name="Millares 5 10" xfId="5866"/>
    <cellStyle name="Millares 5 10 2" xfId="5867"/>
    <cellStyle name="Millares 5 11" xfId="5868"/>
    <cellStyle name="Millares 5 11 2" xfId="5869"/>
    <cellStyle name="Millares 5 12" xfId="5870"/>
    <cellStyle name="Millares 5 12 2" xfId="5871"/>
    <cellStyle name="Millares 5 13" xfId="5872"/>
    <cellStyle name="Millares 5 2" xfId="5873"/>
    <cellStyle name="Millares 5 2 10" xfId="5874"/>
    <cellStyle name="Millares 5 2 10 2" xfId="5875"/>
    <cellStyle name="Millares 5 2 11" xfId="5876"/>
    <cellStyle name="Millares 5 2 11 2" xfId="5877"/>
    <cellStyle name="Millares 5 2 12" xfId="5878"/>
    <cellStyle name="Millares 5 2 2" xfId="5879"/>
    <cellStyle name="Millares 5 2 2 10" xfId="5880"/>
    <cellStyle name="Millares 5 2 2 10 2" xfId="5881"/>
    <cellStyle name="Millares 5 2 2 11" xfId="5882"/>
    <cellStyle name="Millares 5 2 2 2" xfId="5883"/>
    <cellStyle name="Millares 5 2 2 2 2" xfId="5884"/>
    <cellStyle name="Millares 5 2 2 3" xfId="5885"/>
    <cellStyle name="Millares 5 2 2 3 2" xfId="5886"/>
    <cellStyle name="Millares 5 2 2 4" xfId="5887"/>
    <cellStyle name="Millares 5 2 2 4 2" xfId="5888"/>
    <cellStyle name="Millares 5 2 2 5" xfId="5889"/>
    <cellStyle name="Millares 5 2 2 5 2" xfId="5890"/>
    <cellStyle name="Millares 5 2 2 6" xfId="5891"/>
    <cellStyle name="Millares 5 2 2 6 2" xfId="5892"/>
    <cellStyle name="Millares 5 2 2 7" xfId="5893"/>
    <cellStyle name="Millares 5 2 2 7 2" xfId="5894"/>
    <cellStyle name="Millares 5 2 2 8" xfId="5895"/>
    <cellStyle name="Millares 5 2 2 8 2" xfId="5896"/>
    <cellStyle name="Millares 5 2 2 9" xfId="5897"/>
    <cellStyle name="Millares 5 2 2 9 2" xfId="5898"/>
    <cellStyle name="Millares 5 2 3" xfId="5899"/>
    <cellStyle name="Millares 5 2 3 2" xfId="5900"/>
    <cellStyle name="Millares 5 2 4" xfId="5901"/>
    <cellStyle name="Millares 5 2 4 2" xfId="5902"/>
    <cellStyle name="Millares 5 2 5" xfId="5903"/>
    <cellStyle name="Millares 5 2 5 2" xfId="5904"/>
    <cellStyle name="Millares 5 2 6" xfId="5905"/>
    <cellStyle name="Millares 5 2 6 2" xfId="5906"/>
    <cellStyle name="Millares 5 2 7" xfId="5907"/>
    <cellStyle name="Millares 5 2 7 2" xfId="5908"/>
    <cellStyle name="Millares 5 2 8" xfId="5909"/>
    <cellStyle name="Millares 5 2 8 2" xfId="5910"/>
    <cellStyle name="Millares 5 2 9" xfId="5911"/>
    <cellStyle name="Millares 5 2 9 2" xfId="5912"/>
    <cellStyle name="Millares 5 3" xfId="5913"/>
    <cellStyle name="Millares 5 3 10" xfId="5914"/>
    <cellStyle name="Millares 5 3 10 2" xfId="5915"/>
    <cellStyle name="Millares 5 3 11" xfId="5916"/>
    <cellStyle name="Millares 5 3 2" xfId="5917"/>
    <cellStyle name="Millares 5 3 2 2" xfId="5918"/>
    <cellStyle name="Millares 5 3 3" xfId="5919"/>
    <cellStyle name="Millares 5 3 3 2" xfId="5920"/>
    <cellStyle name="Millares 5 3 4" xfId="5921"/>
    <cellStyle name="Millares 5 3 4 2" xfId="5922"/>
    <cellStyle name="Millares 5 3 5" xfId="5923"/>
    <cellStyle name="Millares 5 3 5 2" xfId="5924"/>
    <cellStyle name="Millares 5 3 6" xfId="5925"/>
    <cellStyle name="Millares 5 3 6 2" xfId="5926"/>
    <cellStyle name="Millares 5 3 7" xfId="5927"/>
    <cellStyle name="Millares 5 3 7 2" xfId="5928"/>
    <cellStyle name="Millares 5 3 8" xfId="5929"/>
    <cellStyle name="Millares 5 3 8 2" xfId="5930"/>
    <cellStyle name="Millares 5 3 9" xfId="5931"/>
    <cellStyle name="Millares 5 3 9 2" xfId="5932"/>
    <cellStyle name="Millares 5 4" xfId="5933"/>
    <cellStyle name="Millares 5 4 2" xfId="5934"/>
    <cellStyle name="Millares 5 5" xfId="5935"/>
    <cellStyle name="Millares 5 5 2" xfId="5936"/>
    <cellStyle name="Millares 5 6" xfId="5937"/>
    <cellStyle name="Millares 5 6 2" xfId="5938"/>
    <cellStyle name="Millares 5 7" xfId="5939"/>
    <cellStyle name="Millares 5 7 2" xfId="5940"/>
    <cellStyle name="Millares 5 8" xfId="5941"/>
    <cellStyle name="Millares 5 8 2" xfId="5942"/>
    <cellStyle name="Millares 5 9" xfId="5943"/>
    <cellStyle name="Millares 5 9 2" xfId="5944"/>
    <cellStyle name="Millares 6" xfId="5945"/>
    <cellStyle name="Millares 6 10" xfId="5946"/>
    <cellStyle name="Millares 6 10 2" xfId="5947"/>
    <cellStyle name="Millares 6 11" xfId="5948"/>
    <cellStyle name="Millares 6 11 2" xfId="5949"/>
    <cellStyle name="Millares 6 12" xfId="5950"/>
    <cellStyle name="Millares 6 12 2" xfId="5951"/>
    <cellStyle name="Millares 6 13" xfId="5952"/>
    <cellStyle name="Millares 6 2" xfId="5953"/>
    <cellStyle name="Millares 6 2 10" xfId="5954"/>
    <cellStyle name="Millares 6 2 10 2" xfId="5955"/>
    <cellStyle name="Millares 6 2 11" xfId="5956"/>
    <cellStyle name="Millares 6 2 11 2" xfId="5957"/>
    <cellStyle name="Millares 6 2 12" xfId="5958"/>
    <cellStyle name="Millares 6 2 2" xfId="5959"/>
    <cellStyle name="Millares 6 2 2 10" xfId="5960"/>
    <cellStyle name="Millares 6 2 2 10 2" xfId="5961"/>
    <cellStyle name="Millares 6 2 2 11" xfId="5962"/>
    <cellStyle name="Millares 6 2 2 2" xfId="5963"/>
    <cellStyle name="Millares 6 2 2 2 2" xfId="5964"/>
    <cellStyle name="Millares 6 2 2 3" xfId="5965"/>
    <cellStyle name="Millares 6 2 2 3 2" xfId="5966"/>
    <cellStyle name="Millares 6 2 2 4" xfId="5967"/>
    <cellStyle name="Millares 6 2 2 4 2" xfId="5968"/>
    <cellStyle name="Millares 6 2 2 5" xfId="5969"/>
    <cellStyle name="Millares 6 2 2 5 2" xfId="5970"/>
    <cellStyle name="Millares 6 2 2 6" xfId="5971"/>
    <cellStyle name="Millares 6 2 2 6 2" xfId="5972"/>
    <cellStyle name="Millares 6 2 2 7" xfId="5973"/>
    <cellStyle name="Millares 6 2 2 7 2" xfId="5974"/>
    <cellStyle name="Millares 6 2 2 8" xfId="5975"/>
    <cellStyle name="Millares 6 2 2 8 2" xfId="5976"/>
    <cellStyle name="Millares 6 2 2 9" xfId="5977"/>
    <cellStyle name="Millares 6 2 2 9 2" xfId="5978"/>
    <cellStyle name="Millares 6 2 3" xfId="5979"/>
    <cellStyle name="Millares 6 2 3 2" xfId="5980"/>
    <cellStyle name="Millares 6 2 4" xfId="5981"/>
    <cellStyle name="Millares 6 2 4 2" xfId="5982"/>
    <cellStyle name="Millares 6 2 5" xfId="5983"/>
    <cellStyle name="Millares 6 2 5 2" xfId="5984"/>
    <cellStyle name="Millares 6 2 6" xfId="5985"/>
    <cellStyle name="Millares 6 2 6 2" xfId="5986"/>
    <cellStyle name="Millares 6 2 7" xfId="5987"/>
    <cellStyle name="Millares 6 2 7 2" xfId="5988"/>
    <cellStyle name="Millares 6 2 8" xfId="5989"/>
    <cellStyle name="Millares 6 2 8 2" xfId="5990"/>
    <cellStyle name="Millares 6 2 9" xfId="5991"/>
    <cellStyle name="Millares 6 2 9 2" xfId="5992"/>
    <cellStyle name="Millares 6 3" xfId="5993"/>
    <cellStyle name="Millares 6 3 10" xfId="5994"/>
    <cellStyle name="Millares 6 3 10 2" xfId="5995"/>
    <cellStyle name="Millares 6 3 11" xfId="5996"/>
    <cellStyle name="Millares 6 3 2" xfId="5997"/>
    <cellStyle name="Millares 6 3 2 2" xfId="5998"/>
    <cellStyle name="Millares 6 3 3" xfId="5999"/>
    <cellStyle name="Millares 6 3 3 2" xfId="6000"/>
    <cellStyle name="Millares 6 3 4" xfId="6001"/>
    <cellStyle name="Millares 6 3 4 2" xfId="6002"/>
    <cellStyle name="Millares 6 3 5" xfId="6003"/>
    <cellStyle name="Millares 6 3 5 2" xfId="6004"/>
    <cellStyle name="Millares 6 3 6" xfId="6005"/>
    <cellStyle name="Millares 6 3 6 2" xfId="6006"/>
    <cellStyle name="Millares 6 3 7" xfId="6007"/>
    <cellStyle name="Millares 6 3 7 2" xfId="6008"/>
    <cellStyle name="Millares 6 3 8" xfId="6009"/>
    <cellStyle name="Millares 6 3 8 2" xfId="6010"/>
    <cellStyle name="Millares 6 3 9" xfId="6011"/>
    <cellStyle name="Millares 6 3 9 2" xfId="6012"/>
    <cellStyle name="Millares 6 4" xfId="6013"/>
    <cellStyle name="Millares 6 4 2" xfId="6014"/>
    <cellStyle name="Millares 6 5" xfId="6015"/>
    <cellStyle name="Millares 6 5 2" xfId="6016"/>
    <cellStyle name="Millares 6 6" xfId="6017"/>
    <cellStyle name="Millares 6 6 2" xfId="6018"/>
    <cellStyle name="Millares 6 7" xfId="6019"/>
    <cellStyle name="Millares 6 7 2" xfId="6020"/>
    <cellStyle name="Millares 6 8" xfId="6021"/>
    <cellStyle name="Millares 6 8 2" xfId="6022"/>
    <cellStyle name="Millares 6 9" xfId="6023"/>
    <cellStyle name="Millares 6 9 2" xfId="6024"/>
    <cellStyle name="Millares 7" xfId="6025"/>
    <cellStyle name="Millares 7 10" xfId="6026"/>
    <cellStyle name="Millares 7 11" xfId="6027"/>
    <cellStyle name="Millares 7 12" xfId="6028"/>
    <cellStyle name="Millares 7 2" xfId="6029"/>
    <cellStyle name="Millares 7 3" xfId="6030"/>
    <cellStyle name="Millares 7 4" xfId="6031"/>
    <cellStyle name="Millares 7 5" xfId="6032"/>
    <cellStyle name="Millares 7 6" xfId="6033"/>
    <cellStyle name="Millares 7 7" xfId="6034"/>
    <cellStyle name="Millares 7 8" xfId="6035"/>
    <cellStyle name="Millares 7 9" xfId="6036"/>
    <cellStyle name="Millares 8" xfId="6037"/>
    <cellStyle name="Millares 9" xfId="6038"/>
    <cellStyle name="Moneda 2" xfId="6039"/>
    <cellStyle name="Moneda 2 2" xfId="6040"/>
    <cellStyle name="Moneda 2 3" xfId="6041"/>
    <cellStyle name="Moneda 3" xfId="6042"/>
    <cellStyle name="Moneda 4" xfId="6043"/>
    <cellStyle name="Moneda 5" xfId="6044"/>
    <cellStyle name="Moneda 6" xfId="6045"/>
    <cellStyle name="Moneda 7" xfId="6046"/>
    <cellStyle name="Moneda 8" xfId="41750"/>
    <cellStyle name="Neutral 2" xfId="6047"/>
    <cellStyle name="Neutral 2 2" xfId="6048"/>
    <cellStyle name="Neutral 2 3" xfId="6049"/>
    <cellStyle name="Neutral 2 4" xfId="6050"/>
    <cellStyle name="Neutral 3" xfId="6051"/>
    <cellStyle name="Neutral 4" xfId="6052"/>
    <cellStyle name="Neutral 5" xfId="6053"/>
    <cellStyle name="Neutral 6" xfId="6054"/>
    <cellStyle name="Neutral 7" xfId="6055"/>
    <cellStyle name="Neutral 8" xfId="41751"/>
    <cellStyle name="Normal" xfId="0" builtinId="0"/>
    <cellStyle name="Normal 10" xfId="6056"/>
    <cellStyle name="Normal 10 10" xfId="6057"/>
    <cellStyle name="Normal 10 10 2" xfId="6058"/>
    <cellStyle name="Normal 10 11" xfId="6059"/>
    <cellStyle name="Normal 10 11 2" xfId="6060"/>
    <cellStyle name="Normal 10 12" xfId="6061"/>
    <cellStyle name="Normal 10 12 2" xfId="6062"/>
    <cellStyle name="Normal 10 13" xfId="6063"/>
    <cellStyle name="Normal 10 13 2" xfId="6064"/>
    <cellStyle name="Normal 10 14" xfId="6065"/>
    <cellStyle name="Normal 10 14 2" xfId="6066"/>
    <cellStyle name="Normal 10 15" xfId="6067"/>
    <cellStyle name="Normal 10 15 2" xfId="6068"/>
    <cellStyle name="Normal 10 16" xfId="6069"/>
    <cellStyle name="Normal 10 16 2" xfId="6070"/>
    <cellStyle name="Normal 10 17" xfId="6071"/>
    <cellStyle name="Normal 10 17 2" xfId="6072"/>
    <cellStyle name="Normal 10 18" xfId="6073"/>
    <cellStyle name="Normal 10 18 2" xfId="6074"/>
    <cellStyle name="Normal 10 19" xfId="6075"/>
    <cellStyle name="Normal 10 2" xfId="6076"/>
    <cellStyle name="Normal 10 2 2" xfId="41752"/>
    <cellStyle name="Normal 10 20" xfId="41753"/>
    <cellStyle name="Normal 10 3" xfId="6077"/>
    <cellStyle name="Normal 10 3 2" xfId="41754"/>
    <cellStyle name="Normal 10 4" xfId="6078"/>
    <cellStyle name="Normal 10 4 2" xfId="41755"/>
    <cellStyle name="Normal 10 5" xfId="6079"/>
    <cellStyle name="Normal 10 5 2" xfId="41756"/>
    <cellStyle name="Normal 10 6" xfId="6080"/>
    <cellStyle name="Normal 10 6 2" xfId="41757"/>
    <cellStyle name="Normal 10 7" xfId="6081"/>
    <cellStyle name="Normal 10 8" xfId="6082"/>
    <cellStyle name="Normal 10 8 10" xfId="6083"/>
    <cellStyle name="Normal 10 8 10 2" xfId="6084"/>
    <cellStyle name="Normal 10 8 11" xfId="6085"/>
    <cellStyle name="Normal 10 8 11 2" xfId="6086"/>
    <cellStyle name="Normal 10 8 12" xfId="6087"/>
    <cellStyle name="Normal 10 8 2" xfId="6088"/>
    <cellStyle name="Normal 10 8 2 10" xfId="6089"/>
    <cellStyle name="Normal 10 8 2 10 2" xfId="6090"/>
    <cellStyle name="Normal 10 8 2 11" xfId="6091"/>
    <cellStyle name="Normal 10 8 2 2" xfId="6092"/>
    <cellStyle name="Normal 10 8 2 2 2" xfId="6093"/>
    <cellStyle name="Normal 10 8 2 3" xfId="6094"/>
    <cellStyle name="Normal 10 8 2 3 2" xfId="6095"/>
    <cellStyle name="Normal 10 8 2 4" xfId="6096"/>
    <cellStyle name="Normal 10 8 2 4 2" xfId="6097"/>
    <cellStyle name="Normal 10 8 2 5" xfId="6098"/>
    <cellStyle name="Normal 10 8 2 5 2" xfId="6099"/>
    <cellStyle name="Normal 10 8 2 6" xfId="6100"/>
    <cellStyle name="Normal 10 8 2 6 2" xfId="6101"/>
    <cellStyle name="Normal 10 8 2 7" xfId="6102"/>
    <cellStyle name="Normal 10 8 2 7 2" xfId="6103"/>
    <cellStyle name="Normal 10 8 2 8" xfId="6104"/>
    <cellStyle name="Normal 10 8 2 8 2" xfId="6105"/>
    <cellStyle name="Normal 10 8 2 9" xfId="6106"/>
    <cellStyle name="Normal 10 8 2 9 2" xfId="6107"/>
    <cellStyle name="Normal 10 8 3" xfId="6108"/>
    <cellStyle name="Normal 10 8 3 2" xfId="6109"/>
    <cellStyle name="Normal 10 8 4" xfId="6110"/>
    <cellStyle name="Normal 10 8 4 2" xfId="6111"/>
    <cellStyle name="Normal 10 8 5" xfId="6112"/>
    <cellStyle name="Normal 10 8 5 2" xfId="6113"/>
    <cellStyle name="Normal 10 8 6" xfId="6114"/>
    <cellStyle name="Normal 10 8 6 2" xfId="6115"/>
    <cellStyle name="Normal 10 8 7" xfId="6116"/>
    <cellStyle name="Normal 10 8 7 2" xfId="6117"/>
    <cellStyle name="Normal 10 8 8" xfId="6118"/>
    <cellStyle name="Normal 10 8 8 2" xfId="6119"/>
    <cellStyle name="Normal 10 8 9" xfId="6120"/>
    <cellStyle name="Normal 10 8 9 2" xfId="6121"/>
    <cellStyle name="Normal 10 9" xfId="6122"/>
    <cellStyle name="Normal 10 9 10" xfId="6123"/>
    <cellStyle name="Normal 10 9 10 2" xfId="6124"/>
    <cellStyle name="Normal 10 9 11" xfId="6125"/>
    <cellStyle name="Normal 10 9 2" xfId="6126"/>
    <cellStyle name="Normal 10 9 2 2" xfId="6127"/>
    <cellStyle name="Normal 10 9 3" xfId="6128"/>
    <cellStyle name="Normal 10 9 3 2" xfId="6129"/>
    <cellStyle name="Normal 10 9 4" xfId="6130"/>
    <cellStyle name="Normal 10 9 4 2" xfId="6131"/>
    <cellStyle name="Normal 10 9 5" xfId="6132"/>
    <cellStyle name="Normal 10 9 5 2" xfId="6133"/>
    <cellStyle name="Normal 10 9 6" xfId="6134"/>
    <cellStyle name="Normal 10 9 6 2" xfId="6135"/>
    <cellStyle name="Normal 10 9 7" xfId="6136"/>
    <cellStyle name="Normal 10 9 7 2" xfId="6137"/>
    <cellStyle name="Normal 10 9 8" xfId="6138"/>
    <cellStyle name="Normal 10 9 8 2" xfId="6139"/>
    <cellStyle name="Normal 10 9 9" xfId="6140"/>
    <cellStyle name="Normal 10 9 9 2" xfId="6141"/>
    <cellStyle name="Normal 11" xfId="6142"/>
    <cellStyle name="Normal 11 2" xfId="6143"/>
    <cellStyle name="Normal 11 2 10" xfId="6144"/>
    <cellStyle name="Normal 11 2 11" xfId="6145"/>
    <cellStyle name="Normal 11 2 12" xfId="6146"/>
    <cellStyle name="Normal 11 2 13" xfId="6147"/>
    <cellStyle name="Normal 11 2 14" xfId="6148"/>
    <cellStyle name="Normal 11 2 15" xfId="6149"/>
    <cellStyle name="Normal 11 2 2" xfId="6150"/>
    <cellStyle name="Normal 11 2 3" xfId="6151"/>
    <cellStyle name="Normal 11 2 4" xfId="6152"/>
    <cellStyle name="Normal 11 2 5" xfId="6153"/>
    <cellStyle name="Normal 11 2 6" xfId="6154"/>
    <cellStyle name="Normal 11 2 7" xfId="6155"/>
    <cellStyle name="Normal 11 2 8" xfId="6156"/>
    <cellStyle name="Normal 11 2 9" xfId="6157"/>
    <cellStyle name="Normal 11 3" xfId="6158"/>
    <cellStyle name="Normal 11 3 10" xfId="6159"/>
    <cellStyle name="Normal 11 3 11" xfId="6160"/>
    <cellStyle name="Normal 11 3 12" xfId="6161"/>
    <cellStyle name="Normal 11 3 13" xfId="6162"/>
    <cellStyle name="Normal 11 3 14" xfId="6163"/>
    <cellStyle name="Normal 11 3 2" xfId="6164"/>
    <cellStyle name="Normal 11 3 3" xfId="6165"/>
    <cellStyle name="Normal 11 3 4" xfId="6166"/>
    <cellStyle name="Normal 11 3 5" xfId="6167"/>
    <cellStyle name="Normal 11 3 6" xfId="6168"/>
    <cellStyle name="Normal 11 3 7" xfId="6169"/>
    <cellStyle name="Normal 11 3 8" xfId="6170"/>
    <cellStyle name="Normal 11 3 9" xfId="6171"/>
    <cellStyle name="Normal 11 4" xfId="6172"/>
    <cellStyle name="Normal 11 4 2" xfId="41758"/>
    <cellStyle name="Normal 11 5" xfId="6173"/>
    <cellStyle name="Normal 11 5 2" xfId="41759"/>
    <cellStyle name="Normal 11 6" xfId="6174"/>
    <cellStyle name="Normal 11 6 2" xfId="41760"/>
    <cellStyle name="Normal 11 7" xfId="41761"/>
    <cellStyle name="Normal 12" xfId="6175"/>
    <cellStyle name="Normal 12 2" xfId="6176"/>
    <cellStyle name="Normal 12 2 10" xfId="6177"/>
    <cellStyle name="Normal 12 2 11" xfId="6178"/>
    <cellStyle name="Normal 12 2 12" xfId="6179"/>
    <cellStyle name="Normal 12 2 13" xfId="6180"/>
    <cellStyle name="Normal 12 2 14" xfId="6181"/>
    <cellStyle name="Normal 12 2 15" xfId="6182"/>
    <cellStyle name="Normal 12 2 2" xfId="6183"/>
    <cellStyle name="Normal 12 2 3" xfId="6184"/>
    <cellStyle name="Normal 12 2 4" xfId="6185"/>
    <cellStyle name="Normal 12 2 5" xfId="6186"/>
    <cellStyle name="Normal 12 2 6" xfId="6187"/>
    <cellStyle name="Normal 12 2 7" xfId="6188"/>
    <cellStyle name="Normal 12 2 8" xfId="6189"/>
    <cellStyle name="Normal 12 2 9" xfId="6190"/>
    <cellStyle name="Normal 12 3" xfId="6191"/>
    <cellStyle name="Normal 12 3 10" xfId="6192"/>
    <cellStyle name="Normal 12 3 11" xfId="6193"/>
    <cellStyle name="Normal 12 3 12" xfId="6194"/>
    <cellStyle name="Normal 12 3 13" xfId="6195"/>
    <cellStyle name="Normal 12 3 14" xfId="6196"/>
    <cellStyle name="Normal 12 3 2" xfId="6197"/>
    <cellStyle name="Normal 12 3 3" xfId="6198"/>
    <cellStyle name="Normal 12 3 4" xfId="6199"/>
    <cellStyle name="Normal 12 3 5" xfId="6200"/>
    <cellStyle name="Normal 12 3 6" xfId="6201"/>
    <cellStyle name="Normal 12 3 7" xfId="6202"/>
    <cellStyle name="Normal 12 3 8" xfId="6203"/>
    <cellStyle name="Normal 12 3 9" xfId="6204"/>
    <cellStyle name="Normal 13" xfId="6205"/>
    <cellStyle name="Normal 13 2" xfId="6206"/>
    <cellStyle name="Normal 13 2 2" xfId="41762"/>
    <cellStyle name="Normal 13 3" xfId="41763"/>
    <cellStyle name="Normal 14" xfId="6207"/>
    <cellStyle name="Normal 14 10" xfId="6208"/>
    <cellStyle name="Normal 14 10 2" xfId="6209"/>
    <cellStyle name="Normal 14 11" xfId="6210"/>
    <cellStyle name="Normal 14 11 2" xfId="6211"/>
    <cellStyle name="Normal 14 12" xfId="6212"/>
    <cellStyle name="Normal 14 12 2" xfId="6213"/>
    <cellStyle name="Normal 14 13" xfId="6214"/>
    <cellStyle name="Normal 14 13 2" xfId="6215"/>
    <cellStyle name="Normal 14 14" xfId="6216"/>
    <cellStyle name="Normal 14 14 2" xfId="6217"/>
    <cellStyle name="Normal 14 15" xfId="6218"/>
    <cellStyle name="Normal 14 16" xfId="41764"/>
    <cellStyle name="Normal 14 2" xfId="6219"/>
    <cellStyle name="Normal 14 2 2" xfId="41765"/>
    <cellStyle name="Normal 14 3" xfId="6220"/>
    <cellStyle name="Normal 14 4" xfId="6221"/>
    <cellStyle name="Normal 14 4 10" xfId="6222"/>
    <cellStyle name="Normal 14 4 10 2" xfId="6223"/>
    <cellStyle name="Normal 14 4 11" xfId="6224"/>
    <cellStyle name="Normal 14 4 11 2" xfId="6225"/>
    <cellStyle name="Normal 14 4 12" xfId="6226"/>
    <cellStyle name="Normal 14 4 2" xfId="6227"/>
    <cellStyle name="Normal 14 4 2 10" xfId="6228"/>
    <cellStyle name="Normal 14 4 2 10 2" xfId="6229"/>
    <cellStyle name="Normal 14 4 2 11" xfId="6230"/>
    <cellStyle name="Normal 14 4 2 2" xfId="6231"/>
    <cellStyle name="Normal 14 4 2 2 2" xfId="6232"/>
    <cellStyle name="Normal 14 4 2 3" xfId="6233"/>
    <cellStyle name="Normal 14 4 2 3 2" xfId="6234"/>
    <cellStyle name="Normal 14 4 2 4" xfId="6235"/>
    <cellStyle name="Normal 14 4 2 4 2" xfId="6236"/>
    <cellStyle name="Normal 14 4 2 5" xfId="6237"/>
    <cellStyle name="Normal 14 4 2 5 2" xfId="6238"/>
    <cellStyle name="Normal 14 4 2 6" xfId="6239"/>
    <cellStyle name="Normal 14 4 2 6 2" xfId="6240"/>
    <cellStyle name="Normal 14 4 2 7" xfId="6241"/>
    <cellStyle name="Normal 14 4 2 7 2" xfId="6242"/>
    <cellStyle name="Normal 14 4 2 8" xfId="6243"/>
    <cellStyle name="Normal 14 4 2 8 2" xfId="6244"/>
    <cellStyle name="Normal 14 4 2 9" xfId="6245"/>
    <cellStyle name="Normal 14 4 2 9 2" xfId="6246"/>
    <cellStyle name="Normal 14 4 3" xfId="6247"/>
    <cellStyle name="Normal 14 4 3 2" xfId="6248"/>
    <cellStyle name="Normal 14 4 4" xfId="6249"/>
    <cellStyle name="Normal 14 4 4 2" xfId="6250"/>
    <cellStyle name="Normal 14 4 5" xfId="6251"/>
    <cellStyle name="Normal 14 4 5 2" xfId="6252"/>
    <cellStyle name="Normal 14 4 6" xfId="6253"/>
    <cellStyle name="Normal 14 4 6 2" xfId="6254"/>
    <cellStyle name="Normal 14 4 7" xfId="6255"/>
    <cellStyle name="Normal 14 4 7 2" xfId="6256"/>
    <cellStyle name="Normal 14 4 8" xfId="6257"/>
    <cellStyle name="Normal 14 4 8 2" xfId="6258"/>
    <cellStyle name="Normal 14 4 9" xfId="6259"/>
    <cellStyle name="Normal 14 4 9 2" xfId="6260"/>
    <cellStyle name="Normal 14 5" xfId="6261"/>
    <cellStyle name="Normal 14 5 10" xfId="6262"/>
    <cellStyle name="Normal 14 5 10 2" xfId="6263"/>
    <cellStyle name="Normal 14 5 11" xfId="6264"/>
    <cellStyle name="Normal 14 5 2" xfId="6265"/>
    <cellStyle name="Normal 14 5 2 2" xfId="6266"/>
    <cellStyle name="Normal 14 5 3" xfId="6267"/>
    <cellStyle name="Normal 14 5 3 2" xfId="6268"/>
    <cellStyle name="Normal 14 5 4" xfId="6269"/>
    <cellStyle name="Normal 14 5 4 2" xfId="6270"/>
    <cellStyle name="Normal 14 5 5" xfId="6271"/>
    <cellStyle name="Normal 14 5 5 2" xfId="6272"/>
    <cellStyle name="Normal 14 5 6" xfId="6273"/>
    <cellStyle name="Normal 14 5 6 2" xfId="6274"/>
    <cellStyle name="Normal 14 5 7" xfId="6275"/>
    <cellStyle name="Normal 14 5 7 2" xfId="6276"/>
    <cellStyle name="Normal 14 5 8" xfId="6277"/>
    <cellStyle name="Normal 14 5 8 2" xfId="6278"/>
    <cellStyle name="Normal 14 5 9" xfId="6279"/>
    <cellStyle name="Normal 14 5 9 2" xfId="6280"/>
    <cellStyle name="Normal 14 6" xfId="6281"/>
    <cellStyle name="Normal 14 6 2" xfId="6282"/>
    <cellStyle name="Normal 14 7" xfId="6283"/>
    <cellStyle name="Normal 14 7 2" xfId="6284"/>
    <cellStyle name="Normal 14 8" xfId="6285"/>
    <cellStyle name="Normal 14 8 2" xfId="6286"/>
    <cellStyle name="Normal 14 9" xfId="6287"/>
    <cellStyle name="Normal 14 9 2" xfId="6288"/>
    <cellStyle name="Normal 15" xfId="6289"/>
    <cellStyle name="Normal 15 10" xfId="6290"/>
    <cellStyle name="Normal 15 10 2" xfId="6291"/>
    <cellStyle name="Normal 15 11" xfId="6292"/>
    <cellStyle name="Normal 15 11 2" xfId="6293"/>
    <cellStyle name="Normal 15 12" xfId="6294"/>
    <cellStyle name="Normal 15 12 2" xfId="6295"/>
    <cellStyle name="Normal 15 13" xfId="6296"/>
    <cellStyle name="Normal 15 13 2" xfId="6297"/>
    <cellStyle name="Normal 15 14" xfId="6298"/>
    <cellStyle name="Normal 15 14 2" xfId="6299"/>
    <cellStyle name="Normal 15 15" xfId="6300"/>
    <cellStyle name="Normal 15 16" xfId="41766"/>
    <cellStyle name="Normal 15 2" xfId="6301"/>
    <cellStyle name="Normal 15 2 2" xfId="41767"/>
    <cellStyle name="Normal 15 3" xfId="6302"/>
    <cellStyle name="Normal 15 4" xfId="6303"/>
    <cellStyle name="Normal 15 4 10" xfId="6304"/>
    <cellStyle name="Normal 15 4 10 2" xfId="6305"/>
    <cellStyle name="Normal 15 4 11" xfId="6306"/>
    <cellStyle name="Normal 15 4 11 2" xfId="6307"/>
    <cellStyle name="Normal 15 4 12" xfId="6308"/>
    <cellStyle name="Normal 15 4 2" xfId="6309"/>
    <cellStyle name="Normal 15 4 2 10" xfId="6310"/>
    <cellStyle name="Normal 15 4 2 10 2" xfId="6311"/>
    <cellStyle name="Normal 15 4 2 11" xfId="6312"/>
    <cellStyle name="Normal 15 4 2 2" xfId="6313"/>
    <cellStyle name="Normal 15 4 2 2 2" xfId="6314"/>
    <cellStyle name="Normal 15 4 2 3" xfId="6315"/>
    <cellStyle name="Normal 15 4 2 3 2" xfId="6316"/>
    <cellStyle name="Normal 15 4 2 4" xfId="6317"/>
    <cellStyle name="Normal 15 4 2 4 2" xfId="6318"/>
    <cellStyle name="Normal 15 4 2 5" xfId="6319"/>
    <cellStyle name="Normal 15 4 2 5 2" xfId="6320"/>
    <cellStyle name="Normal 15 4 2 6" xfId="6321"/>
    <cellStyle name="Normal 15 4 2 6 2" xfId="6322"/>
    <cellStyle name="Normal 15 4 2 7" xfId="6323"/>
    <cellStyle name="Normal 15 4 2 7 2" xfId="6324"/>
    <cellStyle name="Normal 15 4 2 8" xfId="6325"/>
    <cellStyle name="Normal 15 4 2 8 2" xfId="6326"/>
    <cellStyle name="Normal 15 4 2 9" xfId="6327"/>
    <cellStyle name="Normal 15 4 2 9 2" xfId="6328"/>
    <cellStyle name="Normal 15 4 3" xfId="6329"/>
    <cellStyle name="Normal 15 4 3 2" xfId="6330"/>
    <cellStyle name="Normal 15 4 4" xfId="6331"/>
    <cellStyle name="Normal 15 4 4 2" xfId="6332"/>
    <cellStyle name="Normal 15 4 5" xfId="6333"/>
    <cellStyle name="Normal 15 4 5 2" xfId="6334"/>
    <cellStyle name="Normal 15 4 6" xfId="6335"/>
    <cellStyle name="Normal 15 4 6 2" xfId="6336"/>
    <cellStyle name="Normal 15 4 7" xfId="6337"/>
    <cellStyle name="Normal 15 4 7 2" xfId="6338"/>
    <cellStyle name="Normal 15 4 8" xfId="6339"/>
    <cellStyle name="Normal 15 4 8 2" xfId="6340"/>
    <cellStyle name="Normal 15 4 9" xfId="6341"/>
    <cellStyle name="Normal 15 4 9 2" xfId="6342"/>
    <cellStyle name="Normal 15 5" xfId="6343"/>
    <cellStyle name="Normal 15 5 10" xfId="6344"/>
    <cellStyle name="Normal 15 5 10 2" xfId="6345"/>
    <cellStyle name="Normal 15 5 11" xfId="6346"/>
    <cellStyle name="Normal 15 5 2" xfId="6347"/>
    <cellStyle name="Normal 15 5 2 2" xfId="6348"/>
    <cellStyle name="Normal 15 5 3" xfId="6349"/>
    <cellStyle name="Normal 15 5 3 2" xfId="6350"/>
    <cellStyle name="Normal 15 5 4" xfId="6351"/>
    <cellStyle name="Normal 15 5 4 2" xfId="6352"/>
    <cellStyle name="Normal 15 5 5" xfId="6353"/>
    <cellStyle name="Normal 15 5 5 2" xfId="6354"/>
    <cellStyle name="Normal 15 5 6" xfId="6355"/>
    <cellStyle name="Normal 15 5 6 2" xfId="6356"/>
    <cellStyle name="Normal 15 5 7" xfId="6357"/>
    <cellStyle name="Normal 15 5 7 2" xfId="6358"/>
    <cellStyle name="Normal 15 5 8" xfId="6359"/>
    <cellStyle name="Normal 15 5 8 2" xfId="6360"/>
    <cellStyle name="Normal 15 5 9" xfId="6361"/>
    <cellStyle name="Normal 15 5 9 2" xfId="6362"/>
    <cellStyle name="Normal 15 6" xfId="6363"/>
    <cellStyle name="Normal 15 6 2" xfId="6364"/>
    <cellStyle name="Normal 15 7" xfId="6365"/>
    <cellStyle name="Normal 15 7 2" xfId="6366"/>
    <cellStyle name="Normal 15 8" xfId="6367"/>
    <cellStyle name="Normal 15 8 2" xfId="6368"/>
    <cellStyle name="Normal 15 9" xfId="6369"/>
    <cellStyle name="Normal 15 9 2" xfId="6370"/>
    <cellStyle name="Normal 16" xfId="6371"/>
    <cellStyle name="Normal 16 10" xfId="6372"/>
    <cellStyle name="Normal 16 11" xfId="6373"/>
    <cellStyle name="Normal 16 12" xfId="6374"/>
    <cellStyle name="Normal 16 13" xfId="6375"/>
    <cellStyle name="Normal 16 14" xfId="6376"/>
    <cellStyle name="Normal 16 15" xfId="6377"/>
    <cellStyle name="Normal 16 2" xfId="6378"/>
    <cellStyle name="Normal 16 3" xfId="6379"/>
    <cellStyle name="Normal 16 4" xfId="6380"/>
    <cellStyle name="Normal 16 5" xfId="6381"/>
    <cellStyle name="Normal 16 6" xfId="6382"/>
    <cellStyle name="Normal 16 7" xfId="6383"/>
    <cellStyle name="Normal 16 8" xfId="6384"/>
    <cellStyle name="Normal 16 9" xfId="6385"/>
    <cellStyle name="Normal 17" xfId="6386"/>
    <cellStyle name="Normal 17 10" xfId="6387"/>
    <cellStyle name="Normal 17 10 2" xfId="6388"/>
    <cellStyle name="Normal 17 11" xfId="6389"/>
    <cellStyle name="Normal 17 11 2" xfId="6390"/>
    <cellStyle name="Normal 17 12" xfId="6391"/>
    <cellStyle name="Normal 17 12 2" xfId="6392"/>
    <cellStyle name="Normal 17 13" xfId="6393"/>
    <cellStyle name="Normal 17 14" xfId="41768"/>
    <cellStyle name="Normal 17 2" xfId="6394"/>
    <cellStyle name="Normal 17 2 10" xfId="6395"/>
    <cellStyle name="Normal 17 2 10 2" xfId="6396"/>
    <cellStyle name="Normal 17 2 11" xfId="6397"/>
    <cellStyle name="Normal 17 2 11 2" xfId="6398"/>
    <cellStyle name="Normal 17 2 12" xfId="6399"/>
    <cellStyle name="Normal 17 2 13" xfId="41769"/>
    <cellStyle name="Normal 17 2 2" xfId="6400"/>
    <cellStyle name="Normal 17 2 2 10" xfId="6401"/>
    <cellStyle name="Normal 17 2 2 10 2" xfId="6402"/>
    <cellStyle name="Normal 17 2 2 11" xfId="6403"/>
    <cellStyle name="Normal 17 2 2 2" xfId="6404"/>
    <cellStyle name="Normal 17 2 2 2 2" xfId="6405"/>
    <cellStyle name="Normal 17 2 2 3" xfId="6406"/>
    <cellStyle name="Normal 17 2 2 3 2" xfId="6407"/>
    <cellStyle name="Normal 17 2 2 4" xfId="6408"/>
    <cellStyle name="Normal 17 2 2 4 2" xfId="6409"/>
    <cellStyle name="Normal 17 2 2 5" xfId="6410"/>
    <cellStyle name="Normal 17 2 2 5 2" xfId="6411"/>
    <cellStyle name="Normal 17 2 2 6" xfId="6412"/>
    <cellStyle name="Normal 17 2 2 6 2" xfId="6413"/>
    <cellStyle name="Normal 17 2 2 7" xfId="6414"/>
    <cellStyle name="Normal 17 2 2 7 2" xfId="6415"/>
    <cellStyle name="Normal 17 2 2 8" xfId="6416"/>
    <cellStyle name="Normal 17 2 2 8 2" xfId="6417"/>
    <cellStyle name="Normal 17 2 2 9" xfId="6418"/>
    <cellStyle name="Normal 17 2 2 9 2" xfId="6419"/>
    <cellStyle name="Normal 17 2 3" xfId="6420"/>
    <cellStyle name="Normal 17 2 3 2" xfId="6421"/>
    <cellStyle name="Normal 17 2 4" xfId="6422"/>
    <cellStyle name="Normal 17 2 4 2" xfId="6423"/>
    <cellStyle name="Normal 17 2 5" xfId="6424"/>
    <cellStyle name="Normal 17 2 5 2" xfId="6425"/>
    <cellStyle name="Normal 17 2 6" xfId="6426"/>
    <cellStyle name="Normal 17 2 6 2" xfId="6427"/>
    <cellStyle name="Normal 17 2 7" xfId="6428"/>
    <cellStyle name="Normal 17 2 7 2" xfId="6429"/>
    <cellStyle name="Normal 17 2 8" xfId="6430"/>
    <cellStyle name="Normal 17 2 8 2" xfId="6431"/>
    <cellStyle name="Normal 17 2 9" xfId="6432"/>
    <cellStyle name="Normal 17 2 9 2" xfId="6433"/>
    <cellStyle name="Normal 17 3" xfId="6434"/>
    <cellStyle name="Normal 17 3 10" xfId="6435"/>
    <cellStyle name="Normal 17 3 10 2" xfId="6436"/>
    <cellStyle name="Normal 17 3 11" xfId="6437"/>
    <cellStyle name="Normal 17 3 2" xfId="6438"/>
    <cellStyle name="Normal 17 3 2 2" xfId="6439"/>
    <cellStyle name="Normal 17 3 3" xfId="6440"/>
    <cellStyle name="Normal 17 3 3 2" xfId="6441"/>
    <cellStyle name="Normal 17 3 4" xfId="6442"/>
    <cellStyle name="Normal 17 3 4 2" xfId="6443"/>
    <cellStyle name="Normal 17 3 5" xfId="6444"/>
    <cellStyle name="Normal 17 3 5 2" xfId="6445"/>
    <cellStyle name="Normal 17 3 6" xfId="6446"/>
    <cellStyle name="Normal 17 3 6 2" xfId="6447"/>
    <cellStyle name="Normal 17 3 7" xfId="6448"/>
    <cellStyle name="Normal 17 3 7 2" xfId="6449"/>
    <cellStyle name="Normal 17 3 8" xfId="6450"/>
    <cellStyle name="Normal 17 3 8 2" xfId="6451"/>
    <cellStyle name="Normal 17 3 9" xfId="6452"/>
    <cellStyle name="Normal 17 3 9 2" xfId="6453"/>
    <cellStyle name="Normal 17 4" xfId="6454"/>
    <cellStyle name="Normal 17 4 2" xfId="6455"/>
    <cellStyle name="Normal 17 5" xfId="6456"/>
    <cellStyle name="Normal 17 5 2" xfId="6457"/>
    <cellStyle name="Normal 17 6" xfId="6458"/>
    <cellStyle name="Normal 17 6 2" xfId="6459"/>
    <cellStyle name="Normal 17 7" xfId="6460"/>
    <cellStyle name="Normal 17 7 2" xfId="6461"/>
    <cellStyle name="Normal 17 8" xfId="6462"/>
    <cellStyle name="Normal 17 8 2" xfId="6463"/>
    <cellStyle name="Normal 17 9" xfId="6464"/>
    <cellStyle name="Normal 17 9 2" xfId="6465"/>
    <cellStyle name="Normal 18" xfId="6466"/>
    <cellStyle name="Normal 18 10" xfId="6467"/>
    <cellStyle name="Normal 18 11" xfId="6468"/>
    <cellStyle name="Normal 18 12" xfId="6469"/>
    <cellStyle name="Normal 18 13" xfId="6470"/>
    <cellStyle name="Normal 18 14" xfId="6471"/>
    <cellStyle name="Normal 18 15" xfId="6472"/>
    <cellStyle name="Normal 18 16" xfId="6473"/>
    <cellStyle name="Normal 18 2" xfId="6474"/>
    <cellStyle name="Normal 18 2 10" xfId="6475"/>
    <cellStyle name="Normal 18 2 11" xfId="6476"/>
    <cellStyle name="Normal 18 2 12" xfId="6477"/>
    <cellStyle name="Normal 18 2 13" xfId="6478"/>
    <cellStyle name="Normal 18 2 14" xfId="6479"/>
    <cellStyle name="Normal 18 2 2" xfId="6480"/>
    <cellStyle name="Normal 18 2 3" xfId="6481"/>
    <cellStyle name="Normal 18 2 4" xfId="6482"/>
    <cellStyle name="Normal 18 2 5" xfId="6483"/>
    <cellStyle name="Normal 18 2 6" xfId="6484"/>
    <cellStyle name="Normal 18 2 7" xfId="6485"/>
    <cellStyle name="Normal 18 2 8" xfId="6486"/>
    <cellStyle name="Normal 18 2 9" xfId="6487"/>
    <cellStyle name="Normal 18 3" xfId="6488"/>
    <cellStyle name="Normal 18 4" xfId="6489"/>
    <cellStyle name="Normal 18 5" xfId="6490"/>
    <cellStyle name="Normal 18 6" xfId="6491"/>
    <cellStyle name="Normal 18 7" xfId="6492"/>
    <cellStyle name="Normal 18 8" xfId="6493"/>
    <cellStyle name="Normal 18 9" xfId="6494"/>
    <cellStyle name="Normal 19" xfId="6495"/>
    <cellStyle name="Normal 19 10" xfId="6496"/>
    <cellStyle name="Normal 19 11" xfId="6497"/>
    <cellStyle name="Normal 19 12" xfId="6498"/>
    <cellStyle name="Normal 19 13" xfId="6499"/>
    <cellStyle name="Normal 19 14" xfId="6500"/>
    <cellStyle name="Normal 19 15" xfId="6501"/>
    <cellStyle name="Normal 19 2" xfId="6502"/>
    <cellStyle name="Normal 19 3" xfId="6503"/>
    <cellStyle name="Normal 19 4" xfId="6504"/>
    <cellStyle name="Normal 19 5" xfId="6505"/>
    <cellStyle name="Normal 19 6" xfId="6506"/>
    <cellStyle name="Normal 19 7" xfId="6507"/>
    <cellStyle name="Normal 19 8" xfId="6508"/>
    <cellStyle name="Normal 19 9" xfId="6509"/>
    <cellStyle name="Normal 2" xfId="6510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2 6" xfId="41770"/>
    <cellStyle name="Normal 2 11 2 3" xfId="6929"/>
    <cellStyle name="Normal 2 11 2 3 2" xfId="41771"/>
    <cellStyle name="Normal 2 11 2 4" xfId="6930"/>
    <cellStyle name="Normal 2 11 2 4 2" xfId="41772"/>
    <cellStyle name="Normal 2 11 2 5" xfId="6931"/>
    <cellStyle name="Normal 2 11 2 5 2" xfId="41773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1 7" xfId="41774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5 6" xfId="41775"/>
    <cellStyle name="Normal 2 16" xfId="7877"/>
    <cellStyle name="Normal 2 16 2" xfId="41776"/>
    <cellStyle name="Normal 2 17" xfId="7878"/>
    <cellStyle name="Normal 2 17 2" xfId="41777"/>
    <cellStyle name="Normal 2 18" xfId="7879"/>
    <cellStyle name="Normal 2 18 2" xfId="41778"/>
    <cellStyle name="Normal 2 19" xfId="7880"/>
    <cellStyle name="Normal 2 2" xfId="7881"/>
    <cellStyle name="Normal 2 2 10" xfId="7882"/>
    <cellStyle name="Normal 2 2 10 2" xfId="41779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2 2" xfId="41780"/>
    <cellStyle name="Normal 2 2 11 2 2 3" xfId="7919"/>
    <cellStyle name="Normal 2 2 11 2 2 3 2" xfId="41781"/>
    <cellStyle name="Normal 2 2 11 2 2 4" xfId="7920"/>
    <cellStyle name="Normal 2 2 11 2 2 4 2" xfId="41782"/>
    <cellStyle name="Normal 2 2 11 2 2 5" xfId="7921"/>
    <cellStyle name="Normal 2 2 11 2 2 5 2" xfId="41783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2 6" xfId="41784"/>
    <cellStyle name="Normal 2 2 11 3" xfId="8226"/>
    <cellStyle name="Normal 2 2 11 3 2" xfId="41785"/>
    <cellStyle name="Normal 2 2 11 4" xfId="8227"/>
    <cellStyle name="Normal 2 2 11 4 2" xfId="41786"/>
    <cellStyle name="Normal 2 2 11 5" xfId="8228"/>
    <cellStyle name="Normal 2 2 11 5 2" xfId="41787"/>
    <cellStyle name="Normal 2 2 11 6" xfId="8229"/>
    <cellStyle name="Normal 2 2 11 6 2" xfId="41788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2 2" xfId="41789"/>
    <cellStyle name="Normal 2 2 13" xfId="8293"/>
    <cellStyle name="Normal 2 2 13 2" xfId="41790"/>
    <cellStyle name="Normal 2 2 14" xfId="8294"/>
    <cellStyle name="Normal 2 2 14 2" xfId="41791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2 2" xfId="41792"/>
    <cellStyle name="Normal 2 2 15 3" xfId="8312"/>
    <cellStyle name="Normal 2 2 15 3 2" xfId="41793"/>
    <cellStyle name="Normal 2 2 15 4" xfId="8313"/>
    <cellStyle name="Normal 2 2 15 4 2" xfId="41794"/>
    <cellStyle name="Normal 2 2 15 5" xfId="8314"/>
    <cellStyle name="Normal 2 2 15 5 2" xfId="41795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3 6" xfId="41796"/>
    <cellStyle name="Normal 2 2 2 14" xfId="9182"/>
    <cellStyle name="Normal 2 2 2 14 2" xfId="41797"/>
    <cellStyle name="Normal 2 2 2 15" xfId="9183"/>
    <cellStyle name="Normal 2 2 2 15 2" xfId="41798"/>
    <cellStyle name="Normal 2 2 2 16" xfId="9184"/>
    <cellStyle name="Normal 2 2 2 16 2" xfId="41799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0 2" xfId="41800"/>
    <cellStyle name="Normal 2 2 2 2 11" xfId="9267"/>
    <cellStyle name="Normal 2 2 2 2 11 2" xfId="41801"/>
    <cellStyle name="Normal 2 2 2 2 12" xfId="9268"/>
    <cellStyle name="Normal 2 2 2 2 12 2" xfId="41802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2 2" xfId="41803"/>
    <cellStyle name="Normal 2 2 2 2 13 3" xfId="9286"/>
    <cellStyle name="Normal 2 2 2 2 13 3 2" xfId="41804"/>
    <cellStyle name="Normal 2 2 2 2 13 4" xfId="9287"/>
    <cellStyle name="Normal 2 2 2 2 13 4 2" xfId="41805"/>
    <cellStyle name="Normal 2 2 2 2 13 5" xfId="9288"/>
    <cellStyle name="Normal 2 2 2 2 13 5 2" xfId="41806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17" xfId="41807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10" xfId="41808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2 2" xfId="41809"/>
    <cellStyle name="Normal 2 2 2 2 2 2 2 2 2 3" xfId="9707"/>
    <cellStyle name="Normal 2 2 2 2 2 2 2 2 2 3 2" xfId="41810"/>
    <cellStyle name="Normal 2 2 2 2 2 2 2 2 2 4" xfId="9708"/>
    <cellStyle name="Normal 2 2 2 2 2 2 2 2 2 4 2" xfId="41811"/>
    <cellStyle name="Normal 2 2 2 2 2 2 2 2 2 5" xfId="9709"/>
    <cellStyle name="Normal 2 2 2 2 2 2 2 2 2 5 2" xfId="41812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2 6" xfId="41813"/>
    <cellStyle name="Normal 2 2 2 2 2 2 2 3" xfId="10014"/>
    <cellStyle name="Normal 2 2 2 2 2 2 2 3 2" xfId="41814"/>
    <cellStyle name="Normal 2 2 2 2 2 2 2 4" xfId="10015"/>
    <cellStyle name="Normal 2 2 2 2 2 2 2 4 2" xfId="41815"/>
    <cellStyle name="Normal 2 2 2 2 2 2 2 5" xfId="10016"/>
    <cellStyle name="Normal 2 2 2 2 2 2 2 5 2" xfId="41816"/>
    <cellStyle name="Normal 2 2 2 2 2 2 2 6" xfId="10017"/>
    <cellStyle name="Normal 2 2 2 2 2 2 2 6 2" xfId="41817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3 2" xfId="41818"/>
    <cellStyle name="Normal 2 2 2 2 2 2 4" xfId="10081"/>
    <cellStyle name="Normal 2 2 2 2 2 2 4 2" xfId="41819"/>
    <cellStyle name="Normal 2 2 2 2 2 2 5" xfId="10082"/>
    <cellStyle name="Normal 2 2 2 2 2 2 5 2" xfId="41820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2 2" xfId="41821"/>
    <cellStyle name="Normal 2 2 2 2 2 2 6 3" xfId="10100"/>
    <cellStyle name="Normal 2 2 2 2 2 2 6 3 2" xfId="41822"/>
    <cellStyle name="Normal 2 2 2 2 2 2 6 4" xfId="10101"/>
    <cellStyle name="Normal 2 2 2 2 2 2 6 4 2" xfId="41823"/>
    <cellStyle name="Normal 2 2 2 2 2 2 6 5" xfId="10102"/>
    <cellStyle name="Normal 2 2 2 2 2 2 6 5 2" xfId="41824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2 6" xfId="41825"/>
    <cellStyle name="Normal 2 2 2 2 2 3 2 3" xfId="10748"/>
    <cellStyle name="Normal 2 2 2 2 2 3 2 3 2" xfId="41826"/>
    <cellStyle name="Normal 2 2 2 2 2 3 2 4" xfId="10749"/>
    <cellStyle name="Normal 2 2 2 2 2 3 2 4 2" xfId="41827"/>
    <cellStyle name="Normal 2 2 2 2 2 3 2 5" xfId="10750"/>
    <cellStyle name="Normal 2 2 2 2 2 3 2 5 2" xfId="41828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3 7" xfId="41829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6 6" xfId="41830"/>
    <cellStyle name="Normal 2 2 2 2 2 7" xfId="11616"/>
    <cellStyle name="Normal 2 2 2 2 2 7 2" xfId="41831"/>
    <cellStyle name="Normal 2 2 2 2 2 8" xfId="11617"/>
    <cellStyle name="Normal 2 2 2 2 2 8 2" xfId="41832"/>
    <cellStyle name="Normal 2 2 2 2 2 9" xfId="11618"/>
    <cellStyle name="Normal 2 2 2 2 2 9 2" xfId="41833"/>
    <cellStyle name="Normal 2 2 2 2 3" xfId="11619"/>
    <cellStyle name="Normal 2 2 2 2 3 2" xfId="41834"/>
    <cellStyle name="Normal 2 2 2 2 4" xfId="11620"/>
    <cellStyle name="Normal 2 2 2 2 4 2" xfId="41835"/>
    <cellStyle name="Normal 2 2 2 2 5" xfId="11621"/>
    <cellStyle name="Normal 2 2 2 2 5 2" xfId="41836"/>
    <cellStyle name="Normal 2 2 2 2 6" xfId="11622"/>
    <cellStyle name="Normal 2 2 2 2 6 2" xfId="41837"/>
    <cellStyle name="Normal 2 2 2 2 7" xfId="11623"/>
    <cellStyle name="Normal 2 2 2 2 7 2" xfId="41838"/>
    <cellStyle name="Normal 2 2 2 2 8" xfId="11624"/>
    <cellStyle name="Normal 2 2 2 2 8 2" xfId="41839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2 2" xfId="41840"/>
    <cellStyle name="Normal 2 2 2 2 9 2 2 3" xfId="11661"/>
    <cellStyle name="Normal 2 2 2 2 9 2 2 3 2" xfId="41841"/>
    <cellStyle name="Normal 2 2 2 2 9 2 2 4" xfId="11662"/>
    <cellStyle name="Normal 2 2 2 2 9 2 2 4 2" xfId="41842"/>
    <cellStyle name="Normal 2 2 2 2 9 2 2 5" xfId="11663"/>
    <cellStyle name="Normal 2 2 2 2 9 2 2 5 2" xfId="41843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2 6" xfId="41844"/>
    <cellStyle name="Normal 2 2 2 2 9 3" xfId="11968"/>
    <cellStyle name="Normal 2 2 2 2 9 3 2" xfId="41845"/>
    <cellStyle name="Normal 2 2 2 2 9 4" xfId="11969"/>
    <cellStyle name="Normal 2 2 2 2 9 4 2" xfId="41846"/>
    <cellStyle name="Normal 2 2 2 2 9 5" xfId="11970"/>
    <cellStyle name="Normal 2 2 2 2 9 5 2" xfId="41847"/>
    <cellStyle name="Normal 2 2 2 2 9 6" xfId="11971"/>
    <cellStyle name="Normal 2 2 2 2 9 6 2" xfId="41848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10" xfId="41849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2 6" xfId="41850"/>
    <cellStyle name="Normal 2 2 2 3 2 2 2 3" xfId="12450"/>
    <cellStyle name="Normal 2 2 2 3 2 2 2 3 2" xfId="41851"/>
    <cellStyle name="Normal 2 2 2 3 2 2 2 4" xfId="12451"/>
    <cellStyle name="Normal 2 2 2 3 2 2 2 4 2" xfId="41852"/>
    <cellStyle name="Normal 2 2 2 3 2 2 2 5" xfId="12452"/>
    <cellStyle name="Normal 2 2 2 3 2 2 2 5 2" xfId="41853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 7" xfId="41854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6 6" xfId="41855"/>
    <cellStyle name="Normal 2 2 2 3 2 7" xfId="13401"/>
    <cellStyle name="Normal 2 2 2 3 2 7 2" xfId="41856"/>
    <cellStyle name="Normal 2 2 2 3 2 8" xfId="13402"/>
    <cellStyle name="Normal 2 2 2 3 2 8 2" xfId="41857"/>
    <cellStyle name="Normal 2 2 2 3 2 9" xfId="13403"/>
    <cellStyle name="Normal 2 2 2 3 2 9 2" xfId="41858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2 2" xfId="41859"/>
    <cellStyle name="Normal 2 2 2 3 3 2 2 3" xfId="13440"/>
    <cellStyle name="Normal 2 2 2 3 3 2 2 3 2" xfId="41860"/>
    <cellStyle name="Normal 2 2 2 3 3 2 2 4" xfId="13441"/>
    <cellStyle name="Normal 2 2 2 3 3 2 2 4 2" xfId="41861"/>
    <cellStyle name="Normal 2 2 2 3 3 2 2 5" xfId="13442"/>
    <cellStyle name="Normal 2 2 2 3 3 2 2 5 2" xfId="41862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2 6" xfId="41863"/>
    <cellStyle name="Normal 2 2 2 3 3 3" xfId="13747"/>
    <cellStyle name="Normal 2 2 2 3 3 3 2" xfId="41864"/>
    <cellStyle name="Normal 2 2 2 3 3 4" xfId="13748"/>
    <cellStyle name="Normal 2 2 2 3 3 4 2" xfId="41865"/>
    <cellStyle name="Normal 2 2 2 3 3 5" xfId="13749"/>
    <cellStyle name="Normal 2 2 2 3 3 5 2" xfId="41866"/>
    <cellStyle name="Normal 2 2 2 3 3 6" xfId="13750"/>
    <cellStyle name="Normal 2 2 2 3 3 6 2" xfId="41867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4 2" xfId="41868"/>
    <cellStyle name="Normal 2 2 2 3 5" xfId="13814"/>
    <cellStyle name="Normal 2 2 2 3 5 2" xfId="41869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2 2" xfId="41870"/>
    <cellStyle name="Normal 2 2 2 3 6 3" xfId="13832"/>
    <cellStyle name="Normal 2 2 2 3 6 3 2" xfId="41871"/>
    <cellStyle name="Normal 2 2 2 3 6 4" xfId="13833"/>
    <cellStyle name="Normal 2 2 2 3 6 4 2" xfId="41872"/>
    <cellStyle name="Normal 2 2 2 3 6 5" xfId="13834"/>
    <cellStyle name="Normal 2 2 2 3 6 5 2" xfId="41873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2 6" xfId="41874"/>
    <cellStyle name="Normal 2 2 2 9 2 3" xfId="14877"/>
    <cellStyle name="Normal 2 2 2 9 2 3 2" xfId="41875"/>
    <cellStyle name="Normal 2 2 2 9 2 4" xfId="14878"/>
    <cellStyle name="Normal 2 2 2 9 2 4 2" xfId="41876"/>
    <cellStyle name="Normal 2 2 2 9 2 5" xfId="14879"/>
    <cellStyle name="Normal 2 2 2 9 2 5 2" xfId="41877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 9 7" xfId="41878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 2" xfId="41879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10" xfId="41880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2 2" xfId="41881"/>
    <cellStyle name="Normal 2 2 4 2 2 2 2 3" xfId="15391"/>
    <cellStyle name="Normal 2 2 4 2 2 2 2 3 2" xfId="41882"/>
    <cellStyle name="Normal 2 2 4 2 2 2 2 4" xfId="15392"/>
    <cellStyle name="Normal 2 2 4 2 2 2 2 4 2" xfId="41883"/>
    <cellStyle name="Normal 2 2 4 2 2 2 2 5" xfId="15393"/>
    <cellStyle name="Normal 2 2 4 2 2 2 2 5 2" xfId="41884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2 6" xfId="41885"/>
    <cellStyle name="Normal 2 2 4 2 2 3" xfId="15698"/>
    <cellStyle name="Normal 2 2 4 2 2 3 2" xfId="41886"/>
    <cellStyle name="Normal 2 2 4 2 2 4" xfId="15699"/>
    <cellStyle name="Normal 2 2 4 2 2 4 2" xfId="41887"/>
    <cellStyle name="Normal 2 2 4 2 2 5" xfId="15700"/>
    <cellStyle name="Normal 2 2 4 2 2 5 2" xfId="41888"/>
    <cellStyle name="Normal 2 2 4 2 2 6" xfId="15701"/>
    <cellStyle name="Normal 2 2 4 2 2 6 2" xfId="41889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3 2" xfId="41890"/>
    <cellStyle name="Normal 2 2 4 2 4" xfId="15765"/>
    <cellStyle name="Normal 2 2 4 2 4 2" xfId="41891"/>
    <cellStyle name="Normal 2 2 4 2 5" xfId="15766"/>
    <cellStyle name="Normal 2 2 4 2 5 2" xfId="41892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2 2" xfId="41893"/>
    <cellStyle name="Normal 2 2 4 2 6 3" xfId="15784"/>
    <cellStyle name="Normal 2 2 4 2 6 3 2" xfId="41894"/>
    <cellStyle name="Normal 2 2 4 2 6 4" xfId="15785"/>
    <cellStyle name="Normal 2 2 4 2 6 4 2" xfId="41895"/>
    <cellStyle name="Normal 2 2 4 2 6 5" xfId="15786"/>
    <cellStyle name="Normal 2 2 4 2 6 5 2" xfId="41896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2 6" xfId="41897"/>
    <cellStyle name="Normal 2 2 4 3 2 3" xfId="16432"/>
    <cellStyle name="Normal 2 2 4 3 2 3 2" xfId="41898"/>
    <cellStyle name="Normal 2 2 4 3 2 4" xfId="16433"/>
    <cellStyle name="Normal 2 2 4 3 2 4 2" xfId="41899"/>
    <cellStyle name="Normal 2 2 4 3 2 5" xfId="16434"/>
    <cellStyle name="Normal 2 2 4 3 2 5 2" xfId="41900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3 7" xfId="41901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6 6" xfId="41902"/>
    <cellStyle name="Normal 2 2 4 7" xfId="17300"/>
    <cellStyle name="Normal 2 2 4 7 2" xfId="41903"/>
    <cellStyle name="Normal 2 2 4 8" xfId="17301"/>
    <cellStyle name="Normal 2 2 4 8 2" xfId="41904"/>
    <cellStyle name="Normal 2 2 4 9" xfId="17302"/>
    <cellStyle name="Normal 2 2 4 9 2" xfId="41905"/>
    <cellStyle name="Normal 2 2 5" xfId="17303"/>
    <cellStyle name="Normal 2 2 5 2" xfId="41906"/>
    <cellStyle name="Normal 2 2 6" xfId="17304"/>
    <cellStyle name="Normal 2 2 6 2" xfId="41907"/>
    <cellStyle name="Normal 2 2 7" xfId="17305"/>
    <cellStyle name="Normal 2 2 7 2" xfId="41908"/>
    <cellStyle name="Normal 2 2 8" xfId="17306"/>
    <cellStyle name="Normal 2 2 8 2" xfId="41909"/>
    <cellStyle name="Normal 2 2 9" xfId="17307"/>
    <cellStyle name="Normal 2 2 9 2" xfId="41910"/>
    <cellStyle name="Normal 2 20" xfId="17308"/>
    <cellStyle name="Normal 2 20 2" xfId="41911"/>
    <cellStyle name="Normal 2 21" xfId="17309"/>
    <cellStyle name="Normal 2 22" xfId="17310"/>
    <cellStyle name="Normal 2 22 2" xfId="41912"/>
    <cellStyle name="Normal 2 23" xfId="41711"/>
    <cellStyle name="Normal 2 3" xfId="17311"/>
    <cellStyle name="Normal 2 3 10" xfId="17312"/>
    <cellStyle name="Normal 2 3 10 2" xfId="41913"/>
    <cellStyle name="Normal 2 3 11" xfId="17313"/>
    <cellStyle name="Normal 2 3 11 2" xfId="41914"/>
    <cellStyle name="Normal 2 3 12" xfId="17314"/>
    <cellStyle name="Normal 2 3 12 2" xfId="41915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2 2" xfId="41916"/>
    <cellStyle name="Normal 2 3 13 3" xfId="17332"/>
    <cellStyle name="Normal 2 3 13 3 2" xfId="41917"/>
    <cellStyle name="Normal 2 3 13 4" xfId="17333"/>
    <cellStyle name="Normal 2 3 13 4 2" xfId="41918"/>
    <cellStyle name="Normal 2 3 13 5" xfId="17334"/>
    <cellStyle name="Normal 2 3 13 5 2" xfId="41919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3 6" xfId="41920"/>
    <cellStyle name="Normal 2 3 2 14" xfId="18204"/>
    <cellStyle name="Normal 2 3 2 14 2" xfId="41921"/>
    <cellStyle name="Normal 2 3 2 15" xfId="18205"/>
    <cellStyle name="Normal 2 3 2 15 2" xfId="41922"/>
    <cellStyle name="Normal 2 3 2 16" xfId="18206"/>
    <cellStyle name="Normal 2 3 2 16 2" xfId="41923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10" xfId="41924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2 6" xfId="41925"/>
    <cellStyle name="Normal 2 3 2 2 2 2 2 3" xfId="18705"/>
    <cellStyle name="Normal 2 3 2 2 2 2 2 3 2" xfId="41926"/>
    <cellStyle name="Normal 2 3 2 2 2 2 2 4" xfId="18706"/>
    <cellStyle name="Normal 2 3 2 2 2 2 2 4 2" xfId="41927"/>
    <cellStyle name="Normal 2 3 2 2 2 2 2 5" xfId="18707"/>
    <cellStyle name="Normal 2 3 2 2 2 2 2 5 2" xfId="41928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 7" xfId="41929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6 6" xfId="41930"/>
    <cellStyle name="Normal 2 3 2 2 2 7" xfId="19656"/>
    <cellStyle name="Normal 2 3 2 2 2 7 2" xfId="41931"/>
    <cellStyle name="Normal 2 3 2 2 2 8" xfId="19657"/>
    <cellStyle name="Normal 2 3 2 2 2 8 2" xfId="41932"/>
    <cellStyle name="Normal 2 3 2 2 2 9" xfId="19658"/>
    <cellStyle name="Normal 2 3 2 2 2 9 2" xfId="41933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2 2" xfId="41934"/>
    <cellStyle name="Normal 2 3 2 2 3 2 2 3" xfId="19695"/>
    <cellStyle name="Normal 2 3 2 2 3 2 2 3 2" xfId="41935"/>
    <cellStyle name="Normal 2 3 2 2 3 2 2 4" xfId="19696"/>
    <cellStyle name="Normal 2 3 2 2 3 2 2 4 2" xfId="41936"/>
    <cellStyle name="Normal 2 3 2 2 3 2 2 5" xfId="19697"/>
    <cellStyle name="Normal 2 3 2 2 3 2 2 5 2" xfId="41937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2 6" xfId="41938"/>
    <cellStyle name="Normal 2 3 2 2 3 3" xfId="20002"/>
    <cellStyle name="Normal 2 3 2 2 3 3 2" xfId="41939"/>
    <cellStyle name="Normal 2 3 2 2 3 4" xfId="20003"/>
    <cellStyle name="Normal 2 3 2 2 3 4 2" xfId="41940"/>
    <cellStyle name="Normal 2 3 2 2 3 5" xfId="20004"/>
    <cellStyle name="Normal 2 3 2 2 3 5 2" xfId="41941"/>
    <cellStyle name="Normal 2 3 2 2 3 6" xfId="20005"/>
    <cellStyle name="Normal 2 3 2 2 3 6 2" xfId="41942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4 2" xfId="41943"/>
    <cellStyle name="Normal 2 3 2 2 5" xfId="20069"/>
    <cellStyle name="Normal 2 3 2 2 5 2" xfId="41944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2 2" xfId="41945"/>
    <cellStyle name="Normal 2 3 2 2 6 3" xfId="20087"/>
    <cellStyle name="Normal 2 3 2 2 6 3 2" xfId="41946"/>
    <cellStyle name="Normal 2 3 2 2 6 4" xfId="20088"/>
    <cellStyle name="Normal 2 3 2 2 6 4 2" xfId="41947"/>
    <cellStyle name="Normal 2 3 2 2 6 5" xfId="20089"/>
    <cellStyle name="Normal 2 3 2 2 6 5 2" xfId="41948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2 6" xfId="41949"/>
    <cellStyle name="Normal 2 3 2 9 2 3" xfId="21222"/>
    <cellStyle name="Normal 2 3 2 9 2 3 2" xfId="41950"/>
    <cellStyle name="Normal 2 3 2 9 2 4" xfId="21223"/>
    <cellStyle name="Normal 2 3 2 9 2 4 2" xfId="41951"/>
    <cellStyle name="Normal 2 3 2 9 2 5" xfId="21224"/>
    <cellStyle name="Normal 2 3 2 9 2 5 2" xfId="41952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 9 7" xfId="41953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10" xfId="41954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2 2" xfId="41955"/>
    <cellStyle name="Normal 2 3 3 2 2 2 2 3" xfId="21737"/>
    <cellStyle name="Normal 2 3 3 2 2 2 2 3 2" xfId="41956"/>
    <cellStyle name="Normal 2 3 3 2 2 2 2 4" xfId="21738"/>
    <cellStyle name="Normal 2 3 3 2 2 2 2 4 2" xfId="41957"/>
    <cellStyle name="Normal 2 3 3 2 2 2 2 5" xfId="21739"/>
    <cellStyle name="Normal 2 3 3 2 2 2 2 5 2" xfId="41958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2 6" xfId="41959"/>
    <cellStyle name="Normal 2 3 3 2 2 3" xfId="22044"/>
    <cellStyle name="Normal 2 3 3 2 2 3 2" xfId="41960"/>
    <cellStyle name="Normal 2 3 3 2 2 4" xfId="22045"/>
    <cellStyle name="Normal 2 3 3 2 2 4 2" xfId="41961"/>
    <cellStyle name="Normal 2 3 3 2 2 5" xfId="22046"/>
    <cellStyle name="Normal 2 3 3 2 2 5 2" xfId="41962"/>
    <cellStyle name="Normal 2 3 3 2 2 6" xfId="22047"/>
    <cellStyle name="Normal 2 3 3 2 2 6 2" xfId="41963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3 2" xfId="41964"/>
    <cellStyle name="Normal 2 3 3 2 4" xfId="22111"/>
    <cellStyle name="Normal 2 3 3 2 4 2" xfId="41965"/>
    <cellStyle name="Normal 2 3 3 2 5" xfId="22112"/>
    <cellStyle name="Normal 2 3 3 2 5 2" xfId="41966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2 2" xfId="41967"/>
    <cellStyle name="Normal 2 3 3 2 6 3" xfId="22130"/>
    <cellStyle name="Normal 2 3 3 2 6 3 2" xfId="41968"/>
    <cellStyle name="Normal 2 3 3 2 6 4" xfId="22131"/>
    <cellStyle name="Normal 2 3 3 2 6 4 2" xfId="41969"/>
    <cellStyle name="Normal 2 3 3 2 6 5" xfId="22132"/>
    <cellStyle name="Normal 2 3 3 2 6 5 2" xfId="41970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2 6" xfId="41971"/>
    <cellStyle name="Normal 2 3 3 3 2 3" xfId="22775"/>
    <cellStyle name="Normal 2 3 3 3 2 3 2" xfId="41972"/>
    <cellStyle name="Normal 2 3 3 3 2 4" xfId="22776"/>
    <cellStyle name="Normal 2 3 3 3 2 4 2" xfId="41973"/>
    <cellStyle name="Normal 2 3 3 3 2 5" xfId="22777"/>
    <cellStyle name="Normal 2 3 3 3 2 5 2" xfId="41974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3 7" xfId="41975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6 6" xfId="41976"/>
    <cellStyle name="Normal 2 3 3 7" xfId="23643"/>
    <cellStyle name="Normal 2 3 3 7 2" xfId="41977"/>
    <cellStyle name="Normal 2 3 3 8" xfId="23644"/>
    <cellStyle name="Normal 2 3 3 8 2" xfId="41978"/>
    <cellStyle name="Normal 2 3 3 9" xfId="23645"/>
    <cellStyle name="Normal 2 3 3 9 2" xfId="41979"/>
    <cellStyle name="Normal 2 3 4" xfId="23646"/>
    <cellStyle name="Normal 2 3 4 2" xfId="41980"/>
    <cellStyle name="Normal 2 3 5" xfId="23647"/>
    <cellStyle name="Normal 2 3 5 2" xfId="41981"/>
    <cellStyle name="Normal 2 3 6" xfId="23648"/>
    <cellStyle name="Normal 2 3 6 2" xfId="41982"/>
    <cellStyle name="Normal 2 3 7" xfId="23649"/>
    <cellStyle name="Normal 2 3 7 2" xfId="41983"/>
    <cellStyle name="Normal 2 3 8" xfId="23650"/>
    <cellStyle name="Normal 2 3 8 2" xfId="41984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2 2" xfId="41985"/>
    <cellStyle name="Normal 2 3 9 2 2 3" xfId="23687"/>
    <cellStyle name="Normal 2 3 9 2 2 3 2" xfId="41986"/>
    <cellStyle name="Normal 2 3 9 2 2 4" xfId="23688"/>
    <cellStyle name="Normal 2 3 9 2 2 4 2" xfId="41987"/>
    <cellStyle name="Normal 2 3 9 2 2 5" xfId="23689"/>
    <cellStyle name="Normal 2 3 9 2 2 5 2" xfId="41988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2 6" xfId="41989"/>
    <cellStyle name="Normal 2 3 9 3" xfId="23994"/>
    <cellStyle name="Normal 2 3 9 3 2" xfId="41990"/>
    <cellStyle name="Normal 2 3 9 4" xfId="23995"/>
    <cellStyle name="Normal 2 3 9 4 2" xfId="41991"/>
    <cellStyle name="Normal 2 3 9 5" xfId="23996"/>
    <cellStyle name="Normal 2 3 9 5 2" xfId="41992"/>
    <cellStyle name="Normal 2 3 9 6" xfId="23997"/>
    <cellStyle name="Normal 2 3 9 6 2" xfId="41993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2 6" xfId="41994"/>
    <cellStyle name="Normal 2 4 2 2 2 3" xfId="24490"/>
    <cellStyle name="Normal 2 4 2 2 2 3 2" xfId="41995"/>
    <cellStyle name="Normal 2 4 2 2 2 4" xfId="24491"/>
    <cellStyle name="Normal 2 4 2 2 2 4 2" xfId="41996"/>
    <cellStyle name="Normal 2 4 2 2 2 5" xfId="24492"/>
    <cellStyle name="Normal 2 4 2 2 2 5 2" xfId="41997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2 7" xfId="41998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6 6" xfId="41999"/>
    <cellStyle name="Normal 2 4 2 7" xfId="25438"/>
    <cellStyle name="Normal 2 4 2 7 2" xfId="42000"/>
    <cellStyle name="Normal 2 4 2 8" xfId="25439"/>
    <cellStyle name="Normal 2 4 2 8 2" xfId="42001"/>
    <cellStyle name="Normal 2 4 2 9" xfId="25440"/>
    <cellStyle name="Normal 2 4 2 9 2" xfId="42002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2 2" xfId="42003"/>
    <cellStyle name="Normal 2 4 3 2 2 3" xfId="25479"/>
    <cellStyle name="Normal 2 4 3 2 2 3 2" xfId="42004"/>
    <cellStyle name="Normal 2 4 3 2 2 4" xfId="25480"/>
    <cellStyle name="Normal 2 4 3 2 2 4 2" xfId="42005"/>
    <cellStyle name="Normal 2 4 3 2 2 5" xfId="25481"/>
    <cellStyle name="Normal 2 4 3 2 2 5 2" xfId="42006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2 6" xfId="42007"/>
    <cellStyle name="Normal 2 4 3 3" xfId="25786"/>
    <cellStyle name="Normal 2 4 3 3 2" xfId="42008"/>
    <cellStyle name="Normal 2 4 3 4" xfId="25787"/>
    <cellStyle name="Normal 2 4 3 4 2" xfId="42009"/>
    <cellStyle name="Normal 2 4 3 5" xfId="25788"/>
    <cellStyle name="Normal 2 4 3 5 2" xfId="42010"/>
    <cellStyle name="Normal 2 4 3 6" xfId="25789"/>
    <cellStyle name="Normal 2 4 3 6 2" xfId="42011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4 2" xfId="42012"/>
    <cellStyle name="Normal 2 4 5" xfId="25853"/>
    <cellStyle name="Normal 2 4 5 2" xfId="42013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2 2" xfId="42014"/>
    <cellStyle name="Normal 2 4 6 3" xfId="25871"/>
    <cellStyle name="Normal 2 4 6 3 2" xfId="42015"/>
    <cellStyle name="Normal 2 4 6 4" xfId="25872"/>
    <cellStyle name="Normal 2 4 6 4 2" xfId="42016"/>
    <cellStyle name="Normal 2 4 6 5" xfId="25873"/>
    <cellStyle name="Normal 2 4 6 5 2" xfId="42017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5 3" xfId="42018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6 3" xfId="42019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18" xfId="42020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14" xfId="42021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13" xfId="42022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14" xfId="42023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13" xfId="42024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14" xfId="42025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13" xfId="42026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14" xfId="42027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13" xfId="42028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14" xfId="42029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13" xfId="42030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14" xfId="42031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13" xfId="42032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14" xfId="42033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13" xfId="42034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7278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3 2" xfId="42035"/>
    <cellStyle name="Normal 3 4" xfId="27294"/>
    <cellStyle name="Normal 3 4 2" xfId="42036"/>
    <cellStyle name="Normal 3 5" xfId="27295"/>
    <cellStyle name="Normal 3 5 2" xfId="42037"/>
    <cellStyle name="Normal 3 6" xfId="27296"/>
    <cellStyle name="Normal 3 6 2" xfId="42038"/>
    <cellStyle name="Normal 3 7" xfId="27297"/>
    <cellStyle name="Normal 3 7 2" xfId="42039"/>
    <cellStyle name="Normal 3 8" xfId="27298"/>
    <cellStyle name="Normal 3 8 2" xfId="42040"/>
    <cellStyle name="Normal 3 9" xfId="42041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14" xfId="42042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13" xfId="42043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14" xfId="42044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13" xfId="42045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14" xfId="4204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13" xfId="42047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13" xfId="42048"/>
    <cellStyle name="Normal 33 2" xfId="27545"/>
    <cellStyle name="Normal 33 2 10" xfId="27546"/>
    <cellStyle name="Normal 33 2 10 2" xfId="27547"/>
    <cellStyle name="Normal 33 2 11" xfId="27548"/>
    <cellStyle name="Normal 33 2 12" xfId="42049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4 2" xfId="42050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2 3" xfId="42051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12" xfId="42052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12" xfId="42053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20" xfId="42054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22" xfId="41713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14" xfId="42055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21" xfId="4205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24" xfId="42057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15" xfId="42058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15" xfId="42059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15" xfId="42060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6 2" xfId="42061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54" xfId="41710"/>
    <cellStyle name="Normal 55" xfId="42062"/>
    <cellStyle name="Normal 56" xfId="42063"/>
    <cellStyle name="Normal 57" xfId="42064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14" xfId="42065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21" xfId="42066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24" xfId="42067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15" xfId="42068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15" xfId="42069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15" xfId="42070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6 2" xfId="42071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20" xfId="42072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22" xfId="41712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73" xfId="42073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15" xfId="42074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3 2" xfId="42075"/>
    <cellStyle name="Normal 8 4" xfId="31035"/>
    <cellStyle name="Normal 8 4 2" xfId="42076"/>
    <cellStyle name="Normal 8 5" xfId="31036"/>
    <cellStyle name="Normal 8 5 2" xfId="42077"/>
    <cellStyle name="Normal 8 6" xfId="31037"/>
    <cellStyle name="Normal 8 6 2" xfId="42078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13" xfId="42079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15" xfId="42080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14" xfId="42081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rmal_Pesca Investigacion-Fauna Acomp" xfId="42097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Notas 9" xfId="42082"/>
    <cellStyle name="Porcentaje 2" xfId="35800"/>
    <cellStyle name="Porcentaje 3" xfId="35801"/>
    <cellStyle name="Porcentual" xfId="2" builtinId="5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14" xfId="42083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17" xfId="42084"/>
    <cellStyle name="Porcentual 3 2" xfId="35871"/>
    <cellStyle name="Porcentual 3 2 2" xfId="42085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17" xfId="420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17" xfId="42087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17" xfId="4208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Salida 9" xfId="42089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de advertencia 8" xfId="42090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exto explicativo 8" xfId="42091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1 8" xfId="42092"/>
    <cellStyle name="Título 10" xfId="42093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2 8" xfId="42094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3 8" xfId="42095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  <cellStyle name="Total 9" xfId="42096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C00FF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FE7EE"/>
      <color rgb="FFFE8CEE"/>
      <color rgb="FFCCCCFF"/>
      <color rgb="FFFFFF99"/>
      <color rgb="FFCC00FF"/>
      <color rgb="FFE1B1DE"/>
      <color rgb="FF66FFCC"/>
      <color rgb="FF74DFF4"/>
      <color rgb="FF66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181681</xdr:rowOff>
    </xdr:from>
    <xdr:to>
      <xdr:col>1</xdr:col>
      <xdr:colOff>1219200</xdr:colOff>
      <xdr:row>3</xdr:row>
      <xdr:rowOff>133350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81681"/>
          <a:ext cx="1162050" cy="589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204107</xdr:colOff>
      <xdr:row>1</xdr:row>
      <xdr:rowOff>75178</xdr:rowOff>
    </xdr:from>
    <xdr:to>
      <xdr:col>1</xdr:col>
      <xdr:colOff>1463788</xdr:colOff>
      <xdr:row>2</xdr:row>
      <xdr:rowOff>128473</xdr:rowOff>
    </xdr:to>
    <xdr:pic>
      <xdr:nvPicPr>
        <xdr:cNvPr id="6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920" y="253772"/>
          <a:ext cx="1259681" cy="446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11374</xdr:colOff>
      <xdr:row>1</xdr:row>
      <xdr:rowOff>22202</xdr:rowOff>
    </xdr:from>
    <xdr:to>
      <xdr:col>1</xdr:col>
      <xdr:colOff>1182806</xdr:colOff>
      <xdr:row>2</xdr:row>
      <xdr:rowOff>89812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434" y="215545"/>
          <a:ext cx="1171432" cy="40997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38855</xdr:colOff>
      <xdr:row>1</xdr:row>
      <xdr:rowOff>30783</xdr:rowOff>
    </xdr:from>
    <xdr:to>
      <xdr:col>1</xdr:col>
      <xdr:colOff>467133</xdr:colOff>
      <xdr:row>4</xdr:row>
      <xdr:rowOff>18215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55" y="214714"/>
          <a:ext cx="1636968" cy="670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400373</xdr:colOff>
      <xdr:row>121</xdr:row>
      <xdr:rowOff>142068</xdr:rowOff>
    </xdr:from>
    <xdr:to>
      <xdr:col>10</xdr:col>
      <xdr:colOff>706879</xdr:colOff>
      <xdr:row>142</xdr:row>
      <xdr:rowOff>32805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373" y="20419017"/>
          <a:ext cx="8985788" cy="31453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FF"/>
  </sheetPr>
  <dimension ref="A1:I24"/>
  <sheetViews>
    <sheetView zoomScale="80" zoomScaleNormal="80" workbookViewId="0">
      <selection activeCell="B4" sqref="B4:I4"/>
    </sheetView>
  </sheetViews>
  <sheetFormatPr baseColWidth="10" defaultRowHeight="14.4"/>
  <cols>
    <col min="1" max="1" width="7.5546875" style="265" customWidth="1"/>
    <col min="2" max="2" width="20.33203125" style="234" customWidth="1"/>
    <col min="3" max="3" width="36.109375" style="234" customWidth="1"/>
    <col min="4" max="4" width="14.88671875" style="234" customWidth="1"/>
    <col min="5" max="5" width="18.44140625" style="234" customWidth="1"/>
    <col min="6" max="6" width="15.44140625" style="234" customWidth="1"/>
    <col min="7" max="7" width="16.6640625" style="234" customWidth="1"/>
    <col min="8" max="8" width="11.5546875" style="234"/>
    <col min="9" max="9" width="15.109375" style="234" customWidth="1"/>
    <col min="10" max="11" width="10.88671875" style="234" customWidth="1"/>
    <col min="12" max="16384" width="11.5546875" style="234"/>
  </cols>
  <sheetData>
    <row r="1" spans="2:9" ht="15" thickBot="1"/>
    <row r="2" spans="2:9" ht="20.399999999999999" customHeight="1">
      <c r="B2" s="391" t="s">
        <v>144</v>
      </c>
      <c r="C2" s="392"/>
      <c r="D2" s="392"/>
      <c r="E2" s="392"/>
      <c r="F2" s="392"/>
      <c r="G2" s="392"/>
      <c r="H2" s="392"/>
      <c r="I2" s="393"/>
    </row>
    <row r="3" spans="2:9" ht="15" customHeight="1">
      <c r="B3" s="394" t="s">
        <v>143</v>
      </c>
      <c r="C3" s="395"/>
      <c r="D3" s="395"/>
      <c r="E3" s="395"/>
      <c r="F3" s="395"/>
      <c r="G3" s="395"/>
      <c r="H3" s="395"/>
      <c r="I3" s="396"/>
    </row>
    <row r="4" spans="2:9" ht="15" thickBot="1">
      <c r="B4" s="388">
        <v>43607</v>
      </c>
      <c r="C4" s="389"/>
      <c r="D4" s="389"/>
      <c r="E4" s="389"/>
      <c r="F4" s="389"/>
      <c r="G4" s="389"/>
      <c r="H4" s="389"/>
      <c r="I4" s="390"/>
    </row>
    <row r="6" spans="2:9" ht="31.95" customHeight="1" thickBot="1">
      <c r="B6" s="114" t="s">
        <v>47</v>
      </c>
      <c r="C6" s="115" t="s">
        <v>103</v>
      </c>
      <c r="D6" s="115" t="s">
        <v>22</v>
      </c>
      <c r="E6" s="115" t="s">
        <v>4</v>
      </c>
      <c r="F6" s="115" t="s">
        <v>5</v>
      </c>
      <c r="G6" s="115" t="s">
        <v>6</v>
      </c>
      <c r="H6" s="115" t="s">
        <v>7</v>
      </c>
      <c r="I6" s="115" t="s">
        <v>27</v>
      </c>
    </row>
    <row r="7" spans="2:9" ht="16.350000000000001" customHeight="1">
      <c r="B7" s="397" t="s">
        <v>64</v>
      </c>
      <c r="C7" s="22" t="s">
        <v>43</v>
      </c>
      <c r="D7" s="23">
        <f>'Resumen periodo'!E7+'Resumen periodo'!E8</f>
        <v>5</v>
      </c>
      <c r="E7" s="106">
        <f>'Resumen periodo'!F7+'Resumen periodo'!F8</f>
        <v>0</v>
      </c>
      <c r="F7" s="23">
        <f>D7+E7</f>
        <v>5</v>
      </c>
      <c r="G7" s="37">
        <f>'Resumen periodo'!H7+'Resumen periodo'!H8</f>
        <v>0</v>
      </c>
      <c r="H7" s="23">
        <f>F7-G7</f>
        <v>5</v>
      </c>
      <c r="I7" s="24">
        <f>G7/F7</f>
        <v>0</v>
      </c>
    </row>
    <row r="8" spans="2:9">
      <c r="B8" s="397"/>
      <c r="C8" s="25" t="s">
        <v>42</v>
      </c>
      <c r="D8" s="26">
        <f>'Resumen periodo'!E9+'Resumen periodo'!E10</f>
        <v>20</v>
      </c>
      <c r="E8" s="107">
        <f>'Resumen periodo'!F9+'Resumen periodo'!F10</f>
        <v>0</v>
      </c>
      <c r="F8" s="26">
        <f t="shared" ref="F8:F21" si="0">D8+E8</f>
        <v>20</v>
      </c>
      <c r="G8" s="38">
        <f>'Resumen periodo'!H8+'Resumen periodo'!H9</f>
        <v>0</v>
      </c>
      <c r="H8" s="26">
        <f t="shared" ref="H8:H23" si="1">F8-G8</f>
        <v>20</v>
      </c>
      <c r="I8" s="27">
        <f t="shared" ref="I8:I23" si="2">G8/F8</f>
        <v>0</v>
      </c>
    </row>
    <row r="9" spans="2:9">
      <c r="B9" s="397"/>
      <c r="C9" s="25" t="s">
        <v>74</v>
      </c>
      <c r="D9" s="26">
        <f>'Resumen periodo'!E11+'Resumen periodo'!E12</f>
        <v>758</v>
      </c>
      <c r="E9" s="108">
        <f>'Resumen periodo'!F11</f>
        <v>-21.981999999999999</v>
      </c>
      <c r="F9" s="26">
        <f>D9+E9</f>
        <v>736.01800000000003</v>
      </c>
      <c r="G9" s="38">
        <f>'Resumen periodo'!$H$11+'Resumen periodo'!$H$12</f>
        <v>348.86500000000001</v>
      </c>
      <c r="H9" s="26">
        <f t="shared" si="1"/>
        <v>387.15300000000002</v>
      </c>
      <c r="I9" s="27">
        <f t="shared" si="2"/>
        <v>0.47398976655462227</v>
      </c>
    </row>
    <row r="10" spans="2:9">
      <c r="B10" s="397"/>
      <c r="C10" s="25" t="s">
        <v>41</v>
      </c>
      <c r="D10" s="26">
        <f>'Resumen periodo'!E13+'Resumen periodo'!E14+'Resumen periodo'!E15</f>
        <v>578</v>
      </c>
      <c r="E10" s="4">
        <f>'Resumen periodo'!F13+'Resumen periodo'!F14+'Resumen periodo'!F15</f>
        <v>0</v>
      </c>
      <c r="F10" s="26">
        <f t="shared" si="0"/>
        <v>578</v>
      </c>
      <c r="G10" s="38">
        <f>'Resumen periodo'!$H$13+'Resumen periodo'!$H$14+'Resumen periodo'!$H$15</f>
        <v>380.70499999999998</v>
      </c>
      <c r="H10" s="116">
        <f t="shared" si="1"/>
        <v>197.29500000000002</v>
      </c>
      <c r="I10" s="27">
        <f t="shared" si="2"/>
        <v>0.65865916955017301</v>
      </c>
    </row>
    <row r="11" spans="2:9">
      <c r="B11" s="397"/>
      <c r="C11" s="25" t="s">
        <v>40</v>
      </c>
      <c r="D11" s="26">
        <f>'Resumen periodo'!E16+'Resumen periodo'!E17</f>
        <v>6</v>
      </c>
      <c r="E11" s="4">
        <f>'Resumen periodo'!F16+'Resumen periodo'!F17</f>
        <v>0</v>
      </c>
      <c r="F11" s="26">
        <f t="shared" si="0"/>
        <v>6</v>
      </c>
      <c r="G11" s="38">
        <f>'Resumen periodo'!$H$16+'Resumen periodo'!$H$17</f>
        <v>0</v>
      </c>
      <c r="H11" s="26">
        <f t="shared" si="1"/>
        <v>6</v>
      </c>
      <c r="I11" s="27">
        <f t="shared" si="2"/>
        <v>0</v>
      </c>
    </row>
    <row r="12" spans="2:9">
      <c r="B12" s="397"/>
      <c r="C12" s="25" t="s">
        <v>39</v>
      </c>
      <c r="D12" s="26">
        <f>'Resumen periodo'!E18+'Resumen periodo'!E19</f>
        <v>6</v>
      </c>
      <c r="E12" s="4">
        <f>'Resumen periodo'!F18+'Resumen periodo'!F19</f>
        <v>0</v>
      </c>
      <c r="F12" s="26">
        <f t="shared" si="0"/>
        <v>6</v>
      </c>
      <c r="G12" s="38">
        <f>'Resumen periodo'!H18+'Resumen periodo'!H19</f>
        <v>0</v>
      </c>
      <c r="H12" s="26">
        <f t="shared" si="1"/>
        <v>6</v>
      </c>
      <c r="I12" s="27">
        <f t="shared" si="2"/>
        <v>0</v>
      </c>
    </row>
    <row r="13" spans="2:9">
      <c r="B13" s="397"/>
      <c r="C13" s="28" t="s">
        <v>38</v>
      </c>
      <c r="D13" s="29">
        <f>'Resumen periodo'!E20+'Resumen periodo'!E21</f>
        <v>6</v>
      </c>
      <c r="E13" s="5">
        <f>'Resumen periodo'!F20+'Resumen periodo'!F21</f>
        <v>0</v>
      </c>
      <c r="F13" s="29">
        <f t="shared" si="0"/>
        <v>6</v>
      </c>
      <c r="G13" s="44">
        <f>'Resumen periodo'!$H$20+'Resumen periodo'!$H$21</f>
        <v>0</v>
      </c>
      <c r="H13" s="29">
        <f t="shared" si="1"/>
        <v>6</v>
      </c>
      <c r="I13" s="30">
        <f t="shared" si="2"/>
        <v>0</v>
      </c>
    </row>
    <row r="14" spans="2:9" ht="15" thickBot="1">
      <c r="B14" s="397"/>
      <c r="C14" s="28" t="s">
        <v>141</v>
      </c>
      <c r="D14" s="29">
        <f>'Resumen periodo'!E22</f>
        <v>25</v>
      </c>
      <c r="E14" s="5">
        <f>'Resumen periodo'!F22</f>
        <v>0</v>
      </c>
      <c r="F14" s="29">
        <f t="shared" si="0"/>
        <v>25</v>
      </c>
      <c r="G14" s="44">
        <f>'Resumen periodo'!$H$22</f>
        <v>0</v>
      </c>
      <c r="H14" s="29">
        <f t="shared" si="1"/>
        <v>25</v>
      </c>
      <c r="I14" s="30">
        <f t="shared" si="2"/>
        <v>0</v>
      </c>
    </row>
    <row r="15" spans="2:9" ht="15" thickBot="1">
      <c r="B15" s="397"/>
      <c r="C15" s="109" t="s">
        <v>140</v>
      </c>
      <c r="D15" s="110">
        <f>SUM(D7:D14)</f>
        <v>1404</v>
      </c>
      <c r="E15" s="110">
        <f>SUM(E7:E14)</f>
        <v>-21.981999999999999</v>
      </c>
      <c r="F15" s="110">
        <f t="shared" ref="F15" si="3">D15+E15</f>
        <v>1382.018</v>
      </c>
      <c r="G15" s="110">
        <f>SUM(G7:G14)</f>
        <v>729.56999999999994</v>
      </c>
      <c r="H15" s="110">
        <f t="shared" ref="H15" si="4">F15-G15</f>
        <v>652.44800000000009</v>
      </c>
      <c r="I15" s="113">
        <f t="shared" ref="I15" si="5">G15/F15</f>
        <v>0.52790195207298307</v>
      </c>
    </row>
    <row r="16" spans="2:9">
      <c r="B16" s="397"/>
      <c r="C16" s="31" t="s">
        <v>51</v>
      </c>
      <c r="D16" s="32">
        <f>+'Resumen periodo'!E23+'Resumen periodo'!E24</f>
        <v>46.746185899999993</v>
      </c>
      <c r="E16" s="34">
        <f>+'Resumen periodo'!F23+'Resumen periodo'!F24</f>
        <v>9.3940000000000001</v>
      </c>
      <c r="F16" s="32">
        <f>D16+E16</f>
        <v>56.140185899999992</v>
      </c>
      <c r="G16" s="112">
        <f>+'Resumen periodo'!H23+'Resumen periodo'!H24</f>
        <v>9.3940000000000001</v>
      </c>
      <c r="H16" s="32">
        <f t="shared" si="1"/>
        <v>46.746185899999993</v>
      </c>
      <c r="I16" s="33">
        <f t="shared" si="2"/>
        <v>0.16733111672863202</v>
      </c>
    </row>
    <row r="17" spans="2:9">
      <c r="B17" s="397"/>
      <c r="C17" s="19" t="s">
        <v>138</v>
      </c>
      <c r="D17" s="32">
        <f>+'Resumen periodo'!E25+'Resumen periodo'!E26</f>
        <v>747.93897439999989</v>
      </c>
      <c r="E17" s="51">
        <f>+'Resumen periodo'!F25+'Resumen periodo'!F26</f>
        <v>43.962000000000003</v>
      </c>
      <c r="F17" s="20">
        <f t="shared" si="0"/>
        <v>791.90097439999988</v>
      </c>
      <c r="G17" s="38">
        <f>+'Resumen periodo'!H24+'Resumen periodo'!H25</f>
        <v>448.32900000000006</v>
      </c>
      <c r="H17" s="20">
        <f t="shared" si="1"/>
        <v>343.57197439999982</v>
      </c>
      <c r="I17" s="21">
        <f t="shared" si="2"/>
        <v>0.56614275584101381</v>
      </c>
    </row>
    <row r="18" spans="2:9">
      <c r="B18" s="397"/>
      <c r="C18" s="19" t="s">
        <v>52</v>
      </c>
      <c r="D18" s="32">
        <f>+'Resumen periodo'!E27+'Resumen periodo'!E28</f>
        <v>944.86971500000027</v>
      </c>
      <c r="E18" s="4">
        <f>+'Resumen periodo'!F27+'Resumen periodo'!F28</f>
        <v>1.7208456881689926E-15</v>
      </c>
      <c r="F18" s="20">
        <f t="shared" si="0"/>
        <v>944.86971500000027</v>
      </c>
      <c r="G18" s="38">
        <f>+'Resumen periodo'!H27+'Resumen periodo'!H28</f>
        <v>1087.9849999999999</v>
      </c>
      <c r="H18" s="20">
        <f t="shared" si="1"/>
        <v>-143.11528499999963</v>
      </c>
      <c r="I18" s="21">
        <f t="shared" si="2"/>
        <v>1.1514656282533084</v>
      </c>
    </row>
    <row r="19" spans="2:9">
      <c r="B19" s="397"/>
      <c r="C19" s="19" t="s">
        <v>53</v>
      </c>
      <c r="D19" s="32">
        <f>+'Resumen periodo'!E29+'Resumen periodo'!E30</f>
        <v>696.2197900000001</v>
      </c>
      <c r="E19" s="4">
        <f>+'Resumen periodo'!F29+'Resumen periodo'!F30</f>
        <v>1.3322676295501878E-15</v>
      </c>
      <c r="F19" s="20">
        <f t="shared" si="0"/>
        <v>696.2197900000001</v>
      </c>
      <c r="G19" s="38">
        <f>+'Resumen periodo'!H29+'Resumen periodo'!H30</f>
        <v>322.56100000000004</v>
      </c>
      <c r="H19" s="20">
        <f t="shared" si="1"/>
        <v>373.65879000000007</v>
      </c>
      <c r="I19" s="21">
        <f t="shared" si="2"/>
        <v>0.46330340595460523</v>
      </c>
    </row>
    <row r="20" spans="2:9">
      <c r="B20" s="397"/>
      <c r="C20" s="19" t="s">
        <v>54</v>
      </c>
      <c r="D20" s="32">
        <f>+'Resumen periodo'!E31+'Resumen periodo'!E32</f>
        <v>1442.1695649999997</v>
      </c>
      <c r="E20" s="4">
        <f>+'Resumen periodo'!F31+'Resumen periodo'!F32</f>
        <v>-4.7184478546569153E-15</v>
      </c>
      <c r="F20" s="20">
        <f t="shared" si="0"/>
        <v>1442.1695649999997</v>
      </c>
      <c r="G20" s="38">
        <f>+'Resumen periodo'!H31+'Resumen periodo'!H32</f>
        <v>1173.0670000000002</v>
      </c>
      <c r="H20" s="20">
        <f t="shared" si="1"/>
        <v>269.10256499999946</v>
      </c>
      <c r="I20" s="21">
        <f t="shared" si="2"/>
        <v>0.81340435165819114</v>
      </c>
    </row>
    <row r="21" spans="2:9" ht="15" thickBot="1">
      <c r="B21" s="397"/>
      <c r="C21" s="50" t="s">
        <v>55</v>
      </c>
      <c r="D21" s="54">
        <f>+'Resumen periodo'!E33+'Resumen periodo'!E34</f>
        <v>566.921829</v>
      </c>
      <c r="E21" s="55">
        <f>+'Resumen periodo'!F33+'Resumen periodo'!F34</f>
        <v>9.9920072216264089E-16</v>
      </c>
      <c r="F21" s="46">
        <f t="shared" si="0"/>
        <v>566.921829</v>
      </c>
      <c r="G21" s="53">
        <f>+'Resumen periodo'!H33+'Resumen periodo'!H34</f>
        <v>1033.629000000001</v>
      </c>
      <c r="H21" s="46">
        <f t="shared" si="1"/>
        <v>-466.70717100000104</v>
      </c>
      <c r="I21" s="47">
        <f t="shared" si="2"/>
        <v>1.8232302005785017</v>
      </c>
    </row>
    <row r="22" spans="2:9" ht="15" thickBot="1">
      <c r="B22" s="397"/>
      <c r="C22" s="109" t="s">
        <v>139</v>
      </c>
      <c r="D22" s="110">
        <f>SUM(D16:D21)</f>
        <v>4444.8660593000004</v>
      </c>
      <c r="E22" s="110">
        <f>SUM(E16:E21)</f>
        <v>53.355999999999995</v>
      </c>
      <c r="F22" s="110">
        <f>+D22+E22</f>
        <v>4498.2220593000002</v>
      </c>
      <c r="G22" s="141">
        <f>SUM(G16:G21)</f>
        <v>4074.9650000000011</v>
      </c>
      <c r="H22" s="110">
        <f>+F22-G22</f>
        <v>423.25705929999913</v>
      </c>
      <c r="I22" s="111">
        <f>G22/F22</f>
        <v>0.90590569924734554</v>
      </c>
    </row>
    <row r="23" spans="2:9" ht="15" thickBot="1">
      <c r="B23" s="398"/>
      <c r="C23" s="109" t="s">
        <v>132</v>
      </c>
      <c r="D23" s="110">
        <v>119</v>
      </c>
      <c r="E23" s="110">
        <v>0</v>
      </c>
      <c r="F23" s="110">
        <f>D23+E23</f>
        <v>119</v>
      </c>
      <c r="G23" s="110">
        <f>+'PESCA INVES'!J10</f>
        <v>0</v>
      </c>
      <c r="H23" s="110">
        <f t="shared" si="1"/>
        <v>119</v>
      </c>
      <c r="I23" s="111">
        <f t="shared" si="2"/>
        <v>0</v>
      </c>
    </row>
    <row r="24" spans="2:9" ht="24" customHeight="1" thickBot="1">
      <c r="B24" s="386" t="s">
        <v>142</v>
      </c>
      <c r="C24" s="387"/>
      <c r="D24" s="114">
        <f>+D15+D22+D23</f>
        <v>5967.8660593000004</v>
      </c>
      <c r="E24" s="114">
        <f>+E15+E22+E23</f>
        <v>31.373999999999995</v>
      </c>
      <c r="F24" s="114">
        <f>+F15+F22+F23</f>
        <v>5999.2400593000002</v>
      </c>
      <c r="G24" s="114">
        <f>+G15+G22+G23</f>
        <v>4804.5350000000008</v>
      </c>
      <c r="H24" s="114">
        <f>+F24-G24</f>
        <v>1194.7050592999994</v>
      </c>
      <c r="I24" s="117">
        <f>+G24/F24</f>
        <v>0.80085726733872364</v>
      </c>
    </row>
  </sheetData>
  <mergeCells count="5">
    <mergeCell ref="B24:C24"/>
    <mergeCell ref="B4:I4"/>
    <mergeCell ref="B2:I2"/>
    <mergeCell ref="B3:I3"/>
    <mergeCell ref="B7:B23"/>
  </mergeCells>
  <pageMargins left="0.7" right="0.7" top="0.75" bottom="0.75" header="0.3" footer="0.3"/>
  <pageSetup paperSize="177" scale="71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1:K35"/>
  <sheetViews>
    <sheetView topLeftCell="A13" zoomScale="64" zoomScaleNormal="64" workbookViewId="0">
      <selection activeCell="B4" sqref="B4:J4"/>
    </sheetView>
  </sheetViews>
  <sheetFormatPr baseColWidth="10" defaultRowHeight="14.4"/>
  <cols>
    <col min="1" max="1" width="5.88671875" style="234" customWidth="1"/>
    <col min="2" max="2" width="24.44140625" style="234" customWidth="1"/>
    <col min="3" max="3" width="25" style="234" customWidth="1"/>
    <col min="4" max="4" width="20.109375" style="234" customWidth="1"/>
    <col min="5" max="5" width="16.44140625" style="234" customWidth="1"/>
    <col min="6" max="6" width="14.44140625" style="236" customWidth="1"/>
    <col min="7" max="7" width="15.109375" style="234" customWidth="1"/>
    <col min="8" max="8" width="19" style="234" customWidth="1"/>
    <col min="9" max="9" width="16.44140625" style="234" customWidth="1"/>
    <col min="10" max="10" width="14.77734375" style="234" customWidth="1"/>
    <col min="11" max="11" width="11.33203125" style="234" hidden="1" customWidth="1"/>
    <col min="12" max="306" width="11.44140625" style="234"/>
    <col min="307" max="16384" width="11.5546875" style="234"/>
  </cols>
  <sheetData>
    <row r="1" spans="2:11">
      <c r="E1" s="235"/>
    </row>
    <row r="2" spans="2:11" ht="30.75" customHeight="1">
      <c r="B2" s="405" t="s">
        <v>134</v>
      </c>
      <c r="C2" s="405"/>
      <c r="D2" s="405"/>
      <c r="E2" s="405"/>
      <c r="F2" s="405"/>
      <c r="G2" s="405"/>
      <c r="H2" s="405"/>
      <c r="I2" s="405"/>
      <c r="J2" s="405"/>
    </row>
    <row r="3" spans="2:11" ht="15.6" customHeight="1">
      <c r="B3" s="406" t="str">
        <f>+'Resumen anual_'!B3</f>
        <v>Dto Ex N° 526 21-12-2018</v>
      </c>
      <c r="C3" s="406"/>
      <c r="D3" s="406"/>
      <c r="E3" s="406"/>
      <c r="F3" s="406"/>
      <c r="G3" s="406"/>
      <c r="H3" s="406"/>
      <c r="I3" s="406"/>
      <c r="J3" s="406"/>
    </row>
    <row r="4" spans="2:11" ht="21" customHeight="1">
      <c r="B4" s="408">
        <f>+'Resumen anual_'!B4</f>
        <v>43607</v>
      </c>
      <c r="C4" s="408"/>
      <c r="D4" s="408"/>
      <c r="E4" s="408"/>
      <c r="F4" s="408"/>
      <c r="G4" s="408"/>
      <c r="H4" s="408"/>
      <c r="I4" s="408"/>
      <c r="J4" s="408"/>
    </row>
    <row r="5" spans="2:11" ht="15" thickBot="1">
      <c r="E5" s="235"/>
    </row>
    <row r="6" spans="2:11" ht="36" customHeight="1" thickBot="1">
      <c r="B6" s="243" t="s">
        <v>47</v>
      </c>
      <c r="C6" s="245" t="s">
        <v>46</v>
      </c>
      <c r="D6" s="244" t="s">
        <v>73</v>
      </c>
      <c r="E6" s="244" t="s">
        <v>22</v>
      </c>
      <c r="F6" s="245" t="s">
        <v>4</v>
      </c>
      <c r="G6" s="245" t="s">
        <v>5</v>
      </c>
      <c r="H6" s="245" t="s">
        <v>6</v>
      </c>
      <c r="I6" s="245" t="s">
        <v>7</v>
      </c>
      <c r="J6" s="245" t="s">
        <v>27</v>
      </c>
      <c r="K6" s="237" t="s">
        <v>9</v>
      </c>
    </row>
    <row r="7" spans="2:11">
      <c r="B7" s="399" t="s">
        <v>44</v>
      </c>
      <c r="C7" s="409" t="s">
        <v>56</v>
      </c>
      <c r="D7" s="8" t="s">
        <v>48</v>
      </c>
      <c r="E7" s="35">
        <f>'Control Cuota Artesanal'!E7</f>
        <v>4</v>
      </c>
      <c r="F7" s="17">
        <f>'Control Cuota Artesanal'!F7</f>
        <v>0</v>
      </c>
      <c r="G7" s="36">
        <f>E7+F7</f>
        <v>4</v>
      </c>
      <c r="H7" s="246">
        <f>'Control Cuota Artesanal'!H7</f>
        <v>0</v>
      </c>
      <c r="I7" s="18">
        <f>G7-H7</f>
        <v>4</v>
      </c>
      <c r="J7" s="247">
        <f t="shared" ref="J7:J34" si="0">+H7/G7</f>
        <v>0</v>
      </c>
      <c r="K7" s="238"/>
    </row>
    <row r="8" spans="2:11">
      <c r="B8" s="399"/>
      <c r="C8" s="410"/>
      <c r="D8" s="7" t="s">
        <v>49</v>
      </c>
      <c r="E8" s="248">
        <f>'Control Cuota Artesanal'!E8</f>
        <v>1</v>
      </c>
      <c r="F8" s="249">
        <f>'Control Cuota Artesanal'!F8</f>
        <v>0</v>
      </c>
      <c r="G8" s="250">
        <f>E8+F8+I7</f>
        <v>5</v>
      </c>
      <c r="H8" s="249">
        <f>'Control Cuota Artesanal'!H8</f>
        <v>0</v>
      </c>
      <c r="I8" s="251">
        <f>G8-H8</f>
        <v>5</v>
      </c>
      <c r="J8" s="252">
        <f t="shared" si="0"/>
        <v>0</v>
      </c>
      <c r="K8" s="239"/>
    </row>
    <row r="9" spans="2:11">
      <c r="B9" s="399"/>
      <c r="C9" s="411" t="s">
        <v>57</v>
      </c>
      <c r="D9" s="253" t="s">
        <v>48</v>
      </c>
      <c r="E9" s="248">
        <f>'Control Cuota Artesanal'!E9</f>
        <v>18</v>
      </c>
      <c r="F9" s="249">
        <f>'Control Cuota Artesanal'!F9</f>
        <v>0</v>
      </c>
      <c r="G9" s="250">
        <f>E9+F9</f>
        <v>18</v>
      </c>
      <c r="H9" s="249">
        <f>'Control Cuota Artesanal'!H9</f>
        <v>0</v>
      </c>
      <c r="I9" s="251">
        <f t="shared" ref="I9:I22" si="1">G9-H9</f>
        <v>18</v>
      </c>
      <c r="J9" s="252">
        <f t="shared" si="0"/>
        <v>0</v>
      </c>
      <c r="K9" s="239"/>
    </row>
    <row r="10" spans="2:11">
      <c r="B10" s="399"/>
      <c r="C10" s="410"/>
      <c r="D10" s="7" t="s">
        <v>49</v>
      </c>
      <c r="E10" s="248">
        <f>'Control Cuota Artesanal'!E10</f>
        <v>2</v>
      </c>
      <c r="F10" s="249">
        <f>'Control Cuota Artesanal'!F10</f>
        <v>0</v>
      </c>
      <c r="G10" s="250">
        <f>E10+F10+I9</f>
        <v>20</v>
      </c>
      <c r="H10" s="249">
        <f>'Control Cuota Artesanal'!H10</f>
        <v>0</v>
      </c>
      <c r="I10" s="251">
        <f t="shared" si="1"/>
        <v>20</v>
      </c>
      <c r="J10" s="252">
        <f t="shared" si="0"/>
        <v>0</v>
      </c>
      <c r="K10" s="239"/>
    </row>
    <row r="11" spans="2:11">
      <c r="B11" s="399"/>
      <c r="C11" s="411" t="s">
        <v>58</v>
      </c>
      <c r="D11" s="253" t="s">
        <v>48</v>
      </c>
      <c r="E11" s="248">
        <f>'Control Cuota Artesanal'!E15+'Control Cuota Artesanal'!E17+'Control Cuota Artesanal'!E11+'Control Cuota Artesanal'!E13+'Control Cuota Artesanal'!E19</f>
        <v>682</v>
      </c>
      <c r="F11" s="249">
        <f>'Control Cuota Artesanal'!F11+'Control Cuota Artesanal'!F13+'Control Cuota Artesanal'!F15+'Control Cuota Artesanal'!F17+'Control Cuota Artesanal'!F19</f>
        <v>-21.981999999999999</v>
      </c>
      <c r="G11" s="250">
        <f>E11+F11</f>
        <v>660.01800000000003</v>
      </c>
      <c r="H11" s="249">
        <f>'Control Cuota Artesanal'!H15+'Control Cuota Artesanal'!H17+'Control Cuota Artesanal'!H11+'Control Cuota Artesanal'!H13+'Control Cuota Artesanal'!H19</f>
        <v>348.86500000000001</v>
      </c>
      <c r="I11" s="251">
        <f t="shared" si="1"/>
        <v>311.15300000000002</v>
      </c>
      <c r="J11" s="252">
        <f t="shared" si="0"/>
        <v>0.5285689178173929</v>
      </c>
      <c r="K11" s="239"/>
    </row>
    <row r="12" spans="2:11">
      <c r="B12" s="399"/>
      <c r="C12" s="412"/>
      <c r="D12" s="7" t="s">
        <v>49</v>
      </c>
      <c r="E12" s="248">
        <f>'Control Cuota Artesanal'!E16+'Control Cuota Artesanal'!E18+'Control Cuota Artesanal'!E12+'Control Cuota Artesanal'!E14+'Control Cuota Artesanal'!E20</f>
        <v>76</v>
      </c>
      <c r="F12" s="249">
        <f>'Control Cuota Artesanal'!F16+'Control Cuota Artesanal'!F18+'Control Cuota Artesanal'!F12+'Control Cuota Artesanal'!F14+'Control Cuota Artesanal'!F20</f>
        <v>0</v>
      </c>
      <c r="G12" s="250">
        <f>E12+F12+I11</f>
        <v>387.15300000000002</v>
      </c>
      <c r="H12" s="249">
        <f>'Control Cuota Artesanal'!H16+'Control Cuota Artesanal'!H18+'Control Cuota Artesanal'!H12+'Control Cuota Artesanal'!H14+'Control Cuota Artesanal'!H20</f>
        <v>0</v>
      </c>
      <c r="I12" s="251">
        <f t="shared" si="1"/>
        <v>387.15300000000002</v>
      </c>
      <c r="J12" s="252">
        <f t="shared" si="0"/>
        <v>0</v>
      </c>
      <c r="K12" s="239"/>
    </row>
    <row r="13" spans="2:11">
      <c r="B13" s="399"/>
      <c r="C13" s="411" t="s">
        <v>59</v>
      </c>
      <c r="D13" s="253" t="s">
        <v>50</v>
      </c>
      <c r="E13" s="248">
        <f>'Control Cuota Artesanal'!E21</f>
        <v>193</v>
      </c>
      <c r="F13" s="249">
        <f>'Control Cuota Artesanal'!F21</f>
        <v>0</v>
      </c>
      <c r="G13" s="250">
        <f>E13+F13</f>
        <v>193</v>
      </c>
      <c r="H13" s="249">
        <f>'Control Cuota Artesanal'!H21</f>
        <v>193.47799999999998</v>
      </c>
      <c r="I13" s="251">
        <f t="shared" si="1"/>
        <v>-0.47799999999998022</v>
      </c>
      <c r="J13" s="252">
        <f t="shared" si="0"/>
        <v>1.0024766839378236</v>
      </c>
      <c r="K13" s="240">
        <f>+'Control Cuota Artesanal'!K21</f>
        <v>43508</v>
      </c>
    </row>
    <row r="14" spans="2:11">
      <c r="B14" s="399"/>
      <c r="C14" s="413"/>
      <c r="D14" s="49" t="s">
        <v>124</v>
      </c>
      <c r="E14" s="248">
        <f>'Control Cuota Artesanal'!E22</f>
        <v>193</v>
      </c>
      <c r="F14" s="249">
        <f>'Control Cuota Artesanal'!F22</f>
        <v>0</v>
      </c>
      <c r="G14" s="250">
        <f>E14+F14+I13</f>
        <v>192.52200000000002</v>
      </c>
      <c r="H14" s="249">
        <f>'Control Cuota Artesanal'!H22</f>
        <v>187.227</v>
      </c>
      <c r="I14" s="251">
        <f t="shared" si="1"/>
        <v>5.2950000000000159</v>
      </c>
      <c r="J14" s="252">
        <f t="shared" si="0"/>
        <v>0.97249664973353689</v>
      </c>
      <c r="K14" s="240"/>
    </row>
    <row r="15" spans="2:11">
      <c r="B15" s="399"/>
      <c r="C15" s="412"/>
      <c r="D15" s="7" t="s">
        <v>49</v>
      </c>
      <c r="E15" s="248">
        <f>'Control Cuota Artesanal'!E23</f>
        <v>192</v>
      </c>
      <c r="F15" s="249">
        <f>'Control Cuota Artesanal'!F23</f>
        <v>0</v>
      </c>
      <c r="G15" s="250">
        <f>E15+F15+I14</f>
        <v>197.29500000000002</v>
      </c>
      <c r="H15" s="249">
        <f>'Control Cuota Artesanal'!H23</f>
        <v>0</v>
      </c>
      <c r="I15" s="251">
        <f t="shared" si="1"/>
        <v>197.29500000000002</v>
      </c>
      <c r="J15" s="252">
        <f t="shared" si="0"/>
        <v>0</v>
      </c>
      <c r="K15" s="240"/>
    </row>
    <row r="16" spans="2:11">
      <c r="B16" s="399"/>
      <c r="C16" s="411" t="s">
        <v>60</v>
      </c>
      <c r="D16" s="253" t="s">
        <v>48</v>
      </c>
      <c r="E16" s="248">
        <f>'Control Cuota Artesanal'!E24</f>
        <v>5</v>
      </c>
      <c r="F16" s="249">
        <f>'Control Cuota Artesanal'!F24</f>
        <v>0</v>
      </c>
      <c r="G16" s="250">
        <f>E16+F16</f>
        <v>5</v>
      </c>
      <c r="H16" s="249">
        <f>'Control Cuota Artesanal'!H24</f>
        <v>0</v>
      </c>
      <c r="I16" s="251">
        <f t="shared" si="1"/>
        <v>5</v>
      </c>
      <c r="J16" s="252">
        <f t="shared" si="0"/>
        <v>0</v>
      </c>
      <c r="K16" s="239"/>
    </row>
    <row r="17" spans="2:11">
      <c r="B17" s="399"/>
      <c r="C17" s="412"/>
      <c r="D17" s="7" t="s">
        <v>49</v>
      </c>
      <c r="E17" s="248">
        <f>'Control Cuota Artesanal'!E25</f>
        <v>1</v>
      </c>
      <c r="F17" s="249">
        <f>'Control Cuota Artesanal'!F25</f>
        <v>0</v>
      </c>
      <c r="G17" s="250">
        <f>E17+F17+I16</f>
        <v>6</v>
      </c>
      <c r="H17" s="249">
        <f>'Control Cuota Artesanal'!H25</f>
        <v>0</v>
      </c>
      <c r="I17" s="251">
        <f t="shared" si="1"/>
        <v>6</v>
      </c>
      <c r="J17" s="252">
        <f t="shared" si="0"/>
        <v>0</v>
      </c>
      <c r="K17" s="239"/>
    </row>
    <row r="18" spans="2:11">
      <c r="B18" s="399"/>
      <c r="C18" s="411" t="s">
        <v>45</v>
      </c>
      <c r="D18" s="253" t="s">
        <v>48</v>
      </c>
      <c r="E18" s="248">
        <f>'Control Cuota Artesanal'!E26</f>
        <v>5</v>
      </c>
      <c r="F18" s="249">
        <f>'Control Cuota Artesanal'!F26</f>
        <v>0</v>
      </c>
      <c r="G18" s="250">
        <f>E18+F18</f>
        <v>5</v>
      </c>
      <c r="H18" s="249">
        <f>'Control Cuota Artesanal'!H26</f>
        <v>0</v>
      </c>
      <c r="I18" s="251">
        <f t="shared" si="1"/>
        <v>5</v>
      </c>
      <c r="J18" s="252">
        <f t="shared" si="0"/>
        <v>0</v>
      </c>
      <c r="K18" s="239"/>
    </row>
    <row r="19" spans="2:11">
      <c r="B19" s="399"/>
      <c r="C19" s="412"/>
      <c r="D19" s="7" t="s">
        <v>49</v>
      </c>
      <c r="E19" s="248">
        <f>'Control Cuota Artesanal'!E27</f>
        <v>1</v>
      </c>
      <c r="F19" s="249">
        <f>'Control Cuota Artesanal'!F27</f>
        <v>0</v>
      </c>
      <c r="G19" s="250">
        <f>E19+F19+I18</f>
        <v>6</v>
      </c>
      <c r="H19" s="249">
        <f>'Control Cuota Artesanal'!H27</f>
        <v>0</v>
      </c>
      <c r="I19" s="251">
        <f t="shared" si="1"/>
        <v>6</v>
      </c>
      <c r="J19" s="252">
        <f t="shared" si="0"/>
        <v>0</v>
      </c>
      <c r="K19" s="239"/>
    </row>
    <row r="20" spans="2:11">
      <c r="B20" s="399"/>
      <c r="C20" s="411" t="s">
        <v>61</v>
      </c>
      <c r="D20" s="253" t="s">
        <v>48</v>
      </c>
      <c r="E20" s="248">
        <f>'Control Cuota Artesanal'!E28</f>
        <v>5</v>
      </c>
      <c r="F20" s="249">
        <f>'Control Cuota Artesanal'!F28</f>
        <v>0</v>
      </c>
      <c r="G20" s="250">
        <f>E20+F20</f>
        <v>5</v>
      </c>
      <c r="H20" s="249">
        <f>'Control Cuota Artesanal'!H28</f>
        <v>0</v>
      </c>
      <c r="I20" s="251">
        <f t="shared" si="1"/>
        <v>5</v>
      </c>
      <c r="J20" s="252">
        <f t="shared" si="0"/>
        <v>0</v>
      </c>
      <c r="K20" s="239"/>
    </row>
    <row r="21" spans="2:11">
      <c r="B21" s="399"/>
      <c r="C21" s="412"/>
      <c r="D21" s="7" t="s">
        <v>49</v>
      </c>
      <c r="E21" s="248">
        <f>'Control Cuota Artesanal'!E29</f>
        <v>1</v>
      </c>
      <c r="F21" s="249">
        <f>'Control Cuota Artesanal'!F29</f>
        <v>0</v>
      </c>
      <c r="G21" s="250">
        <f>E21+F21+I20</f>
        <v>6</v>
      </c>
      <c r="H21" s="249">
        <f>'Control Cuota Artesanal'!H29</f>
        <v>0</v>
      </c>
      <c r="I21" s="251">
        <f t="shared" si="1"/>
        <v>6</v>
      </c>
      <c r="J21" s="252">
        <f t="shared" si="0"/>
        <v>0</v>
      </c>
      <c r="K21" s="239"/>
    </row>
    <row r="22" spans="2:11" ht="15" thickBot="1">
      <c r="B22" s="399"/>
      <c r="C22" s="264" t="s">
        <v>20</v>
      </c>
      <c r="D22" s="254" t="s">
        <v>21</v>
      </c>
      <c r="E22" s="255">
        <v>25</v>
      </c>
      <c r="F22" s="246">
        <v>0</v>
      </c>
      <c r="G22" s="256">
        <f>E22</f>
        <v>25</v>
      </c>
      <c r="H22" s="52">
        <v>0</v>
      </c>
      <c r="I22" s="257">
        <f t="shared" si="1"/>
        <v>25</v>
      </c>
      <c r="J22" s="258">
        <f t="shared" si="0"/>
        <v>0</v>
      </c>
      <c r="K22" s="241"/>
    </row>
    <row r="23" spans="2:11">
      <c r="B23" s="399"/>
      <c r="C23" s="407" t="s">
        <v>62</v>
      </c>
      <c r="D23" s="40" t="s">
        <v>48</v>
      </c>
      <c r="E23" s="41">
        <f>+'Control Cuota LTP'!G57</f>
        <v>41.773187399999991</v>
      </c>
      <c r="F23" s="42">
        <f>+'Control Cuota LTP'!H57</f>
        <v>9.3940000000000001</v>
      </c>
      <c r="G23" s="43">
        <f>E23+F23</f>
        <v>51.167187399999989</v>
      </c>
      <c r="H23" s="42">
        <f>+'Control Cuota LTP'!H57</f>
        <v>9.3940000000000001</v>
      </c>
      <c r="I23" s="41">
        <f>G23-H23</f>
        <v>41.773187399999991</v>
      </c>
      <c r="J23" s="259">
        <f t="shared" si="0"/>
        <v>0.18359422273032741</v>
      </c>
      <c r="K23" s="238"/>
    </row>
    <row r="24" spans="2:11">
      <c r="B24" s="399"/>
      <c r="C24" s="402"/>
      <c r="D24" s="6" t="s">
        <v>49</v>
      </c>
      <c r="E24" s="260">
        <f>+'Control Cuota LTP'!G58</f>
        <v>4.972998500000001</v>
      </c>
      <c r="F24" s="76">
        <f>+'Control Cuota LTP'!H58</f>
        <v>0</v>
      </c>
      <c r="G24" s="261">
        <f>E24+F24+I23</f>
        <v>46.746185899999993</v>
      </c>
      <c r="H24" s="76">
        <f>+'Control Cuota LTP'!H58</f>
        <v>0</v>
      </c>
      <c r="I24" s="260">
        <f t="shared" ref="I24:I34" si="2">G24-H24</f>
        <v>46.746185899999993</v>
      </c>
      <c r="J24" s="262">
        <f t="shared" si="0"/>
        <v>0</v>
      </c>
      <c r="K24" s="239"/>
    </row>
    <row r="25" spans="2:11">
      <c r="B25" s="399"/>
      <c r="C25" s="401" t="s">
        <v>63</v>
      </c>
      <c r="D25" s="263" t="s">
        <v>48</v>
      </c>
      <c r="E25" s="260">
        <f>+'Control Cuota LTP'!K57</f>
        <v>673.34399689999987</v>
      </c>
      <c r="F25" s="76">
        <f>+'Control Cuota LTP'!L57</f>
        <v>43.962000000000003</v>
      </c>
      <c r="G25" s="261">
        <f>E25+F25</f>
        <v>717.30599689999985</v>
      </c>
      <c r="H25" s="76">
        <f>+'Control Cuota LTP'!N57</f>
        <v>448.32900000000006</v>
      </c>
      <c r="I25" s="260">
        <f t="shared" si="2"/>
        <v>268.97699689999979</v>
      </c>
      <c r="J25" s="262">
        <f t="shared" si="0"/>
        <v>0.6250177775420187</v>
      </c>
      <c r="K25" s="239"/>
    </row>
    <row r="26" spans="2:11">
      <c r="B26" s="399"/>
      <c r="C26" s="402"/>
      <c r="D26" s="6" t="s">
        <v>49</v>
      </c>
      <c r="E26" s="260">
        <f>+'Control Cuota LTP'!K58</f>
        <v>74.594977499999985</v>
      </c>
      <c r="F26" s="76">
        <f>+'Control Cuota LTP'!L58</f>
        <v>0</v>
      </c>
      <c r="G26" s="261">
        <f>E26+F26+I25</f>
        <v>343.57197439999976</v>
      </c>
      <c r="H26" s="76">
        <f>+'Control Cuota LTP'!N58</f>
        <v>0</v>
      </c>
      <c r="I26" s="260">
        <f t="shared" si="2"/>
        <v>343.57197439999976</v>
      </c>
      <c r="J26" s="262">
        <f t="shared" si="0"/>
        <v>0</v>
      </c>
      <c r="K26" s="239"/>
    </row>
    <row r="27" spans="2:11">
      <c r="B27" s="399"/>
      <c r="C27" s="401" t="s">
        <v>52</v>
      </c>
      <c r="D27" s="263" t="s">
        <v>48</v>
      </c>
      <c r="E27" s="260">
        <f>+'Control Cuota LTP'!Q57</f>
        <v>850.38274350000029</v>
      </c>
      <c r="F27" s="76">
        <f>+'Control Cuota LTP'!R57</f>
        <v>1.7208456881689926E-15</v>
      </c>
      <c r="G27" s="261">
        <f>E27+F27</f>
        <v>850.38274350000029</v>
      </c>
      <c r="H27" s="76">
        <f>+'Control Cuota LTP'!T57</f>
        <v>1087.9849999999999</v>
      </c>
      <c r="I27" s="260">
        <f t="shared" si="2"/>
        <v>-237.60225649999961</v>
      </c>
      <c r="J27" s="262">
        <f t="shared" si="0"/>
        <v>1.2794062536147872</v>
      </c>
      <c r="K27" s="239"/>
    </row>
    <row r="28" spans="2:11">
      <c r="B28" s="399"/>
      <c r="C28" s="402"/>
      <c r="D28" s="6" t="s">
        <v>49</v>
      </c>
      <c r="E28" s="260">
        <f>+'Control Cuota LTP'!Q58</f>
        <v>94.486971500000024</v>
      </c>
      <c r="F28" s="76">
        <f>+'Control Cuota LTP'!R58</f>
        <v>0</v>
      </c>
      <c r="G28" s="261">
        <f>E28+F28+I27</f>
        <v>-143.11528499999957</v>
      </c>
      <c r="H28" s="76">
        <f>+'Control Cuota LTP'!T58</f>
        <v>0</v>
      </c>
      <c r="I28" s="260">
        <f t="shared" si="2"/>
        <v>-143.11528499999957</v>
      </c>
      <c r="J28" s="262">
        <f t="shared" si="0"/>
        <v>0</v>
      </c>
      <c r="K28" s="239"/>
    </row>
    <row r="29" spans="2:11">
      <c r="B29" s="399"/>
      <c r="C29" s="401" t="s">
        <v>53</v>
      </c>
      <c r="D29" s="263" t="s">
        <v>48</v>
      </c>
      <c r="E29" s="260">
        <f>+'Control Cuota LTP'!W57</f>
        <v>626.59781100000009</v>
      </c>
      <c r="F29" s="76">
        <f>+'Control Cuota LTP'!X57</f>
        <v>1.3322676295501878E-15</v>
      </c>
      <c r="G29" s="261">
        <f>E29+F29</f>
        <v>626.59781100000009</v>
      </c>
      <c r="H29" s="76">
        <f>+'Control Cuota LTP'!Z57</f>
        <v>322.56100000000004</v>
      </c>
      <c r="I29" s="260">
        <f t="shared" si="2"/>
        <v>304.03681100000006</v>
      </c>
      <c r="J29" s="262">
        <f t="shared" si="0"/>
        <v>0.51478156217178361</v>
      </c>
      <c r="K29" s="239"/>
    </row>
    <row r="30" spans="2:11">
      <c r="B30" s="399"/>
      <c r="C30" s="402"/>
      <c r="D30" s="6" t="s">
        <v>49</v>
      </c>
      <c r="E30" s="260">
        <f>+'Control Cuota LTP'!W58</f>
        <v>69.621978999999996</v>
      </c>
      <c r="F30" s="76">
        <f>+'Control Cuota LTP'!X58</f>
        <v>0</v>
      </c>
      <c r="G30" s="261">
        <f>E30+F30+I29</f>
        <v>373.65879000000007</v>
      </c>
      <c r="H30" s="76">
        <f>+'Control Cuota LTP'!Z58</f>
        <v>0</v>
      </c>
      <c r="I30" s="260">
        <f t="shared" si="2"/>
        <v>373.65879000000007</v>
      </c>
      <c r="J30" s="262">
        <f t="shared" si="0"/>
        <v>0</v>
      </c>
      <c r="K30" s="239"/>
    </row>
    <row r="31" spans="2:11">
      <c r="B31" s="399"/>
      <c r="C31" s="401" t="s">
        <v>54</v>
      </c>
      <c r="D31" s="263" t="s">
        <v>48</v>
      </c>
      <c r="E31" s="260">
        <f>+'Control Cuota LTP'!AC57</f>
        <v>1297.9526084999995</v>
      </c>
      <c r="F31" s="76">
        <f>+'Control Cuota LTP'!AD57</f>
        <v>-4.7184478546569153E-15</v>
      </c>
      <c r="G31" s="261">
        <f>E31+F31</f>
        <v>1297.9526084999995</v>
      </c>
      <c r="H31" s="76">
        <f>+'Control Cuota LTP'!AF57</f>
        <v>1173.0670000000002</v>
      </c>
      <c r="I31" s="260">
        <f t="shared" si="2"/>
        <v>124.88560849999931</v>
      </c>
      <c r="J31" s="262">
        <f t="shared" si="0"/>
        <v>0.90378261295354578</v>
      </c>
      <c r="K31" s="239"/>
    </row>
    <row r="32" spans="2:11">
      <c r="B32" s="399"/>
      <c r="C32" s="402"/>
      <c r="D32" s="6" t="s">
        <v>49</v>
      </c>
      <c r="E32" s="260">
        <f>+'Control Cuota LTP'!AC58</f>
        <v>144.21695650000004</v>
      </c>
      <c r="F32" s="76">
        <f>+'Control Cuota LTP'!AD58</f>
        <v>0</v>
      </c>
      <c r="G32" s="261">
        <f>E32+F32+I31</f>
        <v>269.10256499999934</v>
      </c>
      <c r="H32" s="76">
        <f>+'Control Cuota LTP'!AF58</f>
        <v>0</v>
      </c>
      <c r="I32" s="260">
        <f t="shared" si="2"/>
        <v>269.10256499999934</v>
      </c>
      <c r="J32" s="262">
        <f t="shared" si="0"/>
        <v>0</v>
      </c>
      <c r="K32" s="239"/>
    </row>
    <row r="33" spans="2:11">
      <c r="B33" s="399"/>
      <c r="C33" s="403" t="s">
        <v>55</v>
      </c>
      <c r="D33" s="263" t="s">
        <v>48</v>
      </c>
      <c r="E33" s="260">
        <f>+'Control Cuota LTP'!AI57</f>
        <v>510.22964610000002</v>
      </c>
      <c r="F33" s="76">
        <f>+'Control Cuota LTP'!AJ57</f>
        <v>9.9920072216264089E-16</v>
      </c>
      <c r="G33" s="261">
        <f>E33+F33</f>
        <v>510.22964610000002</v>
      </c>
      <c r="H33" s="76">
        <f>+'Control Cuota LTP'!AL57</f>
        <v>1033.629000000001</v>
      </c>
      <c r="I33" s="260">
        <f t="shared" si="2"/>
        <v>-523.39935390000096</v>
      </c>
      <c r="J33" s="262">
        <f t="shared" si="0"/>
        <v>2.025811333976113</v>
      </c>
      <c r="K33" s="239"/>
    </row>
    <row r="34" spans="2:11" ht="15" thickBot="1">
      <c r="B34" s="400"/>
      <c r="C34" s="404"/>
      <c r="D34" s="6" t="s">
        <v>49</v>
      </c>
      <c r="E34" s="260">
        <f>+'Control Cuota LTP'!AI58</f>
        <v>56.692182900000013</v>
      </c>
      <c r="F34" s="76">
        <f>+'Control Cuota LTP'!AJ58</f>
        <v>0</v>
      </c>
      <c r="G34" s="261">
        <f>E34+F34+I33</f>
        <v>-466.70717100000093</v>
      </c>
      <c r="H34" s="76">
        <f>+'Control Cuota LTP'!AL58</f>
        <v>0</v>
      </c>
      <c r="I34" s="260">
        <f t="shared" si="2"/>
        <v>-466.70717100000093</v>
      </c>
      <c r="J34" s="262">
        <f t="shared" si="0"/>
        <v>0</v>
      </c>
      <c r="K34" s="242"/>
    </row>
    <row r="35" spans="2:11">
      <c r="I35" s="236"/>
    </row>
  </sheetData>
  <mergeCells count="17">
    <mergeCell ref="C20:C21"/>
    <mergeCell ref="B7:B34"/>
    <mergeCell ref="C29:C30"/>
    <mergeCell ref="C31:C32"/>
    <mergeCell ref="C33:C34"/>
    <mergeCell ref="B2:J2"/>
    <mergeCell ref="B3:J3"/>
    <mergeCell ref="C23:C24"/>
    <mergeCell ref="C25:C26"/>
    <mergeCell ref="C27:C28"/>
    <mergeCell ref="B4:J4"/>
    <mergeCell ref="C7:C8"/>
    <mergeCell ref="C9:C10"/>
    <mergeCell ref="C11:C12"/>
    <mergeCell ref="C13:C15"/>
    <mergeCell ref="C16:C17"/>
    <mergeCell ref="C18:C19"/>
  </mergeCells>
  <conditionalFormatting sqref="J7:J34">
    <cfRule type="cellIs" dxfId="18" priority="2" operator="greaterThan">
      <formula>1</formula>
    </cfRule>
    <cfRule type="cellIs" dxfId="17" priority="1" operator="greaterThan">
      <formula>0.95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FF339"/>
  <sheetViews>
    <sheetView topLeftCell="A16" zoomScale="70" zoomScaleNormal="70" workbookViewId="0">
      <selection activeCell="A47" sqref="A47:XFD57"/>
    </sheetView>
  </sheetViews>
  <sheetFormatPr baseColWidth="10" defaultRowHeight="14.4"/>
  <cols>
    <col min="1" max="1" width="5.6640625" style="1" customWidth="1"/>
    <col min="2" max="2" width="28.109375" customWidth="1"/>
    <col min="3" max="3" width="16.109375" customWidth="1"/>
    <col min="4" max="4" width="15.21875" style="3" customWidth="1"/>
    <col min="5" max="5" width="11.44140625" customWidth="1"/>
    <col min="6" max="6" width="9.33203125" customWidth="1"/>
    <col min="7" max="7" width="15.33203125" customWidth="1"/>
    <col min="8" max="8" width="14" customWidth="1"/>
    <col min="9" max="9" width="16.6640625" customWidth="1"/>
    <col min="10" max="10" width="10.44140625" customWidth="1"/>
    <col min="11" max="11" width="15.33203125" customWidth="1"/>
    <col min="12" max="12" width="12.5546875" style="1" customWidth="1"/>
    <col min="13" max="13" width="11.6640625" style="1" customWidth="1"/>
    <col min="14" max="14" width="15.5546875" style="1" customWidth="1"/>
    <col min="15" max="15" width="14.44140625" style="1" customWidth="1"/>
    <col min="16" max="16" width="11.5546875" style="1" customWidth="1"/>
    <col min="17" max="17" width="11.88671875" style="1" customWidth="1"/>
    <col min="18" max="162" width="11.44140625" style="1"/>
  </cols>
  <sheetData>
    <row r="1" spans="1:21" s="1" customFormat="1" ht="15" thickBot="1">
      <c r="D1" s="2"/>
    </row>
    <row r="2" spans="1:21" s="1" customFormat="1" ht="27.6" customHeight="1">
      <c r="B2" s="461" t="s">
        <v>133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3"/>
    </row>
    <row r="3" spans="1:21" ht="12.6" customHeight="1" thickBot="1">
      <c r="B3" s="160"/>
      <c r="C3" s="161"/>
      <c r="D3" s="161"/>
      <c r="E3" s="161"/>
      <c r="F3" s="161"/>
      <c r="G3" s="161"/>
      <c r="H3" s="469">
        <f>+'Resumen anual_'!B4</f>
        <v>43607</v>
      </c>
      <c r="I3" s="469"/>
      <c r="J3" s="469"/>
      <c r="K3" s="161"/>
      <c r="L3" s="161"/>
      <c r="M3" s="161"/>
      <c r="N3" s="161"/>
      <c r="O3" s="161"/>
      <c r="P3" s="161"/>
      <c r="Q3" s="162"/>
    </row>
    <row r="4" spans="1:21" s="1" customFormat="1" ht="14.4" customHeight="1" thickBot="1">
      <c r="D4" s="2"/>
    </row>
    <row r="5" spans="1:21" s="1" customFormat="1" ht="15" thickBot="1">
      <c r="D5" s="2"/>
      <c r="L5" s="464" t="s">
        <v>146</v>
      </c>
      <c r="M5" s="465"/>
      <c r="N5" s="465"/>
      <c r="O5" s="465"/>
      <c r="P5" s="465"/>
      <c r="Q5" s="466"/>
    </row>
    <row r="6" spans="1:21" ht="47.4" thickBot="1">
      <c r="B6" s="13" t="s">
        <v>0</v>
      </c>
      <c r="C6" s="14" t="s">
        <v>1</v>
      </c>
      <c r="D6" s="15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39" t="s">
        <v>9</v>
      </c>
      <c r="L6" s="16" t="s">
        <v>3</v>
      </c>
      <c r="M6" s="16" t="s">
        <v>4</v>
      </c>
      <c r="N6" s="16" t="s">
        <v>5</v>
      </c>
      <c r="O6" s="16" t="s">
        <v>6</v>
      </c>
      <c r="P6" s="16" t="s">
        <v>7</v>
      </c>
      <c r="Q6" s="16" t="s">
        <v>8</v>
      </c>
    </row>
    <row r="7" spans="1:21" ht="15" customHeight="1">
      <c r="A7" s="97">
        <v>3</v>
      </c>
      <c r="B7" s="442" t="s">
        <v>10</v>
      </c>
      <c r="C7" s="443" t="s">
        <v>110</v>
      </c>
      <c r="D7" s="12" t="s">
        <v>11</v>
      </c>
      <c r="E7" s="62">
        <v>4</v>
      </c>
      <c r="F7" s="63"/>
      <c r="G7" s="62">
        <f>E7+F7</f>
        <v>4</v>
      </c>
      <c r="H7" s="88"/>
      <c r="I7" s="62">
        <f t="shared" ref="I7:I10" si="0">G7-H7</f>
        <v>4</v>
      </c>
      <c r="J7" s="64">
        <f t="shared" ref="J7:J18" si="1">(H7/G7)</f>
        <v>0</v>
      </c>
      <c r="K7" s="154" t="s">
        <v>117</v>
      </c>
      <c r="L7" s="446">
        <f>E7+E8</f>
        <v>5</v>
      </c>
      <c r="M7" s="447">
        <f>F7+F8</f>
        <v>0</v>
      </c>
      <c r="N7" s="447">
        <f>L7+M7</f>
        <v>5</v>
      </c>
      <c r="O7" s="447">
        <f>H7+H8</f>
        <v>0</v>
      </c>
      <c r="P7" s="447">
        <f>N7-O7</f>
        <v>5</v>
      </c>
      <c r="Q7" s="468">
        <f>O7/N7</f>
        <v>0</v>
      </c>
    </row>
    <row r="8" spans="1:21" ht="15" thickBot="1">
      <c r="A8" s="97">
        <v>1</v>
      </c>
      <c r="B8" s="467"/>
      <c r="C8" s="444"/>
      <c r="D8" s="60" t="s">
        <v>12</v>
      </c>
      <c r="E8" s="71">
        <v>1</v>
      </c>
      <c r="F8" s="72"/>
      <c r="G8" s="71">
        <f>E8+F8+I7</f>
        <v>5</v>
      </c>
      <c r="H8" s="73"/>
      <c r="I8" s="74">
        <f t="shared" si="0"/>
        <v>5</v>
      </c>
      <c r="J8" s="75">
        <f t="shared" si="1"/>
        <v>0</v>
      </c>
      <c r="K8" s="155" t="s">
        <v>117</v>
      </c>
      <c r="L8" s="446"/>
      <c r="M8" s="447"/>
      <c r="N8" s="447"/>
      <c r="O8" s="447"/>
      <c r="P8" s="447"/>
      <c r="Q8" s="468"/>
    </row>
    <row r="9" spans="1:21" ht="15" customHeight="1">
      <c r="A9" s="97">
        <v>13</v>
      </c>
      <c r="B9" s="441" t="s">
        <v>13</v>
      </c>
      <c r="C9" s="443" t="s">
        <v>110</v>
      </c>
      <c r="D9" s="11" t="s">
        <v>11</v>
      </c>
      <c r="E9" s="68">
        <v>18</v>
      </c>
      <c r="F9" s="69"/>
      <c r="G9" s="68">
        <f>E9+F9</f>
        <v>18</v>
      </c>
      <c r="H9" s="89"/>
      <c r="I9" s="68">
        <f t="shared" si="0"/>
        <v>18</v>
      </c>
      <c r="J9" s="70">
        <f t="shared" si="1"/>
        <v>0</v>
      </c>
      <c r="K9" s="158" t="s">
        <v>117</v>
      </c>
      <c r="L9" s="452">
        <f>E9+E10</f>
        <v>20</v>
      </c>
      <c r="M9" s="455">
        <f>F9+F10</f>
        <v>0</v>
      </c>
      <c r="N9" s="455">
        <f>L9+M9</f>
        <v>20</v>
      </c>
      <c r="O9" s="455">
        <f>H9+H10</f>
        <v>0</v>
      </c>
      <c r="P9" s="455">
        <f>N9-O9</f>
        <v>20</v>
      </c>
      <c r="Q9" s="470">
        <f>O9/N9</f>
        <v>0</v>
      </c>
    </row>
    <row r="10" spans="1:21" ht="15" thickBot="1">
      <c r="A10" s="97">
        <v>2</v>
      </c>
      <c r="B10" s="450"/>
      <c r="C10" s="451"/>
      <c r="D10" s="10" t="s">
        <v>12</v>
      </c>
      <c r="E10" s="65">
        <v>2</v>
      </c>
      <c r="F10" s="66"/>
      <c r="G10" s="65">
        <f>E10+F10+I9</f>
        <v>20</v>
      </c>
      <c r="H10" s="67"/>
      <c r="I10" s="136">
        <f t="shared" si="0"/>
        <v>20</v>
      </c>
      <c r="J10" s="85">
        <f t="shared" si="1"/>
        <v>0</v>
      </c>
      <c r="K10" s="159" t="s">
        <v>117</v>
      </c>
      <c r="L10" s="454"/>
      <c r="M10" s="457"/>
      <c r="N10" s="457"/>
      <c r="O10" s="457"/>
      <c r="P10" s="457"/>
      <c r="Q10" s="471"/>
    </row>
    <row r="11" spans="1:21" ht="15" customHeight="1">
      <c r="A11" s="97">
        <v>202.13</v>
      </c>
      <c r="B11" s="472" t="s">
        <v>23</v>
      </c>
      <c r="C11" s="478" t="s">
        <v>113</v>
      </c>
      <c r="D11" s="156" t="s">
        <v>11</v>
      </c>
      <c r="E11" s="145">
        <v>143.22</v>
      </c>
      <c r="F11" s="62"/>
      <c r="G11" s="62">
        <f>E11+F11</f>
        <v>143.22</v>
      </c>
      <c r="H11" s="48">
        <f>+C49</f>
        <v>67.61399999999999</v>
      </c>
      <c r="I11" s="62">
        <f t="shared" ref="I11:I18" si="2">G11-H11</f>
        <v>75.606000000000009</v>
      </c>
      <c r="J11" s="64">
        <f t="shared" si="1"/>
        <v>0.47209886887306235</v>
      </c>
      <c r="K11" s="157" t="s">
        <v>117</v>
      </c>
      <c r="L11" s="446">
        <f>E11+E12</f>
        <v>159.18</v>
      </c>
      <c r="M11" s="447">
        <f>F11+F12</f>
        <v>0</v>
      </c>
      <c r="N11" s="447">
        <f>L11+M11</f>
        <v>159.18</v>
      </c>
      <c r="O11" s="447">
        <f>H11+H12</f>
        <v>67.61399999999999</v>
      </c>
      <c r="P11" s="447">
        <f>N11-O11</f>
        <v>91.566000000000017</v>
      </c>
      <c r="Q11" s="448">
        <f>O11/N11</f>
        <v>0.42476441764040701</v>
      </c>
      <c r="S11" s="56"/>
      <c r="T11" s="57"/>
      <c r="U11" s="56"/>
    </row>
    <row r="12" spans="1:21" ht="15" thickBot="1">
      <c r="A12" s="97">
        <v>22.62</v>
      </c>
      <c r="B12" s="473"/>
      <c r="C12" s="477"/>
      <c r="D12" s="146" t="s">
        <v>12</v>
      </c>
      <c r="E12" s="134">
        <v>15.96</v>
      </c>
      <c r="F12" s="78"/>
      <c r="G12" s="82">
        <f>E12+F12+I11</f>
        <v>91.566000000000003</v>
      </c>
      <c r="H12" s="76"/>
      <c r="I12" s="133">
        <f t="shared" si="2"/>
        <v>91.566000000000003</v>
      </c>
      <c r="J12" s="64">
        <f t="shared" si="1"/>
        <v>0</v>
      </c>
      <c r="K12" s="154" t="s">
        <v>117</v>
      </c>
      <c r="L12" s="449"/>
      <c r="M12" s="438"/>
      <c r="N12" s="438"/>
      <c r="O12" s="438"/>
      <c r="P12" s="438"/>
      <c r="Q12" s="440"/>
      <c r="S12" s="56"/>
    </row>
    <row r="13" spans="1:21">
      <c r="A13" s="97">
        <v>189.58</v>
      </c>
      <c r="B13" s="473"/>
      <c r="C13" s="477" t="s">
        <v>118</v>
      </c>
      <c r="D13" s="146" t="s">
        <v>11</v>
      </c>
      <c r="E13" s="134">
        <v>135.036</v>
      </c>
      <c r="F13" s="78"/>
      <c r="G13" s="82">
        <f>E13+F13</f>
        <v>135.036</v>
      </c>
      <c r="H13" s="166">
        <f>+C50</f>
        <v>76.262000000000015</v>
      </c>
      <c r="I13" s="133">
        <f t="shared" si="2"/>
        <v>58.773999999999987</v>
      </c>
      <c r="J13" s="64">
        <f t="shared" si="1"/>
        <v>0.56475310287627012</v>
      </c>
      <c r="K13" s="154" t="s">
        <v>117</v>
      </c>
      <c r="L13" s="445">
        <f>E13+E14</f>
        <v>150.084</v>
      </c>
      <c r="M13" s="437">
        <f>F13+F14</f>
        <v>0</v>
      </c>
      <c r="N13" s="437">
        <f>L13+M13</f>
        <v>150.084</v>
      </c>
      <c r="O13" s="437">
        <f>H13+H14</f>
        <v>76.262000000000015</v>
      </c>
      <c r="P13" s="437">
        <f>N13-O13</f>
        <v>73.821999999999989</v>
      </c>
      <c r="Q13" s="439">
        <f>O13/N13</f>
        <v>0.50812878121585259</v>
      </c>
    </row>
    <row r="14" spans="1:21" ht="15" thickBot="1">
      <c r="A14" s="97">
        <v>21.22</v>
      </c>
      <c r="B14" s="473"/>
      <c r="C14" s="477"/>
      <c r="D14" s="146" t="s">
        <v>12</v>
      </c>
      <c r="E14" s="134">
        <v>15.048</v>
      </c>
      <c r="F14" s="78"/>
      <c r="G14" s="164">
        <f>E14+F14+I13</f>
        <v>73.821999999999989</v>
      </c>
      <c r="H14" s="77"/>
      <c r="I14" s="165">
        <f t="shared" si="2"/>
        <v>73.821999999999989</v>
      </c>
      <c r="J14" s="64">
        <f t="shared" si="1"/>
        <v>0</v>
      </c>
      <c r="K14" s="154" t="s">
        <v>117</v>
      </c>
      <c r="L14" s="449"/>
      <c r="M14" s="438"/>
      <c r="N14" s="438"/>
      <c r="O14" s="438"/>
      <c r="P14" s="438"/>
      <c r="Q14" s="440"/>
      <c r="T14" s="56"/>
    </row>
    <row r="15" spans="1:21">
      <c r="A15" s="97">
        <v>146.37</v>
      </c>
      <c r="B15" s="473"/>
      <c r="C15" s="477" t="s">
        <v>111</v>
      </c>
      <c r="D15" s="144" t="s">
        <v>11</v>
      </c>
      <c r="E15" s="145">
        <v>197.78</v>
      </c>
      <c r="F15" s="163">
        <v>-21.981999999999999</v>
      </c>
      <c r="G15" s="82">
        <f>E15+F15</f>
        <v>175.798</v>
      </c>
      <c r="H15" s="168">
        <f>+C51</f>
        <v>78.294000000000025</v>
      </c>
      <c r="I15" s="80">
        <f t="shared" si="2"/>
        <v>97.503999999999976</v>
      </c>
      <c r="J15" s="64">
        <f t="shared" si="1"/>
        <v>0.44536342848041516</v>
      </c>
      <c r="K15" s="154" t="s">
        <v>117</v>
      </c>
      <c r="L15" s="445">
        <f>E15+E16</f>
        <v>219.82</v>
      </c>
      <c r="M15" s="437">
        <f>F15+F16</f>
        <v>-21.981999999999999</v>
      </c>
      <c r="N15" s="437">
        <f>L15+M15</f>
        <v>197.83799999999999</v>
      </c>
      <c r="O15" s="437">
        <f>H15+H16</f>
        <v>78.294000000000025</v>
      </c>
      <c r="P15" s="437">
        <f>N15-O15</f>
        <v>119.54399999999997</v>
      </c>
      <c r="Q15" s="439">
        <f>O15/N15</f>
        <v>0.39574803627210153</v>
      </c>
      <c r="T15" s="56"/>
    </row>
    <row r="16" spans="1:21" ht="15" thickBot="1">
      <c r="A16" s="97">
        <v>16.38</v>
      </c>
      <c r="B16" s="473"/>
      <c r="C16" s="477"/>
      <c r="D16" s="143" t="s">
        <v>12</v>
      </c>
      <c r="E16" s="134">
        <v>22.04</v>
      </c>
      <c r="F16" s="133"/>
      <c r="G16" s="164">
        <f>E16+F16+I15</f>
        <v>119.54399999999998</v>
      </c>
      <c r="H16" s="76"/>
      <c r="I16" s="133">
        <f t="shared" si="2"/>
        <v>119.54399999999998</v>
      </c>
      <c r="J16" s="64">
        <f t="shared" si="1"/>
        <v>0</v>
      </c>
      <c r="K16" s="154" t="s">
        <v>117</v>
      </c>
      <c r="L16" s="449"/>
      <c r="M16" s="438"/>
      <c r="N16" s="438"/>
      <c r="O16" s="438"/>
      <c r="P16" s="438"/>
      <c r="Q16" s="440"/>
      <c r="S16" s="56"/>
      <c r="T16" s="56"/>
      <c r="U16" s="57"/>
    </row>
    <row r="17" spans="1:17">
      <c r="A17" s="97">
        <v>138.01</v>
      </c>
      <c r="B17" s="473"/>
      <c r="C17" s="477" t="s">
        <v>112</v>
      </c>
      <c r="D17" s="146" t="s">
        <v>11</v>
      </c>
      <c r="E17" s="134">
        <v>185.50399999999999</v>
      </c>
      <c r="F17" s="78"/>
      <c r="G17" s="82">
        <f>E17+F17</f>
        <v>185.50399999999999</v>
      </c>
      <c r="H17" s="168">
        <f>+C53</f>
        <v>117.31099999999999</v>
      </c>
      <c r="I17" s="133">
        <f t="shared" si="2"/>
        <v>68.192999999999998</v>
      </c>
      <c r="J17" s="64">
        <f t="shared" si="1"/>
        <v>0.63239067621183365</v>
      </c>
      <c r="K17" s="154" t="s">
        <v>117</v>
      </c>
      <c r="L17" s="445">
        <f>E17+E18</f>
        <v>206.17599999999999</v>
      </c>
      <c r="M17" s="437">
        <f>F17+F18</f>
        <v>0</v>
      </c>
      <c r="N17" s="437">
        <f>L17+M17</f>
        <v>206.17599999999999</v>
      </c>
      <c r="O17" s="437">
        <f>H17+H18</f>
        <v>117.31099999999999</v>
      </c>
      <c r="P17" s="437">
        <f>N17-O17</f>
        <v>88.864999999999995</v>
      </c>
      <c r="Q17" s="439">
        <f>O17/N17</f>
        <v>0.56898475089244138</v>
      </c>
    </row>
    <row r="18" spans="1:17" ht="18.600000000000001" customHeight="1" thickBot="1">
      <c r="A18" s="97">
        <v>15.44</v>
      </c>
      <c r="B18" s="473"/>
      <c r="C18" s="477"/>
      <c r="D18" s="146" t="s">
        <v>12</v>
      </c>
      <c r="E18" s="134">
        <v>20.672000000000001</v>
      </c>
      <c r="F18" s="78"/>
      <c r="G18" s="82">
        <f>E18+F18+I17</f>
        <v>88.864999999999995</v>
      </c>
      <c r="H18" s="76"/>
      <c r="I18" s="133">
        <f t="shared" si="2"/>
        <v>88.864999999999995</v>
      </c>
      <c r="J18" s="64">
        <f t="shared" si="1"/>
        <v>0</v>
      </c>
      <c r="K18" s="154" t="s">
        <v>117</v>
      </c>
      <c r="L18" s="449"/>
      <c r="M18" s="438"/>
      <c r="N18" s="438"/>
      <c r="O18" s="438"/>
      <c r="P18" s="438"/>
      <c r="Q18" s="440"/>
    </row>
    <row r="19" spans="1:17" ht="18" customHeight="1">
      <c r="A19" s="97">
        <v>20.91</v>
      </c>
      <c r="B19" s="473"/>
      <c r="C19" s="475" t="s">
        <v>114</v>
      </c>
      <c r="D19" s="143" t="s">
        <v>11</v>
      </c>
      <c r="E19" s="135">
        <v>20.46</v>
      </c>
      <c r="G19" s="82">
        <f>E19+F19</f>
        <v>20.46</v>
      </c>
      <c r="H19" s="168">
        <f>+C52</f>
        <v>9.3839999999999968</v>
      </c>
      <c r="I19" s="133">
        <f>G19-H19</f>
        <v>11.076000000000004</v>
      </c>
      <c r="J19" s="64">
        <f t="shared" ref="J19:J20" si="3">(H19/G19)</f>
        <v>0.45865102639296168</v>
      </c>
      <c r="K19" s="154" t="s">
        <v>117</v>
      </c>
      <c r="L19" s="445">
        <f>E19+E20</f>
        <v>22.740000000000002</v>
      </c>
      <c r="M19" s="437">
        <f>F19+F20</f>
        <v>0</v>
      </c>
      <c r="N19" s="437">
        <f>L19+M19</f>
        <v>22.740000000000002</v>
      </c>
      <c r="O19" s="437">
        <f>H19+H20</f>
        <v>9.3839999999999968</v>
      </c>
      <c r="P19" s="437">
        <f>N19-O19</f>
        <v>13.356000000000005</v>
      </c>
      <c r="Q19" s="439">
        <f>O19/N19</f>
        <v>0.41266490765171487</v>
      </c>
    </row>
    <row r="20" spans="1:17" ht="14.4" customHeight="1" thickBot="1">
      <c r="A20" s="97">
        <v>2.34</v>
      </c>
      <c r="B20" s="474"/>
      <c r="C20" s="476"/>
      <c r="D20" s="150" t="s">
        <v>12</v>
      </c>
      <c r="E20" s="151">
        <v>2.2799999999999998</v>
      </c>
      <c r="F20" s="92"/>
      <c r="G20" s="82">
        <f>E20+F20+I19</f>
        <v>13.356000000000003</v>
      </c>
      <c r="H20" s="76"/>
      <c r="I20" s="92">
        <f t="shared" ref="I20" si="4">G20-H20</f>
        <v>13.356000000000003</v>
      </c>
      <c r="J20" s="142">
        <f t="shared" si="3"/>
        <v>0</v>
      </c>
      <c r="K20" s="155" t="s">
        <v>117</v>
      </c>
      <c r="L20" s="446"/>
      <c r="M20" s="438"/>
      <c r="N20" s="447"/>
      <c r="O20" s="447"/>
      <c r="P20" s="447"/>
      <c r="Q20" s="448"/>
    </row>
    <row r="21" spans="1:17" ht="15" customHeight="1">
      <c r="A21" s="97">
        <v>249</v>
      </c>
      <c r="B21" s="441" t="s">
        <v>14</v>
      </c>
      <c r="C21" s="443" t="s">
        <v>110</v>
      </c>
      <c r="D21" s="11" t="s">
        <v>15</v>
      </c>
      <c r="E21" s="68">
        <v>193</v>
      </c>
      <c r="F21" s="69"/>
      <c r="G21" s="86">
        <f>E21+F21</f>
        <v>193</v>
      </c>
      <c r="H21" s="169">
        <f>+E48</f>
        <v>193.47799999999998</v>
      </c>
      <c r="I21" s="87">
        <f t="shared" ref="I21:I30" si="5">G21-H21</f>
        <v>-0.47799999999998022</v>
      </c>
      <c r="J21" s="70">
        <f>(H21/G21)</f>
        <v>1.0024766839378236</v>
      </c>
      <c r="K21" s="231">
        <v>43508</v>
      </c>
      <c r="L21" s="452">
        <f>E21+E22+E23</f>
        <v>578</v>
      </c>
      <c r="M21" s="455">
        <f>F21+F22+F23</f>
        <v>0</v>
      </c>
      <c r="N21" s="455">
        <f>L21+M21</f>
        <v>578</v>
      </c>
      <c r="O21" s="455">
        <f>H21+H22+H23</f>
        <v>380.70499999999998</v>
      </c>
      <c r="P21" s="458">
        <f>N21-O21</f>
        <v>197.29500000000002</v>
      </c>
      <c r="Q21" s="439">
        <f>O21/N21</f>
        <v>0.65865916955017301</v>
      </c>
    </row>
    <row r="22" spans="1:17">
      <c r="A22" s="97">
        <v>207</v>
      </c>
      <c r="B22" s="442"/>
      <c r="C22" s="444"/>
      <c r="D22" s="96" t="s">
        <v>16</v>
      </c>
      <c r="E22" s="78">
        <v>193</v>
      </c>
      <c r="F22" s="81"/>
      <c r="G22" s="82">
        <f>E22+F22+I21</f>
        <v>192.52200000000002</v>
      </c>
      <c r="H22" s="230">
        <f>+E51</f>
        <v>187.227</v>
      </c>
      <c r="I22" s="133">
        <f t="shared" si="5"/>
        <v>5.2950000000000159</v>
      </c>
      <c r="J22" s="64">
        <f t="shared" ref="J22:J30" si="6">(H22/G22)</f>
        <v>0.97249664973353689</v>
      </c>
      <c r="K22" s="154" t="s">
        <v>117</v>
      </c>
      <c r="L22" s="453"/>
      <c r="M22" s="456"/>
      <c r="N22" s="456"/>
      <c r="O22" s="456"/>
      <c r="P22" s="459"/>
      <c r="Q22" s="448"/>
    </row>
    <row r="23" spans="1:17" ht="15" thickBot="1">
      <c r="A23" s="97">
        <v>114</v>
      </c>
      <c r="B23" s="450"/>
      <c r="C23" s="451"/>
      <c r="D23" s="10" t="s">
        <v>12</v>
      </c>
      <c r="E23" s="65">
        <v>192</v>
      </c>
      <c r="F23" s="66"/>
      <c r="G23" s="83">
        <f>E23+F23+I22</f>
        <v>197.29500000000002</v>
      </c>
      <c r="H23" s="152"/>
      <c r="I23" s="84">
        <f t="shared" si="5"/>
        <v>197.29500000000002</v>
      </c>
      <c r="J23" s="153">
        <f t="shared" si="6"/>
        <v>0</v>
      </c>
      <c r="K23" s="159" t="s">
        <v>117</v>
      </c>
      <c r="L23" s="454"/>
      <c r="M23" s="457"/>
      <c r="N23" s="457"/>
      <c r="O23" s="457"/>
      <c r="P23" s="460"/>
      <c r="Q23" s="440"/>
    </row>
    <row r="24" spans="1:17" ht="15" customHeight="1">
      <c r="A24" s="97">
        <v>4</v>
      </c>
      <c r="B24" s="442" t="s">
        <v>17</v>
      </c>
      <c r="C24" s="444" t="s">
        <v>110</v>
      </c>
      <c r="D24" s="12" t="s">
        <v>11</v>
      </c>
      <c r="E24" s="62">
        <v>5</v>
      </c>
      <c r="F24" s="63"/>
      <c r="G24" s="79">
        <f>E24+F24</f>
        <v>5</v>
      </c>
      <c r="H24" s="62"/>
      <c r="I24" s="80">
        <f t="shared" si="5"/>
        <v>5</v>
      </c>
      <c r="J24" s="64">
        <f t="shared" si="6"/>
        <v>0</v>
      </c>
      <c r="K24" s="157" t="s">
        <v>117</v>
      </c>
      <c r="L24" s="446">
        <f>E24+E25</f>
        <v>6</v>
      </c>
      <c r="M24" s="447">
        <f>F24+F25</f>
        <v>0</v>
      </c>
      <c r="N24" s="447">
        <f>L24+M24</f>
        <v>6</v>
      </c>
      <c r="O24" s="447">
        <f>H24+H25</f>
        <v>0</v>
      </c>
      <c r="P24" s="447">
        <f>N24-O24</f>
        <v>6</v>
      </c>
      <c r="Q24" s="448">
        <f>O24/N24</f>
        <v>0</v>
      </c>
    </row>
    <row r="25" spans="1:17" ht="15" thickBot="1">
      <c r="A25" s="97">
        <v>1</v>
      </c>
      <c r="B25" s="450"/>
      <c r="C25" s="451"/>
      <c r="D25" s="10" t="s">
        <v>12</v>
      </c>
      <c r="E25" s="65">
        <v>1</v>
      </c>
      <c r="F25" s="66"/>
      <c r="G25" s="83">
        <f>E25+F25+I24</f>
        <v>6</v>
      </c>
      <c r="H25" s="167"/>
      <c r="I25" s="84">
        <f t="shared" si="5"/>
        <v>6</v>
      </c>
      <c r="J25" s="85">
        <f t="shared" si="6"/>
        <v>0</v>
      </c>
      <c r="K25" s="154" t="s">
        <v>117</v>
      </c>
      <c r="L25" s="449"/>
      <c r="M25" s="438"/>
      <c r="N25" s="438"/>
      <c r="O25" s="438"/>
      <c r="P25" s="438"/>
      <c r="Q25" s="440"/>
    </row>
    <row r="26" spans="1:17" ht="15" customHeight="1">
      <c r="A26" s="97">
        <v>4</v>
      </c>
      <c r="B26" s="442" t="s">
        <v>18</v>
      </c>
      <c r="C26" s="444" t="s">
        <v>110</v>
      </c>
      <c r="D26" s="12" t="s">
        <v>11</v>
      </c>
      <c r="E26" s="62">
        <v>5</v>
      </c>
      <c r="F26" s="63"/>
      <c r="G26" s="79">
        <f>E26+F26</f>
        <v>5</v>
      </c>
      <c r="H26" s="94"/>
      <c r="I26" s="80">
        <f t="shared" si="5"/>
        <v>5</v>
      </c>
      <c r="J26" s="95">
        <f t="shared" si="6"/>
        <v>0</v>
      </c>
      <c r="K26" s="154" t="s">
        <v>117</v>
      </c>
      <c r="L26" s="445">
        <f>E26+E27</f>
        <v>6</v>
      </c>
      <c r="M26" s="437">
        <f>F26+F27</f>
        <v>0</v>
      </c>
      <c r="N26" s="437">
        <f>L26+M26</f>
        <v>6</v>
      </c>
      <c r="O26" s="437">
        <f>H26+H27</f>
        <v>0</v>
      </c>
      <c r="P26" s="437">
        <f>N26-O26</f>
        <v>6</v>
      </c>
      <c r="Q26" s="439">
        <f>O26/N26</f>
        <v>0</v>
      </c>
    </row>
    <row r="27" spans="1:17" ht="15" thickBot="1">
      <c r="A27" s="97">
        <v>1</v>
      </c>
      <c r="B27" s="442"/>
      <c r="C27" s="444"/>
      <c r="D27" s="60" t="s">
        <v>12</v>
      </c>
      <c r="E27" s="71">
        <v>1</v>
      </c>
      <c r="F27" s="72"/>
      <c r="G27" s="90">
        <f>E27+F27+I26</f>
        <v>6</v>
      </c>
      <c r="H27" s="91"/>
      <c r="I27" s="92">
        <f t="shared" si="5"/>
        <v>6</v>
      </c>
      <c r="J27" s="75">
        <f t="shared" si="6"/>
        <v>0</v>
      </c>
      <c r="K27" s="154" t="s">
        <v>117</v>
      </c>
      <c r="L27" s="449"/>
      <c r="M27" s="438"/>
      <c r="N27" s="438"/>
      <c r="O27" s="438"/>
      <c r="P27" s="438"/>
      <c r="Q27" s="440"/>
    </row>
    <row r="28" spans="1:17" ht="15" customHeight="1">
      <c r="A28" s="97">
        <v>4</v>
      </c>
      <c r="B28" s="441" t="s">
        <v>19</v>
      </c>
      <c r="C28" s="443" t="s">
        <v>110</v>
      </c>
      <c r="D28" s="11" t="s">
        <v>11</v>
      </c>
      <c r="E28" s="68">
        <v>5</v>
      </c>
      <c r="F28" s="69"/>
      <c r="G28" s="86">
        <f>E28+F28</f>
        <v>5</v>
      </c>
      <c r="H28" s="93"/>
      <c r="I28" s="87">
        <f t="shared" si="5"/>
        <v>5</v>
      </c>
      <c r="J28" s="70">
        <f t="shared" si="6"/>
        <v>0</v>
      </c>
      <c r="K28" s="154" t="s">
        <v>117</v>
      </c>
      <c r="L28" s="445">
        <f>E28+E29</f>
        <v>6</v>
      </c>
      <c r="M28" s="437">
        <f>F28+F29</f>
        <v>0</v>
      </c>
      <c r="N28" s="437">
        <f>L28+M28</f>
        <v>6</v>
      </c>
      <c r="O28" s="437">
        <f>H28+H29</f>
        <v>0</v>
      </c>
      <c r="P28" s="437">
        <f>N28-O28</f>
        <v>6</v>
      </c>
      <c r="Q28" s="439">
        <f>O28/N28</f>
        <v>0</v>
      </c>
    </row>
    <row r="29" spans="1:17" ht="15" thickBot="1">
      <c r="A29" s="97">
        <v>1</v>
      </c>
      <c r="B29" s="442"/>
      <c r="C29" s="444"/>
      <c r="D29" s="60" t="s">
        <v>12</v>
      </c>
      <c r="E29" s="71">
        <v>1</v>
      </c>
      <c r="F29" s="72"/>
      <c r="G29" s="90">
        <f>E29+F29+I28</f>
        <v>6</v>
      </c>
      <c r="H29" s="91"/>
      <c r="I29" s="92">
        <f t="shared" si="5"/>
        <v>6</v>
      </c>
      <c r="J29" s="75">
        <f t="shared" si="6"/>
        <v>0</v>
      </c>
      <c r="K29" s="155" t="s">
        <v>117</v>
      </c>
      <c r="L29" s="446"/>
      <c r="M29" s="447"/>
      <c r="N29" s="447"/>
      <c r="O29" s="447"/>
      <c r="P29" s="447"/>
      <c r="Q29" s="448"/>
    </row>
    <row r="30" spans="1:17" ht="15" customHeight="1">
      <c r="B30" s="429" t="s">
        <v>145</v>
      </c>
      <c r="C30" s="430"/>
      <c r="D30" s="434" t="s">
        <v>115</v>
      </c>
      <c r="E30" s="433">
        <f>SUM(E7:E29)</f>
        <v>1379</v>
      </c>
      <c r="F30" s="435">
        <f>SUM(F7:F29)</f>
        <v>-21.981999999999999</v>
      </c>
      <c r="G30" s="433">
        <f>E30+F30</f>
        <v>1357.018</v>
      </c>
      <c r="H30" s="433">
        <f>SUM(H7:H29)</f>
        <v>729.56999999999994</v>
      </c>
      <c r="I30" s="433">
        <f t="shared" si="5"/>
        <v>627.44800000000009</v>
      </c>
      <c r="J30" s="436">
        <f t="shared" si="6"/>
        <v>0.5376273564536358</v>
      </c>
      <c r="K30" s="137" t="s">
        <v>117</v>
      </c>
      <c r="L30" s="423">
        <f>E30+E31</f>
        <v>1379</v>
      </c>
      <c r="M30" s="423">
        <f>F30+F31</f>
        <v>-21.981999999999999</v>
      </c>
      <c r="N30" s="423">
        <f>L30+M30</f>
        <v>1357.018</v>
      </c>
      <c r="O30" s="423">
        <f>H30+H31</f>
        <v>729.56999999999994</v>
      </c>
      <c r="P30" s="423">
        <f>N30-O30</f>
        <v>627.44800000000009</v>
      </c>
      <c r="Q30" s="431">
        <f>O30/N30</f>
        <v>0.5376273564536358</v>
      </c>
    </row>
    <row r="31" spans="1:17" ht="15" thickBot="1">
      <c r="B31" s="427"/>
      <c r="C31" s="428"/>
      <c r="D31" s="417"/>
      <c r="E31" s="415"/>
      <c r="F31" s="421"/>
      <c r="G31" s="415"/>
      <c r="H31" s="415"/>
      <c r="I31" s="415"/>
      <c r="J31" s="419"/>
      <c r="K31" s="138" t="s">
        <v>117</v>
      </c>
      <c r="L31" s="424"/>
      <c r="M31" s="424"/>
      <c r="N31" s="424"/>
      <c r="O31" s="424"/>
      <c r="P31" s="424"/>
      <c r="Q31" s="432"/>
    </row>
    <row r="32" spans="1:17" s="1" customFormat="1"/>
    <row r="33" spans="2:11" s="1" customFormat="1">
      <c r="B33" s="425" t="s">
        <v>147</v>
      </c>
      <c r="C33" s="426"/>
      <c r="D33" s="416" t="s">
        <v>115</v>
      </c>
      <c r="E33" s="414">
        <f>+'Resumen anual_'!D14</f>
        <v>25</v>
      </c>
      <c r="F33" s="420" t="s">
        <v>148</v>
      </c>
      <c r="G33" s="414">
        <f>+E33</f>
        <v>25</v>
      </c>
      <c r="H33" s="414">
        <v>0</v>
      </c>
      <c r="I33" s="414">
        <f>+E33-H33</f>
        <v>25</v>
      </c>
      <c r="J33" s="418">
        <f>+H33/E33</f>
        <v>0</v>
      </c>
      <c r="K33" s="139" t="s">
        <v>117</v>
      </c>
    </row>
    <row r="34" spans="2:11" s="1" customFormat="1" ht="15.9" customHeight="1" thickBot="1">
      <c r="B34" s="427"/>
      <c r="C34" s="428"/>
      <c r="D34" s="417"/>
      <c r="E34" s="415"/>
      <c r="F34" s="421"/>
      <c r="G34" s="415"/>
      <c r="H34" s="415"/>
      <c r="I34" s="415"/>
      <c r="J34" s="419"/>
      <c r="K34" s="140" t="s">
        <v>117</v>
      </c>
    </row>
    <row r="35" spans="2:11" s="1" customFormat="1">
      <c r="D35" s="2"/>
    </row>
    <row r="36" spans="2:11" s="1" customFormat="1">
      <c r="D36" s="2"/>
      <c r="I36" s="56"/>
      <c r="J36" s="56"/>
    </row>
    <row r="37" spans="2:11" s="1" customFormat="1">
      <c r="D37" s="2"/>
    </row>
    <row r="38" spans="2:11" s="1" customFormat="1">
      <c r="D38" s="2"/>
      <c r="H38" s="45"/>
    </row>
    <row r="39" spans="2:11" s="1" customFormat="1">
      <c r="D39" s="2"/>
    </row>
    <row r="40" spans="2:11" s="1" customFormat="1">
      <c r="B40" s="422" t="s">
        <v>72</v>
      </c>
      <c r="D40" s="2"/>
    </row>
    <row r="41" spans="2:11" s="1" customFormat="1">
      <c r="B41" s="422"/>
      <c r="D41" s="2"/>
    </row>
    <row r="42" spans="2:11" s="1" customFormat="1">
      <c r="B42" s="422"/>
      <c r="D42" s="2"/>
    </row>
    <row r="43" spans="2:11" s="1" customFormat="1">
      <c r="B43" s="422"/>
      <c r="D43" s="2"/>
    </row>
    <row r="44" spans="2:11" s="1" customFormat="1">
      <c r="B44" s="422"/>
      <c r="D44" s="2"/>
    </row>
    <row r="45" spans="2:11" s="1" customFormat="1">
      <c r="D45" s="2"/>
    </row>
    <row r="46" spans="2:11" s="1" customFormat="1">
      <c r="D46" s="2"/>
    </row>
    <row r="47" spans="2:11" s="1" customFormat="1" hidden="1">
      <c r="B47" s="147" t="s">
        <v>85</v>
      </c>
      <c r="C47" s="147" t="s">
        <v>151</v>
      </c>
      <c r="D47" s="147" t="s">
        <v>86</v>
      </c>
      <c r="E47" s="147" t="s">
        <v>151</v>
      </c>
    </row>
    <row r="48" spans="2:11" s="1" customFormat="1" hidden="1">
      <c r="B48" s="148" t="s">
        <v>203</v>
      </c>
      <c r="C48" s="149">
        <f>SUM(C49:C53)</f>
        <v>348.86500000000001</v>
      </c>
      <c r="D48" s="148" t="s">
        <v>204</v>
      </c>
      <c r="E48" s="149">
        <f>+E49+E50</f>
        <v>193.47799999999998</v>
      </c>
    </row>
    <row r="49" spans="2:6" s="1" customFormat="1" hidden="1">
      <c r="B49" s="147" t="s">
        <v>113</v>
      </c>
      <c r="C49" s="48">
        <v>67.61399999999999</v>
      </c>
      <c r="D49" s="147" t="s">
        <v>155</v>
      </c>
      <c r="E49" s="48">
        <v>113.24799999999998</v>
      </c>
    </row>
    <row r="50" spans="2:6" s="1" customFormat="1" hidden="1">
      <c r="B50" s="147" t="s">
        <v>118</v>
      </c>
      <c r="C50" s="48">
        <v>76.262000000000015</v>
      </c>
      <c r="D50" s="147" t="s">
        <v>156</v>
      </c>
      <c r="E50" s="48">
        <v>80.23</v>
      </c>
    </row>
    <row r="51" spans="2:6" s="1" customFormat="1" hidden="1">
      <c r="B51" s="147" t="s">
        <v>111</v>
      </c>
      <c r="C51" s="48">
        <v>78.294000000000025</v>
      </c>
      <c r="D51" s="148" t="s">
        <v>205</v>
      </c>
      <c r="E51" s="149">
        <f>SUM(E52:E53)</f>
        <v>187.227</v>
      </c>
    </row>
    <row r="52" spans="2:6" s="1" customFormat="1" hidden="1">
      <c r="B52" s="147" t="s">
        <v>153</v>
      </c>
      <c r="C52" s="48">
        <v>9.3839999999999968</v>
      </c>
      <c r="D52" s="147" t="s">
        <v>155</v>
      </c>
      <c r="E52" s="48">
        <v>73.738</v>
      </c>
    </row>
    <row r="53" spans="2:6" s="1" customFormat="1" hidden="1">
      <c r="B53" s="147" t="s">
        <v>154</v>
      </c>
      <c r="C53" s="48">
        <v>117.31099999999999</v>
      </c>
      <c r="D53" s="147" t="s">
        <v>156</v>
      </c>
      <c r="E53" s="48">
        <v>113.489</v>
      </c>
    </row>
    <row r="54" spans="2:6" s="1" customFormat="1" hidden="1">
      <c r="B54" s="149" t="s">
        <v>122</v>
      </c>
      <c r="C54" s="149">
        <f>+C48</f>
        <v>348.86500000000001</v>
      </c>
      <c r="D54" s="149" t="s">
        <v>122</v>
      </c>
      <c r="E54" s="149">
        <f>+E51+E48</f>
        <v>380.70499999999998</v>
      </c>
      <c r="F54" s="1">
        <f>+E54+C54</f>
        <v>729.56999999999994</v>
      </c>
    </row>
    <row r="55" spans="2:6" s="1" customFormat="1" hidden="1">
      <c r="D55" s="2"/>
    </row>
    <row r="56" spans="2:6" s="1" customFormat="1" hidden="1">
      <c r="D56" s="2"/>
    </row>
    <row r="57" spans="2:6" s="1" customFormat="1" hidden="1">
      <c r="D57" s="2"/>
    </row>
    <row r="58" spans="2:6" s="1" customFormat="1">
      <c r="D58" s="2"/>
    </row>
    <row r="59" spans="2:6" s="1" customFormat="1">
      <c r="D59" s="2"/>
    </row>
    <row r="60" spans="2:6" s="1" customFormat="1">
      <c r="D60" s="2"/>
    </row>
    <row r="61" spans="2:6" s="1" customFormat="1">
      <c r="D61" s="2"/>
    </row>
    <row r="62" spans="2:6" s="1" customFormat="1">
      <c r="D62" s="2"/>
    </row>
    <row r="63" spans="2:6" s="1" customFormat="1">
      <c r="D63" s="2"/>
    </row>
    <row r="64" spans="2:6" s="1" customFormat="1">
      <c r="D64" s="2"/>
    </row>
    <row r="65" spans="4:4" s="1" customFormat="1">
      <c r="D65" s="2"/>
    </row>
    <row r="66" spans="4:4" s="1" customFormat="1">
      <c r="D66" s="2"/>
    </row>
    <row r="67" spans="4:4" s="1" customFormat="1">
      <c r="D67" s="2"/>
    </row>
    <row r="68" spans="4:4" s="1" customFormat="1">
      <c r="D68" s="2"/>
    </row>
    <row r="69" spans="4:4" s="1" customFormat="1">
      <c r="D69" s="2"/>
    </row>
    <row r="70" spans="4:4" s="1" customFormat="1">
      <c r="D70" s="2"/>
    </row>
    <row r="71" spans="4:4" s="1" customFormat="1">
      <c r="D71" s="2"/>
    </row>
    <row r="72" spans="4:4" s="1" customFormat="1">
      <c r="D72" s="2"/>
    </row>
    <row r="73" spans="4:4" s="1" customFormat="1">
      <c r="D73" s="2"/>
    </row>
    <row r="74" spans="4:4" s="1" customFormat="1">
      <c r="D74" s="2"/>
    </row>
    <row r="75" spans="4:4" s="1" customFormat="1">
      <c r="D75" s="2"/>
    </row>
    <row r="76" spans="4:4" s="1" customFormat="1">
      <c r="D76" s="2"/>
    </row>
    <row r="77" spans="4:4" s="1" customFormat="1">
      <c r="D77" s="2"/>
    </row>
    <row r="78" spans="4:4" s="1" customFormat="1">
      <c r="D78" s="2"/>
    </row>
    <row r="79" spans="4:4" s="1" customFormat="1">
      <c r="D79" s="2"/>
    </row>
    <row r="80" spans="4:4" s="1" customFormat="1">
      <c r="D80" s="2"/>
    </row>
    <row r="81" spans="4:4" s="1" customFormat="1">
      <c r="D81" s="2"/>
    </row>
    <row r="82" spans="4:4" s="1" customFormat="1">
      <c r="D82" s="2"/>
    </row>
    <row r="83" spans="4:4" s="1" customFormat="1">
      <c r="D83" s="2"/>
    </row>
    <row r="84" spans="4:4" s="1" customFormat="1">
      <c r="D84" s="2"/>
    </row>
    <row r="85" spans="4:4" s="1" customFormat="1">
      <c r="D85" s="2"/>
    </row>
    <row r="86" spans="4:4" s="1" customFormat="1">
      <c r="D86" s="2"/>
    </row>
    <row r="87" spans="4:4" s="1" customFormat="1">
      <c r="D87" s="2"/>
    </row>
    <row r="88" spans="4:4" s="1" customFormat="1">
      <c r="D88" s="2"/>
    </row>
    <row r="89" spans="4:4" s="1" customFormat="1">
      <c r="D89" s="2"/>
    </row>
    <row r="90" spans="4:4" s="1" customFormat="1">
      <c r="D90" s="2"/>
    </row>
    <row r="91" spans="4:4" s="1" customFormat="1">
      <c r="D91" s="2"/>
    </row>
    <row r="92" spans="4:4" s="1" customFormat="1">
      <c r="D92" s="2"/>
    </row>
    <row r="93" spans="4:4" s="1" customFormat="1">
      <c r="D93" s="2"/>
    </row>
    <row r="94" spans="4:4" s="1" customFormat="1">
      <c r="D94" s="2"/>
    </row>
    <row r="95" spans="4:4" s="1" customFormat="1">
      <c r="D95" s="2"/>
    </row>
    <row r="96" spans="4:4" s="1" customFormat="1">
      <c r="D96" s="2"/>
    </row>
    <row r="97" spans="4:4" s="1" customFormat="1">
      <c r="D97" s="2"/>
    </row>
    <row r="98" spans="4:4" s="1" customFormat="1">
      <c r="D98" s="2"/>
    </row>
    <row r="99" spans="4:4" s="1" customFormat="1">
      <c r="D99" s="2"/>
    </row>
    <row r="100" spans="4:4" s="1" customFormat="1">
      <c r="D100" s="2"/>
    </row>
    <row r="101" spans="4:4" s="1" customFormat="1">
      <c r="D101" s="2"/>
    </row>
    <row r="102" spans="4:4" s="1" customFormat="1">
      <c r="D102" s="2"/>
    </row>
    <row r="103" spans="4:4" s="1" customFormat="1">
      <c r="D103" s="2"/>
    </row>
    <row r="104" spans="4:4" s="1" customFormat="1">
      <c r="D104" s="2"/>
    </row>
    <row r="105" spans="4:4" s="1" customFormat="1">
      <c r="D105" s="2"/>
    </row>
    <row r="106" spans="4:4" s="1" customFormat="1">
      <c r="D106" s="2"/>
    </row>
    <row r="107" spans="4:4" s="1" customFormat="1">
      <c r="D107" s="2"/>
    </row>
    <row r="108" spans="4:4" s="1" customFormat="1">
      <c r="D108" s="2"/>
    </row>
    <row r="109" spans="4:4" s="1" customFormat="1">
      <c r="D109" s="2"/>
    </row>
    <row r="110" spans="4:4" s="1" customFormat="1">
      <c r="D110" s="2"/>
    </row>
    <row r="111" spans="4:4" s="1" customFormat="1">
      <c r="D111" s="2"/>
    </row>
    <row r="112" spans="4:4" s="1" customFormat="1">
      <c r="D112" s="2"/>
    </row>
    <row r="113" spans="4:4" s="1" customFormat="1">
      <c r="D113" s="2"/>
    </row>
    <row r="114" spans="4:4" s="1" customFormat="1">
      <c r="D114" s="2"/>
    </row>
    <row r="115" spans="4:4" s="1" customFormat="1">
      <c r="D115" s="2"/>
    </row>
    <row r="116" spans="4:4" s="1" customFormat="1">
      <c r="D116" s="2"/>
    </row>
    <row r="117" spans="4:4" s="1" customFormat="1">
      <c r="D117" s="2"/>
    </row>
    <row r="118" spans="4:4" s="1" customFormat="1">
      <c r="D118" s="2"/>
    </row>
    <row r="119" spans="4:4" s="1" customFormat="1">
      <c r="D119" s="2"/>
    </row>
    <row r="120" spans="4:4" s="1" customFormat="1">
      <c r="D120" s="2"/>
    </row>
    <row r="121" spans="4:4" s="1" customFormat="1">
      <c r="D121" s="2"/>
    </row>
    <row r="122" spans="4:4" s="1" customFormat="1">
      <c r="D122" s="2"/>
    </row>
    <row r="123" spans="4:4" s="1" customFormat="1">
      <c r="D123" s="2"/>
    </row>
    <row r="124" spans="4:4" s="1" customFormat="1">
      <c r="D124" s="2"/>
    </row>
    <row r="125" spans="4:4" s="1" customFormat="1">
      <c r="D125" s="2"/>
    </row>
    <row r="126" spans="4:4" s="1" customFormat="1">
      <c r="D126" s="2"/>
    </row>
    <row r="127" spans="4:4" s="1" customFormat="1">
      <c r="D127" s="2"/>
    </row>
    <row r="128" spans="4:4" s="1" customFormat="1">
      <c r="D128" s="2"/>
    </row>
    <row r="129" spans="4:4" s="1" customFormat="1">
      <c r="D129" s="2"/>
    </row>
    <row r="130" spans="4:4" s="1" customFormat="1">
      <c r="D130" s="2"/>
    </row>
    <row r="131" spans="4:4" s="1" customFormat="1">
      <c r="D131" s="2"/>
    </row>
    <row r="132" spans="4:4" s="1" customFormat="1">
      <c r="D132" s="2"/>
    </row>
    <row r="133" spans="4:4" s="1" customFormat="1">
      <c r="D133" s="2"/>
    </row>
    <row r="134" spans="4:4" s="1" customFormat="1">
      <c r="D134" s="2"/>
    </row>
    <row r="135" spans="4:4" s="1" customFormat="1">
      <c r="D135" s="2"/>
    </row>
    <row r="136" spans="4:4" s="1" customFormat="1">
      <c r="D136" s="2"/>
    </row>
    <row r="137" spans="4:4" s="1" customFormat="1">
      <c r="D137" s="2"/>
    </row>
    <row r="138" spans="4:4" s="1" customFormat="1">
      <c r="D138" s="2"/>
    </row>
    <row r="139" spans="4:4" s="1" customFormat="1">
      <c r="D139" s="2"/>
    </row>
    <row r="140" spans="4:4" s="1" customFormat="1">
      <c r="D140" s="2"/>
    </row>
    <row r="141" spans="4:4" s="1" customFormat="1">
      <c r="D141" s="2"/>
    </row>
    <row r="142" spans="4:4" s="1" customFormat="1">
      <c r="D142" s="2"/>
    </row>
    <row r="143" spans="4:4" s="1" customFormat="1">
      <c r="D143" s="2"/>
    </row>
    <row r="144" spans="4:4" s="1" customFormat="1">
      <c r="D144" s="2"/>
    </row>
    <row r="145" spans="4:4" s="1" customFormat="1">
      <c r="D145" s="2"/>
    </row>
    <row r="146" spans="4:4" s="1" customFormat="1">
      <c r="D146" s="2"/>
    </row>
    <row r="147" spans="4:4" s="1" customFormat="1">
      <c r="D147" s="2"/>
    </row>
    <row r="148" spans="4:4" s="1" customFormat="1">
      <c r="D148" s="2"/>
    </row>
    <row r="149" spans="4:4" s="1" customFormat="1">
      <c r="D149" s="2"/>
    </row>
    <row r="150" spans="4:4" s="1" customFormat="1">
      <c r="D150" s="2"/>
    </row>
    <row r="151" spans="4:4" s="1" customFormat="1">
      <c r="D151" s="2"/>
    </row>
    <row r="152" spans="4:4" s="1" customFormat="1">
      <c r="D152" s="2"/>
    </row>
    <row r="153" spans="4:4" s="1" customFormat="1">
      <c r="D153" s="2"/>
    </row>
    <row r="154" spans="4:4" s="1" customFormat="1">
      <c r="D154" s="2"/>
    </row>
    <row r="155" spans="4:4" s="1" customFormat="1">
      <c r="D155" s="2"/>
    </row>
    <row r="156" spans="4:4" s="1" customFormat="1">
      <c r="D156" s="2"/>
    </row>
    <row r="157" spans="4:4" s="1" customFormat="1">
      <c r="D157" s="2"/>
    </row>
    <row r="158" spans="4:4" s="1" customFormat="1">
      <c r="D158" s="2"/>
    </row>
    <row r="159" spans="4:4" s="1" customFormat="1">
      <c r="D159" s="2"/>
    </row>
    <row r="160" spans="4:4" s="1" customFormat="1">
      <c r="D160" s="2"/>
    </row>
    <row r="161" spans="4:4" s="1" customFormat="1">
      <c r="D161" s="2"/>
    </row>
    <row r="162" spans="4:4" s="1" customFormat="1">
      <c r="D162" s="2"/>
    </row>
    <row r="163" spans="4:4" s="1" customFormat="1">
      <c r="D163" s="2"/>
    </row>
    <row r="164" spans="4:4" s="1" customFormat="1">
      <c r="D164" s="2"/>
    </row>
    <row r="165" spans="4:4" s="1" customFormat="1">
      <c r="D165" s="2"/>
    </row>
    <row r="166" spans="4:4" s="1" customFormat="1">
      <c r="D166" s="2"/>
    </row>
    <row r="167" spans="4:4" s="1" customFormat="1">
      <c r="D167" s="2"/>
    </row>
    <row r="168" spans="4:4" s="1" customFormat="1">
      <c r="D168" s="2"/>
    </row>
    <row r="169" spans="4:4" s="1" customFormat="1">
      <c r="D169" s="2"/>
    </row>
    <row r="170" spans="4:4" s="1" customFormat="1">
      <c r="D170" s="2"/>
    </row>
    <row r="171" spans="4:4" s="1" customFormat="1">
      <c r="D171" s="2"/>
    </row>
    <row r="172" spans="4:4" s="1" customFormat="1">
      <c r="D172" s="2"/>
    </row>
    <row r="173" spans="4:4" s="1" customFormat="1">
      <c r="D173" s="2"/>
    </row>
    <row r="174" spans="4:4" s="1" customFormat="1">
      <c r="D174" s="2"/>
    </row>
    <row r="175" spans="4:4" s="1" customFormat="1">
      <c r="D175" s="2"/>
    </row>
    <row r="176" spans="4:4" s="1" customFormat="1">
      <c r="D176" s="2"/>
    </row>
    <row r="177" spans="4:4" s="1" customFormat="1">
      <c r="D177" s="2"/>
    </row>
    <row r="178" spans="4:4" s="1" customFormat="1">
      <c r="D178" s="2"/>
    </row>
    <row r="179" spans="4:4" s="1" customFormat="1">
      <c r="D179" s="2"/>
    </row>
    <row r="180" spans="4:4" s="1" customFormat="1">
      <c r="D180" s="2"/>
    </row>
    <row r="181" spans="4:4" s="1" customFormat="1">
      <c r="D181" s="2"/>
    </row>
    <row r="182" spans="4:4" s="1" customFormat="1">
      <c r="D182" s="2"/>
    </row>
    <row r="183" spans="4:4" s="1" customFormat="1">
      <c r="D183" s="2"/>
    </row>
    <row r="184" spans="4:4" s="1" customFormat="1">
      <c r="D184" s="2"/>
    </row>
    <row r="185" spans="4:4" s="1" customFormat="1">
      <c r="D185" s="2"/>
    </row>
    <row r="186" spans="4:4" s="1" customFormat="1">
      <c r="D186" s="2"/>
    </row>
    <row r="187" spans="4:4" s="1" customFormat="1">
      <c r="D187" s="2"/>
    </row>
    <row r="188" spans="4:4" s="1" customFormat="1">
      <c r="D188" s="2"/>
    </row>
    <row r="189" spans="4:4" s="1" customFormat="1">
      <c r="D189" s="2"/>
    </row>
    <row r="190" spans="4:4" s="1" customFormat="1">
      <c r="D190" s="2"/>
    </row>
    <row r="191" spans="4:4" s="1" customFormat="1">
      <c r="D191" s="2"/>
    </row>
    <row r="192" spans="4:4" s="1" customFormat="1">
      <c r="D192" s="2"/>
    </row>
    <row r="193" spans="4:4" s="1" customFormat="1">
      <c r="D193" s="2"/>
    </row>
    <row r="194" spans="4:4" s="1" customFormat="1">
      <c r="D194" s="2"/>
    </row>
    <row r="195" spans="4:4" s="1" customFormat="1">
      <c r="D195" s="2"/>
    </row>
    <row r="196" spans="4:4" s="1" customFormat="1">
      <c r="D196" s="2"/>
    </row>
    <row r="197" spans="4:4" s="1" customFormat="1">
      <c r="D197" s="2"/>
    </row>
    <row r="198" spans="4:4" s="1" customFormat="1">
      <c r="D198" s="2"/>
    </row>
    <row r="199" spans="4:4" s="1" customFormat="1">
      <c r="D199" s="2"/>
    </row>
    <row r="200" spans="4:4" s="1" customFormat="1">
      <c r="D200" s="2"/>
    </row>
    <row r="201" spans="4:4" s="1" customFormat="1">
      <c r="D201" s="2"/>
    </row>
    <row r="202" spans="4:4" s="1" customFormat="1">
      <c r="D202" s="2"/>
    </row>
    <row r="203" spans="4:4" s="1" customFormat="1">
      <c r="D203" s="2"/>
    </row>
    <row r="204" spans="4:4" s="1" customFormat="1">
      <c r="D204" s="2"/>
    </row>
    <row r="205" spans="4:4" s="1" customFormat="1">
      <c r="D205" s="2"/>
    </row>
    <row r="206" spans="4:4" s="1" customFormat="1">
      <c r="D206" s="2"/>
    </row>
    <row r="207" spans="4:4" s="1" customFormat="1">
      <c r="D207" s="2"/>
    </row>
    <row r="208" spans="4:4" s="1" customFormat="1">
      <c r="D208" s="2"/>
    </row>
    <row r="209" spans="4:4" s="1" customFormat="1">
      <c r="D209" s="2"/>
    </row>
    <row r="210" spans="4:4" s="1" customFormat="1">
      <c r="D210" s="2"/>
    </row>
    <row r="211" spans="4:4" s="1" customFormat="1">
      <c r="D211" s="2"/>
    </row>
    <row r="212" spans="4:4" s="1" customFormat="1">
      <c r="D212" s="2"/>
    </row>
    <row r="213" spans="4:4" s="1" customFormat="1">
      <c r="D213" s="2"/>
    </row>
    <row r="214" spans="4:4" s="1" customFormat="1">
      <c r="D214" s="2"/>
    </row>
    <row r="215" spans="4:4" s="1" customFormat="1">
      <c r="D215" s="2"/>
    </row>
    <row r="216" spans="4:4" s="1" customFormat="1">
      <c r="D216" s="2"/>
    </row>
    <row r="217" spans="4:4" s="1" customFormat="1">
      <c r="D217" s="2"/>
    </row>
    <row r="218" spans="4:4" s="1" customFormat="1">
      <c r="D218" s="2"/>
    </row>
    <row r="219" spans="4:4" s="1" customFormat="1">
      <c r="D219" s="2"/>
    </row>
    <row r="220" spans="4:4" s="1" customFormat="1">
      <c r="D220" s="2"/>
    </row>
    <row r="221" spans="4:4" s="1" customFormat="1">
      <c r="D221" s="2"/>
    </row>
    <row r="222" spans="4:4" s="1" customFormat="1">
      <c r="D222" s="2"/>
    </row>
    <row r="223" spans="4:4" s="1" customFormat="1">
      <c r="D223" s="2"/>
    </row>
    <row r="224" spans="4:4" s="1" customFormat="1">
      <c r="D224" s="2"/>
    </row>
    <row r="225" spans="4:4" s="1" customFormat="1">
      <c r="D225" s="2"/>
    </row>
    <row r="226" spans="4:4" s="1" customFormat="1">
      <c r="D226" s="2"/>
    </row>
    <row r="227" spans="4:4" s="1" customFormat="1">
      <c r="D227" s="2"/>
    </row>
    <row r="228" spans="4:4" s="1" customFormat="1">
      <c r="D228" s="2"/>
    </row>
    <row r="229" spans="4:4" s="1" customFormat="1">
      <c r="D229" s="2"/>
    </row>
    <row r="230" spans="4:4" s="1" customFormat="1">
      <c r="D230" s="2"/>
    </row>
    <row r="231" spans="4:4" s="1" customFormat="1">
      <c r="D231" s="2"/>
    </row>
    <row r="232" spans="4:4" s="1" customFormat="1">
      <c r="D232" s="2"/>
    </row>
    <row r="233" spans="4:4" s="1" customFormat="1">
      <c r="D233" s="2"/>
    </row>
    <row r="234" spans="4:4" s="1" customFormat="1">
      <c r="D234" s="2"/>
    </row>
    <row r="235" spans="4:4" s="1" customFormat="1">
      <c r="D235" s="2"/>
    </row>
    <row r="236" spans="4:4" s="1" customFormat="1">
      <c r="D236" s="2"/>
    </row>
    <row r="237" spans="4:4" s="1" customFormat="1">
      <c r="D237" s="2"/>
    </row>
    <row r="238" spans="4:4" s="1" customFormat="1">
      <c r="D238" s="2"/>
    </row>
    <row r="239" spans="4:4" s="1" customFormat="1">
      <c r="D239" s="2"/>
    </row>
    <row r="240" spans="4:4" s="1" customFormat="1">
      <c r="D240" s="2"/>
    </row>
    <row r="241" spans="4:4" s="1" customFormat="1">
      <c r="D241" s="2"/>
    </row>
    <row r="242" spans="4:4" s="1" customFormat="1">
      <c r="D242" s="2"/>
    </row>
    <row r="243" spans="4:4" s="1" customFormat="1">
      <c r="D243" s="2"/>
    </row>
    <row r="244" spans="4:4" s="1" customFormat="1">
      <c r="D244" s="2"/>
    </row>
    <row r="245" spans="4:4" s="1" customFormat="1">
      <c r="D245" s="2"/>
    </row>
    <row r="246" spans="4:4" s="1" customFormat="1">
      <c r="D246" s="2"/>
    </row>
    <row r="247" spans="4:4" s="1" customFormat="1">
      <c r="D247" s="2"/>
    </row>
    <row r="248" spans="4:4" s="1" customFormat="1">
      <c r="D248" s="2"/>
    </row>
    <row r="249" spans="4:4" s="1" customFormat="1">
      <c r="D249" s="2"/>
    </row>
    <row r="250" spans="4:4" s="1" customFormat="1">
      <c r="D250" s="2"/>
    </row>
    <row r="251" spans="4:4" s="1" customFormat="1">
      <c r="D251" s="2"/>
    </row>
    <row r="252" spans="4:4" s="1" customFormat="1">
      <c r="D252" s="2"/>
    </row>
    <row r="253" spans="4:4" s="1" customFormat="1">
      <c r="D253" s="2"/>
    </row>
    <row r="254" spans="4:4" s="1" customFormat="1">
      <c r="D254" s="2"/>
    </row>
    <row r="255" spans="4:4" s="1" customFormat="1">
      <c r="D255" s="2"/>
    </row>
    <row r="256" spans="4:4" s="1" customFormat="1">
      <c r="D256" s="2"/>
    </row>
    <row r="257" spans="4:4" s="1" customFormat="1">
      <c r="D257" s="2"/>
    </row>
    <row r="258" spans="4:4" s="1" customFormat="1">
      <c r="D258" s="2"/>
    </row>
    <row r="259" spans="4:4" s="1" customFormat="1">
      <c r="D259" s="2"/>
    </row>
    <row r="260" spans="4:4" s="1" customFormat="1">
      <c r="D260" s="2"/>
    </row>
    <row r="261" spans="4:4" s="1" customFormat="1">
      <c r="D261" s="2"/>
    </row>
    <row r="262" spans="4:4" s="1" customFormat="1">
      <c r="D262" s="2"/>
    </row>
    <row r="263" spans="4:4" s="1" customFormat="1">
      <c r="D263" s="2"/>
    </row>
    <row r="264" spans="4:4" s="1" customFormat="1">
      <c r="D264" s="2"/>
    </row>
    <row r="265" spans="4:4" s="1" customFormat="1">
      <c r="D265" s="2"/>
    </row>
    <row r="266" spans="4:4" s="1" customFormat="1">
      <c r="D266" s="2"/>
    </row>
    <row r="267" spans="4:4" s="1" customFormat="1">
      <c r="D267" s="2"/>
    </row>
    <row r="268" spans="4:4" s="1" customFormat="1">
      <c r="D268" s="2"/>
    </row>
    <row r="269" spans="4:4" s="1" customFormat="1">
      <c r="D269" s="2"/>
    </row>
    <row r="270" spans="4:4" s="1" customFormat="1">
      <c r="D270" s="2"/>
    </row>
    <row r="271" spans="4:4" s="1" customFormat="1">
      <c r="D271" s="2"/>
    </row>
    <row r="272" spans="4:4" s="1" customFormat="1">
      <c r="D272" s="2"/>
    </row>
    <row r="273" spans="4:4" s="1" customFormat="1">
      <c r="D273" s="2"/>
    </row>
    <row r="274" spans="4:4" s="1" customFormat="1">
      <c r="D274" s="2"/>
    </row>
    <row r="275" spans="4:4" s="1" customFormat="1">
      <c r="D275" s="2"/>
    </row>
    <row r="276" spans="4:4" s="1" customFormat="1">
      <c r="D276" s="2"/>
    </row>
    <row r="277" spans="4:4" s="1" customFormat="1">
      <c r="D277" s="2"/>
    </row>
    <row r="278" spans="4:4" s="1" customFormat="1">
      <c r="D278" s="2"/>
    </row>
    <row r="279" spans="4:4" s="1" customFormat="1">
      <c r="D279" s="2"/>
    </row>
    <row r="280" spans="4:4" s="1" customFormat="1">
      <c r="D280" s="2"/>
    </row>
    <row r="281" spans="4:4" s="1" customFormat="1">
      <c r="D281" s="2"/>
    </row>
    <row r="282" spans="4:4" s="1" customFormat="1">
      <c r="D282" s="2"/>
    </row>
    <row r="283" spans="4:4" s="1" customFormat="1">
      <c r="D283" s="2"/>
    </row>
    <row r="284" spans="4:4" s="1" customFormat="1">
      <c r="D284" s="2"/>
    </row>
    <row r="285" spans="4:4" s="1" customFormat="1">
      <c r="D285" s="2"/>
    </row>
    <row r="286" spans="4:4" s="1" customFormat="1">
      <c r="D286" s="2"/>
    </row>
    <row r="287" spans="4:4" s="1" customFormat="1">
      <c r="D287" s="2"/>
    </row>
    <row r="288" spans="4:4" s="1" customFormat="1">
      <c r="D288" s="2"/>
    </row>
    <row r="289" spans="4:4" s="1" customFormat="1">
      <c r="D289" s="2"/>
    </row>
    <row r="290" spans="4:4" s="1" customFormat="1">
      <c r="D290" s="2"/>
    </row>
    <row r="291" spans="4:4" s="1" customFormat="1">
      <c r="D291" s="2"/>
    </row>
    <row r="292" spans="4:4" s="1" customFormat="1">
      <c r="D292" s="2"/>
    </row>
    <row r="293" spans="4:4" s="1" customFormat="1">
      <c r="D293" s="2"/>
    </row>
    <row r="294" spans="4:4" s="1" customFormat="1">
      <c r="D294" s="2"/>
    </row>
    <row r="295" spans="4:4" s="1" customFormat="1">
      <c r="D295" s="2"/>
    </row>
    <row r="296" spans="4:4" s="1" customFormat="1">
      <c r="D296" s="2"/>
    </row>
    <row r="297" spans="4:4" s="1" customFormat="1">
      <c r="D297" s="2"/>
    </row>
    <row r="298" spans="4:4" s="1" customFormat="1">
      <c r="D298" s="2"/>
    </row>
    <row r="299" spans="4:4" s="1" customFormat="1">
      <c r="D299" s="2"/>
    </row>
    <row r="300" spans="4:4" s="1" customFormat="1">
      <c r="D300" s="2"/>
    </row>
    <row r="301" spans="4:4" s="1" customFormat="1">
      <c r="D301" s="2"/>
    </row>
    <row r="302" spans="4:4" s="1" customFormat="1">
      <c r="D302" s="2"/>
    </row>
    <row r="303" spans="4:4" s="1" customFormat="1">
      <c r="D303" s="2"/>
    </row>
    <row r="304" spans="4:4" s="1" customFormat="1">
      <c r="D304" s="2"/>
    </row>
    <row r="305" spans="4:4" s="1" customFormat="1">
      <c r="D305" s="2"/>
    </row>
    <row r="306" spans="4:4" s="1" customFormat="1">
      <c r="D306" s="2"/>
    </row>
    <row r="307" spans="4:4" s="1" customFormat="1">
      <c r="D307" s="2"/>
    </row>
    <row r="308" spans="4:4" s="1" customFormat="1">
      <c r="D308" s="2"/>
    </row>
    <row r="309" spans="4:4" s="1" customFormat="1">
      <c r="D309" s="2"/>
    </row>
    <row r="310" spans="4:4" s="1" customFormat="1">
      <c r="D310" s="2"/>
    </row>
    <row r="311" spans="4:4" s="1" customFormat="1">
      <c r="D311" s="2"/>
    </row>
    <row r="312" spans="4:4" s="1" customFormat="1">
      <c r="D312" s="2"/>
    </row>
    <row r="313" spans="4:4" s="1" customFormat="1">
      <c r="D313" s="2"/>
    </row>
    <row r="314" spans="4:4" s="1" customFormat="1">
      <c r="D314" s="2"/>
    </row>
    <row r="315" spans="4:4" s="1" customFormat="1">
      <c r="D315" s="2"/>
    </row>
    <row r="316" spans="4:4" s="1" customFormat="1">
      <c r="D316" s="2"/>
    </row>
    <row r="317" spans="4:4" s="1" customFormat="1">
      <c r="D317" s="2"/>
    </row>
    <row r="318" spans="4:4" s="1" customFormat="1">
      <c r="D318" s="2"/>
    </row>
    <row r="319" spans="4:4" s="1" customFormat="1">
      <c r="D319" s="2"/>
    </row>
    <row r="320" spans="4:4" s="1" customFormat="1">
      <c r="D320" s="2"/>
    </row>
    <row r="321" spans="4:4" s="1" customFormat="1">
      <c r="D321" s="2"/>
    </row>
    <row r="322" spans="4:4" s="1" customFormat="1">
      <c r="D322" s="2"/>
    </row>
    <row r="323" spans="4:4" s="1" customFormat="1">
      <c r="D323" s="2"/>
    </row>
    <row r="324" spans="4:4" s="1" customFormat="1">
      <c r="D324" s="2"/>
    </row>
    <row r="325" spans="4:4" s="1" customFormat="1">
      <c r="D325" s="2"/>
    </row>
    <row r="326" spans="4:4" s="1" customFormat="1">
      <c r="D326" s="2"/>
    </row>
    <row r="327" spans="4:4" s="1" customFormat="1">
      <c r="D327" s="2"/>
    </row>
    <row r="328" spans="4:4" s="1" customFormat="1">
      <c r="D328" s="2"/>
    </row>
    <row r="329" spans="4:4" s="1" customFormat="1">
      <c r="D329" s="2"/>
    </row>
    <row r="330" spans="4:4" s="1" customFormat="1">
      <c r="D330" s="2"/>
    </row>
    <row r="331" spans="4:4" s="1" customFormat="1">
      <c r="D331" s="2"/>
    </row>
    <row r="332" spans="4:4" s="1" customFormat="1">
      <c r="D332" s="2"/>
    </row>
    <row r="333" spans="4:4" s="1" customFormat="1">
      <c r="D333" s="2"/>
    </row>
    <row r="334" spans="4:4" s="1" customFormat="1">
      <c r="D334" s="2"/>
    </row>
    <row r="335" spans="4:4" s="1" customFormat="1">
      <c r="D335" s="2"/>
    </row>
    <row r="336" spans="4:4" s="1" customFormat="1">
      <c r="D336" s="2"/>
    </row>
    <row r="337" spans="4:4" s="1" customFormat="1">
      <c r="D337" s="2"/>
    </row>
    <row r="338" spans="4:4" s="1" customFormat="1">
      <c r="D338" s="2"/>
    </row>
    <row r="339" spans="4:4" s="1" customFormat="1">
      <c r="D339" s="2"/>
    </row>
  </sheetData>
  <mergeCells count="110">
    <mergeCell ref="P9:P10"/>
    <mergeCell ref="Q9:Q10"/>
    <mergeCell ref="L17:L18"/>
    <mergeCell ref="M17:M18"/>
    <mergeCell ref="L11:L12"/>
    <mergeCell ref="L13:L14"/>
    <mergeCell ref="B11:B20"/>
    <mergeCell ref="L15:L16"/>
    <mergeCell ref="M15:M16"/>
    <mergeCell ref="N15:N16"/>
    <mergeCell ref="O15:O16"/>
    <mergeCell ref="C19:C20"/>
    <mergeCell ref="L19:L20"/>
    <mergeCell ref="B9:B10"/>
    <mergeCell ref="C9:C10"/>
    <mergeCell ref="L9:L10"/>
    <mergeCell ref="M9:M10"/>
    <mergeCell ref="N9:N10"/>
    <mergeCell ref="O9:O10"/>
    <mergeCell ref="Q17:Q18"/>
    <mergeCell ref="C13:C14"/>
    <mergeCell ref="C15:C16"/>
    <mergeCell ref="C17:C18"/>
    <mergeCell ref="C11:C12"/>
    <mergeCell ref="B2:Q2"/>
    <mergeCell ref="L5:Q5"/>
    <mergeCell ref="B7:B8"/>
    <mergeCell ref="C7:C8"/>
    <mergeCell ref="L7:L8"/>
    <mergeCell ref="M7:M8"/>
    <mergeCell ref="N7:N8"/>
    <mergeCell ref="O7:O8"/>
    <mergeCell ref="P7:P8"/>
    <mergeCell ref="Q7:Q8"/>
    <mergeCell ref="H3:J3"/>
    <mergeCell ref="P24:P25"/>
    <mergeCell ref="Q24:Q25"/>
    <mergeCell ref="P21:P23"/>
    <mergeCell ref="Q21:Q23"/>
    <mergeCell ref="M11:M12"/>
    <mergeCell ref="N11:N12"/>
    <mergeCell ref="O11:O12"/>
    <mergeCell ref="P11:P12"/>
    <mergeCell ref="N19:N20"/>
    <mergeCell ref="O19:O20"/>
    <mergeCell ref="P19:P20"/>
    <mergeCell ref="Q19:Q20"/>
    <mergeCell ref="M13:M14"/>
    <mergeCell ref="N13:N14"/>
    <mergeCell ref="O13:O14"/>
    <mergeCell ref="Q11:Q12"/>
    <mergeCell ref="P15:P16"/>
    <mergeCell ref="Q15:Q16"/>
    <mergeCell ref="M19:M20"/>
    <mergeCell ref="N17:N18"/>
    <mergeCell ref="O17:O18"/>
    <mergeCell ref="P17:P18"/>
    <mergeCell ref="Q13:Q14"/>
    <mergeCell ref="P13:P14"/>
    <mergeCell ref="B21:B23"/>
    <mergeCell ref="C21:C23"/>
    <mergeCell ref="L21:L23"/>
    <mergeCell ref="M21:M23"/>
    <mergeCell ref="N21:N23"/>
    <mergeCell ref="O21:O23"/>
    <mergeCell ref="B24:B25"/>
    <mergeCell ref="C24:C25"/>
    <mergeCell ref="L24:L25"/>
    <mergeCell ref="M24:M25"/>
    <mergeCell ref="N24:N25"/>
    <mergeCell ref="O24:O25"/>
    <mergeCell ref="P26:P27"/>
    <mergeCell ref="Q26:Q27"/>
    <mergeCell ref="B28:B29"/>
    <mergeCell ref="C28:C29"/>
    <mergeCell ref="L28:L29"/>
    <mergeCell ref="M28:M29"/>
    <mergeCell ref="N28:N29"/>
    <mergeCell ref="O28:O29"/>
    <mergeCell ref="P28:P29"/>
    <mergeCell ref="Q28:Q29"/>
    <mergeCell ref="B26:B27"/>
    <mergeCell ref="C26:C27"/>
    <mergeCell ref="L26:L27"/>
    <mergeCell ref="M26:M27"/>
    <mergeCell ref="N26:N27"/>
    <mergeCell ref="O26:O27"/>
    <mergeCell ref="P30:P31"/>
    <mergeCell ref="Q30:Q31"/>
    <mergeCell ref="E30:E31"/>
    <mergeCell ref="D30:D31"/>
    <mergeCell ref="F30:F31"/>
    <mergeCell ref="G30:G31"/>
    <mergeCell ref="H30:H31"/>
    <mergeCell ref="I30:I31"/>
    <mergeCell ref="J30:J31"/>
    <mergeCell ref="L30:L31"/>
    <mergeCell ref="M30:M31"/>
    <mergeCell ref="N30:N31"/>
    <mergeCell ref="H33:H34"/>
    <mergeCell ref="D33:D34"/>
    <mergeCell ref="E33:E34"/>
    <mergeCell ref="I33:I34"/>
    <mergeCell ref="J33:J34"/>
    <mergeCell ref="F33:F34"/>
    <mergeCell ref="G33:G34"/>
    <mergeCell ref="B40:B44"/>
    <mergeCell ref="O30:O31"/>
    <mergeCell ref="B33:C34"/>
    <mergeCell ref="B30:C31"/>
  </mergeCells>
  <conditionalFormatting sqref="H7:H29">
    <cfRule type="dataBar" priority="12">
      <dataBar>
        <cfvo type="min" val="0"/>
        <cfvo type="max" val="0"/>
        <color rgb="FF008AEF"/>
      </dataBar>
    </cfRule>
  </conditionalFormatting>
  <conditionalFormatting sqref="K7:K29">
    <cfRule type="cellIs" dxfId="16" priority="4" operator="lessThan">
      <formula>0</formula>
    </cfRule>
  </conditionalFormatting>
  <conditionalFormatting sqref="J11:J23">
    <cfRule type="cellIs" dxfId="15" priority="3" operator="greaterThan">
      <formula>0.95</formula>
    </cfRule>
  </conditionalFormatting>
  <conditionalFormatting sqref="H11:H29">
    <cfRule type="dataBar" priority="1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paperSize="9" orientation="portrait" r:id="rId1"/>
  <ignoredErrors>
    <ignoredError sqref="H32 G8 G10:G12 N7:N10 N19:N32 G21:G29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1B1DE"/>
  </sheetPr>
  <dimension ref="A2:EL80"/>
  <sheetViews>
    <sheetView zoomScale="56" zoomScaleNormal="56" workbookViewId="0">
      <pane xSplit="4" ySplit="8" topLeftCell="E9" activePane="bottomRight" state="frozen"/>
      <selection pane="topRight" activeCell="D1" sqref="D1"/>
      <selection pane="bottomLeft" activeCell="A7" sqref="A7"/>
      <selection pane="bottomRight" activeCell="D55" sqref="A55:XFD55"/>
    </sheetView>
  </sheetViews>
  <sheetFormatPr baseColWidth="10" defaultColWidth="11.44140625" defaultRowHeight="14.4"/>
  <cols>
    <col min="1" max="1" width="17.6640625" style="266" customWidth="1"/>
    <col min="2" max="2" width="34.109375" style="266" customWidth="1"/>
    <col min="3" max="3" width="10" style="267" customWidth="1"/>
    <col min="4" max="4" width="12" style="266" customWidth="1"/>
    <col min="5" max="5" width="11.5546875" style="266" customWidth="1"/>
    <col min="6" max="6" width="13.33203125" style="266" customWidth="1"/>
    <col min="7" max="7" width="10.5546875" style="266" customWidth="1"/>
    <col min="8" max="8" width="13.88671875" style="266" customWidth="1"/>
    <col min="9" max="9" width="15.88671875" style="266" customWidth="1"/>
    <col min="10" max="10" width="15.6640625" style="266" customWidth="1"/>
    <col min="11" max="11" width="13.5546875" style="266" customWidth="1"/>
    <col min="12" max="12" width="15.44140625" style="266" customWidth="1"/>
    <col min="13" max="13" width="14.33203125" style="266" customWidth="1"/>
    <col min="14" max="14" width="14" style="266" customWidth="1"/>
    <col min="15" max="17" width="14.44140625" style="266" customWidth="1"/>
    <col min="18" max="18" width="14" style="266" customWidth="1"/>
    <col min="19" max="19" width="11.44140625" style="266"/>
    <col min="20" max="20" width="13.5546875" style="266" customWidth="1"/>
    <col min="21" max="21" width="11.44140625" style="266"/>
    <col min="22" max="22" width="13.88671875" style="266" customWidth="1"/>
    <col min="23" max="23" width="14" style="266" customWidth="1"/>
    <col min="24" max="25" width="11.44140625" style="266"/>
    <col min="26" max="26" width="13" style="266" customWidth="1"/>
    <col min="27" max="27" width="10.33203125" style="266" customWidth="1"/>
    <col min="28" max="28" width="11.44140625" style="266"/>
    <col min="29" max="30" width="13.44140625" style="266" customWidth="1"/>
    <col min="31" max="31" width="12.33203125" style="266" customWidth="1"/>
    <col min="32" max="32" width="13.109375" style="266" customWidth="1"/>
    <col min="33" max="33" width="11.44140625" style="268"/>
    <col min="34" max="34" width="12" style="266" customWidth="1"/>
    <col min="35" max="35" width="13.44140625" style="266" customWidth="1"/>
    <col min="36" max="37" width="11.44140625" style="266"/>
    <col min="38" max="38" width="15.5546875" style="266" customWidth="1"/>
    <col min="39" max="39" width="11.44140625" style="266"/>
    <col min="40" max="40" width="15.5546875" style="266" customWidth="1"/>
    <col min="41" max="41" width="14.5546875" style="266" customWidth="1"/>
    <col min="42" max="42" width="14.88671875" style="266" customWidth="1"/>
    <col min="43" max="43" width="13.5546875" style="266" customWidth="1"/>
    <col min="44" max="44" width="13.88671875" style="266" customWidth="1"/>
    <col min="45" max="45" width="14.88671875" style="266" customWidth="1"/>
    <col min="46" max="46" width="14.44140625" style="266" customWidth="1"/>
    <col min="47" max="47" width="15" style="266" customWidth="1"/>
    <col min="48" max="48" width="18.109375" style="266" customWidth="1"/>
    <col min="49" max="49" width="13.5546875" style="266" customWidth="1"/>
    <col min="50" max="50" width="15.109375" style="266" customWidth="1"/>
    <col min="51" max="51" width="15.5546875" style="266" customWidth="1"/>
    <col min="52" max="52" width="13.88671875" style="266" customWidth="1"/>
    <col min="53" max="53" width="13.44140625" style="266" hidden="1" customWidth="1"/>
    <col min="54" max="55" width="11.44140625" style="266"/>
    <col min="56" max="56" width="17.44140625" style="266" bestFit="1" customWidth="1"/>
    <col min="57" max="57" width="11.44140625" style="266"/>
    <col min="58" max="58" width="20.5546875" style="266" bestFit="1" customWidth="1"/>
    <col min="59" max="16384" width="11.44140625" style="266"/>
  </cols>
  <sheetData>
    <row r="2" spans="1:54" ht="24" customHeight="1">
      <c r="A2" s="277"/>
      <c r="B2" s="277"/>
      <c r="C2" s="526" t="s">
        <v>137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</row>
    <row r="3" spans="1:54" ht="12.6" customHeight="1">
      <c r="A3" s="277"/>
      <c r="B3" s="277"/>
      <c r="C3" s="278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V3" s="271"/>
    </row>
    <row r="4" spans="1:54" ht="17.399999999999999" customHeight="1">
      <c r="A4" s="277"/>
      <c r="B4" s="277"/>
      <c r="C4" s="279"/>
      <c r="D4" s="279"/>
      <c r="E4" s="279"/>
      <c r="F4" s="279"/>
      <c r="G4" s="279"/>
      <c r="H4" s="479">
        <f>+'Resumen anual_'!B4</f>
        <v>43607</v>
      </c>
      <c r="I4" s="479"/>
      <c r="J4" s="479"/>
      <c r="K4" s="479"/>
      <c r="L4" s="479"/>
      <c r="M4" s="479"/>
      <c r="N4" s="479"/>
      <c r="O4" s="279"/>
      <c r="P4" s="279"/>
      <c r="Q4" s="279"/>
      <c r="R4" s="279"/>
    </row>
    <row r="5" spans="1:54">
      <c r="C5" s="266"/>
      <c r="AG5" s="266"/>
    </row>
    <row r="6" spans="1:54">
      <c r="C6" s="269"/>
      <c r="D6" s="270"/>
    </row>
    <row r="7" spans="1:54" ht="20.100000000000001" customHeight="1">
      <c r="C7" s="272"/>
      <c r="D7" s="273"/>
      <c r="E7" s="492" t="s">
        <v>66</v>
      </c>
      <c r="F7" s="492"/>
      <c r="G7" s="492"/>
      <c r="H7" s="492"/>
      <c r="I7" s="492"/>
      <c r="J7" s="492"/>
      <c r="K7" s="493" t="s">
        <v>67</v>
      </c>
      <c r="L7" s="492"/>
      <c r="M7" s="492"/>
      <c r="N7" s="492"/>
      <c r="O7" s="492"/>
      <c r="P7" s="494"/>
      <c r="Q7" s="492" t="s">
        <v>68</v>
      </c>
      <c r="R7" s="492"/>
      <c r="S7" s="492"/>
      <c r="T7" s="492"/>
      <c r="U7" s="492"/>
      <c r="V7" s="492"/>
      <c r="W7" s="493" t="s">
        <v>69</v>
      </c>
      <c r="X7" s="492"/>
      <c r="Y7" s="492"/>
      <c r="Z7" s="492"/>
      <c r="AA7" s="492"/>
      <c r="AB7" s="492"/>
      <c r="AC7" s="488" t="s">
        <v>70</v>
      </c>
      <c r="AD7" s="488"/>
      <c r="AE7" s="488"/>
      <c r="AF7" s="488"/>
      <c r="AG7" s="488"/>
      <c r="AH7" s="489"/>
      <c r="AI7" s="488" t="s">
        <v>71</v>
      </c>
      <c r="AJ7" s="488"/>
      <c r="AK7" s="488"/>
      <c r="AL7" s="488"/>
      <c r="AM7" s="488"/>
      <c r="AN7" s="488"/>
      <c r="AO7" s="488" t="s">
        <v>81</v>
      </c>
      <c r="AP7" s="488"/>
      <c r="AQ7" s="488"/>
      <c r="AR7" s="488"/>
      <c r="AS7" s="488"/>
      <c r="AT7" s="488"/>
      <c r="AU7" s="491" t="s">
        <v>77</v>
      </c>
      <c r="AV7" s="488"/>
      <c r="AW7" s="488"/>
      <c r="AX7" s="488"/>
      <c r="AY7" s="488"/>
      <c r="AZ7" s="488"/>
    </row>
    <row r="8" spans="1:54" ht="31.2" customHeight="1">
      <c r="A8" s="180" t="s">
        <v>82</v>
      </c>
      <c r="B8" s="352" t="s">
        <v>65</v>
      </c>
      <c r="C8" s="566" t="s">
        <v>159</v>
      </c>
      <c r="D8" s="567" t="s">
        <v>30</v>
      </c>
      <c r="E8" s="181" t="s">
        <v>29</v>
      </c>
      <c r="F8" s="181" t="s">
        <v>28</v>
      </c>
      <c r="G8" s="181" t="s">
        <v>5</v>
      </c>
      <c r="H8" s="182" t="s">
        <v>6</v>
      </c>
      <c r="I8" s="182" t="s">
        <v>25</v>
      </c>
      <c r="J8" s="182" t="s">
        <v>27</v>
      </c>
      <c r="K8" s="184" t="s">
        <v>29</v>
      </c>
      <c r="L8" s="183" t="s">
        <v>28</v>
      </c>
      <c r="M8" s="183" t="s">
        <v>5</v>
      </c>
      <c r="N8" s="185" t="s">
        <v>6</v>
      </c>
      <c r="O8" s="185" t="s">
        <v>25</v>
      </c>
      <c r="P8" s="377" t="s">
        <v>27</v>
      </c>
      <c r="Q8" s="186" t="s">
        <v>29</v>
      </c>
      <c r="R8" s="186" t="s">
        <v>28</v>
      </c>
      <c r="S8" s="186" t="s">
        <v>5</v>
      </c>
      <c r="T8" s="187" t="s">
        <v>6</v>
      </c>
      <c r="U8" s="187" t="s">
        <v>25</v>
      </c>
      <c r="V8" s="187" t="s">
        <v>37</v>
      </c>
      <c r="W8" s="280" t="s">
        <v>29</v>
      </c>
      <c r="X8" s="281" t="s">
        <v>28</v>
      </c>
      <c r="Y8" s="281" t="s">
        <v>5</v>
      </c>
      <c r="Z8" s="282" t="s">
        <v>6</v>
      </c>
      <c r="AA8" s="282" t="s">
        <v>36</v>
      </c>
      <c r="AB8" s="282" t="s">
        <v>27</v>
      </c>
      <c r="AC8" s="313" t="s">
        <v>29</v>
      </c>
      <c r="AD8" s="313" t="s">
        <v>28</v>
      </c>
      <c r="AE8" s="313" t="s">
        <v>5</v>
      </c>
      <c r="AF8" s="314" t="s">
        <v>6</v>
      </c>
      <c r="AG8" s="315" t="s">
        <v>25</v>
      </c>
      <c r="AH8" s="383" t="s">
        <v>27</v>
      </c>
      <c r="AI8" s="316" t="s">
        <v>29</v>
      </c>
      <c r="AJ8" s="316" t="s">
        <v>28</v>
      </c>
      <c r="AK8" s="316" t="s">
        <v>5</v>
      </c>
      <c r="AL8" s="317" t="s">
        <v>6</v>
      </c>
      <c r="AM8" s="317" t="s">
        <v>25</v>
      </c>
      <c r="AN8" s="317" t="s">
        <v>27</v>
      </c>
      <c r="AO8" s="188" t="s">
        <v>35</v>
      </c>
      <c r="AP8" s="188" t="s">
        <v>26</v>
      </c>
      <c r="AQ8" s="188" t="s">
        <v>5</v>
      </c>
      <c r="AR8" s="189" t="s">
        <v>75</v>
      </c>
      <c r="AS8" s="189" t="s">
        <v>7</v>
      </c>
      <c r="AT8" s="189" t="s">
        <v>80</v>
      </c>
      <c r="AU8" s="381" t="s">
        <v>78</v>
      </c>
      <c r="AV8" s="190" t="s">
        <v>79</v>
      </c>
      <c r="AW8" s="190" t="s">
        <v>5</v>
      </c>
      <c r="AX8" s="191" t="s">
        <v>76</v>
      </c>
      <c r="AY8" s="191" t="s">
        <v>7</v>
      </c>
      <c r="AZ8" s="191" t="s">
        <v>80</v>
      </c>
      <c r="BB8" s="271"/>
    </row>
    <row r="9" spans="1:54" ht="12" customHeight="1">
      <c r="A9" s="523" t="s">
        <v>64</v>
      </c>
      <c r="B9" s="521" t="str">
        <f>+'Movimientos-Camaronailon'!A9</f>
        <v>ANTARTIC SEAFOOD S.A.</v>
      </c>
      <c r="C9" s="517">
        <f>+'Movimientos-Camaronailon'!E9:E10</f>
        <v>0.1616621</v>
      </c>
      <c r="D9" s="354" t="s">
        <v>11</v>
      </c>
      <c r="E9" s="318">
        <f>+$B$61*C9</f>
        <v>6.7898082000000004</v>
      </c>
      <c r="F9" s="9">
        <f>+'Movimientos-Camaronailon'!J9</f>
        <v>0.13019</v>
      </c>
      <c r="G9" s="291">
        <f>E9+F9</f>
        <v>6.9199982000000002</v>
      </c>
      <c r="H9" s="9"/>
      <c r="I9" s="291">
        <f t="shared" ref="I9:I42" si="0">G9-H9</f>
        <v>6.9199982000000002</v>
      </c>
      <c r="J9" s="319">
        <f t="shared" ref="J9:J50" si="1">IF(G9&gt;0,H9/G9,"0%")</f>
        <v>0</v>
      </c>
      <c r="K9" s="291">
        <f>+$C$61*C9</f>
        <v>109.4452417</v>
      </c>
      <c r="L9" s="9">
        <f>+'Movimientos-Camaronailon'!K9</f>
        <v>2.08304</v>
      </c>
      <c r="M9" s="291">
        <f>K9+L9</f>
        <v>111.52828169999999</v>
      </c>
      <c r="N9" s="311">
        <f>+C68</f>
        <v>192.25300000000001</v>
      </c>
      <c r="O9" s="291">
        <f t="shared" ref="O9:O42" si="2">M9-N9</f>
        <v>-80.724718300000021</v>
      </c>
      <c r="P9" s="293">
        <f t="shared" ref="P9:P50" si="3">IF(M9&gt;0,N9/M9,"0%")</f>
        <v>1.7238049136015696</v>
      </c>
      <c r="Q9" s="318">
        <f>+$D$61*C9</f>
        <v>138.22109549999999</v>
      </c>
      <c r="R9" s="9">
        <f>+'Movimientos-Camaronailon'!L9</f>
        <v>2.6315</v>
      </c>
      <c r="S9" s="291">
        <f>Q9+R9</f>
        <v>140.85259549999998</v>
      </c>
      <c r="T9" s="311">
        <f>+D68</f>
        <v>265.286</v>
      </c>
      <c r="U9" s="291">
        <f t="shared" ref="U9:U42" si="4">S9-T9</f>
        <v>-124.43340450000002</v>
      </c>
      <c r="V9" s="319">
        <f t="shared" ref="V9:V50" si="5">IF(S9&gt;0,T9/S9,"0%")</f>
        <v>1.8834299720092842</v>
      </c>
      <c r="W9" s="286">
        <f>+$E$61*C9</f>
        <v>101.847123</v>
      </c>
      <c r="X9" s="9">
        <f>+'Movimientos-Camaronailon'!M9</f>
        <v>1.9389999999999998</v>
      </c>
      <c r="Y9" s="291">
        <f>W9+X9</f>
        <v>103.78612299999999</v>
      </c>
      <c r="Z9" s="311">
        <f>+E68</f>
        <v>32.353000000000002</v>
      </c>
      <c r="AA9" s="291">
        <f t="shared" ref="AA9:AA42" si="6">Y9-Z9</f>
        <v>71.433122999999995</v>
      </c>
      <c r="AB9" s="293">
        <f t="shared" ref="AB9:AB50" si="7">IF(Y9&gt;0,Z9/Y9,"0%")</f>
        <v>0.31172760928741894</v>
      </c>
      <c r="AC9" s="283">
        <f>+$F$61*C9</f>
        <v>210.96904050000001</v>
      </c>
      <c r="AD9" s="9">
        <f>+'Movimientos-Camaronailon'!N9</f>
        <v>4.0164999999999997</v>
      </c>
      <c r="AE9" s="291">
        <f>AC9+AD9</f>
        <v>214.98554050000001</v>
      </c>
      <c r="AF9" s="311">
        <f>+F68</f>
        <v>127.10799999999999</v>
      </c>
      <c r="AG9" s="9">
        <f t="shared" ref="AG9:AG56" si="8">AE9-AF9</f>
        <v>87.877540500000023</v>
      </c>
      <c r="AH9" s="293">
        <f t="shared" ref="AH9:AH50" si="9">IF(AE9&gt;0,AF9/AE9,"0%")</f>
        <v>0.5912397629365217</v>
      </c>
      <c r="AI9" s="318">
        <f>+$G$61*C9</f>
        <v>82.932657300000002</v>
      </c>
      <c r="AJ9" s="9">
        <f>+'Movimientos-Camaronailon'!O9</f>
        <v>1.5789</v>
      </c>
      <c r="AK9" s="291">
        <f>AI9+AJ9</f>
        <v>84.511557300000007</v>
      </c>
      <c r="AL9" s="311">
        <f>+G68</f>
        <v>16.959</v>
      </c>
      <c r="AM9" s="291">
        <f t="shared" ref="AM9:AM10" si="10">AK9-AL9</f>
        <v>67.552557300000004</v>
      </c>
      <c r="AN9" s="319">
        <f t="shared" ref="AN9:AN50" si="11">IF(AK9&gt;0,AL9/AK9,"0%")</f>
        <v>0.20067077855160997</v>
      </c>
      <c r="AO9" s="9">
        <f>+E9+K9+Q9+W9+AC9+AI9</f>
        <v>650.20496619999994</v>
      </c>
      <c r="AP9" s="9">
        <f t="shared" ref="AP9:AP42" si="12">F9+L9+R9+X9+AD9+AJ9</f>
        <v>12.37913</v>
      </c>
      <c r="AQ9" s="291">
        <f>AO9+AP9</f>
        <v>662.58409619999998</v>
      </c>
      <c r="AR9" s="9">
        <f t="shared" ref="AR9:AR42" si="13">H9+N9+T9+Z9+AF9+AL9</f>
        <v>633.95899999999995</v>
      </c>
      <c r="AS9" s="291">
        <f t="shared" ref="AS9:AS42" si="14">AQ9-AR9</f>
        <v>28.62509620000003</v>
      </c>
      <c r="AT9" s="319">
        <f t="shared" ref="AT9:AT50" si="15">IF(AQ9&gt;0,AR9/AQ9,"0%")</f>
        <v>0.95679779160989764</v>
      </c>
      <c r="AU9" s="487">
        <f>AO9+AO10</f>
        <v>722.46792489999996</v>
      </c>
      <c r="AV9" s="495">
        <f>AP9+AP10</f>
        <v>12.37913</v>
      </c>
      <c r="AW9" s="497">
        <f>+AU9+AV9</f>
        <v>734.84705489999999</v>
      </c>
      <c r="AX9" s="498">
        <f>AR9+AR10</f>
        <v>633.95899999999995</v>
      </c>
      <c r="AY9" s="497">
        <f>AW9-AX9</f>
        <v>100.88805490000004</v>
      </c>
      <c r="AZ9" s="501">
        <f>AX9/AW9</f>
        <v>0.86270877153650816</v>
      </c>
      <c r="BA9" s="274">
        <f>+AX9-H68</f>
        <v>0</v>
      </c>
    </row>
    <row r="10" spans="1:54" ht="12" customHeight="1">
      <c r="A10" s="523"/>
      <c r="B10" s="522"/>
      <c r="C10" s="518"/>
      <c r="D10" s="353" t="s">
        <v>12</v>
      </c>
      <c r="E10" s="318">
        <f>+$B$63*C9</f>
        <v>0.80831050000000004</v>
      </c>
      <c r="F10" s="9">
        <f>+'Movimientos-Camaronailon'!J10</f>
        <v>0</v>
      </c>
      <c r="G10" s="291">
        <f>E10+F10+I9</f>
        <v>7.7283087000000004</v>
      </c>
      <c r="H10" s="9"/>
      <c r="I10" s="291">
        <f t="shared" si="0"/>
        <v>7.7283087000000004</v>
      </c>
      <c r="J10" s="320">
        <f t="shared" si="1"/>
        <v>0</v>
      </c>
      <c r="K10" s="291">
        <f>+$C$63*C9</f>
        <v>12.1246575</v>
      </c>
      <c r="L10" s="9">
        <f>+'Movimientos-Camaronailon'!K10</f>
        <v>0</v>
      </c>
      <c r="M10" s="291">
        <f>O9+K10+L10</f>
        <v>-68.600060800000023</v>
      </c>
      <c r="N10" s="233"/>
      <c r="O10" s="286">
        <f t="shared" si="2"/>
        <v>-68.600060800000023</v>
      </c>
      <c r="P10" s="292" t="str">
        <f t="shared" si="3"/>
        <v>0%</v>
      </c>
      <c r="Q10" s="318">
        <f>+$D$63*C9</f>
        <v>15.3578995</v>
      </c>
      <c r="R10" s="9">
        <f>+'Movimientos-Camaronailon'!L10</f>
        <v>0</v>
      </c>
      <c r="S10" s="291">
        <f>U9+Q10+R10</f>
        <v>-109.07550500000002</v>
      </c>
      <c r="T10" s="233"/>
      <c r="U10" s="286">
        <f t="shared" si="4"/>
        <v>-109.07550500000002</v>
      </c>
      <c r="V10" s="320" t="str">
        <f t="shared" si="5"/>
        <v>0%</v>
      </c>
      <c r="W10" s="286">
        <f>+$E$63*C9</f>
        <v>11.316347</v>
      </c>
      <c r="X10" s="9">
        <f>+'Movimientos-Camaronailon'!M10</f>
        <v>0</v>
      </c>
      <c r="Y10" s="291">
        <f>AA9+W10+X10</f>
        <v>82.749470000000002</v>
      </c>
      <c r="Z10" s="233"/>
      <c r="AA10" s="286">
        <f t="shared" si="6"/>
        <v>82.749470000000002</v>
      </c>
      <c r="AB10" s="292">
        <f t="shared" si="7"/>
        <v>0</v>
      </c>
      <c r="AC10" s="283">
        <f>+$F$63*C9</f>
        <v>23.441004500000002</v>
      </c>
      <c r="AD10" s="9">
        <f>+'Movimientos-Camaronailon'!N10</f>
        <v>0</v>
      </c>
      <c r="AE10" s="291">
        <f>AG9+AC10+AD10</f>
        <v>111.31854500000003</v>
      </c>
      <c r="AF10" s="233"/>
      <c r="AG10" s="233">
        <f t="shared" si="8"/>
        <v>111.31854500000003</v>
      </c>
      <c r="AH10" s="292">
        <f t="shared" si="9"/>
        <v>0</v>
      </c>
      <c r="AI10" s="318">
        <f>+$G$63*C9</f>
        <v>9.2147397000000009</v>
      </c>
      <c r="AJ10" s="9">
        <f>+'Movimientos-Camaronailon'!O10</f>
        <v>0</v>
      </c>
      <c r="AK10" s="291">
        <f>AM9+AI10+AJ10</f>
        <v>76.767296999999999</v>
      </c>
      <c r="AL10" s="233"/>
      <c r="AM10" s="286">
        <f t="shared" si="10"/>
        <v>76.767296999999999</v>
      </c>
      <c r="AN10" s="320">
        <f t="shared" si="11"/>
        <v>0</v>
      </c>
      <c r="AO10" s="9">
        <f t="shared" ref="AO10:AO38" si="16">+E10+K10+Q10+W10+AC10+AI10</f>
        <v>72.262958699999999</v>
      </c>
      <c r="AP10" s="9">
        <f t="shared" si="12"/>
        <v>0</v>
      </c>
      <c r="AQ10" s="291">
        <f>AS9+AO10+AP10</f>
        <v>100.88805490000003</v>
      </c>
      <c r="AR10" s="9">
        <f t="shared" si="13"/>
        <v>0</v>
      </c>
      <c r="AS10" s="286">
        <f t="shared" si="14"/>
        <v>100.88805490000003</v>
      </c>
      <c r="AT10" s="320">
        <f t="shared" si="15"/>
        <v>0</v>
      </c>
      <c r="AU10" s="487"/>
      <c r="AV10" s="496"/>
      <c r="AW10" s="497"/>
      <c r="AX10" s="498"/>
      <c r="AY10" s="497"/>
      <c r="AZ10" s="502"/>
    </row>
    <row r="11" spans="1:54" ht="12" customHeight="1">
      <c r="A11" s="523"/>
      <c r="B11" s="521" t="str">
        <f>+'Movimientos-Camaronailon'!A11</f>
        <v>BAYCIC BAYCIC MARIA</v>
      </c>
      <c r="C11" s="517">
        <f>+'Movimientos-Camaronailon'!E11:E12</f>
        <v>3.0000000000000001E-5</v>
      </c>
      <c r="D11" s="354" t="s">
        <v>11</v>
      </c>
      <c r="E11" s="318">
        <f>+$B$61*C11</f>
        <v>1.2600000000000001E-3</v>
      </c>
      <c r="F11" s="9">
        <f>+'Movimientos-Camaronailon'!J11</f>
        <v>0</v>
      </c>
      <c r="G11" s="284">
        <f>E11+F11</f>
        <v>1.2600000000000001E-3</v>
      </c>
      <c r="H11" s="232"/>
      <c r="I11" s="284">
        <f t="shared" ref="I11:I30" si="17">G11-H11</f>
        <v>1.2600000000000001E-3</v>
      </c>
      <c r="J11" s="321">
        <f t="shared" si="1"/>
        <v>0</v>
      </c>
      <c r="K11" s="291">
        <f t="shared" ref="K11" si="18">+$C$61*C11</f>
        <v>2.0310000000000002E-2</v>
      </c>
      <c r="L11" s="9">
        <f>+'Movimientos-Camaronailon'!K11</f>
        <v>0</v>
      </c>
      <c r="M11" s="284">
        <f>K11+L11</f>
        <v>2.0310000000000002E-2</v>
      </c>
      <c r="N11" s="285"/>
      <c r="O11" s="284">
        <f t="shared" ref="O11:O30" si="19">M11-N11</f>
        <v>2.0310000000000002E-2</v>
      </c>
      <c r="P11" s="289">
        <f t="shared" si="3"/>
        <v>0</v>
      </c>
      <c r="Q11" s="318">
        <f t="shared" ref="Q11" si="20">+$D$61*C11</f>
        <v>2.5649999999999999E-2</v>
      </c>
      <c r="R11" s="9">
        <f>+'Movimientos-Camaronailon'!L11</f>
        <v>0</v>
      </c>
      <c r="S11" s="284">
        <f>Q11+R11</f>
        <v>2.5649999999999999E-2</v>
      </c>
      <c r="T11" s="285"/>
      <c r="U11" s="284">
        <f t="shared" ref="U11:U30" si="21">S11-T11</f>
        <v>2.5649999999999999E-2</v>
      </c>
      <c r="V11" s="321">
        <f t="shared" si="5"/>
        <v>0</v>
      </c>
      <c r="W11" s="286">
        <f t="shared" ref="W11" si="22">+$E$61*C11</f>
        <v>1.89E-2</v>
      </c>
      <c r="X11" s="9">
        <f>+'Movimientos-Camaronailon'!M11</f>
        <v>0</v>
      </c>
      <c r="Y11" s="287">
        <f>W11+X11</f>
        <v>1.89E-2</v>
      </c>
      <c r="Z11" s="288"/>
      <c r="AA11" s="287">
        <f t="shared" ref="AA11:AA30" si="23">Y11-Z11</f>
        <v>1.89E-2</v>
      </c>
      <c r="AB11" s="289">
        <f t="shared" si="7"/>
        <v>0</v>
      </c>
      <c r="AC11" s="283">
        <f t="shared" ref="AC11" si="24">+$F$61*C11</f>
        <v>3.9150000000000004E-2</v>
      </c>
      <c r="AD11" s="9">
        <f>+'Movimientos-Camaronailon'!N11</f>
        <v>0</v>
      </c>
      <c r="AE11" s="284">
        <f>AC11+AD11</f>
        <v>3.9150000000000004E-2</v>
      </c>
      <c r="AF11" s="285"/>
      <c r="AG11" s="232">
        <f>AE11-AF11</f>
        <v>3.9150000000000004E-2</v>
      </c>
      <c r="AH11" s="289">
        <f t="shared" si="9"/>
        <v>0</v>
      </c>
      <c r="AI11" s="318">
        <f t="shared" ref="AI11" si="25">+$G$61*C11</f>
        <v>1.5390000000000001E-2</v>
      </c>
      <c r="AJ11" s="9">
        <f>+'Movimientos-Camaronailon'!O11</f>
        <v>0</v>
      </c>
      <c r="AK11" s="284">
        <f>AI11+AJ11</f>
        <v>1.5390000000000001E-2</v>
      </c>
      <c r="AL11" s="285"/>
      <c r="AM11" s="284">
        <f t="shared" ref="AM11:AM56" si="26">AK11-AL11</f>
        <v>1.5390000000000001E-2</v>
      </c>
      <c r="AN11" s="321">
        <f t="shared" si="11"/>
        <v>0</v>
      </c>
      <c r="AO11" s="232">
        <f t="shared" ref="AO11:AO30" si="27">+E11+K11+Q11+W11+AC11+AI11</f>
        <v>0.12066</v>
      </c>
      <c r="AP11" s="9">
        <f t="shared" ref="AP11:AP30" si="28">F11+L11+R11+X11+AD11+AJ11</f>
        <v>0</v>
      </c>
      <c r="AQ11" s="284">
        <f>AO11+AP11</f>
        <v>0.12066</v>
      </c>
      <c r="AR11" s="232">
        <f t="shared" ref="AR11:AR38" si="29">H11+N11+T11+Z11+AF11+AL11</f>
        <v>0</v>
      </c>
      <c r="AS11" s="284">
        <f t="shared" ref="AS11:AS30" si="30">AQ11-AR11</f>
        <v>0.12066</v>
      </c>
      <c r="AT11" s="321">
        <f t="shared" si="15"/>
        <v>0</v>
      </c>
      <c r="AU11" s="480">
        <f>AO11+AO12</f>
        <v>0.13406999999999999</v>
      </c>
      <c r="AV11" s="495">
        <f>AP11+AP12</f>
        <v>0</v>
      </c>
      <c r="AW11" s="499">
        <f>AU11+AV11</f>
        <v>0.13406999999999999</v>
      </c>
      <c r="AX11" s="495">
        <f>AR11+AR12</f>
        <v>0</v>
      </c>
      <c r="AY11" s="499">
        <f>AW11-AX11</f>
        <v>0.13406999999999999</v>
      </c>
      <c r="AZ11" s="505">
        <f>AX11/AW11</f>
        <v>0</v>
      </c>
    </row>
    <row r="12" spans="1:54" ht="12" customHeight="1">
      <c r="A12" s="523"/>
      <c r="B12" s="522"/>
      <c r="C12" s="518"/>
      <c r="D12" s="355" t="s">
        <v>12</v>
      </c>
      <c r="E12" s="318">
        <f>+$B$63*C11</f>
        <v>1.5000000000000001E-4</v>
      </c>
      <c r="F12" s="9">
        <f>+'Movimientos-Camaronailon'!J12</f>
        <v>0</v>
      </c>
      <c r="G12" s="290">
        <f>E12+F12+I11</f>
        <v>1.41E-3</v>
      </c>
      <c r="H12" s="233"/>
      <c r="I12" s="290">
        <f t="shared" si="17"/>
        <v>1.41E-3</v>
      </c>
      <c r="J12" s="320">
        <f t="shared" si="1"/>
        <v>0</v>
      </c>
      <c r="K12" s="291">
        <f t="shared" ref="K12" si="31">+$C$63*C11</f>
        <v>2.2500000000000003E-3</v>
      </c>
      <c r="L12" s="9">
        <f>+'Movimientos-Camaronailon'!K12</f>
        <v>0</v>
      </c>
      <c r="M12" s="290">
        <f>O11+K12+L12</f>
        <v>2.2560000000000004E-2</v>
      </c>
      <c r="N12" s="233"/>
      <c r="O12" s="290">
        <f t="shared" si="19"/>
        <v>2.2560000000000004E-2</v>
      </c>
      <c r="P12" s="292">
        <f t="shared" si="3"/>
        <v>0</v>
      </c>
      <c r="Q12" s="318">
        <f t="shared" ref="Q12" si="32">+$D$63*C11</f>
        <v>2.8500000000000001E-3</v>
      </c>
      <c r="R12" s="9">
        <f>+'Movimientos-Camaronailon'!L12</f>
        <v>0</v>
      </c>
      <c r="S12" s="290">
        <f>U11+Q12+R12</f>
        <v>2.8499999999999998E-2</v>
      </c>
      <c r="T12" s="233"/>
      <c r="U12" s="290">
        <f t="shared" si="21"/>
        <v>2.8499999999999998E-2</v>
      </c>
      <c r="V12" s="320">
        <f t="shared" si="5"/>
        <v>0</v>
      </c>
      <c r="W12" s="286">
        <f t="shared" ref="W12" si="33">+$E$63*C11</f>
        <v>2.0999999999999999E-3</v>
      </c>
      <c r="X12" s="9">
        <f>+'Movimientos-Camaronailon'!M12</f>
        <v>0</v>
      </c>
      <c r="Y12" s="290">
        <f>AA11+W12+X12</f>
        <v>2.1000000000000001E-2</v>
      </c>
      <c r="Z12" s="233"/>
      <c r="AA12" s="290">
        <f t="shared" si="23"/>
        <v>2.1000000000000001E-2</v>
      </c>
      <c r="AB12" s="292">
        <f t="shared" si="7"/>
        <v>0</v>
      </c>
      <c r="AC12" s="283">
        <f t="shared" ref="AC12" si="34">+$F$63*C11</f>
        <v>4.3499999999999997E-3</v>
      </c>
      <c r="AD12" s="9">
        <f>+'Movimientos-Camaronailon'!N12</f>
        <v>0</v>
      </c>
      <c r="AE12" s="290">
        <f>AG11+AC12+AD12</f>
        <v>4.3500000000000004E-2</v>
      </c>
      <c r="AF12" s="233"/>
      <c r="AG12" s="233">
        <f>AE12-AF12</f>
        <v>4.3500000000000004E-2</v>
      </c>
      <c r="AH12" s="292">
        <f t="shared" si="9"/>
        <v>0</v>
      </c>
      <c r="AI12" s="318">
        <f t="shared" ref="AI12" si="35">+$G$63*C11</f>
        <v>1.7100000000000001E-3</v>
      </c>
      <c r="AJ12" s="9">
        <f>+'Movimientos-Camaronailon'!O12</f>
        <v>0</v>
      </c>
      <c r="AK12" s="290">
        <f>AM11+AI12+AJ12</f>
        <v>1.7100000000000001E-2</v>
      </c>
      <c r="AL12" s="233"/>
      <c r="AM12" s="290">
        <f t="shared" si="26"/>
        <v>1.7100000000000001E-2</v>
      </c>
      <c r="AN12" s="320">
        <f t="shared" si="11"/>
        <v>0</v>
      </c>
      <c r="AO12" s="233">
        <f t="shared" si="27"/>
        <v>1.341E-2</v>
      </c>
      <c r="AP12" s="9">
        <f t="shared" si="28"/>
        <v>0</v>
      </c>
      <c r="AQ12" s="290">
        <f>AS11+AO12+AP12</f>
        <v>0.13406999999999999</v>
      </c>
      <c r="AR12" s="233">
        <f t="shared" si="29"/>
        <v>0</v>
      </c>
      <c r="AS12" s="290">
        <f t="shared" si="30"/>
        <v>0.13406999999999999</v>
      </c>
      <c r="AT12" s="320">
        <f t="shared" si="15"/>
        <v>0</v>
      </c>
      <c r="AU12" s="481"/>
      <c r="AV12" s="496"/>
      <c r="AW12" s="500"/>
      <c r="AX12" s="496"/>
      <c r="AY12" s="500"/>
      <c r="AZ12" s="502"/>
    </row>
    <row r="13" spans="1:54" ht="12" customHeight="1">
      <c r="A13" s="523"/>
      <c r="B13" s="521" t="str">
        <f>+'Movimientos-Camaronailon'!A13</f>
        <v>BLUMAR S.A.</v>
      </c>
      <c r="C13" s="517">
        <f>+'Movimientos-Camaronailon'!E13:E14</f>
        <v>0</v>
      </c>
      <c r="D13" s="353" t="s">
        <v>11</v>
      </c>
      <c r="E13" s="318">
        <f>+$B$61*C13</f>
        <v>0</v>
      </c>
      <c r="F13" s="9">
        <f>+'Movimientos-Camaronailon'!J13</f>
        <v>0</v>
      </c>
      <c r="G13" s="284">
        <f>E13+F13</f>
        <v>0</v>
      </c>
      <c r="H13" s="232"/>
      <c r="I13" s="284">
        <f t="shared" si="17"/>
        <v>0</v>
      </c>
      <c r="J13" s="321" t="str">
        <f t="shared" si="1"/>
        <v>0%</v>
      </c>
      <c r="K13" s="291">
        <f t="shared" ref="K13" si="36">+$C$61*C13</f>
        <v>0</v>
      </c>
      <c r="L13" s="9">
        <f>+'Movimientos-Camaronailon'!K13</f>
        <v>0</v>
      </c>
      <c r="M13" s="284">
        <f>K13+L13</f>
        <v>0</v>
      </c>
      <c r="N13" s="285"/>
      <c r="O13" s="284">
        <f t="shared" si="19"/>
        <v>0</v>
      </c>
      <c r="P13" s="289" t="str">
        <f t="shared" si="3"/>
        <v>0%</v>
      </c>
      <c r="Q13" s="318">
        <f t="shared" ref="Q13" si="37">+$D$61*C13</f>
        <v>0</v>
      </c>
      <c r="R13" s="9">
        <f>+'Movimientos-Camaronailon'!L13</f>
        <v>0</v>
      </c>
      <c r="S13" s="284">
        <f>Q13+R13</f>
        <v>0</v>
      </c>
      <c r="T13" s="285"/>
      <c r="U13" s="284">
        <f t="shared" si="21"/>
        <v>0</v>
      </c>
      <c r="V13" s="321" t="str">
        <f t="shared" si="5"/>
        <v>0%</v>
      </c>
      <c r="W13" s="286">
        <f t="shared" ref="W13" si="38">+$E$61*C13</f>
        <v>0</v>
      </c>
      <c r="X13" s="9">
        <f>+'Movimientos-Camaronailon'!M13</f>
        <v>0</v>
      </c>
      <c r="Y13" s="287">
        <f>W13+X13</f>
        <v>0</v>
      </c>
      <c r="Z13" s="288"/>
      <c r="AA13" s="287">
        <f t="shared" si="23"/>
        <v>0</v>
      </c>
      <c r="AB13" s="289" t="str">
        <f t="shared" si="7"/>
        <v>0%</v>
      </c>
      <c r="AC13" s="283">
        <f t="shared" ref="AC13" si="39">+$F$61*C13</f>
        <v>0</v>
      </c>
      <c r="AD13" s="9">
        <f>+'Movimientos-Camaronailon'!N13</f>
        <v>0</v>
      </c>
      <c r="AE13" s="284">
        <f>AC13+AD13</f>
        <v>0</v>
      </c>
      <c r="AF13" s="285"/>
      <c r="AG13" s="232">
        <f t="shared" si="8"/>
        <v>0</v>
      </c>
      <c r="AH13" s="289" t="str">
        <f t="shared" si="9"/>
        <v>0%</v>
      </c>
      <c r="AI13" s="318">
        <f t="shared" ref="AI13" si="40">+$G$61*C13</f>
        <v>0</v>
      </c>
      <c r="AJ13" s="9">
        <f>+'Movimientos-Camaronailon'!O13</f>
        <v>0</v>
      </c>
      <c r="AK13" s="284">
        <f>AI13+AJ13</f>
        <v>0</v>
      </c>
      <c r="AL13" s="285"/>
      <c r="AM13" s="284">
        <f t="shared" si="26"/>
        <v>0</v>
      </c>
      <c r="AN13" s="321" t="str">
        <f t="shared" si="11"/>
        <v>0%</v>
      </c>
      <c r="AO13" s="232">
        <f t="shared" si="27"/>
        <v>0</v>
      </c>
      <c r="AP13" s="9">
        <f>F13+L13+R13+X13+AD13+AJ13</f>
        <v>0</v>
      </c>
      <c r="AQ13" s="284">
        <f>AO13+AP13</f>
        <v>0</v>
      </c>
      <c r="AR13" s="232">
        <f t="shared" si="29"/>
        <v>0</v>
      </c>
      <c r="AS13" s="284">
        <f t="shared" si="30"/>
        <v>0</v>
      </c>
      <c r="AT13" s="321" t="str">
        <f t="shared" si="15"/>
        <v>0%</v>
      </c>
      <c r="AU13" s="480">
        <f>AO13+AO14</f>
        <v>0</v>
      </c>
      <c r="AV13" s="495">
        <f>AP13+AP14</f>
        <v>0</v>
      </c>
      <c r="AW13" s="499">
        <f>AU13+AV13</f>
        <v>0</v>
      </c>
      <c r="AX13" s="495">
        <f>AR13+AR14</f>
        <v>0</v>
      </c>
      <c r="AY13" s="499">
        <f>AW13-AX13</f>
        <v>0</v>
      </c>
      <c r="AZ13" s="503">
        <v>0</v>
      </c>
    </row>
    <row r="14" spans="1:54" ht="12" customHeight="1">
      <c r="A14" s="523"/>
      <c r="B14" s="522"/>
      <c r="C14" s="518"/>
      <c r="D14" s="353" t="s">
        <v>12</v>
      </c>
      <c r="E14" s="318">
        <f>+$B$63*C13</f>
        <v>0</v>
      </c>
      <c r="F14" s="9">
        <f>+'Movimientos-Camaronailon'!J14</f>
        <v>0</v>
      </c>
      <c r="G14" s="291">
        <f>E14+F14+I13</f>
        <v>0</v>
      </c>
      <c r="H14" s="9"/>
      <c r="I14" s="291">
        <f t="shared" si="17"/>
        <v>0</v>
      </c>
      <c r="J14" s="320" t="str">
        <f t="shared" si="1"/>
        <v>0%</v>
      </c>
      <c r="K14" s="291">
        <f t="shared" ref="K14" si="41">+$C$63*C13</f>
        <v>0</v>
      </c>
      <c r="L14" s="9">
        <f>+'Movimientos-Camaronailon'!K14</f>
        <v>0</v>
      </c>
      <c r="M14" s="291">
        <f>O13+K14+L14</f>
        <v>0</v>
      </c>
      <c r="N14" s="233"/>
      <c r="O14" s="291">
        <f t="shared" si="19"/>
        <v>0</v>
      </c>
      <c r="P14" s="292" t="str">
        <f t="shared" si="3"/>
        <v>0%</v>
      </c>
      <c r="Q14" s="318">
        <f t="shared" ref="Q14" si="42">+$D$63*C13</f>
        <v>0</v>
      </c>
      <c r="R14" s="9">
        <f>+'Movimientos-Camaronailon'!L14</f>
        <v>0</v>
      </c>
      <c r="S14" s="291">
        <f>U13+Q14+R14</f>
        <v>0</v>
      </c>
      <c r="T14" s="233"/>
      <c r="U14" s="291">
        <f t="shared" si="21"/>
        <v>0</v>
      </c>
      <c r="V14" s="320" t="str">
        <f t="shared" si="5"/>
        <v>0%</v>
      </c>
      <c r="W14" s="286">
        <f t="shared" ref="W14" si="43">+$E$63*C13</f>
        <v>0</v>
      </c>
      <c r="X14" s="9">
        <f>+'Movimientos-Camaronailon'!M14</f>
        <v>0</v>
      </c>
      <c r="Y14" s="291">
        <f>AA13+W14+X14</f>
        <v>0</v>
      </c>
      <c r="Z14" s="233"/>
      <c r="AA14" s="291">
        <f t="shared" si="23"/>
        <v>0</v>
      </c>
      <c r="AB14" s="292" t="str">
        <f t="shared" si="7"/>
        <v>0%</v>
      </c>
      <c r="AC14" s="283">
        <f t="shared" ref="AC14" si="44">+$F$63*C13</f>
        <v>0</v>
      </c>
      <c r="AD14" s="9">
        <f>+'Movimientos-Camaronailon'!N14</f>
        <v>0</v>
      </c>
      <c r="AE14" s="291">
        <f>AG13+AC14+AD14</f>
        <v>0</v>
      </c>
      <c r="AF14" s="233"/>
      <c r="AG14" s="233">
        <f t="shared" si="8"/>
        <v>0</v>
      </c>
      <c r="AH14" s="292" t="str">
        <f t="shared" si="9"/>
        <v>0%</v>
      </c>
      <c r="AI14" s="318">
        <f t="shared" ref="AI14" si="45">+$G$63*C13</f>
        <v>0</v>
      </c>
      <c r="AJ14" s="9">
        <f>+'Movimientos-Camaronailon'!O14</f>
        <v>0</v>
      </c>
      <c r="AK14" s="291">
        <f>AM13+AI14+AJ14</f>
        <v>0</v>
      </c>
      <c r="AL14" s="233"/>
      <c r="AM14" s="291">
        <f>AK14-AL14</f>
        <v>0</v>
      </c>
      <c r="AN14" s="320" t="str">
        <f t="shared" si="11"/>
        <v>0%</v>
      </c>
      <c r="AO14" s="9">
        <f t="shared" si="27"/>
        <v>0</v>
      </c>
      <c r="AP14" s="9">
        <f t="shared" si="28"/>
        <v>0</v>
      </c>
      <c r="AQ14" s="291">
        <f>AS13+AO14+AP14</f>
        <v>0</v>
      </c>
      <c r="AR14" s="9">
        <f t="shared" si="29"/>
        <v>0</v>
      </c>
      <c r="AS14" s="291">
        <f t="shared" si="30"/>
        <v>0</v>
      </c>
      <c r="AT14" s="320" t="str">
        <f t="shared" si="15"/>
        <v>0%</v>
      </c>
      <c r="AU14" s="487"/>
      <c r="AV14" s="496"/>
      <c r="AW14" s="497"/>
      <c r="AX14" s="498"/>
      <c r="AY14" s="497"/>
      <c r="AZ14" s="504"/>
    </row>
    <row r="15" spans="1:54" ht="12" customHeight="1">
      <c r="A15" s="523"/>
      <c r="B15" s="521" t="str">
        <f>+'Movimientos-Camaronailon'!A15</f>
        <v>BRACPESCA S.A.</v>
      </c>
      <c r="C15" s="517">
        <f>+'Movimientos-Camaronailon'!E15:E16</f>
        <v>0.17521150000000002</v>
      </c>
      <c r="D15" s="354" t="s">
        <v>11</v>
      </c>
      <c r="E15" s="318">
        <f t="shared" ref="E15" si="46">+$B$61*C15</f>
        <v>7.3588830000000005</v>
      </c>
      <c r="F15" s="9">
        <f>+'Movimientos-Camaronailon'!J15</f>
        <v>-0.6395807</v>
      </c>
      <c r="G15" s="284">
        <f>E15+F15</f>
        <v>6.7193023000000007</v>
      </c>
      <c r="H15" s="232"/>
      <c r="I15" s="284">
        <f t="shared" si="17"/>
        <v>6.7193023000000007</v>
      </c>
      <c r="J15" s="321">
        <f t="shared" si="1"/>
        <v>0</v>
      </c>
      <c r="K15" s="291">
        <f t="shared" ref="K15" si="47">+$C$61*C15</f>
        <v>118.61818550000001</v>
      </c>
      <c r="L15" s="9">
        <f>+'Movimientos-Camaronailon'!K15+21.982</f>
        <v>33.7287088</v>
      </c>
      <c r="M15" s="284">
        <f>K15+L15</f>
        <v>152.3468943</v>
      </c>
      <c r="N15" s="285">
        <f>+C69</f>
        <v>48.606999999999999</v>
      </c>
      <c r="O15" s="284">
        <f t="shared" si="19"/>
        <v>103.7398943</v>
      </c>
      <c r="P15" s="289">
        <f t="shared" si="3"/>
        <v>0.31905474820040358</v>
      </c>
      <c r="Q15" s="318">
        <f t="shared" ref="Q15" si="48">+$D$61*C15</f>
        <v>149.80583250000001</v>
      </c>
      <c r="R15" s="9">
        <f>+'Movimientos-Camaronailon'!L15</f>
        <v>-12.927695</v>
      </c>
      <c r="S15" s="284">
        <f>Q15+R15</f>
        <v>136.87813750000001</v>
      </c>
      <c r="T15" s="285">
        <f>+D69</f>
        <v>317.18599999999998</v>
      </c>
      <c r="U15" s="284">
        <f t="shared" si="21"/>
        <v>-180.30786249999997</v>
      </c>
      <c r="V15" s="321">
        <f t="shared" si="5"/>
        <v>2.3172875215371773</v>
      </c>
      <c r="W15" s="286">
        <f t="shared" ref="W15" si="49">+$E$61*C15</f>
        <v>110.38324500000002</v>
      </c>
      <c r="X15" s="9">
        <f>+'Movimientos-Camaronailon'!M15</f>
        <v>-9.5256700000000016</v>
      </c>
      <c r="Y15" s="287">
        <f>W15+X15</f>
        <v>100.85757500000001</v>
      </c>
      <c r="Z15" s="288">
        <f>+E69</f>
        <v>34.21</v>
      </c>
      <c r="AA15" s="287">
        <f t="shared" si="23"/>
        <v>66.647575000000018</v>
      </c>
      <c r="AB15" s="289">
        <f t="shared" si="7"/>
        <v>0.33919118122758751</v>
      </c>
      <c r="AC15" s="283">
        <f t="shared" ref="AC15" si="50">+$F$61*C15</f>
        <v>228.65100750000002</v>
      </c>
      <c r="AD15" s="9">
        <f>+'Movimientos-Camaronailon'!N15</f>
        <v>-19.731745000000004</v>
      </c>
      <c r="AE15" s="284">
        <f>AC15+AD15</f>
        <v>208.9192625</v>
      </c>
      <c r="AF15" s="285">
        <f>+F69</f>
        <v>190.154</v>
      </c>
      <c r="AG15" s="232">
        <f t="shared" si="8"/>
        <v>18.765262500000006</v>
      </c>
      <c r="AH15" s="289">
        <f t="shared" si="9"/>
        <v>0.91017935696570818</v>
      </c>
      <c r="AI15" s="318">
        <f t="shared" ref="AI15" si="51">+$G$61*C15</f>
        <v>89.883499500000013</v>
      </c>
      <c r="AJ15" s="9">
        <f>+'Movimientos-Camaronailon'!O15</f>
        <v>-7.7566170000000003</v>
      </c>
      <c r="AK15" s="284">
        <f>AI15+AJ15</f>
        <v>82.126882500000008</v>
      </c>
      <c r="AL15" s="285">
        <f>+G69</f>
        <v>3.585</v>
      </c>
      <c r="AM15" s="284">
        <f t="shared" si="26"/>
        <v>78.541882500000014</v>
      </c>
      <c r="AN15" s="321">
        <f>IF(AK15&gt;0,AL15/AK15,"0%")</f>
        <v>4.3651967429787678E-2</v>
      </c>
      <c r="AO15" s="232">
        <f t="shared" si="27"/>
        <v>704.70065299999999</v>
      </c>
      <c r="AP15" s="9">
        <f t="shared" si="28"/>
        <v>-16.852598900000011</v>
      </c>
      <c r="AQ15" s="284">
        <f>AO15+AP15</f>
        <v>687.84805410000001</v>
      </c>
      <c r="AR15" s="232">
        <f t="shared" si="29"/>
        <v>593.74199999999996</v>
      </c>
      <c r="AS15" s="284">
        <f t="shared" si="30"/>
        <v>94.106054100000051</v>
      </c>
      <c r="AT15" s="321">
        <f t="shared" si="15"/>
        <v>0.86318772941339339</v>
      </c>
      <c r="AU15" s="480">
        <f>AO15+AO16</f>
        <v>783.0201935</v>
      </c>
      <c r="AV15" s="495">
        <f>AP15+AP16</f>
        <v>-16.852598900000011</v>
      </c>
      <c r="AW15" s="499">
        <f>AU15+AV15</f>
        <v>766.16759460000003</v>
      </c>
      <c r="AX15" s="495">
        <f>AR15+AR16</f>
        <v>593.74199999999996</v>
      </c>
      <c r="AY15" s="499">
        <f>AW15-AX15</f>
        <v>172.42559460000007</v>
      </c>
      <c r="AZ15" s="503">
        <f>AX15/AW15</f>
        <v>0.77495055153041303</v>
      </c>
      <c r="BA15" s="274">
        <f>+AX15-H69</f>
        <v>0</v>
      </c>
    </row>
    <row r="16" spans="1:54" ht="12" customHeight="1">
      <c r="A16" s="523"/>
      <c r="B16" s="522"/>
      <c r="C16" s="518"/>
      <c r="D16" s="355" t="s">
        <v>12</v>
      </c>
      <c r="E16" s="318">
        <f t="shared" ref="E16" si="52">+$B$63*C15</f>
        <v>0.87605750000000016</v>
      </c>
      <c r="F16" s="9">
        <f>+'Movimientos-Camaronailon'!J16</f>
        <v>0</v>
      </c>
      <c r="G16" s="290">
        <f>E16+F16+I15</f>
        <v>7.5953598000000007</v>
      </c>
      <c r="H16" s="233"/>
      <c r="I16" s="290">
        <f t="shared" si="17"/>
        <v>7.5953598000000007</v>
      </c>
      <c r="J16" s="320">
        <f t="shared" si="1"/>
        <v>0</v>
      </c>
      <c r="K16" s="291">
        <f t="shared" ref="K16" si="53">+$C$63*C15</f>
        <v>13.140862500000001</v>
      </c>
      <c r="L16" s="9">
        <f>+'Movimientos-Camaronailon'!K16</f>
        <v>0</v>
      </c>
      <c r="M16" s="290">
        <f>O15+K16+L16</f>
        <v>116.8807568</v>
      </c>
      <c r="N16" s="233"/>
      <c r="O16" s="290">
        <f t="shared" si="19"/>
        <v>116.8807568</v>
      </c>
      <c r="P16" s="292">
        <f t="shared" si="3"/>
        <v>0</v>
      </c>
      <c r="Q16" s="318">
        <f t="shared" ref="Q16" si="54">+$D$63*C15</f>
        <v>16.645092500000001</v>
      </c>
      <c r="R16" s="9">
        <f>+'Movimientos-Camaronailon'!L16</f>
        <v>0</v>
      </c>
      <c r="S16" s="290">
        <f>U15+Q16+R16</f>
        <v>-163.66276999999997</v>
      </c>
      <c r="T16" s="233"/>
      <c r="U16" s="290">
        <f t="shared" si="21"/>
        <v>-163.66276999999997</v>
      </c>
      <c r="V16" s="320" t="str">
        <f t="shared" si="5"/>
        <v>0%</v>
      </c>
      <c r="W16" s="286">
        <f t="shared" ref="W16" si="55">+$E$63*C15</f>
        <v>12.264805000000001</v>
      </c>
      <c r="X16" s="9">
        <f>+'Movimientos-Camaronailon'!M16</f>
        <v>0</v>
      </c>
      <c r="Y16" s="290">
        <f>AA15+W16+X16</f>
        <v>78.912380000000013</v>
      </c>
      <c r="Z16" s="233"/>
      <c r="AA16" s="312">
        <f t="shared" si="23"/>
        <v>78.912380000000013</v>
      </c>
      <c r="AB16" s="292">
        <f t="shared" si="7"/>
        <v>0</v>
      </c>
      <c r="AC16" s="283">
        <f t="shared" ref="AC16" si="56">+$F$63*C15</f>
        <v>25.405667500000003</v>
      </c>
      <c r="AD16" s="9">
        <f>+'Movimientos-Camaronailon'!N16</f>
        <v>0</v>
      </c>
      <c r="AE16" s="290">
        <f>AG15+AC16+AD16</f>
        <v>44.170930000000013</v>
      </c>
      <c r="AF16" s="233"/>
      <c r="AG16" s="233">
        <f t="shared" si="8"/>
        <v>44.170930000000013</v>
      </c>
      <c r="AH16" s="292">
        <f t="shared" si="9"/>
        <v>0</v>
      </c>
      <c r="AI16" s="318">
        <f t="shared" ref="AI16" si="57">+$G$63*C15</f>
        <v>9.9870555000000003</v>
      </c>
      <c r="AJ16" s="9">
        <f>+'Movimientos-Camaronailon'!O16</f>
        <v>0</v>
      </c>
      <c r="AK16" s="290">
        <f>AM15+AI16+AJ16</f>
        <v>88.528938000000011</v>
      </c>
      <c r="AL16" s="233"/>
      <c r="AM16" s="291">
        <f>AK16-AL16</f>
        <v>88.528938000000011</v>
      </c>
      <c r="AN16" s="320">
        <f t="shared" si="11"/>
        <v>0</v>
      </c>
      <c r="AO16" s="233">
        <f t="shared" si="27"/>
        <v>78.319540500000002</v>
      </c>
      <c r="AP16" s="9">
        <f t="shared" si="28"/>
        <v>0</v>
      </c>
      <c r="AQ16" s="290">
        <f>AS15+AO16+AP16</f>
        <v>172.42559460000007</v>
      </c>
      <c r="AR16" s="233">
        <f t="shared" si="29"/>
        <v>0</v>
      </c>
      <c r="AS16" s="290">
        <f t="shared" si="30"/>
        <v>172.42559460000007</v>
      </c>
      <c r="AT16" s="320">
        <f t="shared" si="15"/>
        <v>0</v>
      </c>
      <c r="AU16" s="481"/>
      <c r="AV16" s="496"/>
      <c r="AW16" s="500"/>
      <c r="AX16" s="496"/>
      <c r="AY16" s="500"/>
      <c r="AZ16" s="504"/>
    </row>
    <row r="17" spans="1:53" ht="12" customHeight="1">
      <c r="A17" s="523"/>
      <c r="B17" s="521" t="str">
        <f>+'Movimientos-Camaronailon'!A17</f>
        <v>CAMANCHACA PESCA SUR S.A.</v>
      </c>
      <c r="C17" s="517">
        <f>+'Movimientos-Camaronailon'!E17:E18</f>
        <v>5.2567999999999998E-3</v>
      </c>
      <c r="D17" s="353" t="s">
        <v>11</v>
      </c>
      <c r="E17" s="322">
        <f t="shared" ref="E17" si="58">+$B$61*C17</f>
        <v>0.2207856</v>
      </c>
      <c r="F17" s="295">
        <f>+'Movimientos-Camaronailon'!J17</f>
        <v>-2.3969789662116783E-2</v>
      </c>
      <c r="G17" s="296">
        <f>E17+F17</f>
        <v>0.1968158103378832</v>
      </c>
      <c r="H17" s="297"/>
      <c r="I17" s="296">
        <f t="shared" si="17"/>
        <v>0.1968158103378832</v>
      </c>
      <c r="J17" s="323">
        <f t="shared" si="1"/>
        <v>0</v>
      </c>
      <c r="K17" s="291">
        <f t="shared" ref="K17" si="59">+$C$61*C17</f>
        <v>3.5588536</v>
      </c>
      <c r="L17" s="295">
        <f>+'Movimientos-Camaronailon'!K17</f>
        <v>-0.38351663459386853</v>
      </c>
      <c r="M17" s="296">
        <f>K17+L17</f>
        <v>3.1753369654061316</v>
      </c>
      <c r="N17" s="298">
        <f>+C72</f>
        <v>0</v>
      </c>
      <c r="O17" s="296">
        <f t="shared" si="19"/>
        <v>3.1753369654061316</v>
      </c>
      <c r="P17" s="302">
        <f t="shared" si="3"/>
        <v>0</v>
      </c>
      <c r="Q17" s="322">
        <f t="shared" ref="Q17" si="60">+$D$61*C17</f>
        <v>4.4945639999999996</v>
      </c>
      <c r="R17" s="295">
        <f>+'Movimientos-Camaronailon'!L17</f>
        <v>-0.48449574848959454</v>
      </c>
      <c r="S17" s="296">
        <f>Q17+R17</f>
        <v>4.0100682515104049</v>
      </c>
      <c r="T17" s="298"/>
      <c r="U17" s="296">
        <f t="shared" si="21"/>
        <v>4.0100682515104049</v>
      </c>
      <c r="V17" s="323">
        <f t="shared" si="5"/>
        <v>0</v>
      </c>
      <c r="W17" s="299">
        <f t="shared" ref="W17" si="61">+$E$61*C17</f>
        <v>3.3117839999999998</v>
      </c>
      <c r="X17" s="295">
        <f>+'Movimientos-Camaronailon'!M17</f>
        <v>-0.3569968673081223</v>
      </c>
      <c r="Y17" s="300">
        <f>W17+X17</f>
        <v>2.9547871326918775</v>
      </c>
      <c r="Z17" s="301"/>
      <c r="AA17" s="300">
        <f t="shared" si="23"/>
        <v>2.9547871326918775</v>
      </c>
      <c r="AB17" s="302">
        <f t="shared" si="7"/>
        <v>0</v>
      </c>
      <c r="AC17" s="294">
        <f t="shared" ref="AC17" si="62">+$F$61*C17</f>
        <v>6.8601239999999999</v>
      </c>
      <c r="AD17" s="295">
        <f>+'Movimientos-Camaronailon'!N17</f>
        <v>-0.73949351085253912</v>
      </c>
      <c r="AE17" s="296">
        <f>AC17+AD17</f>
        <v>6.1206304891474606</v>
      </c>
      <c r="AF17" s="298">
        <f>+F72</f>
        <v>525.45999999999992</v>
      </c>
      <c r="AG17" s="297">
        <f t="shared" si="8"/>
        <v>-519.33936951085241</v>
      </c>
      <c r="AH17" s="302">
        <f t="shared" si="9"/>
        <v>85.850632697349937</v>
      </c>
      <c r="AI17" s="322">
        <f t="shared" ref="AI17" si="63">+$G$61*C17</f>
        <v>2.6967384000000001</v>
      </c>
      <c r="AJ17" s="295">
        <f>+'Movimientos-Camaronailon'!O17</f>
        <v>-0.29069744909375672</v>
      </c>
      <c r="AK17" s="296">
        <f>AI17+AJ17</f>
        <v>2.4060409509062435</v>
      </c>
      <c r="AL17" s="298">
        <f>+G72</f>
        <v>998.38300000000106</v>
      </c>
      <c r="AM17" s="296">
        <f>AK17-AL21</f>
        <v>2.4060409509062435</v>
      </c>
      <c r="AN17" s="323">
        <f>IF(AK17&gt;0,AL21/AK17,"0%")</f>
        <v>0</v>
      </c>
      <c r="AO17" s="297">
        <f t="shared" si="27"/>
        <v>21.142849599999998</v>
      </c>
      <c r="AP17" s="295">
        <f t="shared" si="28"/>
        <v>-2.2791699999999979</v>
      </c>
      <c r="AQ17" s="296">
        <f>AO17+AP17</f>
        <v>18.863679600000001</v>
      </c>
      <c r="AR17" s="297">
        <f t="shared" si="29"/>
        <v>1523.843000000001</v>
      </c>
      <c r="AS17" s="296">
        <f t="shared" si="30"/>
        <v>-1504.9793204000009</v>
      </c>
      <c r="AT17" s="323">
        <f t="shared" si="15"/>
        <v>80.781853398315818</v>
      </c>
      <c r="AU17" s="480">
        <f>AO17+AO18</f>
        <v>23.492639199999999</v>
      </c>
      <c r="AV17" s="482">
        <f>AP17+AP18</f>
        <v>-2.2791699999999979</v>
      </c>
      <c r="AW17" s="480">
        <f>AU17+AV17</f>
        <v>21.213469200000002</v>
      </c>
      <c r="AX17" s="482">
        <f>AR17+AR18</f>
        <v>1523.843000000001</v>
      </c>
      <c r="AY17" s="480">
        <f>AW17-AX17</f>
        <v>-1502.629530800001</v>
      </c>
      <c r="AZ17" s="484">
        <f>AX17/AW17</f>
        <v>71.833747966127149</v>
      </c>
      <c r="BA17" s="274">
        <f>+AX17-H72</f>
        <v>0</v>
      </c>
    </row>
    <row r="18" spans="1:53" ht="12" customHeight="1">
      <c r="A18" s="523"/>
      <c r="B18" s="522"/>
      <c r="C18" s="518"/>
      <c r="D18" s="355" t="s">
        <v>12</v>
      </c>
      <c r="E18" s="322">
        <f t="shared" ref="E18" si="64">+$B$63*C17</f>
        <v>2.6283999999999998E-2</v>
      </c>
      <c r="F18" s="295">
        <f>+'Movimientos-Camaronailon'!J18</f>
        <v>0</v>
      </c>
      <c r="G18" s="303">
        <f>E18+F18+I17</f>
        <v>0.2230998103378832</v>
      </c>
      <c r="H18" s="304"/>
      <c r="I18" s="303">
        <f t="shared" si="17"/>
        <v>0.2230998103378832</v>
      </c>
      <c r="J18" s="324">
        <f t="shared" si="1"/>
        <v>0</v>
      </c>
      <c r="K18" s="291">
        <f t="shared" ref="K18" si="65">+$C$63*C17</f>
        <v>0.39426</v>
      </c>
      <c r="L18" s="295">
        <f>+'Movimientos-Camaronailon'!K18</f>
        <v>0</v>
      </c>
      <c r="M18" s="303">
        <f>O17+K18+L18</f>
        <v>3.5695969654061317</v>
      </c>
      <c r="N18" s="304"/>
      <c r="O18" s="305">
        <f t="shared" si="19"/>
        <v>3.5695969654061317</v>
      </c>
      <c r="P18" s="306">
        <f t="shared" si="3"/>
        <v>0</v>
      </c>
      <c r="Q18" s="322">
        <f t="shared" ref="Q18" si="66">+$D$63*C17</f>
        <v>0.49939600000000001</v>
      </c>
      <c r="R18" s="295">
        <f>+'Movimientos-Camaronailon'!L18</f>
        <v>0</v>
      </c>
      <c r="S18" s="303">
        <f>U17+Q18+R18</f>
        <v>4.5094642515104049</v>
      </c>
      <c r="T18" s="304"/>
      <c r="U18" s="305">
        <f t="shared" si="21"/>
        <v>4.5094642515104049</v>
      </c>
      <c r="V18" s="324">
        <f t="shared" si="5"/>
        <v>0</v>
      </c>
      <c r="W18" s="299">
        <f t="shared" ref="W18" si="67">+$E$63*C17</f>
        <v>0.36797599999999997</v>
      </c>
      <c r="X18" s="295">
        <f>+'Movimientos-Camaronailon'!M18</f>
        <v>0</v>
      </c>
      <c r="Y18" s="303">
        <f>AA17+W18+X18</f>
        <v>3.3227631326918776</v>
      </c>
      <c r="Z18" s="304"/>
      <c r="AA18" s="305">
        <f t="shared" si="23"/>
        <v>3.3227631326918776</v>
      </c>
      <c r="AB18" s="306">
        <f t="shared" si="7"/>
        <v>0</v>
      </c>
      <c r="AC18" s="294">
        <f t="shared" ref="AC18" si="68">+$F$63*C17</f>
        <v>0.76223600000000002</v>
      </c>
      <c r="AD18" s="295">
        <f>+'Movimientos-Camaronailon'!N18</f>
        <v>0</v>
      </c>
      <c r="AE18" s="303">
        <f>AG17+AC18+AD18</f>
        <v>-518.57713351085238</v>
      </c>
      <c r="AF18" s="304"/>
      <c r="AG18" s="304">
        <f t="shared" si="8"/>
        <v>-518.57713351085238</v>
      </c>
      <c r="AH18" s="306" t="str">
        <f t="shared" si="9"/>
        <v>0%</v>
      </c>
      <c r="AI18" s="322">
        <f t="shared" ref="AI18" si="69">+$G$63*C17</f>
        <v>0.2996376</v>
      </c>
      <c r="AJ18" s="295">
        <f>+'Movimientos-Camaronailon'!O18</f>
        <v>0</v>
      </c>
      <c r="AK18" s="303">
        <f>AM17+AI18+AJ18</f>
        <v>2.7056785509062435</v>
      </c>
      <c r="AL18" s="304"/>
      <c r="AM18" s="305">
        <f>AK18-AL18</f>
        <v>2.7056785509062435</v>
      </c>
      <c r="AN18" s="324">
        <f t="shared" si="11"/>
        <v>0</v>
      </c>
      <c r="AO18" s="304">
        <f t="shared" si="27"/>
        <v>2.3497896000000003</v>
      </c>
      <c r="AP18" s="295">
        <f t="shared" si="28"/>
        <v>0</v>
      </c>
      <c r="AQ18" s="303">
        <f>AS17+AO18+AP18</f>
        <v>-1502.629530800001</v>
      </c>
      <c r="AR18" s="304">
        <f t="shared" si="29"/>
        <v>0</v>
      </c>
      <c r="AS18" s="305">
        <f t="shared" si="30"/>
        <v>-1502.629530800001</v>
      </c>
      <c r="AT18" s="324" t="str">
        <f t="shared" si="15"/>
        <v>0%</v>
      </c>
      <c r="AU18" s="481"/>
      <c r="AV18" s="483"/>
      <c r="AW18" s="481"/>
      <c r="AX18" s="483"/>
      <c r="AY18" s="481"/>
      <c r="AZ18" s="485"/>
    </row>
    <row r="19" spans="1:53" ht="12" customHeight="1">
      <c r="A19" s="523"/>
      <c r="B19" s="521" t="str">
        <f>+'Movimientos-Camaronailon'!A19</f>
        <v>GRIMAR S.A. PESQ.</v>
      </c>
      <c r="C19" s="517">
        <f>+'Movimientos-Camaronailon'!E19:E20</f>
        <v>2.8389999999999999E-3</v>
      </c>
      <c r="D19" s="353" t="s">
        <v>11</v>
      </c>
      <c r="E19" s="322">
        <f t="shared" ref="E19" si="70">+$B$61*C19</f>
        <v>0.119238</v>
      </c>
      <c r="F19" s="295">
        <f>+'Movimientos-Camaronailon'!J19</f>
        <v>0</v>
      </c>
      <c r="G19" s="296">
        <f>E19+F19</f>
        <v>0.119238</v>
      </c>
      <c r="H19" s="297"/>
      <c r="I19" s="296">
        <f t="shared" si="17"/>
        <v>0.119238</v>
      </c>
      <c r="J19" s="323">
        <f t="shared" si="1"/>
        <v>0</v>
      </c>
      <c r="K19" s="291">
        <f t="shared" ref="K19" si="71">+$C$61*C19</f>
        <v>1.9220029999999999</v>
      </c>
      <c r="L19" s="295">
        <f>+'Movimientos-Camaronailon'!K19</f>
        <v>0</v>
      </c>
      <c r="M19" s="296">
        <f>K19+L19</f>
        <v>1.9220029999999999</v>
      </c>
      <c r="N19" s="298"/>
      <c r="O19" s="296">
        <f t="shared" si="19"/>
        <v>1.9220029999999999</v>
      </c>
      <c r="P19" s="302">
        <f t="shared" si="3"/>
        <v>0</v>
      </c>
      <c r="Q19" s="322">
        <f t="shared" ref="Q19" si="72">+$D$61*C19</f>
        <v>2.4273449999999999</v>
      </c>
      <c r="R19" s="295">
        <f>+'Movimientos-Camaronailon'!L19</f>
        <v>0</v>
      </c>
      <c r="S19" s="296">
        <f>Q19+R19</f>
        <v>2.4273449999999999</v>
      </c>
      <c r="T19" s="298"/>
      <c r="U19" s="296">
        <f t="shared" si="21"/>
        <v>2.4273449999999999</v>
      </c>
      <c r="V19" s="323">
        <f t="shared" si="5"/>
        <v>0</v>
      </c>
      <c r="W19" s="299">
        <f t="shared" ref="W19" si="73">+$E$61*C19</f>
        <v>1.78857</v>
      </c>
      <c r="X19" s="295">
        <f>+'Movimientos-Camaronailon'!M19</f>
        <v>0</v>
      </c>
      <c r="Y19" s="300">
        <f>W19+X19</f>
        <v>1.78857</v>
      </c>
      <c r="Z19" s="301"/>
      <c r="AA19" s="300">
        <f t="shared" si="23"/>
        <v>1.78857</v>
      </c>
      <c r="AB19" s="302">
        <f t="shared" si="7"/>
        <v>0</v>
      </c>
      <c r="AC19" s="294">
        <f t="shared" ref="AC19" si="74">+$F$61*C19</f>
        <v>3.704895</v>
      </c>
      <c r="AD19" s="295">
        <f>+'Movimientos-Camaronailon'!N19</f>
        <v>0</v>
      </c>
      <c r="AE19" s="296">
        <f>AC19+AD19</f>
        <v>3.704895</v>
      </c>
      <c r="AF19" s="298"/>
      <c r="AG19" s="297">
        <f t="shared" si="8"/>
        <v>3.704895</v>
      </c>
      <c r="AH19" s="302">
        <f t="shared" si="9"/>
        <v>0</v>
      </c>
      <c r="AI19" s="322">
        <f t="shared" ref="AI19" si="75">+$G$61*C19</f>
        <v>1.456407</v>
      </c>
      <c r="AJ19" s="295">
        <f>+'Movimientos-Camaronailon'!O19</f>
        <v>0</v>
      </c>
      <c r="AK19" s="296">
        <f>AI19+AJ19</f>
        <v>1.456407</v>
      </c>
      <c r="AL19" s="298"/>
      <c r="AM19" s="296">
        <f t="shared" si="26"/>
        <v>1.456407</v>
      </c>
      <c r="AN19" s="323">
        <f t="shared" si="11"/>
        <v>0</v>
      </c>
      <c r="AO19" s="297">
        <f t="shared" si="27"/>
        <v>11.418458000000001</v>
      </c>
      <c r="AP19" s="295">
        <f t="shared" si="28"/>
        <v>0</v>
      </c>
      <c r="AQ19" s="296">
        <f>AO19+AP19</f>
        <v>11.418458000000001</v>
      </c>
      <c r="AR19" s="297">
        <f t="shared" si="29"/>
        <v>0</v>
      </c>
      <c r="AS19" s="296">
        <f t="shared" si="30"/>
        <v>11.418458000000001</v>
      </c>
      <c r="AT19" s="323">
        <f t="shared" si="15"/>
        <v>0</v>
      </c>
      <c r="AU19" s="480">
        <f>AO19+AO20</f>
        <v>12.687491000000001</v>
      </c>
      <c r="AV19" s="482">
        <f>AP19+AP20</f>
        <v>0</v>
      </c>
      <c r="AW19" s="480">
        <f>AU19+AV19</f>
        <v>12.687491000000001</v>
      </c>
      <c r="AX19" s="482">
        <f>AR19+AR20</f>
        <v>0</v>
      </c>
      <c r="AY19" s="480">
        <f>AW19-AX19</f>
        <v>12.687491000000001</v>
      </c>
      <c r="AZ19" s="484">
        <f>AX19/AW19</f>
        <v>0</v>
      </c>
    </row>
    <row r="20" spans="1:53" ht="12" customHeight="1">
      <c r="A20" s="523"/>
      <c r="B20" s="522"/>
      <c r="C20" s="518"/>
      <c r="D20" s="355" t="s">
        <v>12</v>
      </c>
      <c r="E20" s="322">
        <f t="shared" ref="E20" si="76">+$B$63*C19</f>
        <v>1.4194999999999999E-2</v>
      </c>
      <c r="F20" s="295">
        <f>+'Movimientos-Camaronailon'!J20</f>
        <v>0</v>
      </c>
      <c r="G20" s="303">
        <f>E20+F20+I19</f>
        <v>0.133433</v>
      </c>
      <c r="H20" s="304"/>
      <c r="I20" s="303">
        <f t="shared" si="17"/>
        <v>0.133433</v>
      </c>
      <c r="J20" s="324">
        <f t="shared" si="1"/>
        <v>0</v>
      </c>
      <c r="K20" s="291">
        <f t="shared" ref="K20" si="77">+$C$63*C19</f>
        <v>0.212925</v>
      </c>
      <c r="L20" s="295">
        <f>+'Movimientos-Camaronailon'!K20</f>
        <v>0</v>
      </c>
      <c r="M20" s="303">
        <f>O19+K20+L20</f>
        <v>2.1349279999999999</v>
      </c>
      <c r="N20" s="304"/>
      <c r="O20" s="305">
        <f t="shared" si="19"/>
        <v>2.1349279999999999</v>
      </c>
      <c r="P20" s="306">
        <f t="shared" si="3"/>
        <v>0</v>
      </c>
      <c r="Q20" s="322">
        <f t="shared" ref="Q20" si="78">+$D$63*C19</f>
        <v>0.26970499999999997</v>
      </c>
      <c r="R20" s="295">
        <f>+'Movimientos-Camaronailon'!L20</f>
        <v>0</v>
      </c>
      <c r="S20" s="303">
        <f>U19+Q20+R20</f>
        <v>2.6970499999999999</v>
      </c>
      <c r="T20" s="304"/>
      <c r="U20" s="305">
        <f t="shared" si="21"/>
        <v>2.6970499999999999</v>
      </c>
      <c r="V20" s="324">
        <f t="shared" si="5"/>
        <v>0</v>
      </c>
      <c r="W20" s="299">
        <f t="shared" ref="W20" si="79">+$E$63*C19</f>
        <v>0.19872999999999999</v>
      </c>
      <c r="X20" s="295">
        <f>+'Movimientos-Camaronailon'!M20</f>
        <v>0</v>
      </c>
      <c r="Y20" s="303">
        <f>AA19+W20+X20</f>
        <v>1.9873000000000001</v>
      </c>
      <c r="Z20" s="304"/>
      <c r="AA20" s="305">
        <f t="shared" si="23"/>
        <v>1.9873000000000001</v>
      </c>
      <c r="AB20" s="306">
        <f t="shared" si="7"/>
        <v>0</v>
      </c>
      <c r="AC20" s="294">
        <f t="shared" ref="AC20" si="80">+$F$63*C19</f>
        <v>0.41165499999999999</v>
      </c>
      <c r="AD20" s="295">
        <f>+'Movimientos-Camaronailon'!N20</f>
        <v>0</v>
      </c>
      <c r="AE20" s="303">
        <f>AG19+AC20+AD20</f>
        <v>4.1165500000000002</v>
      </c>
      <c r="AF20" s="304"/>
      <c r="AG20" s="304">
        <f t="shared" si="8"/>
        <v>4.1165500000000002</v>
      </c>
      <c r="AH20" s="306">
        <f t="shared" si="9"/>
        <v>0</v>
      </c>
      <c r="AI20" s="322">
        <f t="shared" ref="AI20" si="81">+$G$63*C19</f>
        <v>0.16182299999999999</v>
      </c>
      <c r="AJ20" s="295">
        <f>+'Movimientos-Camaronailon'!O20</f>
        <v>0</v>
      </c>
      <c r="AK20" s="303">
        <f>AM19+AI20+AJ20</f>
        <v>1.6182300000000001</v>
      </c>
      <c r="AL20" s="304"/>
      <c r="AM20" s="305">
        <f>AK20-AL20</f>
        <v>1.6182300000000001</v>
      </c>
      <c r="AN20" s="324">
        <f t="shared" si="11"/>
        <v>0</v>
      </c>
      <c r="AO20" s="304">
        <f t="shared" si="27"/>
        <v>1.2690329999999999</v>
      </c>
      <c r="AP20" s="295">
        <f t="shared" si="28"/>
        <v>0</v>
      </c>
      <c r="AQ20" s="303">
        <f>AS19+AO20+AP20</f>
        <v>12.687491000000001</v>
      </c>
      <c r="AR20" s="304">
        <f t="shared" si="29"/>
        <v>0</v>
      </c>
      <c r="AS20" s="305">
        <f t="shared" si="30"/>
        <v>12.687491000000001</v>
      </c>
      <c r="AT20" s="324">
        <f t="shared" si="15"/>
        <v>0</v>
      </c>
      <c r="AU20" s="481"/>
      <c r="AV20" s="483"/>
      <c r="AW20" s="481"/>
      <c r="AX20" s="483"/>
      <c r="AY20" s="481"/>
      <c r="AZ20" s="485"/>
    </row>
    <row r="21" spans="1:53" ht="12" customHeight="1">
      <c r="A21" s="523"/>
      <c r="B21" s="521" t="str">
        <f>+'Movimientos-Camaronailon'!A21</f>
        <v>ISLADAMAS S.A. PESQ.</v>
      </c>
      <c r="C21" s="517">
        <f>+'Movimientos-Camaronailon'!E21:E22</f>
        <v>0.29641020000000001</v>
      </c>
      <c r="D21" s="353" t="s">
        <v>11</v>
      </c>
      <c r="E21" s="322">
        <f t="shared" ref="E21" si="82">+$B$61*C21</f>
        <v>12.449228400000001</v>
      </c>
      <c r="F21" s="295">
        <f>+'Movimientos-Camaronailon'!J21</f>
        <v>-0.42600799999999994</v>
      </c>
      <c r="G21" s="296">
        <f>E21+F21</f>
        <v>12.023220400000001</v>
      </c>
      <c r="H21" s="297">
        <f>+B70</f>
        <v>9.3940000000000001</v>
      </c>
      <c r="I21" s="296">
        <f t="shared" si="17"/>
        <v>2.6292204000000012</v>
      </c>
      <c r="J21" s="323">
        <f t="shared" si="1"/>
        <v>0.78132145028298738</v>
      </c>
      <c r="K21" s="291">
        <f t="shared" ref="K21" si="83">+$C$61*C21</f>
        <v>200.6697054</v>
      </c>
      <c r="L21" s="295">
        <f>+'Movimientos-Camaronailon'!K21</f>
        <v>-6.8161279999999991</v>
      </c>
      <c r="M21" s="296">
        <f>K21+L21</f>
        <v>193.85357740000001</v>
      </c>
      <c r="N21" s="298">
        <f>+C70</f>
        <v>124.91700000000002</v>
      </c>
      <c r="O21" s="296">
        <f t="shared" si="19"/>
        <v>68.93657739999999</v>
      </c>
      <c r="P21" s="302">
        <f t="shared" si="3"/>
        <v>0.64438841766765353</v>
      </c>
      <c r="Q21" s="322">
        <f t="shared" ref="Q21" si="84">+$D$61*C21</f>
        <v>253.43072100000001</v>
      </c>
      <c r="R21" s="295">
        <f>+'Movimientos-Camaronailon'!L21</f>
        <v>-8.6107999999999976</v>
      </c>
      <c r="S21" s="296">
        <f>Q21+R21</f>
        <v>244.81992100000002</v>
      </c>
      <c r="T21" s="298">
        <f>+D70</f>
        <v>369.24199999999985</v>
      </c>
      <c r="U21" s="296">
        <f t="shared" si="21"/>
        <v>-124.42207899999983</v>
      </c>
      <c r="V21" s="323">
        <f t="shared" si="5"/>
        <v>1.5082187695011953</v>
      </c>
      <c r="W21" s="299">
        <f t="shared" ref="W21" si="85">+$E$61*C21</f>
        <v>186.738426</v>
      </c>
      <c r="X21" s="295">
        <f>+'Movimientos-Camaronailon'!M21</f>
        <v>-6.3447999999999993</v>
      </c>
      <c r="Y21" s="300">
        <f>W21+X21</f>
        <v>180.39362600000001</v>
      </c>
      <c r="Z21" s="301">
        <f>+E70</f>
        <v>131.239</v>
      </c>
      <c r="AA21" s="300">
        <f t="shared" si="23"/>
        <v>49.154626000000007</v>
      </c>
      <c r="AB21" s="302">
        <f t="shared" si="7"/>
        <v>0.72751461850431454</v>
      </c>
      <c r="AC21" s="294">
        <f t="shared" ref="AC21" si="86">+$F$61*C21</f>
        <v>386.81531100000001</v>
      </c>
      <c r="AD21" s="295">
        <f>+'Movimientos-Camaronailon'!N21</f>
        <v>-13.142800000000001</v>
      </c>
      <c r="AE21" s="296">
        <f>AC21+AD21</f>
        <v>373.67251099999999</v>
      </c>
      <c r="AF21" s="298">
        <f>+F70</f>
        <v>166.81900000000005</v>
      </c>
      <c r="AG21" s="297">
        <f t="shared" si="8"/>
        <v>206.85351099999994</v>
      </c>
      <c r="AH21" s="302">
        <f t="shared" si="9"/>
        <v>0.44643101937996199</v>
      </c>
      <c r="AI21" s="322">
        <f t="shared" ref="AI21" si="87">+$G$61*C21</f>
        <v>152.0584326</v>
      </c>
      <c r="AJ21" s="295">
        <f>+'Movimientos-Camaronailon'!O21</f>
        <v>-5.16648</v>
      </c>
      <c r="AK21" s="296">
        <f>AI21+AJ21</f>
        <v>146.8919526</v>
      </c>
      <c r="AL21" s="298">
        <f>+G70</f>
        <v>0</v>
      </c>
      <c r="AM21" s="297">
        <f t="shared" ref="AM21:AM22" si="88">AK21-AL21</f>
        <v>146.8919526</v>
      </c>
      <c r="AN21" s="323">
        <f t="shared" si="11"/>
        <v>0</v>
      </c>
      <c r="AO21" s="297">
        <f t="shared" si="27"/>
        <v>1192.1618244000001</v>
      </c>
      <c r="AP21" s="295">
        <f>F21+L21+R21+X21+AD21+AJ21</f>
        <v>-40.507016</v>
      </c>
      <c r="AQ21" s="296">
        <f>AO21+AP21</f>
        <v>1151.6548084000001</v>
      </c>
      <c r="AR21" s="297">
        <f t="shared" si="29"/>
        <v>801.61099999999999</v>
      </c>
      <c r="AS21" s="296">
        <f t="shared" si="30"/>
        <v>350.0438084000001</v>
      </c>
      <c r="AT21" s="323">
        <f t="shared" si="15"/>
        <v>0.69605145061972362</v>
      </c>
      <c r="AU21" s="480">
        <f>AO21+AO22</f>
        <v>1324.6571838</v>
      </c>
      <c r="AV21" s="482">
        <f>AP21+AP22</f>
        <v>-40.507016</v>
      </c>
      <c r="AW21" s="480">
        <f>AU21+AV21</f>
        <v>1284.1501678</v>
      </c>
      <c r="AX21" s="482">
        <f>AR21+AR22</f>
        <v>801.61099999999999</v>
      </c>
      <c r="AY21" s="480">
        <f>AW21-AX21</f>
        <v>482.53916779999997</v>
      </c>
      <c r="AZ21" s="484">
        <f>AX21/AW21</f>
        <v>0.62423462621456194</v>
      </c>
    </row>
    <row r="22" spans="1:53" ht="12" customHeight="1">
      <c r="A22" s="523"/>
      <c r="B22" s="522"/>
      <c r="C22" s="518"/>
      <c r="D22" s="355" t="s">
        <v>12</v>
      </c>
      <c r="E22" s="322">
        <f t="shared" ref="E22" si="89">+$B$63*C21</f>
        <v>1.482051</v>
      </c>
      <c r="F22" s="295">
        <f>+'Movimientos-Camaronailon'!J22</f>
        <v>0</v>
      </c>
      <c r="G22" s="303">
        <f>E22+F22+I21</f>
        <v>4.1112714000000015</v>
      </c>
      <c r="H22" s="304"/>
      <c r="I22" s="303">
        <f t="shared" si="17"/>
        <v>4.1112714000000015</v>
      </c>
      <c r="J22" s="324">
        <f t="shared" si="1"/>
        <v>0</v>
      </c>
      <c r="K22" s="291">
        <f t="shared" ref="K22" si="90">+$C$63*C21</f>
        <v>22.230765000000002</v>
      </c>
      <c r="L22" s="295">
        <f>+'Movimientos-Camaronailon'!K22</f>
        <v>0</v>
      </c>
      <c r="M22" s="303">
        <f>O21+K22+L22</f>
        <v>91.167342399999995</v>
      </c>
      <c r="N22" s="304"/>
      <c r="O22" s="305">
        <f t="shared" si="19"/>
        <v>91.167342399999995</v>
      </c>
      <c r="P22" s="306">
        <f t="shared" si="3"/>
        <v>0</v>
      </c>
      <c r="Q22" s="322">
        <f t="shared" ref="Q22" si="91">+$D$63*C21</f>
        <v>28.158969000000003</v>
      </c>
      <c r="R22" s="295">
        <f>+'Movimientos-Camaronailon'!L22</f>
        <v>0</v>
      </c>
      <c r="S22" s="303">
        <f>U21+Q22+R22</f>
        <v>-96.263109999999827</v>
      </c>
      <c r="T22" s="304"/>
      <c r="U22" s="305">
        <f t="shared" si="21"/>
        <v>-96.263109999999827</v>
      </c>
      <c r="V22" s="324" t="str">
        <f t="shared" si="5"/>
        <v>0%</v>
      </c>
      <c r="W22" s="299">
        <f t="shared" ref="W22" si="92">+$E$63*C21</f>
        <v>20.748714</v>
      </c>
      <c r="X22" s="295">
        <f>+'Movimientos-Camaronailon'!M22</f>
        <v>0</v>
      </c>
      <c r="Y22" s="303">
        <f>AA21+W22+X22</f>
        <v>69.903340000000014</v>
      </c>
      <c r="Z22" s="304"/>
      <c r="AA22" s="305">
        <f t="shared" si="23"/>
        <v>69.903340000000014</v>
      </c>
      <c r="AB22" s="306">
        <f t="shared" si="7"/>
        <v>0</v>
      </c>
      <c r="AC22" s="294">
        <f t="shared" ref="AC22" si="93">+$F$63*C21</f>
        <v>42.979479000000005</v>
      </c>
      <c r="AD22" s="295">
        <f>+'Movimientos-Camaronailon'!N22</f>
        <v>0</v>
      </c>
      <c r="AE22" s="303">
        <f>AG21+AC22+AD22</f>
        <v>249.83298999999994</v>
      </c>
      <c r="AF22" s="304"/>
      <c r="AG22" s="304">
        <f t="shared" si="8"/>
        <v>249.83298999999994</v>
      </c>
      <c r="AH22" s="306">
        <f t="shared" si="9"/>
        <v>0</v>
      </c>
      <c r="AI22" s="322">
        <f t="shared" ref="AI22" si="94">+$G$63*C21</f>
        <v>16.895381400000002</v>
      </c>
      <c r="AJ22" s="295">
        <f>+'Movimientos-Camaronailon'!O22</f>
        <v>0</v>
      </c>
      <c r="AK22" s="303">
        <f>AM21+AI22+AJ22</f>
        <v>163.78733399999999</v>
      </c>
      <c r="AL22" s="304"/>
      <c r="AM22" s="304">
        <f t="shared" si="88"/>
        <v>163.78733399999999</v>
      </c>
      <c r="AN22" s="324">
        <f t="shared" si="11"/>
        <v>0</v>
      </c>
      <c r="AO22" s="304">
        <f t="shared" si="27"/>
        <v>132.49535939999998</v>
      </c>
      <c r="AP22" s="295">
        <f t="shared" si="28"/>
        <v>0</v>
      </c>
      <c r="AQ22" s="303">
        <f>AS21+AO22+AP22</f>
        <v>482.53916780000009</v>
      </c>
      <c r="AR22" s="304">
        <f t="shared" si="29"/>
        <v>0</v>
      </c>
      <c r="AS22" s="305">
        <f t="shared" si="30"/>
        <v>482.53916780000009</v>
      </c>
      <c r="AT22" s="324">
        <f t="shared" si="15"/>
        <v>0</v>
      </c>
      <c r="AU22" s="481"/>
      <c r="AV22" s="483"/>
      <c r="AW22" s="481"/>
      <c r="AX22" s="483"/>
      <c r="AY22" s="481"/>
      <c r="AZ22" s="485"/>
    </row>
    <row r="23" spans="1:53" ht="12" customHeight="1">
      <c r="A23" s="523"/>
      <c r="B23" s="521" t="str">
        <f>+'Movimientos-Camaronailon'!A23</f>
        <v>LANDES S.A. SOC. PESQ.</v>
      </c>
      <c r="C23" s="517">
        <f>+'Movimientos-Camaronailon'!E23:E24</f>
        <v>1.5497E-3</v>
      </c>
      <c r="D23" s="353" t="s">
        <v>11</v>
      </c>
      <c r="E23" s="322">
        <f t="shared" ref="E23" si="95">+$B$61*C23</f>
        <v>6.5087400000000004E-2</v>
      </c>
      <c r="F23" s="295">
        <f>+'Movimientos-Camaronailon'!J23</f>
        <v>0</v>
      </c>
      <c r="G23" s="296">
        <f>E23+F23</f>
        <v>6.5087400000000004E-2</v>
      </c>
      <c r="H23" s="297"/>
      <c r="I23" s="296">
        <f t="shared" si="17"/>
        <v>6.5087400000000004E-2</v>
      </c>
      <c r="J23" s="323">
        <f t="shared" si="1"/>
        <v>0</v>
      </c>
      <c r="K23" s="291">
        <f t="shared" ref="K23" si="96">+$C$61*C23</f>
        <v>1.0491469</v>
      </c>
      <c r="L23" s="295">
        <f>+'Movimientos-Camaronailon'!K23</f>
        <v>0</v>
      </c>
      <c r="M23" s="296">
        <f>K23+L23</f>
        <v>1.0491469</v>
      </c>
      <c r="N23" s="298"/>
      <c r="O23" s="296">
        <f t="shared" si="19"/>
        <v>1.0491469</v>
      </c>
      <c r="P23" s="302">
        <f t="shared" si="3"/>
        <v>0</v>
      </c>
      <c r="Q23" s="322">
        <f t="shared" ref="Q23" si="97">+$D$61*C23</f>
        <v>1.3249934999999999</v>
      </c>
      <c r="R23" s="295">
        <f>+'Movimientos-Camaronailon'!L23</f>
        <v>0</v>
      </c>
      <c r="S23" s="296">
        <f>Q23+R23</f>
        <v>1.3249934999999999</v>
      </c>
      <c r="T23" s="298"/>
      <c r="U23" s="296">
        <f t="shared" si="21"/>
        <v>1.3249934999999999</v>
      </c>
      <c r="V23" s="323">
        <f t="shared" si="5"/>
        <v>0</v>
      </c>
      <c r="W23" s="299">
        <f t="shared" ref="W23" si="98">+$E$61*C23</f>
        <v>0.97631100000000004</v>
      </c>
      <c r="X23" s="295">
        <f>+'Movimientos-Camaronailon'!M23</f>
        <v>0</v>
      </c>
      <c r="Y23" s="300">
        <f>W23+X23</f>
        <v>0.97631100000000004</v>
      </c>
      <c r="Z23" s="301"/>
      <c r="AA23" s="300">
        <f t="shared" si="23"/>
        <v>0.97631100000000004</v>
      </c>
      <c r="AB23" s="302">
        <f t="shared" si="7"/>
        <v>0</v>
      </c>
      <c r="AC23" s="294">
        <f t="shared" ref="AC23" si="99">+$F$61*C23</f>
        <v>2.0223585000000002</v>
      </c>
      <c r="AD23" s="295">
        <f>+'Movimientos-Camaronailon'!N23</f>
        <v>0</v>
      </c>
      <c r="AE23" s="296">
        <f>AC23+AD23</f>
        <v>2.0223585000000002</v>
      </c>
      <c r="AF23" s="298"/>
      <c r="AG23" s="297">
        <f t="shared" si="8"/>
        <v>2.0223585000000002</v>
      </c>
      <c r="AH23" s="302">
        <f t="shared" si="9"/>
        <v>0</v>
      </c>
      <c r="AI23" s="322">
        <f t="shared" ref="AI23" si="100">+$G$61*C23</f>
        <v>0.79499609999999998</v>
      </c>
      <c r="AJ23" s="295">
        <f>+'Movimientos-Camaronailon'!O23</f>
        <v>0</v>
      </c>
      <c r="AK23" s="296">
        <f>AI23+AJ23</f>
        <v>0.79499609999999998</v>
      </c>
      <c r="AL23" s="298"/>
      <c r="AM23" s="296">
        <f t="shared" si="26"/>
        <v>0.79499609999999998</v>
      </c>
      <c r="AN23" s="323">
        <f t="shared" si="11"/>
        <v>0</v>
      </c>
      <c r="AO23" s="297">
        <f t="shared" si="27"/>
        <v>6.2328933999999991</v>
      </c>
      <c r="AP23" s="295">
        <f t="shared" si="28"/>
        <v>0</v>
      </c>
      <c r="AQ23" s="296">
        <f>AO23+AP23</f>
        <v>6.2328933999999991</v>
      </c>
      <c r="AR23" s="297">
        <f t="shared" si="29"/>
        <v>0</v>
      </c>
      <c r="AS23" s="296">
        <f t="shared" si="30"/>
        <v>6.2328933999999991</v>
      </c>
      <c r="AT23" s="323">
        <f t="shared" si="15"/>
        <v>0</v>
      </c>
      <c r="AU23" s="480">
        <f>AO23+AO24</f>
        <v>6.9256092999999996</v>
      </c>
      <c r="AV23" s="482">
        <f>AP23+AP24</f>
        <v>0</v>
      </c>
      <c r="AW23" s="480">
        <f>AU23+AV23</f>
        <v>6.9256092999999996</v>
      </c>
      <c r="AX23" s="482">
        <f>AR23+AR24</f>
        <v>0</v>
      </c>
      <c r="AY23" s="480">
        <f>AW23-AX23</f>
        <v>6.9256092999999996</v>
      </c>
      <c r="AZ23" s="484">
        <f>AX23/AW23</f>
        <v>0</v>
      </c>
    </row>
    <row r="24" spans="1:53" ht="12" customHeight="1">
      <c r="A24" s="523"/>
      <c r="B24" s="522"/>
      <c r="C24" s="518"/>
      <c r="D24" s="355" t="s">
        <v>12</v>
      </c>
      <c r="E24" s="322">
        <f t="shared" ref="E24" si="101">+$B$63*C23</f>
        <v>7.7485000000000002E-3</v>
      </c>
      <c r="F24" s="295">
        <f>+'Movimientos-Camaronailon'!J24</f>
        <v>0</v>
      </c>
      <c r="G24" s="303">
        <f>E24+F24+I23</f>
        <v>7.2835900000000009E-2</v>
      </c>
      <c r="H24" s="304"/>
      <c r="I24" s="303">
        <f t="shared" si="17"/>
        <v>7.2835900000000009E-2</v>
      </c>
      <c r="J24" s="324">
        <f t="shared" si="1"/>
        <v>0</v>
      </c>
      <c r="K24" s="291">
        <f t="shared" ref="K24" si="102">+$C$63*C23</f>
        <v>0.1162275</v>
      </c>
      <c r="L24" s="295">
        <f>+'Movimientos-Camaronailon'!K24</f>
        <v>0</v>
      </c>
      <c r="M24" s="303">
        <f>O23+K24+L24</f>
        <v>1.1653743999999999</v>
      </c>
      <c r="N24" s="304"/>
      <c r="O24" s="305">
        <f t="shared" si="19"/>
        <v>1.1653743999999999</v>
      </c>
      <c r="P24" s="306">
        <f t="shared" si="3"/>
        <v>0</v>
      </c>
      <c r="Q24" s="322">
        <f t="shared" ref="Q24" si="103">+$D$63*C23</f>
        <v>0.14722150000000001</v>
      </c>
      <c r="R24" s="295">
        <f>+'Movimientos-Camaronailon'!L24</f>
        <v>0</v>
      </c>
      <c r="S24" s="303">
        <f>U23+Q24+R24</f>
        <v>1.4722149999999998</v>
      </c>
      <c r="T24" s="304"/>
      <c r="U24" s="305">
        <f t="shared" si="21"/>
        <v>1.4722149999999998</v>
      </c>
      <c r="V24" s="324">
        <f t="shared" si="5"/>
        <v>0</v>
      </c>
      <c r="W24" s="299">
        <f t="shared" ref="W24" si="104">+$E$63*C23</f>
        <v>0.10847900000000001</v>
      </c>
      <c r="X24" s="295">
        <f>+'Movimientos-Camaronailon'!M24</f>
        <v>0</v>
      </c>
      <c r="Y24" s="303">
        <f>AA23+W24+X24</f>
        <v>1.0847900000000001</v>
      </c>
      <c r="Z24" s="304"/>
      <c r="AA24" s="305">
        <f t="shared" si="23"/>
        <v>1.0847900000000001</v>
      </c>
      <c r="AB24" s="306">
        <f t="shared" si="7"/>
        <v>0</v>
      </c>
      <c r="AC24" s="294">
        <f t="shared" ref="AC24" si="105">+$F$63*C23</f>
        <v>0.2247065</v>
      </c>
      <c r="AD24" s="295">
        <f>+'Movimientos-Camaronailon'!N24</f>
        <v>0</v>
      </c>
      <c r="AE24" s="303">
        <f>AG23+AC24+AD24</f>
        <v>2.2470650000000001</v>
      </c>
      <c r="AF24" s="304"/>
      <c r="AG24" s="304">
        <f t="shared" si="8"/>
        <v>2.2470650000000001</v>
      </c>
      <c r="AH24" s="306">
        <f t="shared" si="9"/>
        <v>0</v>
      </c>
      <c r="AI24" s="322">
        <f t="shared" ref="AI24" si="106">+$G$63*C23</f>
        <v>8.8332900000000006E-2</v>
      </c>
      <c r="AJ24" s="295">
        <f>+'Movimientos-Camaronailon'!O24</f>
        <v>0</v>
      </c>
      <c r="AK24" s="303">
        <f>AM23+AI24+AJ24</f>
        <v>0.88332900000000003</v>
      </c>
      <c r="AL24" s="304"/>
      <c r="AM24" s="305">
        <f t="shared" si="26"/>
        <v>0.88332900000000003</v>
      </c>
      <c r="AN24" s="324">
        <f t="shared" si="11"/>
        <v>0</v>
      </c>
      <c r="AO24" s="304">
        <f t="shared" si="27"/>
        <v>0.69271590000000005</v>
      </c>
      <c r="AP24" s="295">
        <f t="shared" si="28"/>
        <v>0</v>
      </c>
      <c r="AQ24" s="303">
        <f>AS23+AO24+AP24</f>
        <v>6.9256092999999996</v>
      </c>
      <c r="AR24" s="304">
        <f t="shared" si="29"/>
        <v>0</v>
      </c>
      <c r="AS24" s="305">
        <f t="shared" si="30"/>
        <v>6.9256092999999996</v>
      </c>
      <c r="AT24" s="324">
        <f t="shared" si="15"/>
        <v>0</v>
      </c>
      <c r="AU24" s="481"/>
      <c r="AV24" s="483"/>
      <c r="AW24" s="481"/>
      <c r="AX24" s="483"/>
      <c r="AY24" s="481"/>
      <c r="AZ24" s="485"/>
    </row>
    <row r="25" spans="1:53" ht="12" customHeight="1">
      <c r="A25" s="523"/>
      <c r="B25" s="521" t="str">
        <f>+'Movimientos-Camaronailon'!A25</f>
        <v>MOROZIN BAYCIC MARIA ANA</v>
      </c>
      <c r="C25" s="517">
        <f>+'Movimientos-Camaronailon'!E25:E26</f>
        <v>3.0000000000000001E-5</v>
      </c>
      <c r="D25" s="353" t="s">
        <v>11</v>
      </c>
      <c r="E25" s="322">
        <f t="shared" ref="E25" si="107">+$B$61*C25</f>
        <v>1.2600000000000001E-3</v>
      </c>
      <c r="F25" s="295">
        <f>+'Movimientos-Camaronailon'!J25</f>
        <v>1.5254178999999999</v>
      </c>
      <c r="G25" s="296">
        <f>E25+F25</f>
        <v>1.5266778999999999</v>
      </c>
      <c r="H25" s="297"/>
      <c r="I25" s="296">
        <f t="shared" si="17"/>
        <v>1.5266778999999999</v>
      </c>
      <c r="J25" s="323">
        <f t="shared" si="1"/>
        <v>0</v>
      </c>
      <c r="K25" s="291">
        <f t="shared" ref="K25" si="108">+$C$61*C25</f>
        <v>2.0310000000000002E-2</v>
      </c>
      <c r="L25" s="295">
        <f>+'Movimientos-Camaronailon'!K25</f>
        <v>24.406686399999998</v>
      </c>
      <c r="M25" s="296">
        <f>K25+L25</f>
        <v>24.426996399999997</v>
      </c>
      <c r="N25" s="298"/>
      <c r="O25" s="296">
        <f t="shared" si="19"/>
        <v>24.426996399999997</v>
      </c>
      <c r="P25" s="302">
        <f t="shared" si="3"/>
        <v>0</v>
      </c>
      <c r="Q25" s="322">
        <f t="shared" ref="Q25" si="109">+$D$61*C25</f>
        <v>2.5649999999999999E-2</v>
      </c>
      <c r="R25" s="295">
        <f>+'Movimientos-Camaronailon'!L25</f>
        <v>30.832914999999996</v>
      </c>
      <c r="S25" s="296">
        <f>Q25+R25</f>
        <v>30.858564999999995</v>
      </c>
      <c r="T25" s="298"/>
      <c r="U25" s="296">
        <f t="shared" si="21"/>
        <v>30.858564999999995</v>
      </c>
      <c r="V25" s="323">
        <f t="shared" si="5"/>
        <v>0</v>
      </c>
      <c r="W25" s="299">
        <f t="shared" ref="W25" si="110">+$E$61*C25</f>
        <v>1.89E-2</v>
      </c>
      <c r="X25" s="295">
        <f>+'Movimientos-Camaronailon'!M25</f>
        <v>22.718989999999998</v>
      </c>
      <c r="Y25" s="300">
        <f>W25+X25</f>
        <v>22.737889999999997</v>
      </c>
      <c r="Z25" s="301"/>
      <c r="AA25" s="300">
        <f t="shared" si="23"/>
        <v>22.737889999999997</v>
      </c>
      <c r="AB25" s="302">
        <f t="shared" si="7"/>
        <v>0</v>
      </c>
      <c r="AC25" s="294">
        <f t="shared" ref="AC25" si="111">+$F$61*C25</f>
        <v>3.9150000000000004E-2</v>
      </c>
      <c r="AD25" s="295">
        <f>+'Movimientos-Camaronailon'!N25</f>
        <v>47.060764999999996</v>
      </c>
      <c r="AE25" s="296">
        <f>AC25+AD25</f>
        <v>47.099914999999996</v>
      </c>
      <c r="AF25" s="298"/>
      <c r="AG25" s="297">
        <f t="shared" si="8"/>
        <v>47.099914999999996</v>
      </c>
      <c r="AH25" s="302">
        <f t="shared" si="9"/>
        <v>0</v>
      </c>
      <c r="AI25" s="322">
        <f t="shared" ref="AI25" si="112">+$G$61*C25</f>
        <v>1.5390000000000001E-2</v>
      </c>
      <c r="AJ25" s="295">
        <f>+'Movimientos-Camaronailon'!O25</f>
        <v>18.499748999999998</v>
      </c>
      <c r="AK25" s="296">
        <f>AI25+AJ25</f>
        <v>18.515138999999998</v>
      </c>
      <c r="AL25" s="298"/>
      <c r="AM25" s="296">
        <f t="shared" si="26"/>
        <v>18.515138999999998</v>
      </c>
      <c r="AN25" s="323">
        <f t="shared" si="11"/>
        <v>0</v>
      </c>
      <c r="AO25" s="297">
        <f t="shared" si="27"/>
        <v>0.12066</v>
      </c>
      <c r="AP25" s="295">
        <f t="shared" si="28"/>
        <v>145.04452330000001</v>
      </c>
      <c r="AQ25" s="296">
        <f>AO25+AP25</f>
        <v>145.1651833</v>
      </c>
      <c r="AR25" s="297">
        <f t="shared" si="29"/>
        <v>0</v>
      </c>
      <c r="AS25" s="296">
        <f t="shared" si="30"/>
        <v>145.1651833</v>
      </c>
      <c r="AT25" s="323">
        <f t="shared" si="15"/>
        <v>0</v>
      </c>
      <c r="AU25" s="480">
        <f>AO25+AO26</f>
        <v>0.13406999999999999</v>
      </c>
      <c r="AV25" s="482">
        <f>AP25+AP26</f>
        <v>145.04452330000001</v>
      </c>
      <c r="AW25" s="480">
        <f>AU25+AV25</f>
        <v>145.17859330000002</v>
      </c>
      <c r="AX25" s="482">
        <f>AR25+AR26</f>
        <v>0</v>
      </c>
      <c r="AY25" s="480">
        <f>AW25-AX25</f>
        <v>145.17859330000002</v>
      </c>
      <c r="AZ25" s="484">
        <f>AX25/AW25</f>
        <v>0</v>
      </c>
    </row>
    <row r="26" spans="1:53" ht="12" customHeight="1">
      <c r="A26" s="523"/>
      <c r="B26" s="522"/>
      <c r="C26" s="518"/>
      <c r="D26" s="355" t="s">
        <v>12</v>
      </c>
      <c r="E26" s="322">
        <f t="shared" ref="E26" si="113">+$B$63*C25</f>
        <v>1.5000000000000001E-4</v>
      </c>
      <c r="F26" s="295">
        <f>+'Movimientos-Camaronailon'!J26</f>
        <v>0</v>
      </c>
      <c r="G26" s="303">
        <f>E26+F26+I25</f>
        <v>1.5268279</v>
      </c>
      <c r="H26" s="304"/>
      <c r="I26" s="303">
        <f t="shared" si="17"/>
        <v>1.5268279</v>
      </c>
      <c r="J26" s="324">
        <f t="shared" si="1"/>
        <v>0</v>
      </c>
      <c r="K26" s="291">
        <f t="shared" ref="K26" si="114">+$C$63*C25</f>
        <v>2.2500000000000003E-3</v>
      </c>
      <c r="L26" s="295">
        <f>+'Movimientos-Camaronailon'!K26</f>
        <v>0</v>
      </c>
      <c r="M26" s="303">
        <f>O25+K26+L26</f>
        <v>24.429246399999997</v>
      </c>
      <c r="N26" s="304"/>
      <c r="O26" s="305">
        <f t="shared" si="19"/>
        <v>24.429246399999997</v>
      </c>
      <c r="P26" s="306">
        <f t="shared" si="3"/>
        <v>0</v>
      </c>
      <c r="Q26" s="322">
        <f t="shared" ref="Q26" si="115">+$D$63*C25</f>
        <v>2.8500000000000001E-3</v>
      </c>
      <c r="R26" s="295">
        <f>+'Movimientos-Camaronailon'!L26</f>
        <v>0</v>
      </c>
      <c r="S26" s="303">
        <f>U25+Q26+R26</f>
        <v>30.861414999999994</v>
      </c>
      <c r="T26" s="304"/>
      <c r="U26" s="305">
        <f t="shared" si="21"/>
        <v>30.861414999999994</v>
      </c>
      <c r="V26" s="324">
        <f t="shared" si="5"/>
        <v>0</v>
      </c>
      <c r="W26" s="299">
        <f t="shared" ref="W26" si="116">+$E$63*C25</f>
        <v>2.0999999999999999E-3</v>
      </c>
      <c r="X26" s="295">
        <f>+'Movimientos-Camaronailon'!M26</f>
        <v>0</v>
      </c>
      <c r="Y26" s="303">
        <f>AA25+W26+X26</f>
        <v>22.739989999999995</v>
      </c>
      <c r="Z26" s="304"/>
      <c r="AA26" s="305">
        <f t="shared" si="23"/>
        <v>22.739989999999995</v>
      </c>
      <c r="AB26" s="306">
        <f t="shared" si="7"/>
        <v>0</v>
      </c>
      <c r="AC26" s="294">
        <f t="shared" ref="AC26" si="117">+$F$63*C25</f>
        <v>4.3499999999999997E-3</v>
      </c>
      <c r="AD26" s="295">
        <f>+'Movimientos-Camaronailon'!N26</f>
        <v>0</v>
      </c>
      <c r="AE26" s="303">
        <f>AG25+AC26+AD26</f>
        <v>47.104264999999998</v>
      </c>
      <c r="AF26" s="304"/>
      <c r="AG26" s="304">
        <f t="shared" si="8"/>
        <v>47.104264999999998</v>
      </c>
      <c r="AH26" s="306">
        <f t="shared" si="9"/>
        <v>0</v>
      </c>
      <c r="AI26" s="322">
        <f t="shared" ref="AI26" si="118">+$G$63*C25</f>
        <v>1.7100000000000001E-3</v>
      </c>
      <c r="AJ26" s="295">
        <f>+'Movimientos-Camaronailon'!O26</f>
        <v>0</v>
      </c>
      <c r="AK26" s="303">
        <f>AM25+AI26+AJ26</f>
        <v>18.516848999999997</v>
      </c>
      <c r="AL26" s="304"/>
      <c r="AM26" s="305">
        <f t="shared" si="26"/>
        <v>18.516848999999997</v>
      </c>
      <c r="AN26" s="324">
        <f t="shared" si="11"/>
        <v>0</v>
      </c>
      <c r="AO26" s="304">
        <f t="shared" si="27"/>
        <v>1.341E-2</v>
      </c>
      <c r="AP26" s="295">
        <f t="shared" si="28"/>
        <v>0</v>
      </c>
      <c r="AQ26" s="303">
        <f>AS25+AO26+AP26</f>
        <v>145.17859329999999</v>
      </c>
      <c r="AR26" s="304">
        <f t="shared" si="29"/>
        <v>0</v>
      </c>
      <c r="AS26" s="305">
        <f t="shared" si="30"/>
        <v>145.17859329999999</v>
      </c>
      <c r="AT26" s="324">
        <f t="shared" si="15"/>
        <v>0</v>
      </c>
      <c r="AU26" s="481"/>
      <c r="AV26" s="483"/>
      <c r="AW26" s="481"/>
      <c r="AX26" s="483"/>
      <c r="AY26" s="481"/>
      <c r="AZ26" s="485"/>
    </row>
    <row r="27" spans="1:53" ht="12" customHeight="1">
      <c r="A27" s="523"/>
      <c r="B27" s="521" t="str">
        <f>+'Movimientos-Camaronailon'!A27</f>
        <v>MOROZIN YURECIC MARIO</v>
      </c>
      <c r="C27" s="517">
        <f>+'Movimientos-Camaronailon'!E27:E28</f>
        <v>3.0000000000000001E-5</v>
      </c>
      <c r="D27" s="353" t="s">
        <v>11</v>
      </c>
      <c r="E27" s="322">
        <f t="shared" ref="E27" si="119">+$B$61*C27</f>
        <v>1.2600000000000001E-3</v>
      </c>
      <c r="F27" s="295">
        <f>+'Movimientos-Camaronailon'!J27</f>
        <v>0</v>
      </c>
      <c r="G27" s="296">
        <f>E27+F27</f>
        <v>1.2600000000000001E-3</v>
      </c>
      <c r="H27" s="297"/>
      <c r="I27" s="296">
        <f t="shared" si="17"/>
        <v>1.2600000000000001E-3</v>
      </c>
      <c r="J27" s="323">
        <f t="shared" si="1"/>
        <v>0</v>
      </c>
      <c r="K27" s="291">
        <f t="shared" ref="K27" si="120">+$C$61*C27</f>
        <v>2.0310000000000002E-2</v>
      </c>
      <c r="L27" s="295">
        <f>+'Movimientos-Camaronailon'!K27</f>
        <v>0</v>
      </c>
      <c r="M27" s="296">
        <f>K27+L27</f>
        <v>2.0310000000000002E-2</v>
      </c>
      <c r="N27" s="298"/>
      <c r="O27" s="296">
        <f t="shared" si="19"/>
        <v>2.0310000000000002E-2</v>
      </c>
      <c r="P27" s="302">
        <f t="shared" si="3"/>
        <v>0</v>
      </c>
      <c r="Q27" s="322">
        <f t="shared" ref="Q27" si="121">+$D$61*C27</f>
        <v>2.5649999999999999E-2</v>
      </c>
      <c r="R27" s="295">
        <f>+'Movimientos-Camaronailon'!L27</f>
        <v>0</v>
      </c>
      <c r="S27" s="296">
        <f>Q27+R27</f>
        <v>2.5649999999999999E-2</v>
      </c>
      <c r="T27" s="298"/>
      <c r="U27" s="296">
        <f t="shared" si="21"/>
        <v>2.5649999999999999E-2</v>
      </c>
      <c r="V27" s="323">
        <f t="shared" si="5"/>
        <v>0</v>
      </c>
      <c r="W27" s="299">
        <f t="shared" ref="W27" si="122">+$E$61*C27</f>
        <v>1.89E-2</v>
      </c>
      <c r="X27" s="295">
        <f>+'Movimientos-Camaronailon'!M27</f>
        <v>0</v>
      </c>
      <c r="Y27" s="300">
        <f>W27+X27</f>
        <v>1.89E-2</v>
      </c>
      <c r="Z27" s="301"/>
      <c r="AA27" s="300">
        <f t="shared" si="23"/>
        <v>1.89E-2</v>
      </c>
      <c r="AB27" s="302">
        <f t="shared" si="7"/>
        <v>0</v>
      </c>
      <c r="AC27" s="294">
        <f t="shared" ref="AC27" si="123">+$F$61*C27</f>
        <v>3.9150000000000004E-2</v>
      </c>
      <c r="AD27" s="295">
        <f>+'Movimientos-Camaronailon'!N27</f>
        <v>0</v>
      </c>
      <c r="AE27" s="296">
        <f>AC27+AD27</f>
        <v>3.9150000000000004E-2</v>
      </c>
      <c r="AF27" s="298"/>
      <c r="AG27" s="297">
        <f t="shared" si="8"/>
        <v>3.9150000000000004E-2</v>
      </c>
      <c r="AH27" s="302">
        <f t="shared" si="9"/>
        <v>0</v>
      </c>
      <c r="AI27" s="322">
        <f t="shared" ref="AI27" si="124">+$G$61*C27</f>
        <v>1.5390000000000001E-2</v>
      </c>
      <c r="AJ27" s="295">
        <f>+'Movimientos-Camaronailon'!O27</f>
        <v>0</v>
      </c>
      <c r="AK27" s="296">
        <f>AI27+AJ27</f>
        <v>1.5390000000000001E-2</v>
      </c>
      <c r="AL27" s="298"/>
      <c r="AM27" s="296">
        <f t="shared" si="26"/>
        <v>1.5390000000000001E-2</v>
      </c>
      <c r="AN27" s="323">
        <f t="shared" si="11"/>
        <v>0</v>
      </c>
      <c r="AO27" s="297">
        <f t="shared" si="27"/>
        <v>0.12066</v>
      </c>
      <c r="AP27" s="295">
        <f t="shared" si="28"/>
        <v>0</v>
      </c>
      <c r="AQ27" s="296">
        <f>AO27+AP27</f>
        <v>0.12066</v>
      </c>
      <c r="AR27" s="297">
        <f t="shared" si="29"/>
        <v>0</v>
      </c>
      <c r="AS27" s="296">
        <f t="shared" si="30"/>
        <v>0.12066</v>
      </c>
      <c r="AT27" s="323">
        <f t="shared" si="15"/>
        <v>0</v>
      </c>
      <c r="AU27" s="480">
        <f>AO27+AO28</f>
        <v>0.13406999999999999</v>
      </c>
      <c r="AV27" s="482">
        <f>AP27+AP28</f>
        <v>0</v>
      </c>
      <c r="AW27" s="480">
        <f>AU27+AV27</f>
        <v>0.13406999999999999</v>
      </c>
      <c r="AX27" s="482">
        <f>AR27+AR28</f>
        <v>0</v>
      </c>
      <c r="AY27" s="480">
        <f>AW27-AX27</f>
        <v>0.13406999999999999</v>
      </c>
      <c r="AZ27" s="484">
        <f>AX27/AW27</f>
        <v>0</v>
      </c>
    </row>
    <row r="28" spans="1:53" ht="12" customHeight="1">
      <c r="A28" s="523"/>
      <c r="B28" s="522"/>
      <c r="C28" s="518"/>
      <c r="D28" s="355" t="s">
        <v>12</v>
      </c>
      <c r="E28" s="322">
        <f t="shared" ref="E28" si="125">+$B$63*C27</f>
        <v>1.5000000000000001E-4</v>
      </c>
      <c r="F28" s="295">
        <f>+'Movimientos-Camaronailon'!J28</f>
        <v>0</v>
      </c>
      <c r="G28" s="303">
        <f>E28+F28+I27</f>
        <v>1.41E-3</v>
      </c>
      <c r="H28" s="304"/>
      <c r="I28" s="303">
        <f t="shared" si="17"/>
        <v>1.41E-3</v>
      </c>
      <c r="J28" s="324">
        <f t="shared" si="1"/>
        <v>0</v>
      </c>
      <c r="K28" s="291">
        <f t="shared" ref="K28" si="126">+$C$63*C27</f>
        <v>2.2500000000000003E-3</v>
      </c>
      <c r="L28" s="295">
        <f>+'Movimientos-Camaronailon'!K28</f>
        <v>0</v>
      </c>
      <c r="M28" s="303">
        <f>O27+K28+L28</f>
        <v>2.2560000000000004E-2</v>
      </c>
      <c r="N28" s="304"/>
      <c r="O28" s="305">
        <f t="shared" si="19"/>
        <v>2.2560000000000004E-2</v>
      </c>
      <c r="P28" s="306">
        <f t="shared" si="3"/>
        <v>0</v>
      </c>
      <c r="Q28" s="322">
        <f t="shared" ref="Q28" si="127">+$D$63*C27</f>
        <v>2.8500000000000001E-3</v>
      </c>
      <c r="R28" s="295">
        <f>+'Movimientos-Camaronailon'!L28</f>
        <v>0</v>
      </c>
      <c r="S28" s="303">
        <f>U27+Q28+R28</f>
        <v>2.8499999999999998E-2</v>
      </c>
      <c r="T28" s="304"/>
      <c r="U28" s="305">
        <f t="shared" si="21"/>
        <v>2.8499999999999998E-2</v>
      </c>
      <c r="V28" s="324">
        <f t="shared" si="5"/>
        <v>0</v>
      </c>
      <c r="W28" s="299">
        <f t="shared" ref="W28" si="128">+$E$63*C27</f>
        <v>2.0999999999999999E-3</v>
      </c>
      <c r="X28" s="295">
        <f>+'Movimientos-Camaronailon'!M28</f>
        <v>0</v>
      </c>
      <c r="Y28" s="303">
        <f>AA27+W28+X28</f>
        <v>2.1000000000000001E-2</v>
      </c>
      <c r="Z28" s="304"/>
      <c r="AA28" s="305">
        <f t="shared" si="23"/>
        <v>2.1000000000000001E-2</v>
      </c>
      <c r="AB28" s="306">
        <f t="shared" si="7"/>
        <v>0</v>
      </c>
      <c r="AC28" s="294">
        <f t="shared" ref="AC28" si="129">+$F$63*C27</f>
        <v>4.3499999999999997E-3</v>
      </c>
      <c r="AD28" s="295">
        <f>+'Movimientos-Camaronailon'!N28</f>
        <v>0</v>
      </c>
      <c r="AE28" s="303">
        <f>AG27+AC28+AD28</f>
        <v>4.3500000000000004E-2</v>
      </c>
      <c r="AF28" s="304"/>
      <c r="AG28" s="304">
        <f t="shared" si="8"/>
        <v>4.3500000000000004E-2</v>
      </c>
      <c r="AH28" s="306">
        <f t="shared" si="9"/>
        <v>0</v>
      </c>
      <c r="AI28" s="322">
        <f t="shared" ref="AI28" si="130">+$G$63*C27</f>
        <v>1.7100000000000001E-3</v>
      </c>
      <c r="AJ28" s="295">
        <f>+'Movimientos-Camaronailon'!O28</f>
        <v>0</v>
      </c>
      <c r="AK28" s="303">
        <f>AM27+AI28+AJ28</f>
        <v>1.7100000000000001E-2</v>
      </c>
      <c r="AL28" s="304"/>
      <c r="AM28" s="305">
        <f t="shared" si="26"/>
        <v>1.7100000000000001E-2</v>
      </c>
      <c r="AN28" s="324">
        <f t="shared" si="11"/>
        <v>0</v>
      </c>
      <c r="AO28" s="304">
        <f t="shared" si="27"/>
        <v>1.341E-2</v>
      </c>
      <c r="AP28" s="295">
        <f t="shared" si="28"/>
        <v>0</v>
      </c>
      <c r="AQ28" s="303">
        <f>AS27+AO28+AP28</f>
        <v>0.13406999999999999</v>
      </c>
      <c r="AR28" s="304">
        <f t="shared" si="29"/>
        <v>0</v>
      </c>
      <c r="AS28" s="305">
        <f t="shared" si="30"/>
        <v>0.13406999999999999</v>
      </c>
      <c r="AT28" s="324">
        <f t="shared" si="15"/>
        <v>0</v>
      </c>
      <c r="AU28" s="481"/>
      <c r="AV28" s="483"/>
      <c r="AW28" s="481"/>
      <c r="AX28" s="483"/>
      <c r="AY28" s="481"/>
      <c r="AZ28" s="485"/>
    </row>
    <row r="29" spans="1:53" ht="12" customHeight="1">
      <c r="A29" s="523"/>
      <c r="B29" s="521" t="str">
        <f>+'Movimientos-Camaronailon'!A29</f>
        <v>QUINTERO LTDA. SOC. PESQ.</v>
      </c>
      <c r="C29" s="517">
        <f>+'Movimientos-Camaronailon'!E29:E30</f>
        <v>2.0000000000000002E-5</v>
      </c>
      <c r="D29" s="353" t="s">
        <v>11</v>
      </c>
      <c r="E29" s="322">
        <f t="shared" ref="E29" si="131">+$B$61*C29</f>
        <v>8.4000000000000003E-4</v>
      </c>
      <c r="F29" s="295">
        <f>+'Movimientos-Camaronailon'!J29</f>
        <v>0</v>
      </c>
      <c r="G29" s="296">
        <f>E29+F29</f>
        <v>8.4000000000000003E-4</v>
      </c>
      <c r="H29" s="297"/>
      <c r="I29" s="296">
        <f t="shared" si="17"/>
        <v>8.4000000000000003E-4</v>
      </c>
      <c r="J29" s="323">
        <f t="shared" si="1"/>
        <v>0</v>
      </c>
      <c r="K29" s="291">
        <f t="shared" ref="K29" si="132">+$C$61*C29</f>
        <v>1.3540000000000002E-2</v>
      </c>
      <c r="L29" s="295">
        <f>+'Movimientos-Camaronailon'!K29</f>
        <v>0</v>
      </c>
      <c r="M29" s="296">
        <f>K29+L29</f>
        <v>1.3540000000000002E-2</v>
      </c>
      <c r="N29" s="298"/>
      <c r="O29" s="296">
        <f t="shared" si="19"/>
        <v>1.3540000000000002E-2</v>
      </c>
      <c r="P29" s="302">
        <f t="shared" si="3"/>
        <v>0</v>
      </c>
      <c r="Q29" s="322">
        <f t="shared" ref="Q29" si="133">+$D$61*C29</f>
        <v>1.7100000000000001E-2</v>
      </c>
      <c r="R29" s="295">
        <f>+'Movimientos-Camaronailon'!L29</f>
        <v>0</v>
      </c>
      <c r="S29" s="296">
        <f>Q29+R29</f>
        <v>1.7100000000000001E-2</v>
      </c>
      <c r="T29" s="298"/>
      <c r="U29" s="296">
        <f t="shared" si="21"/>
        <v>1.7100000000000001E-2</v>
      </c>
      <c r="V29" s="323">
        <f t="shared" si="5"/>
        <v>0</v>
      </c>
      <c r="W29" s="299">
        <f t="shared" ref="W29" si="134">+$E$61*C29</f>
        <v>1.2600000000000002E-2</v>
      </c>
      <c r="X29" s="295">
        <f>+'Movimientos-Camaronailon'!M29</f>
        <v>0</v>
      </c>
      <c r="Y29" s="300">
        <f>W29+X29</f>
        <v>1.2600000000000002E-2</v>
      </c>
      <c r="Z29" s="301"/>
      <c r="AA29" s="300">
        <f t="shared" si="23"/>
        <v>1.2600000000000002E-2</v>
      </c>
      <c r="AB29" s="302">
        <f t="shared" si="7"/>
        <v>0</v>
      </c>
      <c r="AC29" s="294">
        <f t="shared" ref="AC29" si="135">+$F$61*C29</f>
        <v>2.6100000000000002E-2</v>
      </c>
      <c r="AD29" s="295">
        <f>+'Movimientos-Camaronailon'!N29</f>
        <v>0</v>
      </c>
      <c r="AE29" s="296">
        <f>AC29+AD29</f>
        <v>2.6100000000000002E-2</v>
      </c>
      <c r="AF29" s="298"/>
      <c r="AG29" s="297">
        <f t="shared" si="8"/>
        <v>2.6100000000000002E-2</v>
      </c>
      <c r="AH29" s="302">
        <f t="shared" si="9"/>
        <v>0</v>
      </c>
      <c r="AI29" s="322">
        <f t="shared" ref="AI29" si="136">+$G$61*C29</f>
        <v>1.026E-2</v>
      </c>
      <c r="AJ29" s="295">
        <f>+'Movimientos-Camaronailon'!O29</f>
        <v>0</v>
      </c>
      <c r="AK29" s="296">
        <f>AI29+AJ29</f>
        <v>1.026E-2</v>
      </c>
      <c r="AL29" s="298"/>
      <c r="AM29" s="296">
        <f t="shared" si="26"/>
        <v>1.026E-2</v>
      </c>
      <c r="AN29" s="323">
        <f t="shared" si="11"/>
        <v>0</v>
      </c>
      <c r="AO29" s="297">
        <f t="shared" si="27"/>
        <v>8.0440000000000011E-2</v>
      </c>
      <c r="AP29" s="295">
        <f t="shared" si="28"/>
        <v>0</v>
      </c>
      <c r="AQ29" s="296">
        <f>AO29+AP29</f>
        <v>8.0440000000000011E-2</v>
      </c>
      <c r="AR29" s="297">
        <f t="shared" si="29"/>
        <v>0</v>
      </c>
      <c r="AS29" s="296">
        <f t="shared" si="30"/>
        <v>8.0440000000000011E-2</v>
      </c>
      <c r="AT29" s="323">
        <f t="shared" si="15"/>
        <v>0</v>
      </c>
      <c r="AU29" s="480">
        <f>AO29+AO30</f>
        <v>8.9380000000000015E-2</v>
      </c>
      <c r="AV29" s="482">
        <f>AP29+AP30</f>
        <v>0</v>
      </c>
      <c r="AW29" s="480">
        <f>AU29+AV29</f>
        <v>8.9380000000000015E-2</v>
      </c>
      <c r="AX29" s="482">
        <f>AR29+AR30</f>
        <v>0</v>
      </c>
      <c r="AY29" s="480">
        <f>AW29-AX29</f>
        <v>8.9380000000000015E-2</v>
      </c>
      <c r="AZ29" s="484">
        <f>AX29/AW29</f>
        <v>0</v>
      </c>
    </row>
    <row r="30" spans="1:53" ht="12" customHeight="1">
      <c r="A30" s="523"/>
      <c r="B30" s="522"/>
      <c r="C30" s="518"/>
      <c r="D30" s="355" t="s">
        <v>12</v>
      </c>
      <c r="E30" s="322">
        <f t="shared" ref="E30" si="137">+$B$63*C29</f>
        <v>1E-4</v>
      </c>
      <c r="F30" s="295">
        <f>+'Movimientos-Camaronailon'!J30</f>
        <v>0</v>
      </c>
      <c r="G30" s="305">
        <f>E30+F30+I29</f>
        <v>9.4000000000000008E-4</v>
      </c>
      <c r="H30" s="295"/>
      <c r="I30" s="305">
        <f t="shared" si="17"/>
        <v>9.4000000000000008E-4</v>
      </c>
      <c r="J30" s="325">
        <f t="shared" si="1"/>
        <v>0</v>
      </c>
      <c r="K30" s="291">
        <f t="shared" ref="K30" si="138">+$C$63*C29</f>
        <v>1.5E-3</v>
      </c>
      <c r="L30" s="295">
        <f>+'Movimientos-Camaronailon'!K30</f>
        <v>0</v>
      </c>
      <c r="M30" s="305">
        <f>O29+K30+L30</f>
        <v>1.5040000000000001E-2</v>
      </c>
      <c r="N30" s="304"/>
      <c r="O30" s="305">
        <f t="shared" si="19"/>
        <v>1.5040000000000001E-2</v>
      </c>
      <c r="P30" s="307">
        <f t="shared" si="3"/>
        <v>0</v>
      </c>
      <c r="Q30" s="322">
        <f t="shared" ref="Q30" si="139">+$D$63*C29</f>
        <v>1.9000000000000002E-3</v>
      </c>
      <c r="R30" s="295">
        <f>+'Movimientos-Camaronailon'!L30</f>
        <v>0</v>
      </c>
      <c r="S30" s="305">
        <f>U29+Q30+R30</f>
        <v>1.9E-2</v>
      </c>
      <c r="T30" s="304"/>
      <c r="U30" s="305">
        <f t="shared" si="21"/>
        <v>1.9E-2</v>
      </c>
      <c r="V30" s="325">
        <f t="shared" si="5"/>
        <v>0</v>
      </c>
      <c r="W30" s="299">
        <f t="shared" ref="W30" si="140">+$E$63*C29</f>
        <v>1.4000000000000002E-3</v>
      </c>
      <c r="X30" s="295">
        <f>+'Movimientos-Camaronailon'!M30</f>
        <v>0</v>
      </c>
      <c r="Y30" s="305">
        <f>AA29+W30+X30</f>
        <v>1.4000000000000002E-2</v>
      </c>
      <c r="Z30" s="304"/>
      <c r="AA30" s="305">
        <f t="shared" si="23"/>
        <v>1.4000000000000002E-2</v>
      </c>
      <c r="AB30" s="307">
        <f t="shared" si="7"/>
        <v>0</v>
      </c>
      <c r="AC30" s="294">
        <f t="shared" ref="AC30" si="141">+$F$63*C29</f>
        <v>2.9000000000000002E-3</v>
      </c>
      <c r="AD30" s="295">
        <f>+'Movimientos-Camaronailon'!N30</f>
        <v>0</v>
      </c>
      <c r="AE30" s="305">
        <f>AG29+AC30+AD30</f>
        <v>2.9000000000000001E-2</v>
      </c>
      <c r="AF30" s="304"/>
      <c r="AG30" s="304">
        <f t="shared" si="8"/>
        <v>2.9000000000000001E-2</v>
      </c>
      <c r="AH30" s="307">
        <f t="shared" si="9"/>
        <v>0</v>
      </c>
      <c r="AI30" s="322">
        <f t="shared" ref="AI30" si="142">+$G$63*C29</f>
        <v>1.1400000000000002E-3</v>
      </c>
      <c r="AJ30" s="295">
        <f>+'Movimientos-Camaronailon'!O30</f>
        <v>0</v>
      </c>
      <c r="AK30" s="305">
        <f>AM29+AI30+AJ30</f>
        <v>1.14E-2</v>
      </c>
      <c r="AL30" s="304"/>
      <c r="AM30" s="305">
        <f t="shared" si="26"/>
        <v>1.14E-2</v>
      </c>
      <c r="AN30" s="325">
        <f t="shared" si="11"/>
        <v>0</v>
      </c>
      <c r="AO30" s="295">
        <f t="shared" si="27"/>
        <v>8.9400000000000018E-3</v>
      </c>
      <c r="AP30" s="295">
        <f t="shared" si="28"/>
        <v>0</v>
      </c>
      <c r="AQ30" s="305">
        <f>AS29+AO30+AP30</f>
        <v>8.9380000000000015E-2</v>
      </c>
      <c r="AR30" s="304">
        <f t="shared" si="29"/>
        <v>0</v>
      </c>
      <c r="AS30" s="305">
        <f t="shared" si="30"/>
        <v>8.9380000000000015E-2</v>
      </c>
      <c r="AT30" s="325">
        <f t="shared" si="15"/>
        <v>0</v>
      </c>
      <c r="AU30" s="487"/>
      <c r="AV30" s="483"/>
      <c r="AW30" s="487"/>
      <c r="AX30" s="486"/>
      <c r="AY30" s="487"/>
      <c r="AZ30" s="490"/>
    </row>
    <row r="31" spans="1:53" ht="12" customHeight="1">
      <c r="A31" s="523"/>
      <c r="B31" s="521" t="str">
        <f>+'Movimientos-Camaronailon'!A31</f>
        <v>QUINTERO S.A. PESQ.</v>
      </c>
      <c r="C31" s="517">
        <f>+'Movimientos-Camaronailon'!E31:E32</f>
        <v>0.33184279999999999</v>
      </c>
      <c r="D31" s="353" t="s">
        <v>11</v>
      </c>
      <c r="E31" s="322">
        <f t="shared" ref="E31" si="143">+$B$61*C31</f>
        <v>13.937397600000001</v>
      </c>
      <c r="F31" s="295">
        <f>+'Movimientos-Camaronailon'!J31</f>
        <v>-1.3721979</v>
      </c>
      <c r="G31" s="296">
        <f>E31+F31</f>
        <v>12.565199700000001</v>
      </c>
      <c r="H31" s="297"/>
      <c r="I31" s="296">
        <f t="shared" ref="I31:I34" si="144">G31-H31</f>
        <v>12.565199700000001</v>
      </c>
      <c r="J31" s="323">
        <f t="shared" si="1"/>
        <v>0</v>
      </c>
      <c r="K31" s="291">
        <f t="shared" ref="K31" si="145">+$C$61*C31</f>
        <v>224.6575756</v>
      </c>
      <c r="L31" s="295">
        <f>+'Movimientos-Camaronailon'!K31</f>
        <v>-21.9551664</v>
      </c>
      <c r="M31" s="296">
        <f>K31+L31</f>
        <v>202.70240920000001</v>
      </c>
      <c r="N31" s="298">
        <f>+C71</f>
        <v>82.551999999999992</v>
      </c>
      <c r="O31" s="297">
        <f t="shared" ref="O31:O34" si="146">M31-N31</f>
        <v>120.15040920000001</v>
      </c>
      <c r="P31" s="302">
        <f t="shared" si="3"/>
        <v>0.40725712301992706</v>
      </c>
      <c r="Q31" s="322">
        <f t="shared" ref="Q31" si="147">+$D$61*C31</f>
        <v>283.725594</v>
      </c>
      <c r="R31" s="295">
        <f>+'Movimientos-Camaronailon'!L31</f>
        <v>-27.735914999999995</v>
      </c>
      <c r="S31" s="296">
        <f>Q31+R31</f>
        <v>255.989679</v>
      </c>
      <c r="T31" s="298">
        <f>+D71</f>
        <v>136.27099999999999</v>
      </c>
      <c r="U31" s="297">
        <f t="shared" ref="U31:U34" si="148">S31-T31</f>
        <v>119.71867900000001</v>
      </c>
      <c r="V31" s="323">
        <f t="shared" si="5"/>
        <v>0.53233005538477196</v>
      </c>
      <c r="W31" s="299">
        <f t="shared" ref="W31" si="149">+$E$61*C31</f>
        <v>209.06096399999998</v>
      </c>
      <c r="X31" s="295">
        <f>+'Movimientos-Camaronailon'!M31</f>
        <v>-20.436989999999998</v>
      </c>
      <c r="Y31" s="308">
        <f>W31+X31</f>
        <v>188.62397399999998</v>
      </c>
      <c r="Z31" s="301">
        <f>+E71</f>
        <v>123.75900000000003</v>
      </c>
      <c r="AA31" s="308">
        <f t="shared" ref="AA31:AA34" si="150">Y31-Z31</f>
        <v>64.864973999999947</v>
      </c>
      <c r="AB31" s="302">
        <f t="shared" si="7"/>
        <v>0.65611490085560409</v>
      </c>
      <c r="AC31" s="294">
        <f t="shared" ref="AC31" si="151">+$F$61*C31</f>
        <v>433.05485399999998</v>
      </c>
      <c r="AD31" s="295">
        <f>+'Movimientos-Camaronailon'!N31</f>
        <v>-42.333765</v>
      </c>
      <c r="AE31" s="296">
        <f>AC31+AD31</f>
        <v>390.72108900000001</v>
      </c>
      <c r="AF31" s="298">
        <f>+F71</f>
        <v>158.04100000000003</v>
      </c>
      <c r="AG31" s="297">
        <f t="shared" si="8"/>
        <v>232.68008899999998</v>
      </c>
      <c r="AH31" s="302">
        <f t="shared" si="9"/>
        <v>0.40448546149501552</v>
      </c>
      <c r="AI31" s="322">
        <f t="shared" ref="AI31" si="152">+$G$61*C31</f>
        <v>170.2353564</v>
      </c>
      <c r="AJ31" s="295">
        <f>+'Movimientos-Camaronailon'!O31</f>
        <v>-16.641548999999998</v>
      </c>
      <c r="AK31" s="296">
        <f>AI31+AJ31</f>
        <v>153.5938074</v>
      </c>
      <c r="AL31" s="298">
        <f>+G71</f>
        <v>12.294</v>
      </c>
      <c r="AM31" s="296">
        <f t="shared" si="26"/>
        <v>141.29980739999999</v>
      </c>
      <c r="AN31" s="323">
        <f t="shared" si="11"/>
        <v>8.0042289517461368E-2</v>
      </c>
      <c r="AO31" s="297">
        <f t="shared" ref="AO31:AO34" si="153">+E31+K31+Q31+W31+AC31+AI31</f>
        <v>1334.6717416000001</v>
      </c>
      <c r="AP31" s="295">
        <f t="shared" ref="AP31:AP34" si="154">F31+L31+R31+X31+AD31+AJ31</f>
        <v>-130.47558329999998</v>
      </c>
      <c r="AQ31" s="296">
        <f>AO31+AP31</f>
        <v>1204.1961583000002</v>
      </c>
      <c r="AR31" s="297">
        <f t="shared" si="29"/>
        <v>512.91700000000003</v>
      </c>
      <c r="AS31" s="296">
        <f t="shared" ref="AS31:AS34" si="155">AQ31-AR31</f>
        <v>691.27915830000018</v>
      </c>
      <c r="AT31" s="323">
        <f t="shared" si="15"/>
        <v>0.42594140204208947</v>
      </c>
      <c r="AU31" s="480">
        <f>AO31+AO32</f>
        <v>1483.0054732000001</v>
      </c>
      <c r="AV31" s="482">
        <f>AP31+AP32</f>
        <v>-130.47558329999998</v>
      </c>
      <c r="AW31" s="482">
        <f>AU31+AV31</f>
        <v>1352.5298899000002</v>
      </c>
      <c r="AX31" s="482">
        <f>AR31+AR32</f>
        <v>512.91700000000003</v>
      </c>
      <c r="AY31" s="480">
        <f>AW31-AX31</f>
        <v>839.61288990000014</v>
      </c>
      <c r="AZ31" s="484">
        <f>AX31/AW31</f>
        <v>0.37922784836786322</v>
      </c>
    </row>
    <row r="32" spans="1:53" ht="12" customHeight="1">
      <c r="A32" s="523"/>
      <c r="B32" s="522"/>
      <c r="C32" s="518"/>
      <c r="D32" s="355" t="s">
        <v>12</v>
      </c>
      <c r="E32" s="322">
        <f t="shared" ref="E32" si="156">+$B$63*C31</f>
        <v>1.659214</v>
      </c>
      <c r="F32" s="295">
        <f>+'Movimientos-Camaronailon'!J32</f>
        <v>0</v>
      </c>
      <c r="G32" s="303">
        <f>E32+F32+I31</f>
        <v>14.224413700000001</v>
      </c>
      <c r="H32" s="304"/>
      <c r="I32" s="303">
        <f t="shared" si="144"/>
        <v>14.224413700000001</v>
      </c>
      <c r="J32" s="324">
        <f t="shared" si="1"/>
        <v>0</v>
      </c>
      <c r="K32" s="291">
        <f t="shared" ref="K32" si="157">+$C$63*C31</f>
        <v>24.888210000000001</v>
      </c>
      <c r="L32" s="295">
        <f>+'Movimientos-Camaronailon'!K32</f>
        <v>0</v>
      </c>
      <c r="M32" s="303">
        <f>O31+K32+L32</f>
        <v>145.03861920000003</v>
      </c>
      <c r="N32" s="304"/>
      <c r="O32" s="304">
        <f t="shared" si="146"/>
        <v>145.03861920000003</v>
      </c>
      <c r="P32" s="306">
        <f t="shared" si="3"/>
        <v>0</v>
      </c>
      <c r="Q32" s="322">
        <f t="shared" ref="Q32" si="158">+$D$63*C31</f>
        <v>31.525065999999999</v>
      </c>
      <c r="R32" s="295">
        <f>+'Movimientos-Camaronailon'!L32</f>
        <v>0</v>
      </c>
      <c r="S32" s="303">
        <f>U31+Q32+R32</f>
        <v>151.24374500000002</v>
      </c>
      <c r="T32" s="304"/>
      <c r="U32" s="304">
        <f t="shared" si="148"/>
        <v>151.24374500000002</v>
      </c>
      <c r="V32" s="324">
        <f t="shared" si="5"/>
        <v>0</v>
      </c>
      <c r="W32" s="299">
        <f t="shared" ref="W32" si="159">+$E$63*C31</f>
        <v>23.228995999999999</v>
      </c>
      <c r="X32" s="295">
        <f>+'Movimientos-Camaronailon'!M32</f>
        <v>0</v>
      </c>
      <c r="Y32" s="303">
        <f>AA31+W32+X32</f>
        <v>88.093969999999942</v>
      </c>
      <c r="Z32" s="304"/>
      <c r="AA32" s="309">
        <f t="shared" si="150"/>
        <v>88.093969999999942</v>
      </c>
      <c r="AB32" s="306">
        <f t="shared" si="7"/>
        <v>0</v>
      </c>
      <c r="AC32" s="294">
        <f t="shared" ref="AC32" si="160">+$F$63*C31</f>
        <v>48.117205999999996</v>
      </c>
      <c r="AD32" s="295">
        <f>+'Movimientos-Camaronailon'!N32</f>
        <v>0</v>
      </c>
      <c r="AE32" s="303">
        <f>AG31+AC32+AD32</f>
        <v>280.79729499999996</v>
      </c>
      <c r="AF32" s="304"/>
      <c r="AG32" s="304">
        <f t="shared" si="8"/>
        <v>280.79729499999996</v>
      </c>
      <c r="AH32" s="306">
        <f t="shared" si="9"/>
        <v>0</v>
      </c>
      <c r="AI32" s="322">
        <f t="shared" ref="AI32" si="161">+$G$63*C31</f>
        <v>18.9150396</v>
      </c>
      <c r="AJ32" s="295">
        <f>+'Movimientos-Camaronailon'!O32</f>
        <v>0</v>
      </c>
      <c r="AK32" s="303">
        <f>AM31+AI32+AJ32</f>
        <v>160.21484699999999</v>
      </c>
      <c r="AL32" s="304"/>
      <c r="AM32" s="305">
        <f t="shared" si="26"/>
        <v>160.21484699999999</v>
      </c>
      <c r="AN32" s="324">
        <f t="shared" si="11"/>
        <v>0</v>
      </c>
      <c r="AO32" s="304">
        <f t="shared" si="153"/>
        <v>148.33373159999999</v>
      </c>
      <c r="AP32" s="295">
        <f t="shared" si="154"/>
        <v>0</v>
      </c>
      <c r="AQ32" s="303">
        <f>AS31+AO32+AP32</f>
        <v>839.61288990000014</v>
      </c>
      <c r="AR32" s="304">
        <f t="shared" si="29"/>
        <v>0</v>
      </c>
      <c r="AS32" s="309">
        <f t="shared" si="155"/>
        <v>839.61288990000014</v>
      </c>
      <c r="AT32" s="324">
        <f t="shared" si="15"/>
        <v>0</v>
      </c>
      <c r="AU32" s="481"/>
      <c r="AV32" s="483"/>
      <c r="AW32" s="483"/>
      <c r="AX32" s="483"/>
      <c r="AY32" s="481"/>
      <c r="AZ32" s="485"/>
    </row>
    <row r="33" spans="1:52" ht="12" customHeight="1">
      <c r="A33" s="523"/>
      <c r="B33" s="521" t="str">
        <f>+'Movimientos-Camaronailon'!A33</f>
        <v>RUBIO Y MAUAD LTDA.</v>
      </c>
      <c r="C33" s="517">
        <f>+'Movimientos-Camaronailon'!E33:E34</f>
        <v>1.2800000000000001E-3</v>
      </c>
      <c r="D33" s="353" t="s">
        <v>11</v>
      </c>
      <c r="E33" s="322">
        <f t="shared" ref="E33" si="162">+$B$61*C33</f>
        <v>5.3760000000000002E-2</v>
      </c>
      <c r="F33" s="295">
        <f>+'Movimientos-Camaronailon'!J33</f>
        <v>0</v>
      </c>
      <c r="G33" s="296">
        <f>E33+F33</f>
        <v>5.3760000000000002E-2</v>
      </c>
      <c r="H33" s="297"/>
      <c r="I33" s="296">
        <f t="shared" si="144"/>
        <v>5.3760000000000002E-2</v>
      </c>
      <c r="J33" s="323">
        <f t="shared" si="1"/>
        <v>0</v>
      </c>
      <c r="K33" s="291">
        <f t="shared" ref="K33" si="163">+$C$61*C33</f>
        <v>0.86656000000000011</v>
      </c>
      <c r="L33" s="295">
        <f>+'Movimientos-Camaronailon'!K33</f>
        <v>0</v>
      </c>
      <c r="M33" s="296">
        <f>K33+L33</f>
        <v>0.86656000000000011</v>
      </c>
      <c r="N33" s="298"/>
      <c r="O33" s="297">
        <f t="shared" si="146"/>
        <v>0.86656000000000011</v>
      </c>
      <c r="P33" s="302">
        <f t="shared" si="3"/>
        <v>0</v>
      </c>
      <c r="Q33" s="322">
        <f t="shared" ref="Q33" si="164">+$D$61*C33</f>
        <v>1.0944</v>
      </c>
      <c r="R33" s="295">
        <f>+'Movimientos-Camaronailon'!L33</f>
        <v>0</v>
      </c>
      <c r="S33" s="296">
        <f>Q33+R33</f>
        <v>1.0944</v>
      </c>
      <c r="T33" s="298"/>
      <c r="U33" s="297">
        <f t="shared" si="148"/>
        <v>1.0944</v>
      </c>
      <c r="V33" s="323">
        <f t="shared" si="5"/>
        <v>0</v>
      </c>
      <c r="W33" s="299">
        <f t="shared" ref="W33" si="165">+$E$61*C33</f>
        <v>0.80640000000000012</v>
      </c>
      <c r="X33" s="295">
        <f>+'Movimientos-Camaronailon'!M33</f>
        <v>0</v>
      </c>
      <c r="Y33" s="308">
        <f>W33+X33</f>
        <v>0.80640000000000012</v>
      </c>
      <c r="Z33" s="301"/>
      <c r="AA33" s="308">
        <f t="shared" si="150"/>
        <v>0.80640000000000012</v>
      </c>
      <c r="AB33" s="302">
        <f t="shared" si="7"/>
        <v>0</v>
      </c>
      <c r="AC33" s="294">
        <f t="shared" ref="AC33" si="166">+$F$61*C33</f>
        <v>1.6704000000000001</v>
      </c>
      <c r="AD33" s="295">
        <f>+'Movimientos-Camaronailon'!N33</f>
        <v>0</v>
      </c>
      <c r="AE33" s="296">
        <f>AC33+AD33</f>
        <v>1.6704000000000001</v>
      </c>
      <c r="AF33" s="298"/>
      <c r="AG33" s="297">
        <f t="shared" si="8"/>
        <v>1.6704000000000001</v>
      </c>
      <c r="AH33" s="302">
        <f t="shared" si="9"/>
        <v>0</v>
      </c>
      <c r="AI33" s="322">
        <f t="shared" ref="AI33" si="167">+$G$61*C33</f>
        <v>0.65664</v>
      </c>
      <c r="AJ33" s="295">
        <f>+'Movimientos-Camaronailon'!O33</f>
        <v>0</v>
      </c>
      <c r="AK33" s="296">
        <f>AI33+AJ33</f>
        <v>0.65664</v>
      </c>
      <c r="AL33" s="298"/>
      <c r="AM33" s="296">
        <f t="shared" si="26"/>
        <v>0.65664</v>
      </c>
      <c r="AN33" s="323">
        <f t="shared" si="11"/>
        <v>0</v>
      </c>
      <c r="AO33" s="297">
        <f t="shared" si="153"/>
        <v>5.1481600000000007</v>
      </c>
      <c r="AP33" s="295">
        <f t="shared" si="154"/>
        <v>0</v>
      </c>
      <c r="AQ33" s="296">
        <f>AO33+AP33</f>
        <v>5.1481600000000007</v>
      </c>
      <c r="AR33" s="297">
        <f t="shared" si="29"/>
        <v>0</v>
      </c>
      <c r="AS33" s="296">
        <f t="shared" si="155"/>
        <v>5.1481600000000007</v>
      </c>
      <c r="AT33" s="323">
        <f t="shared" si="15"/>
        <v>0</v>
      </c>
      <c r="AU33" s="480">
        <f>AO33+AO34</f>
        <v>5.720320000000001</v>
      </c>
      <c r="AV33" s="482">
        <f>AP33+AP34</f>
        <v>0</v>
      </c>
      <c r="AW33" s="482">
        <f>AU33+AV33</f>
        <v>5.720320000000001</v>
      </c>
      <c r="AX33" s="482">
        <f>AR33+AR34</f>
        <v>0</v>
      </c>
      <c r="AY33" s="480">
        <f>AW33-AX33</f>
        <v>5.720320000000001</v>
      </c>
      <c r="AZ33" s="484">
        <f>AX33/AW33</f>
        <v>0</v>
      </c>
    </row>
    <row r="34" spans="1:52" ht="12" customHeight="1">
      <c r="A34" s="523"/>
      <c r="B34" s="522"/>
      <c r="C34" s="518"/>
      <c r="D34" s="355" t="s">
        <v>12</v>
      </c>
      <c r="E34" s="322">
        <f t="shared" ref="E34" si="168">+$B$63*C33</f>
        <v>6.4000000000000003E-3</v>
      </c>
      <c r="F34" s="295">
        <f>+'Movimientos-Camaronailon'!J34</f>
        <v>0</v>
      </c>
      <c r="G34" s="303">
        <f>E34+F34+I33</f>
        <v>6.0160000000000005E-2</v>
      </c>
      <c r="H34" s="304"/>
      <c r="I34" s="303">
        <f t="shared" si="144"/>
        <v>6.0160000000000005E-2</v>
      </c>
      <c r="J34" s="324">
        <f t="shared" si="1"/>
        <v>0</v>
      </c>
      <c r="K34" s="291">
        <f t="shared" ref="K34" si="169">+$C$63*C33</f>
        <v>9.6000000000000002E-2</v>
      </c>
      <c r="L34" s="295">
        <f>+'Movimientos-Camaronailon'!K34</f>
        <v>0</v>
      </c>
      <c r="M34" s="303">
        <f>O33+K34+L34</f>
        <v>0.96256000000000008</v>
      </c>
      <c r="N34" s="304"/>
      <c r="O34" s="304">
        <f t="shared" si="146"/>
        <v>0.96256000000000008</v>
      </c>
      <c r="P34" s="306">
        <f t="shared" si="3"/>
        <v>0</v>
      </c>
      <c r="Q34" s="322">
        <f t="shared" ref="Q34" si="170">+$D$63*C33</f>
        <v>0.12160000000000001</v>
      </c>
      <c r="R34" s="295">
        <f>+'Movimientos-Camaronailon'!L34</f>
        <v>0</v>
      </c>
      <c r="S34" s="303">
        <f>U33+Q34+R34</f>
        <v>1.216</v>
      </c>
      <c r="T34" s="304"/>
      <c r="U34" s="304">
        <f t="shared" si="148"/>
        <v>1.216</v>
      </c>
      <c r="V34" s="324">
        <f t="shared" si="5"/>
        <v>0</v>
      </c>
      <c r="W34" s="299">
        <f t="shared" ref="W34" si="171">+$E$63*C33</f>
        <v>8.9600000000000013E-2</v>
      </c>
      <c r="X34" s="295">
        <f>+'Movimientos-Camaronailon'!M34</f>
        <v>0</v>
      </c>
      <c r="Y34" s="303">
        <f>AA33+W34+X34</f>
        <v>0.89600000000000013</v>
      </c>
      <c r="Z34" s="304"/>
      <c r="AA34" s="309">
        <f t="shared" si="150"/>
        <v>0.89600000000000013</v>
      </c>
      <c r="AB34" s="306">
        <f t="shared" si="7"/>
        <v>0</v>
      </c>
      <c r="AC34" s="294">
        <f t="shared" ref="AC34" si="172">+$F$63*C33</f>
        <v>0.18560000000000001</v>
      </c>
      <c r="AD34" s="295">
        <f>+'Movimientos-Camaronailon'!N34</f>
        <v>0</v>
      </c>
      <c r="AE34" s="303">
        <f>AG33+AC34+AD34</f>
        <v>1.8560000000000001</v>
      </c>
      <c r="AF34" s="304"/>
      <c r="AG34" s="304">
        <f t="shared" si="8"/>
        <v>1.8560000000000001</v>
      </c>
      <c r="AH34" s="306">
        <f t="shared" si="9"/>
        <v>0</v>
      </c>
      <c r="AI34" s="322">
        <f t="shared" ref="AI34" si="173">+$G$63*C33</f>
        <v>7.2960000000000011E-2</v>
      </c>
      <c r="AJ34" s="295">
        <f>+'Movimientos-Camaronailon'!O34</f>
        <v>0</v>
      </c>
      <c r="AK34" s="303">
        <f>AM33+AI34+AJ34</f>
        <v>0.72960000000000003</v>
      </c>
      <c r="AL34" s="304"/>
      <c r="AM34" s="305">
        <f t="shared" si="26"/>
        <v>0.72960000000000003</v>
      </c>
      <c r="AN34" s="324">
        <f t="shared" si="11"/>
        <v>0</v>
      </c>
      <c r="AO34" s="304">
        <f t="shared" si="153"/>
        <v>0.57216000000000011</v>
      </c>
      <c r="AP34" s="295">
        <f t="shared" si="154"/>
        <v>0</v>
      </c>
      <c r="AQ34" s="303">
        <f>AS33+AO34+AP34</f>
        <v>5.720320000000001</v>
      </c>
      <c r="AR34" s="304">
        <f t="shared" si="29"/>
        <v>0</v>
      </c>
      <c r="AS34" s="309">
        <f t="shared" si="155"/>
        <v>5.720320000000001</v>
      </c>
      <c r="AT34" s="324">
        <f t="shared" si="15"/>
        <v>0</v>
      </c>
      <c r="AU34" s="481"/>
      <c r="AV34" s="483"/>
      <c r="AW34" s="483"/>
      <c r="AX34" s="483"/>
      <c r="AY34" s="481"/>
      <c r="AZ34" s="485"/>
    </row>
    <row r="35" spans="1:52" ht="12" customHeight="1">
      <c r="A35" s="523"/>
      <c r="B35" s="521" t="str">
        <f>+'Movimientos-Camaronailon'!A35</f>
        <v>SUNRISE S.A. PESQ.</v>
      </c>
      <c r="C35" s="517">
        <f>+'Movimientos-Camaronailon'!E35:E36</f>
        <v>0</v>
      </c>
      <c r="D35" s="353" t="s">
        <v>11</v>
      </c>
      <c r="E35" s="322">
        <f t="shared" ref="E35" si="174">+$B$61*C35</f>
        <v>0</v>
      </c>
      <c r="F35" s="295">
        <f>+'Movimientos-Camaronailon'!J35</f>
        <v>0</v>
      </c>
      <c r="G35" s="296">
        <f>E35+F35</f>
        <v>0</v>
      </c>
      <c r="H35" s="297"/>
      <c r="I35" s="296">
        <f t="shared" ref="I35:I36" si="175">G35-H35</f>
        <v>0</v>
      </c>
      <c r="J35" s="323" t="str">
        <f t="shared" ref="J35:J36" si="176">IF(G35&gt;0,H35/G35,"0%")</f>
        <v>0%</v>
      </c>
      <c r="K35" s="291">
        <f t="shared" ref="K35" si="177">+$C$61*C35</f>
        <v>0</v>
      </c>
      <c r="L35" s="295">
        <f>+'Movimientos-Camaronailon'!K35</f>
        <v>0</v>
      </c>
      <c r="M35" s="296">
        <f>K35+L35</f>
        <v>0</v>
      </c>
      <c r="N35" s="298"/>
      <c r="O35" s="297">
        <f t="shared" ref="O35:O36" si="178">M35-N35</f>
        <v>0</v>
      </c>
      <c r="P35" s="302" t="str">
        <f t="shared" ref="P35:P36" si="179">IF(M35&gt;0,N35/M35,"0%")</f>
        <v>0%</v>
      </c>
      <c r="Q35" s="322">
        <f t="shared" ref="Q35" si="180">+$D$61*C35</f>
        <v>0</v>
      </c>
      <c r="R35" s="295">
        <f>+'Movimientos-Camaronailon'!L35</f>
        <v>0</v>
      </c>
      <c r="S35" s="296">
        <f>Q35+R35</f>
        <v>0</v>
      </c>
      <c r="T35" s="298"/>
      <c r="U35" s="297">
        <f t="shared" ref="U35:U36" si="181">S35-T35</f>
        <v>0</v>
      </c>
      <c r="V35" s="323" t="str">
        <f t="shared" ref="V35:V36" si="182">IF(S35&gt;0,T35/S35,"0%")</f>
        <v>0%</v>
      </c>
      <c r="W35" s="299">
        <f t="shared" ref="W35" si="183">+$E$61*C35</f>
        <v>0</v>
      </c>
      <c r="X35" s="295">
        <f>+'Movimientos-Camaronailon'!M35</f>
        <v>0</v>
      </c>
      <c r="Y35" s="308">
        <f>W35+X35</f>
        <v>0</v>
      </c>
      <c r="Z35" s="301"/>
      <c r="AA35" s="308">
        <f t="shared" ref="AA35:AA36" si="184">Y35-Z35</f>
        <v>0</v>
      </c>
      <c r="AB35" s="302" t="str">
        <f t="shared" ref="AB35:AB36" si="185">IF(Y35&gt;0,Z35/Y35,"0%")</f>
        <v>0%</v>
      </c>
      <c r="AC35" s="294">
        <f t="shared" ref="AC35" si="186">+$F$61*C35</f>
        <v>0</v>
      </c>
      <c r="AD35" s="295">
        <f>+'Movimientos-Camaronailon'!N35</f>
        <v>0</v>
      </c>
      <c r="AE35" s="296">
        <f>AC35+AD35</f>
        <v>0</v>
      </c>
      <c r="AF35" s="298"/>
      <c r="AG35" s="297">
        <f t="shared" ref="AG35:AG36" si="187">AE35-AF35</f>
        <v>0</v>
      </c>
      <c r="AH35" s="302" t="str">
        <f t="shared" ref="AH35:AH36" si="188">IF(AE35&gt;0,AF35/AE35,"0%")</f>
        <v>0%</v>
      </c>
      <c r="AI35" s="322">
        <f t="shared" ref="AI35" si="189">+$G$61*C35</f>
        <v>0</v>
      </c>
      <c r="AJ35" s="295">
        <f>+'Movimientos-Camaronailon'!O35</f>
        <v>0</v>
      </c>
      <c r="AK35" s="296">
        <f>AI35+AJ35</f>
        <v>0</v>
      </c>
      <c r="AL35" s="298"/>
      <c r="AM35" s="296">
        <f t="shared" ref="AM35:AM36" si="190">AK35-AL35</f>
        <v>0</v>
      </c>
      <c r="AN35" s="323" t="str">
        <f t="shared" ref="AN35:AN36" si="191">IF(AK35&gt;0,AL35/AK35,"0%")</f>
        <v>0%</v>
      </c>
      <c r="AO35" s="297">
        <f t="shared" ref="AO35:AO36" si="192">+E35+K35+Q35+W35+AC35+AI35</f>
        <v>0</v>
      </c>
      <c r="AP35" s="295">
        <f t="shared" ref="AP35:AP36" si="193">F35+L35+R35+X35+AD35+AJ35</f>
        <v>0</v>
      </c>
      <c r="AQ35" s="296">
        <f>AO35+AP35</f>
        <v>0</v>
      </c>
      <c r="AR35" s="297">
        <f t="shared" ref="AR35:AR36" si="194">H35+N35+T35+Z35+AF35+AL35</f>
        <v>0</v>
      </c>
      <c r="AS35" s="296">
        <f t="shared" ref="AS35:AS36" si="195">AQ35-AR35</f>
        <v>0</v>
      </c>
      <c r="AT35" s="323" t="str">
        <f t="shared" ref="AT35:AT36" si="196">IF(AQ35&gt;0,AR35/AQ35,"0%")</f>
        <v>0%</v>
      </c>
      <c r="AU35" s="480">
        <f>AO35+AO36</f>
        <v>0</v>
      </c>
      <c r="AV35" s="482">
        <f>AP35+AP36</f>
        <v>0</v>
      </c>
      <c r="AW35" s="482">
        <f>AU35+AV35</f>
        <v>0</v>
      </c>
      <c r="AX35" s="482">
        <f>AR35+AR36</f>
        <v>0</v>
      </c>
      <c r="AY35" s="480">
        <f>AW35-AX35</f>
        <v>0</v>
      </c>
      <c r="AZ35" s="484" t="e">
        <f>AX35/AW35</f>
        <v>#DIV/0!</v>
      </c>
    </row>
    <row r="36" spans="1:52" ht="12" customHeight="1">
      <c r="A36" s="523"/>
      <c r="B36" s="522"/>
      <c r="C36" s="518"/>
      <c r="D36" s="355" t="s">
        <v>12</v>
      </c>
      <c r="E36" s="322">
        <f t="shared" ref="E36" si="197">+$B$63*C35</f>
        <v>0</v>
      </c>
      <c r="F36" s="295">
        <f>+'Movimientos-Camaronailon'!J36</f>
        <v>0</v>
      </c>
      <c r="G36" s="303">
        <f>E36+F36+I35</f>
        <v>0</v>
      </c>
      <c r="H36" s="304"/>
      <c r="I36" s="303">
        <f t="shared" si="175"/>
        <v>0</v>
      </c>
      <c r="J36" s="324" t="str">
        <f t="shared" si="176"/>
        <v>0%</v>
      </c>
      <c r="K36" s="291">
        <f t="shared" ref="K36" si="198">+$C$63*C35</f>
        <v>0</v>
      </c>
      <c r="L36" s="295">
        <f>+'Movimientos-Camaronailon'!K36</f>
        <v>0</v>
      </c>
      <c r="M36" s="303">
        <f>O35+K36+L36</f>
        <v>0</v>
      </c>
      <c r="N36" s="304"/>
      <c r="O36" s="304">
        <f t="shared" si="178"/>
        <v>0</v>
      </c>
      <c r="P36" s="306" t="str">
        <f t="shared" si="179"/>
        <v>0%</v>
      </c>
      <c r="Q36" s="322">
        <f t="shared" ref="Q36" si="199">+$D$63*C35</f>
        <v>0</v>
      </c>
      <c r="R36" s="295">
        <f>+'Movimientos-Camaronailon'!L36</f>
        <v>0</v>
      </c>
      <c r="S36" s="303">
        <f>U35+Q36+R36</f>
        <v>0</v>
      </c>
      <c r="T36" s="304"/>
      <c r="U36" s="304">
        <f t="shared" si="181"/>
        <v>0</v>
      </c>
      <c r="V36" s="324" t="str">
        <f t="shared" si="182"/>
        <v>0%</v>
      </c>
      <c r="W36" s="299">
        <f t="shared" ref="W36" si="200">+$E$63*C35</f>
        <v>0</v>
      </c>
      <c r="X36" s="295">
        <f>+'Movimientos-Camaronailon'!M36</f>
        <v>0</v>
      </c>
      <c r="Y36" s="303">
        <f>AA35+W36+X36</f>
        <v>0</v>
      </c>
      <c r="Z36" s="304"/>
      <c r="AA36" s="309">
        <f t="shared" si="184"/>
        <v>0</v>
      </c>
      <c r="AB36" s="306" t="str">
        <f t="shared" si="185"/>
        <v>0%</v>
      </c>
      <c r="AC36" s="294">
        <f t="shared" ref="AC36" si="201">+$F$63*C35</f>
        <v>0</v>
      </c>
      <c r="AD36" s="295">
        <f>+'Movimientos-Camaronailon'!N36</f>
        <v>0</v>
      </c>
      <c r="AE36" s="303">
        <f>AG35+AC36+AD36</f>
        <v>0</v>
      </c>
      <c r="AF36" s="304"/>
      <c r="AG36" s="304">
        <f t="shared" si="187"/>
        <v>0</v>
      </c>
      <c r="AH36" s="306" t="str">
        <f t="shared" si="188"/>
        <v>0%</v>
      </c>
      <c r="AI36" s="322">
        <f t="shared" ref="AI36" si="202">+$G$63*C35</f>
        <v>0</v>
      </c>
      <c r="AJ36" s="295">
        <f>+'Movimientos-Camaronailon'!O36</f>
        <v>0</v>
      </c>
      <c r="AK36" s="303">
        <f>AM35+AI36+AJ36</f>
        <v>0</v>
      </c>
      <c r="AL36" s="304"/>
      <c r="AM36" s="305">
        <f t="shared" si="190"/>
        <v>0</v>
      </c>
      <c r="AN36" s="324" t="str">
        <f t="shared" si="191"/>
        <v>0%</v>
      </c>
      <c r="AO36" s="304">
        <f t="shared" si="192"/>
        <v>0</v>
      </c>
      <c r="AP36" s="295">
        <f t="shared" si="193"/>
        <v>0</v>
      </c>
      <c r="AQ36" s="303">
        <f>AS35+AO36+AP36</f>
        <v>0</v>
      </c>
      <c r="AR36" s="304">
        <f t="shared" si="194"/>
        <v>0</v>
      </c>
      <c r="AS36" s="309">
        <f t="shared" si="195"/>
        <v>0</v>
      </c>
      <c r="AT36" s="324" t="str">
        <f t="shared" si="196"/>
        <v>0%</v>
      </c>
      <c r="AU36" s="481"/>
      <c r="AV36" s="483"/>
      <c r="AW36" s="483"/>
      <c r="AX36" s="483"/>
      <c r="AY36" s="481"/>
      <c r="AZ36" s="485"/>
    </row>
    <row r="37" spans="1:52" ht="12" customHeight="1">
      <c r="A37" s="523"/>
      <c r="B37" s="521" t="str">
        <f>+'Movimientos-Camaronailon'!A37</f>
        <v>ANTONIO CRUZ CORDOVA NAKOUZI E.I.R.L</v>
      </c>
      <c r="C37" s="517">
        <f>+'Movimientos-Camaronailon'!E37:E38</f>
        <v>4.6930000000000001E-3</v>
      </c>
      <c r="D37" s="353" t="s">
        <v>11</v>
      </c>
      <c r="E37" s="322">
        <f t="shared" ref="E37" si="203">+$B$61*C37</f>
        <v>0.197106</v>
      </c>
      <c r="F37" s="295">
        <f>+'Movimientos-Camaronailon'!J37</f>
        <v>0</v>
      </c>
      <c r="G37" s="296">
        <f>E37+F37</f>
        <v>0.197106</v>
      </c>
      <c r="H37" s="297"/>
      <c r="I37" s="296">
        <f t="shared" si="0"/>
        <v>0.197106</v>
      </c>
      <c r="J37" s="323">
        <f t="shared" si="1"/>
        <v>0</v>
      </c>
      <c r="K37" s="291">
        <f t="shared" ref="K37" si="204">+$C$61*C37</f>
        <v>3.1771609999999999</v>
      </c>
      <c r="L37" s="295">
        <f>+'Movimientos-Camaronailon'!K37</f>
        <v>0</v>
      </c>
      <c r="M37" s="296">
        <f>K37+L37</f>
        <v>3.1771609999999999</v>
      </c>
      <c r="N37" s="298"/>
      <c r="O37" s="296">
        <f t="shared" si="2"/>
        <v>3.1771609999999999</v>
      </c>
      <c r="P37" s="302">
        <f t="shared" si="3"/>
        <v>0</v>
      </c>
      <c r="Q37" s="322">
        <f t="shared" ref="Q37" si="205">+$D$61*C37</f>
        <v>4.0125150000000005</v>
      </c>
      <c r="R37" s="295">
        <f>+'Movimientos-Camaronailon'!L37</f>
        <v>0</v>
      </c>
      <c r="S37" s="296">
        <f>Q37+R37</f>
        <v>4.0125150000000005</v>
      </c>
      <c r="T37" s="298"/>
      <c r="U37" s="296">
        <f t="shared" si="4"/>
        <v>4.0125150000000005</v>
      </c>
      <c r="V37" s="323">
        <f t="shared" si="5"/>
        <v>0</v>
      </c>
      <c r="W37" s="299">
        <f t="shared" ref="W37" si="206">+$E$61*C37</f>
        <v>2.9565900000000003</v>
      </c>
      <c r="X37" s="295">
        <f>+'Movimientos-Camaronailon'!M37</f>
        <v>0</v>
      </c>
      <c r="Y37" s="300">
        <f>W37+X37</f>
        <v>2.9565900000000003</v>
      </c>
      <c r="Z37" s="301">
        <f>+E73</f>
        <v>1</v>
      </c>
      <c r="AA37" s="300">
        <f t="shared" si="6"/>
        <v>1.9565900000000003</v>
      </c>
      <c r="AB37" s="302">
        <f t="shared" si="7"/>
        <v>0.33822748504188943</v>
      </c>
      <c r="AC37" s="294">
        <f t="shared" ref="AC37" si="207">+$F$61*C37</f>
        <v>6.1243650000000001</v>
      </c>
      <c r="AD37" s="295">
        <f>+'Movimientos-Camaronailon'!N37</f>
        <v>0</v>
      </c>
      <c r="AE37" s="296">
        <f>AC37+AD37</f>
        <v>6.1243650000000001</v>
      </c>
      <c r="AF37" s="298">
        <f>+F73</f>
        <v>4.9960000000000004</v>
      </c>
      <c r="AG37" s="297">
        <f t="shared" si="8"/>
        <v>1.1283649999999996</v>
      </c>
      <c r="AH37" s="302">
        <f t="shared" si="9"/>
        <v>0.81575804185413514</v>
      </c>
      <c r="AI37" s="322">
        <f t="shared" ref="AI37" si="208">+$G$61*C37</f>
        <v>2.4075090000000001</v>
      </c>
      <c r="AJ37" s="295">
        <f>+'Movimientos-Camaronailon'!O37</f>
        <v>0</v>
      </c>
      <c r="AK37" s="296">
        <f>AI37+AJ37</f>
        <v>2.4075090000000001</v>
      </c>
      <c r="AL37" s="298">
        <f>+G73</f>
        <v>2.4079999999999999</v>
      </c>
      <c r="AM37" s="296">
        <f t="shared" si="26"/>
        <v>-4.9099999999979715E-4</v>
      </c>
      <c r="AN37" s="323">
        <f>IF(AK37&gt;0,AL37/AK37,"0%")</f>
        <v>1.0002039452396647</v>
      </c>
      <c r="AO37" s="297">
        <f t="shared" si="16"/>
        <v>18.875246000000001</v>
      </c>
      <c r="AP37" s="295">
        <f t="shared" si="12"/>
        <v>0</v>
      </c>
      <c r="AQ37" s="296">
        <f>AO37+AP37</f>
        <v>18.875246000000001</v>
      </c>
      <c r="AR37" s="297">
        <f t="shared" si="29"/>
        <v>8.4039999999999999</v>
      </c>
      <c r="AS37" s="296">
        <f t="shared" si="14"/>
        <v>10.471246000000001</v>
      </c>
      <c r="AT37" s="323">
        <f t="shared" si="15"/>
        <v>0.44523923025956852</v>
      </c>
      <c r="AU37" s="480">
        <f>AO37+AO38</f>
        <v>20.973016999999999</v>
      </c>
      <c r="AV37" s="482">
        <f>AP37+AP38</f>
        <v>0</v>
      </c>
      <c r="AW37" s="480">
        <f>AU37+AV37</f>
        <v>20.973016999999999</v>
      </c>
      <c r="AX37" s="482">
        <f>AR37+AR38</f>
        <v>8.4039999999999999</v>
      </c>
      <c r="AY37" s="480">
        <f>AW37-AX37</f>
        <v>12.569016999999999</v>
      </c>
      <c r="AZ37" s="484">
        <f>AX37/AW37</f>
        <v>0.40070534439561084</v>
      </c>
    </row>
    <row r="38" spans="1:52" ht="12" customHeight="1">
      <c r="A38" s="523"/>
      <c r="B38" s="522"/>
      <c r="C38" s="518"/>
      <c r="D38" s="355" t="s">
        <v>12</v>
      </c>
      <c r="E38" s="322">
        <f t="shared" ref="E38" si="209">+$B$63*C37</f>
        <v>2.3465E-2</v>
      </c>
      <c r="F38" s="295">
        <f>+'Movimientos-Camaronailon'!J38</f>
        <v>0</v>
      </c>
      <c r="G38" s="303">
        <f>E38+F38+I37</f>
        <v>0.22057100000000002</v>
      </c>
      <c r="H38" s="304"/>
      <c r="I38" s="303">
        <f t="shared" si="0"/>
        <v>0.22057100000000002</v>
      </c>
      <c r="J38" s="324">
        <f t="shared" si="1"/>
        <v>0</v>
      </c>
      <c r="K38" s="291">
        <f t="shared" ref="K38" si="210">+$C$63*C37</f>
        <v>0.35197499999999998</v>
      </c>
      <c r="L38" s="295">
        <f>+'Movimientos-Camaronailon'!K38</f>
        <v>0</v>
      </c>
      <c r="M38" s="303">
        <f>O37+K38+L38</f>
        <v>3.5291359999999998</v>
      </c>
      <c r="N38" s="304"/>
      <c r="O38" s="305">
        <f t="shared" si="2"/>
        <v>3.5291359999999998</v>
      </c>
      <c r="P38" s="306">
        <f t="shared" si="3"/>
        <v>0</v>
      </c>
      <c r="Q38" s="322">
        <f t="shared" ref="Q38" si="211">+$D$63*C37</f>
        <v>0.44583500000000004</v>
      </c>
      <c r="R38" s="295">
        <f>+'Movimientos-Camaronailon'!L38</f>
        <v>0</v>
      </c>
      <c r="S38" s="303">
        <f>U37+Q38+R38</f>
        <v>4.4583500000000003</v>
      </c>
      <c r="T38" s="304"/>
      <c r="U38" s="305">
        <f t="shared" si="4"/>
        <v>4.4583500000000003</v>
      </c>
      <c r="V38" s="324">
        <f t="shared" si="5"/>
        <v>0</v>
      </c>
      <c r="W38" s="299">
        <f t="shared" ref="W38" si="212">+$E$63*C37</f>
        <v>0.32851000000000002</v>
      </c>
      <c r="X38" s="295">
        <f>+'Movimientos-Camaronailon'!M38</f>
        <v>0</v>
      </c>
      <c r="Y38" s="303">
        <f>AA37+W38+X38</f>
        <v>2.2851000000000004</v>
      </c>
      <c r="Z38" s="304"/>
      <c r="AA38" s="305">
        <f t="shared" si="6"/>
        <v>2.2851000000000004</v>
      </c>
      <c r="AB38" s="306">
        <f t="shared" si="7"/>
        <v>0</v>
      </c>
      <c r="AC38" s="294">
        <f t="shared" ref="AC38" si="213">+$F$63*C37</f>
        <v>0.68048500000000001</v>
      </c>
      <c r="AD38" s="295">
        <f>+'Movimientos-Camaronailon'!N38</f>
        <v>0</v>
      </c>
      <c r="AE38" s="303">
        <f>AG37+AC38+AD38</f>
        <v>1.8088499999999996</v>
      </c>
      <c r="AF38" s="304"/>
      <c r="AG38" s="304">
        <f t="shared" si="8"/>
        <v>1.8088499999999996</v>
      </c>
      <c r="AH38" s="306">
        <f t="shared" si="9"/>
        <v>0</v>
      </c>
      <c r="AI38" s="322">
        <f t="shared" ref="AI38" si="214">+$G$63*C37</f>
        <v>0.26750099999999999</v>
      </c>
      <c r="AJ38" s="295">
        <f>+'Movimientos-Camaronailon'!O38</f>
        <v>0</v>
      </c>
      <c r="AK38" s="303">
        <f>AM37+AI38+AJ38</f>
        <v>0.26701000000000019</v>
      </c>
      <c r="AL38" s="304"/>
      <c r="AM38" s="305">
        <f t="shared" si="26"/>
        <v>0.26701000000000019</v>
      </c>
      <c r="AN38" s="324">
        <f t="shared" si="11"/>
        <v>0</v>
      </c>
      <c r="AO38" s="304">
        <f t="shared" si="16"/>
        <v>2.0977709999999998</v>
      </c>
      <c r="AP38" s="295">
        <f t="shared" si="12"/>
        <v>0</v>
      </c>
      <c r="AQ38" s="303">
        <f>AS37+AO38+AP38</f>
        <v>12.569017000000001</v>
      </c>
      <c r="AR38" s="304">
        <f t="shared" si="29"/>
        <v>0</v>
      </c>
      <c r="AS38" s="305">
        <f t="shared" si="14"/>
        <v>12.569017000000001</v>
      </c>
      <c r="AT38" s="324">
        <f t="shared" si="15"/>
        <v>0</v>
      </c>
      <c r="AU38" s="481"/>
      <c r="AV38" s="483"/>
      <c r="AW38" s="481"/>
      <c r="AX38" s="483"/>
      <c r="AY38" s="481"/>
      <c r="AZ38" s="485"/>
    </row>
    <row r="39" spans="1:52" ht="12" customHeight="1">
      <c r="A39" s="523"/>
      <c r="B39" s="521" t="str">
        <f>+'Movimientos-Camaronailon'!A39</f>
        <v>ENFEMAR LTDA. SOC. PESQ.</v>
      </c>
      <c r="C39" s="517">
        <f>+'Movimientos-Camaronailon'!E39:E40</f>
        <v>2.7E-4</v>
      </c>
      <c r="D39" s="353" t="s">
        <v>11</v>
      </c>
      <c r="E39" s="322">
        <f t="shared" ref="E39" si="215">+$B$61*C39</f>
        <v>1.1339999999999999E-2</v>
      </c>
      <c r="F39" s="295">
        <f>+'Movimientos-Camaronailon'!J39</f>
        <v>0</v>
      </c>
      <c r="G39" s="296">
        <f>E39+F39</f>
        <v>1.1339999999999999E-2</v>
      </c>
      <c r="H39" s="297"/>
      <c r="I39" s="296">
        <f t="shared" si="0"/>
        <v>1.1339999999999999E-2</v>
      </c>
      <c r="J39" s="323">
        <f t="shared" si="1"/>
        <v>0</v>
      </c>
      <c r="K39" s="291">
        <f t="shared" ref="K39" si="216">+$C$61*C39</f>
        <v>0.18279000000000001</v>
      </c>
      <c r="L39" s="295">
        <f>+'Movimientos-Camaronailon'!K39</f>
        <v>0</v>
      </c>
      <c r="M39" s="296">
        <f>K39+L39</f>
        <v>0.18279000000000001</v>
      </c>
      <c r="N39" s="298"/>
      <c r="O39" s="296">
        <f t="shared" si="2"/>
        <v>0.18279000000000001</v>
      </c>
      <c r="P39" s="302">
        <f t="shared" si="3"/>
        <v>0</v>
      </c>
      <c r="Q39" s="322">
        <f t="shared" ref="Q39" si="217">+$D$61*C39</f>
        <v>0.23085</v>
      </c>
      <c r="R39" s="295">
        <f>+'Movimientos-Camaronailon'!L39</f>
        <v>0</v>
      </c>
      <c r="S39" s="296">
        <f>Q39+R39</f>
        <v>0.23085</v>
      </c>
      <c r="T39" s="298"/>
      <c r="U39" s="296">
        <f t="shared" si="4"/>
        <v>0.23085</v>
      </c>
      <c r="V39" s="323">
        <f t="shared" si="5"/>
        <v>0</v>
      </c>
      <c r="W39" s="299">
        <f t="shared" ref="W39" si="218">+$E$61*C39</f>
        <v>0.1701</v>
      </c>
      <c r="X39" s="295">
        <f>+'Movimientos-Camaronailon'!M39</f>
        <v>0</v>
      </c>
      <c r="Y39" s="300">
        <f>W39+X39</f>
        <v>0.1701</v>
      </c>
      <c r="Z39" s="301"/>
      <c r="AA39" s="300">
        <f t="shared" si="6"/>
        <v>0.1701</v>
      </c>
      <c r="AB39" s="302">
        <f t="shared" si="7"/>
        <v>0</v>
      </c>
      <c r="AC39" s="294">
        <f t="shared" ref="AC39" si="219">+$F$61*C39</f>
        <v>0.35235</v>
      </c>
      <c r="AD39" s="295">
        <f>+'Movimientos-Camaronailon'!N39</f>
        <v>0</v>
      </c>
      <c r="AE39" s="296">
        <f>AC39+AD39</f>
        <v>0.35235</v>
      </c>
      <c r="AF39" s="298"/>
      <c r="AG39" s="297">
        <f t="shared" si="8"/>
        <v>0.35235</v>
      </c>
      <c r="AH39" s="302">
        <f t="shared" si="9"/>
        <v>0</v>
      </c>
      <c r="AI39" s="322">
        <f t="shared" ref="AI39" si="220">+$G$61*C39</f>
        <v>0.13850999999999999</v>
      </c>
      <c r="AJ39" s="295">
        <f>+'Movimientos-Camaronailon'!O39</f>
        <v>0</v>
      </c>
      <c r="AK39" s="296">
        <f>AI39+AJ39</f>
        <v>0.13850999999999999</v>
      </c>
      <c r="AL39" s="298"/>
      <c r="AM39" s="296">
        <f t="shared" si="26"/>
        <v>0.13850999999999999</v>
      </c>
      <c r="AN39" s="323">
        <f t="shared" si="11"/>
        <v>0</v>
      </c>
      <c r="AO39" s="297">
        <f t="shared" ref="AO39:AO56" si="221">+E39+K39+Q39+W39+AC39+AI39</f>
        <v>1.0859399999999999</v>
      </c>
      <c r="AP39" s="295">
        <f t="shared" si="12"/>
        <v>0</v>
      </c>
      <c r="AQ39" s="296">
        <f>AO39+AP39</f>
        <v>1.0859399999999999</v>
      </c>
      <c r="AR39" s="297">
        <f t="shared" si="13"/>
        <v>0</v>
      </c>
      <c r="AS39" s="296">
        <f t="shared" si="14"/>
        <v>1.0859399999999999</v>
      </c>
      <c r="AT39" s="323">
        <f t="shared" si="15"/>
        <v>0</v>
      </c>
      <c r="AU39" s="480">
        <f>AO39+AO40</f>
        <v>1.2066299999999999</v>
      </c>
      <c r="AV39" s="482">
        <f>AP39+AP40</f>
        <v>0</v>
      </c>
      <c r="AW39" s="480">
        <f>AU39+AV39</f>
        <v>1.2066299999999999</v>
      </c>
      <c r="AX39" s="482">
        <f>AR39+AR40</f>
        <v>0</v>
      </c>
      <c r="AY39" s="480">
        <f>AW39-AX39</f>
        <v>1.2066299999999999</v>
      </c>
      <c r="AZ39" s="484">
        <f>AX39/AW39</f>
        <v>0</v>
      </c>
    </row>
    <row r="40" spans="1:52" ht="12" customHeight="1">
      <c r="A40" s="523"/>
      <c r="B40" s="522"/>
      <c r="C40" s="518"/>
      <c r="D40" s="355" t="s">
        <v>12</v>
      </c>
      <c r="E40" s="322">
        <f t="shared" ref="E40" si="222">+$B$63*C39</f>
        <v>1.3500000000000001E-3</v>
      </c>
      <c r="F40" s="295">
        <f>+'Movimientos-Camaronailon'!J40</f>
        <v>0</v>
      </c>
      <c r="G40" s="303">
        <f>E40+F40+I39</f>
        <v>1.269E-2</v>
      </c>
      <c r="H40" s="304"/>
      <c r="I40" s="303">
        <f t="shared" si="0"/>
        <v>1.269E-2</v>
      </c>
      <c r="J40" s="324">
        <f t="shared" si="1"/>
        <v>0</v>
      </c>
      <c r="K40" s="291">
        <f t="shared" ref="K40" si="223">+$C$63*C39</f>
        <v>2.0250000000000001E-2</v>
      </c>
      <c r="L40" s="295">
        <f>+'Movimientos-Camaronailon'!K40</f>
        <v>0</v>
      </c>
      <c r="M40" s="303">
        <f>O39+K40+L40</f>
        <v>0.20304</v>
      </c>
      <c r="N40" s="304"/>
      <c r="O40" s="305">
        <f t="shared" si="2"/>
        <v>0.20304</v>
      </c>
      <c r="P40" s="306">
        <f t="shared" si="3"/>
        <v>0</v>
      </c>
      <c r="Q40" s="322">
        <f t="shared" ref="Q40" si="224">+$D$63*C39</f>
        <v>2.5649999999999999E-2</v>
      </c>
      <c r="R40" s="295">
        <f>+'Movimientos-Camaronailon'!L40</f>
        <v>0</v>
      </c>
      <c r="S40" s="303">
        <f>U39+Q40+R40</f>
        <v>0.25650000000000001</v>
      </c>
      <c r="T40" s="304"/>
      <c r="U40" s="305">
        <f t="shared" si="4"/>
        <v>0.25650000000000001</v>
      </c>
      <c r="V40" s="324">
        <f t="shared" si="5"/>
        <v>0</v>
      </c>
      <c r="W40" s="299">
        <f t="shared" ref="W40" si="225">+$E$63*C39</f>
        <v>1.89E-2</v>
      </c>
      <c r="X40" s="295">
        <f>+'Movimientos-Camaronailon'!M40</f>
        <v>0</v>
      </c>
      <c r="Y40" s="305">
        <f>AA39+W40+X40</f>
        <v>0.189</v>
      </c>
      <c r="Z40" s="304"/>
      <c r="AA40" s="305">
        <f t="shared" si="6"/>
        <v>0.189</v>
      </c>
      <c r="AB40" s="306">
        <f t="shared" si="7"/>
        <v>0</v>
      </c>
      <c r="AC40" s="294">
        <f t="shared" ref="AC40" si="226">+$F$63*C39</f>
        <v>3.9149999999999997E-2</v>
      </c>
      <c r="AD40" s="295">
        <f>+'Movimientos-Camaronailon'!N40</f>
        <v>0</v>
      </c>
      <c r="AE40" s="303">
        <f>AG39+AC40+AD40</f>
        <v>0.39150000000000001</v>
      </c>
      <c r="AF40" s="304"/>
      <c r="AG40" s="304">
        <f t="shared" si="8"/>
        <v>0.39150000000000001</v>
      </c>
      <c r="AH40" s="306">
        <f t="shared" si="9"/>
        <v>0</v>
      </c>
      <c r="AI40" s="322">
        <f t="shared" ref="AI40" si="227">+$G$63*C39</f>
        <v>1.5390000000000001E-2</v>
      </c>
      <c r="AJ40" s="295">
        <f>+'Movimientos-Camaronailon'!O40</f>
        <v>0</v>
      </c>
      <c r="AK40" s="303">
        <f>AM39+AI40+AJ40</f>
        <v>0.15389999999999998</v>
      </c>
      <c r="AL40" s="304"/>
      <c r="AM40" s="305">
        <f>AK40-AL40</f>
        <v>0.15389999999999998</v>
      </c>
      <c r="AN40" s="324">
        <f t="shared" si="11"/>
        <v>0</v>
      </c>
      <c r="AO40" s="304">
        <f t="shared" si="221"/>
        <v>0.12069000000000001</v>
      </c>
      <c r="AP40" s="295">
        <f t="shared" si="12"/>
        <v>0</v>
      </c>
      <c r="AQ40" s="303">
        <f>AS39+AO40+AP40</f>
        <v>1.2066299999999999</v>
      </c>
      <c r="AR40" s="304">
        <f t="shared" si="13"/>
        <v>0</v>
      </c>
      <c r="AS40" s="305">
        <f t="shared" si="14"/>
        <v>1.2066299999999999</v>
      </c>
      <c r="AT40" s="324">
        <f t="shared" si="15"/>
        <v>0</v>
      </c>
      <c r="AU40" s="481"/>
      <c r="AV40" s="483"/>
      <c r="AW40" s="481"/>
      <c r="AX40" s="483"/>
      <c r="AY40" s="481"/>
      <c r="AZ40" s="485"/>
    </row>
    <row r="41" spans="1:52" ht="12" customHeight="1">
      <c r="A41" s="523"/>
      <c r="B41" s="521" t="str">
        <f>+'Movimientos-Camaronailon'!A41</f>
        <v>ALIMENTOS ALSAN LTDA</v>
      </c>
      <c r="C41" s="517">
        <f>+'Movimientos-Camaronailon'!E41:E42</f>
        <v>0</v>
      </c>
      <c r="D41" s="353" t="s">
        <v>11</v>
      </c>
      <c r="E41" s="322">
        <f t="shared" ref="E41" si="228">+$B$61*C41</f>
        <v>0</v>
      </c>
      <c r="F41" s="295">
        <f>+'Movimientos-Camaronailon'!J41</f>
        <v>0</v>
      </c>
      <c r="G41" s="296">
        <f>E41+F41</f>
        <v>0</v>
      </c>
      <c r="H41" s="297"/>
      <c r="I41" s="296">
        <f t="shared" si="0"/>
        <v>0</v>
      </c>
      <c r="J41" s="323" t="str">
        <f t="shared" si="1"/>
        <v>0%</v>
      </c>
      <c r="K41" s="291">
        <f t="shared" ref="K41" si="229">+$C$61*C41</f>
        <v>0</v>
      </c>
      <c r="L41" s="295">
        <f>+'Movimientos-Camaronailon'!K41</f>
        <v>0</v>
      </c>
      <c r="M41" s="296">
        <f>K41+L41</f>
        <v>0</v>
      </c>
      <c r="N41" s="298"/>
      <c r="O41" s="296">
        <f t="shared" si="2"/>
        <v>0</v>
      </c>
      <c r="P41" s="302" t="str">
        <f t="shared" si="3"/>
        <v>0%</v>
      </c>
      <c r="Q41" s="322">
        <f t="shared" ref="Q41" si="230">+$D$61*C41</f>
        <v>0</v>
      </c>
      <c r="R41" s="295">
        <f>+'Movimientos-Camaronailon'!L41</f>
        <v>0</v>
      </c>
      <c r="S41" s="296">
        <f>Q41+R41</f>
        <v>0</v>
      </c>
      <c r="T41" s="298"/>
      <c r="U41" s="296">
        <f t="shared" si="4"/>
        <v>0</v>
      </c>
      <c r="V41" s="323" t="str">
        <f t="shared" si="5"/>
        <v>0%</v>
      </c>
      <c r="W41" s="299">
        <f t="shared" ref="W41" si="231">+$E$61*C41</f>
        <v>0</v>
      </c>
      <c r="X41" s="295">
        <f>+'Movimientos-Camaronailon'!M41</f>
        <v>0</v>
      </c>
      <c r="Y41" s="300">
        <f>W41+X41</f>
        <v>0</v>
      </c>
      <c r="Z41" s="301"/>
      <c r="AA41" s="300">
        <f t="shared" si="6"/>
        <v>0</v>
      </c>
      <c r="AB41" s="302" t="str">
        <f t="shared" si="7"/>
        <v>0%</v>
      </c>
      <c r="AC41" s="294">
        <f t="shared" ref="AC41" si="232">+$F$61*C41</f>
        <v>0</v>
      </c>
      <c r="AD41" s="295">
        <f>+'Movimientos-Camaronailon'!N41</f>
        <v>0</v>
      </c>
      <c r="AE41" s="296">
        <f>AC41+AD41</f>
        <v>0</v>
      </c>
      <c r="AF41" s="298"/>
      <c r="AG41" s="297">
        <f t="shared" si="8"/>
        <v>0</v>
      </c>
      <c r="AH41" s="302" t="str">
        <f t="shared" si="9"/>
        <v>0%</v>
      </c>
      <c r="AI41" s="322">
        <f t="shared" ref="AI41" si="233">+$G$61*C41</f>
        <v>0</v>
      </c>
      <c r="AJ41" s="295">
        <f>+'Movimientos-Camaronailon'!O41</f>
        <v>0</v>
      </c>
      <c r="AK41" s="296">
        <f>AI41+AJ41</f>
        <v>0</v>
      </c>
      <c r="AL41" s="298"/>
      <c r="AM41" s="296">
        <f t="shared" si="26"/>
        <v>0</v>
      </c>
      <c r="AN41" s="323" t="str">
        <f>IF(AK41&gt;0,AL41/AK41,"0%")</f>
        <v>0%</v>
      </c>
      <c r="AO41" s="297">
        <f t="shared" si="221"/>
        <v>0</v>
      </c>
      <c r="AP41" s="295">
        <f t="shared" si="12"/>
        <v>0</v>
      </c>
      <c r="AQ41" s="296">
        <f>AO41+AP41</f>
        <v>0</v>
      </c>
      <c r="AR41" s="297">
        <f t="shared" si="13"/>
        <v>0</v>
      </c>
      <c r="AS41" s="296">
        <f t="shared" si="14"/>
        <v>0</v>
      </c>
      <c r="AT41" s="323" t="str">
        <f t="shared" si="15"/>
        <v>0%</v>
      </c>
      <c r="AU41" s="480">
        <f>AO41+AO42</f>
        <v>0</v>
      </c>
      <c r="AV41" s="482">
        <f>AP41+AP42</f>
        <v>0</v>
      </c>
      <c r="AW41" s="480">
        <f>AU41+AV41</f>
        <v>0</v>
      </c>
      <c r="AX41" s="482">
        <f>AR41+AR42</f>
        <v>0</v>
      </c>
      <c r="AY41" s="480">
        <f>AW41-AX41</f>
        <v>0</v>
      </c>
      <c r="AZ41" s="484">
        <v>0</v>
      </c>
    </row>
    <row r="42" spans="1:52" ht="12" customHeight="1">
      <c r="A42" s="523"/>
      <c r="B42" s="522"/>
      <c r="C42" s="518"/>
      <c r="D42" s="355" t="s">
        <v>12</v>
      </c>
      <c r="E42" s="322">
        <f t="shared" ref="E42" si="234">+$B$63*C41</f>
        <v>0</v>
      </c>
      <c r="F42" s="295">
        <f>+'Movimientos-Camaronailon'!J42</f>
        <v>0</v>
      </c>
      <c r="G42" s="305">
        <f>E42+F42+I41</f>
        <v>0</v>
      </c>
      <c r="H42" s="295"/>
      <c r="I42" s="305">
        <f t="shared" si="0"/>
        <v>0</v>
      </c>
      <c r="J42" s="324" t="str">
        <f t="shared" si="1"/>
        <v>0%</v>
      </c>
      <c r="K42" s="291">
        <f t="shared" ref="K42" si="235">+$C$63*C41</f>
        <v>0</v>
      </c>
      <c r="L42" s="295">
        <f>+'Movimientos-Camaronailon'!K42</f>
        <v>0</v>
      </c>
      <c r="M42" s="305">
        <f>O41+K42+L42</f>
        <v>0</v>
      </c>
      <c r="N42" s="304"/>
      <c r="O42" s="305">
        <f t="shared" si="2"/>
        <v>0</v>
      </c>
      <c r="P42" s="306" t="str">
        <f t="shared" si="3"/>
        <v>0%</v>
      </c>
      <c r="Q42" s="322">
        <f t="shared" ref="Q42" si="236">+$D$63*C41</f>
        <v>0</v>
      </c>
      <c r="R42" s="295">
        <f>+'Movimientos-Camaronailon'!L42</f>
        <v>0</v>
      </c>
      <c r="S42" s="305">
        <f>U41+Q42+R42</f>
        <v>0</v>
      </c>
      <c r="T42" s="304"/>
      <c r="U42" s="305">
        <f t="shared" si="4"/>
        <v>0</v>
      </c>
      <c r="V42" s="324" t="str">
        <f t="shared" si="5"/>
        <v>0%</v>
      </c>
      <c r="W42" s="299">
        <f t="shared" ref="W42" si="237">+$E$63*C41</f>
        <v>0</v>
      </c>
      <c r="X42" s="295">
        <f>+'Movimientos-Camaronailon'!M42</f>
        <v>0</v>
      </c>
      <c r="Y42" s="305">
        <f>AA41+W42+X42</f>
        <v>0</v>
      </c>
      <c r="Z42" s="304"/>
      <c r="AA42" s="305">
        <f t="shared" si="6"/>
        <v>0</v>
      </c>
      <c r="AB42" s="306" t="str">
        <f t="shared" si="7"/>
        <v>0%</v>
      </c>
      <c r="AC42" s="294">
        <f t="shared" ref="AC42" si="238">+$F$63*C41</f>
        <v>0</v>
      </c>
      <c r="AD42" s="295">
        <f>+'Movimientos-Camaronailon'!N42</f>
        <v>0</v>
      </c>
      <c r="AE42" s="305">
        <f>AG41+AC42+AD42</f>
        <v>0</v>
      </c>
      <c r="AF42" s="304"/>
      <c r="AG42" s="304">
        <f t="shared" si="8"/>
        <v>0</v>
      </c>
      <c r="AH42" s="306" t="str">
        <f t="shared" si="9"/>
        <v>0%</v>
      </c>
      <c r="AI42" s="322">
        <f t="shared" ref="AI42" si="239">+$G$63*C41</f>
        <v>0</v>
      </c>
      <c r="AJ42" s="295">
        <f>+'Movimientos-Camaronailon'!O42</f>
        <v>0</v>
      </c>
      <c r="AK42" s="305">
        <f>AM41+AI42+AJ42</f>
        <v>0</v>
      </c>
      <c r="AL42" s="304"/>
      <c r="AM42" s="305">
        <f>AK42-AL42</f>
        <v>0</v>
      </c>
      <c r="AN42" s="324" t="str">
        <f t="shared" si="11"/>
        <v>0%</v>
      </c>
      <c r="AO42" s="304">
        <f t="shared" si="221"/>
        <v>0</v>
      </c>
      <c r="AP42" s="295">
        <f t="shared" si="12"/>
        <v>0</v>
      </c>
      <c r="AQ42" s="305">
        <f>AS41+AO42+AP42</f>
        <v>0</v>
      </c>
      <c r="AR42" s="295">
        <f t="shared" si="13"/>
        <v>0</v>
      </c>
      <c r="AS42" s="305">
        <f t="shared" si="14"/>
        <v>0</v>
      </c>
      <c r="AT42" s="324" t="str">
        <f t="shared" si="15"/>
        <v>0%</v>
      </c>
      <c r="AU42" s="487"/>
      <c r="AV42" s="483"/>
      <c r="AW42" s="487"/>
      <c r="AX42" s="486"/>
      <c r="AY42" s="487"/>
      <c r="AZ42" s="485"/>
    </row>
    <row r="43" spans="1:52" ht="12" customHeight="1">
      <c r="A43" s="523"/>
      <c r="B43" s="521" t="str">
        <f>+'Movimientos-Camaronailon'!A43</f>
        <v>PACIFICBLU SpA.</v>
      </c>
      <c r="C43" s="517">
        <f>+'Movimientos-Camaronailon'!E43:E44</f>
        <v>1.34646E-2</v>
      </c>
      <c r="D43" s="353" t="s">
        <v>11</v>
      </c>
      <c r="E43" s="322">
        <f t="shared" ref="E43" si="240">+$B$61*C43</f>
        <v>0.56551320000000005</v>
      </c>
      <c r="F43" s="295">
        <f>+'Movimientos-Camaronailon'!J43</f>
        <v>0.24872870000000002</v>
      </c>
      <c r="G43" s="296">
        <f>E43+F43</f>
        <v>0.81424190000000007</v>
      </c>
      <c r="H43" s="297"/>
      <c r="I43" s="296">
        <f t="shared" ref="I43:I46" si="241">G43-H43</f>
        <v>0.81424190000000007</v>
      </c>
      <c r="J43" s="323">
        <f t="shared" si="1"/>
        <v>0</v>
      </c>
      <c r="K43" s="291">
        <f t="shared" ref="K43" si="242">+$C$61*C43</f>
        <v>9.1155342000000008</v>
      </c>
      <c r="L43" s="295">
        <f>+'Movimientos-Camaronailon'!K43</f>
        <v>3.9796592000000004</v>
      </c>
      <c r="M43" s="296">
        <f>K43+L43</f>
        <v>13.095193400000001</v>
      </c>
      <c r="N43" s="298"/>
      <c r="O43" s="296">
        <f t="shared" ref="O43:O46" si="243">M43-N43</f>
        <v>13.095193400000001</v>
      </c>
      <c r="P43" s="302">
        <f t="shared" si="3"/>
        <v>0</v>
      </c>
      <c r="Q43" s="322">
        <f t="shared" ref="Q43" si="244">+$D$61*C43</f>
        <v>11.512233</v>
      </c>
      <c r="R43" s="295">
        <f>+'Movimientos-Camaronailon'!L43</f>
        <v>5.027495</v>
      </c>
      <c r="S43" s="296">
        <f>Q43+R43</f>
        <v>16.539728</v>
      </c>
      <c r="T43" s="298"/>
      <c r="U43" s="296">
        <f t="shared" ref="U43:U46" si="245">S43-T43</f>
        <v>16.539728</v>
      </c>
      <c r="V43" s="323">
        <f t="shared" si="5"/>
        <v>0</v>
      </c>
      <c r="W43" s="299">
        <f t="shared" ref="W43" si="246">+$E$61*C43</f>
        <v>8.482698000000001</v>
      </c>
      <c r="X43" s="295">
        <f>+'Movimientos-Camaronailon'!M43</f>
        <v>3.7044700000000024</v>
      </c>
      <c r="Y43" s="300">
        <f>W43+X43</f>
        <v>12.187168000000003</v>
      </c>
      <c r="Z43" s="301"/>
      <c r="AA43" s="300">
        <f t="shared" ref="AA43:AA46" si="247">Y43-Z43</f>
        <v>12.187168000000003</v>
      </c>
      <c r="AB43" s="302">
        <f t="shared" si="7"/>
        <v>0</v>
      </c>
      <c r="AC43" s="294">
        <f t="shared" ref="AC43" si="248">+$F$61*C43</f>
        <v>17.571303</v>
      </c>
      <c r="AD43" s="295">
        <f>+'Movimientos-Camaronailon'!N43</f>
        <v>7.6735450000000043</v>
      </c>
      <c r="AE43" s="296">
        <f>AC43+AD43</f>
        <v>25.244848000000005</v>
      </c>
      <c r="AF43" s="298"/>
      <c r="AG43" s="297">
        <f t="shared" si="8"/>
        <v>25.244848000000005</v>
      </c>
      <c r="AH43" s="302">
        <f t="shared" si="9"/>
        <v>0</v>
      </c>
      <c r="AI43" s="322">
        <f t="shared" ref="AI43" si="249">+$G$61*C43</f>
        <v>6.9073397999999999</v>
      </c>
      <c r="AJ43" s="295">
        <f>+'Movimientos-Camaronailon'!O43</f>
        <v>3.0164970000000011</v>
      </c>
      <c r="AK43" s="296">
        <f>AI43+AJ43</f>
        <v>9.9238368000000001</v>
      </c>
      <c r="AL43" s="298"/>
      <c r="AM43" s="296">
        <f t="shared" si="26"/>
        <v>9.9238368000000001</v>
      </c>
      <c r="AN43" s="323">
        <f t="shared" si="11"/>
        <v>0</v>
      </c>
      <c r="AO43" s="297">
        <f t="shared" si="221"/>
        <v>54.154621200000001</v>
      </c>
      <c r="AP43" s="295">
        <f t="shared" ref="AP43:AP46" si="250">F43+L43+R43+X43+AD43+AJ43</f>
        <v>23.650394900000009</v>
      </c>
      <c r="AQ43" s="296">
        <f>AO43+AP43</f>
        <v>77.805016100000017</v>
      </c>
      <c r="AR43" s="297">
        <f t="shared" ref="AR43:AR46" si="251">H43+N43+T43+Z43+AF43+AL43</f>
        <v>0</v>
      </c>
      <c r="AS43" s="296">
        <f t="shared" ref="AS43:AS46" si="252">AQ43-AR43</f>
        <v>77.805016100000017</v>
      </c>
      <c r="AT43" s="323">
        <f t="shared" si="15"/>
        <v>0</v>
      </c>
      <c r="AU43" s="480">
        <f>AO43+AO44</f>
        <v>60.173297400000003</v>
      </c>
      <c r="AV43" s="482">
        <f>AP43+AP44</f>
        <v>23.650394900000009</v>
      </c>
      <c r="AW43" s="480">
        <f>AU43+AV43</f>
        <v>83.823692300000005</v>
      </c>
      <c r="AX43" s="482">
        <f>AR43+AR44</f>
        <v>0</v>
      </c>
      <c r="AY43" s="480">
        <f>AW43-AX43</f>
        <v>83.823692300000005</v>
      </c>
      <c r="AZ43" s="484">
        <f>AX43/AW43</f>
        <v>0</v>
      </c>
    </row>
    <row r="44" spans="1:52" ht="12" customHeight="1">
      <c r="A44" s="523"/>
      <c r="B44" s="522"/>
      <c r="C44" s="518"/>
      <c r="D44" s="355" t="s">
        <v>12</v>
      </c>
      <c r="E44" s="322">
        <f t="shared" ref="E44" si="253">+$B$63*C43</f>
        <v>6.7322999999999994E-2</v>
      </c>
      <c r="F44" s="295">
        <f>+'Movimientos-Camaronailon'!J44</f>
        <v>0</v>
      </c>
      <c r="G44" s="303">
        <f>E44+F44+I43</f>
        <v>0.8815649000000001</v>
      </c>
      <c r="H44" s="304"/>
      <c r="I44" s="303">
        <f t="shared" si="241"/>
        <v>0.8815649000000001</v>
      </c>
      <c r="J44" s="324">
        <f t="shared" si="1"/>
        <v>0</v>
      </c>
      <c r="K44" s="291">
        <f t="shared" ref="K44" si="254">+$C$63*C43</f>
        <v>1.0098450000000001</v>
      </c>
      <c r="L44" s="295">
        <f>+'Movimientos-Camaronailon'!K44</f>
        <v>0</v>
      </c>
      <c r="M44" s="303">
        <f>O43+K44+L44</f>
        <v>14.105038400000002</v>
      </c>
      <c r="N44" s="304"/>
      <c r="O44" s="309">
        <f t="shared" si="243"/>
        <v>14.105038400000002</v>
      </c>
      <c r="P44" s="306">
        <f t="shared" si="3"/>
        <v>0</v>
      </c>
      <c r="Q44" s="322">
        <f t="shared" ref="Q44" si="255">+$D$63*C43</f>
        <v>1.279137</v>
      </c>
      <c r="R44" s="295">
        <f>+'Movimientos-Camaronailon'!L44</f>
        <v>0</v>
      </c>
      <c r="S44" s="303">
        <f>U43+Q44+R44</f>
        <v>17.818864999999999</v>
      </c>
      <c r="T44" s="304"/>
      <c r="U44" s="309">
        <f t="shared" si="245"/>
        <v>17.818864999999999</v>
      </c>
      <c r="V44" s="324">
        <f t="shared" si="5"/>
        <v>0</v>
      </c>
      <c r="W44" s="299">
        <f t="shared" ref="W44" si="256">+$E$63*C43</f>
        <v>0.94252199999999997</v>
      </c>
      <c r="X44" s="295">
        <f>+'Movimientos-Camaronailon'!M44</f>
        <v>0</v>
      </c>
      <c r="Y44" s="303">
        <f>AA43+W44+X44</f>
        <v>13.129690000000004</v>
      </c>
      <c r="Z44" s="304"/>
      <c r="AA44" s="309">
        <f t="shared" si="247"/>
        <v>13.129690000000004</v>
      </c>
      <c r="AB44" s="306">
        <f t="shared" si="7"/>
        <v>0</v>
      </c>
      <c r="AC44" s="294">
        <f t="shared" ref="AC44" si="257">+$F$63*C43</f>
        <v>1.952367</v>
      </c>
      <c r="AD44" s="295">
        <f>+'Movimientos-Camaronailon'!N44</f>
        <v>0</v>
      </c>
      <c r="AE44" s="303">
        <f>AG43+AC44+AD44</f>
        <v>27.197215000000003</v>
      </c>
      <c r="AF44" s="304"/>
      <c r="AG44" s="304">
        <f t="shared" si="8"/>
        <v>27.197215000000003</v>
      </c>
      <c r="AH44" s="306">
        <f t="shared" si="9"/>
        <v>0</v>
      </c>
      <c r="AI44" s="322">
        <f t="shared" ref="AI44" si="258">+$G$63*C43</f>
        <v>0.7674822</v>
      </c>
      <c r="AJ44" s="295">
        <f>+'Movimientos-Camaronailon'!O44</f>
        <v>0</v>
      </c>
      <c r="AK44" s="303">
        <f>AM43+AI44+AJ44</f>
        <v>10.691319</v>
      </c>
      <c r="AL44" s="304"/>
      <c r="AM44" s="305">
        <f>AK44-AL44</f>
        <v>10.691319</v>
      </c>
      <c r="AN44" s="324">
        <f t="shared" si="11"/>
        <v>0</v>
      </c>
      <c r="AO44" s="304">
        <f t="shared" si="221"/>
        <v>6.0186761999999998</v>
      </c>
      <c r="AP44" s="295">
        <f t="shared" si="250"/>
        <v>0</v>
      </c>
      <c r="AQ44" s="303">
        <f>AS43+AO44+AP44</f>
        <v>83.823692300000019</v>
      </c>
      <c r="AR44" s="304">
        <f t="shared" si="251"/>
        <v>0</v>
      </c>
      <c r="AS44" s="309">
        <f t="shared" si="252"/>
        <v>83.823692300000019</v>
      </c>
      <c r="AT44" s="324">
        <f t="shared" si="15"/>
        <v>0</v>
      </c>
      <c r="AU44" s="481"/>
      <c r="AV44" s="483"/>
      <c r="AW44" s="481"/>
      <c r="AX44" s="483"/>
      <c r="AY44" s="481"/>
      <c r="AZ44" s="485"/>
    </row>
    <row r="45" spans="1:52" ht="12" customHeight="1">
      <c r="A45" s="523"/>
      <c r="B45" s="521" t="str">
        <f>+'Movimientos-Camaronailon'!A45</f>
        <v>SOC. DISTRIMAR LTDA.</v>
      </c>
      <c r="C45" s="517">
        <f>+'Movimientos-Camaronailon'!E45:E46</f>
        <v>0</v>
      </c>
      <c r="D45" s="353" t="s">
        <v>11</v>
      </c>
      <c r="E45" s="322">
        <f t="shared" ref="E45" si="259">+$B$61*C45</f>
        <v>0</v>
      </c>
      <c r="F45" s="295">
        <f>+'Movimientos-Camaronailon'!J45</f>
        <v>0.53344999999999998</v>
      </c>
      <c r="G45" s="296">
        <f>E45+F45</f>
        <v>0.53344999999999998</v>
      </c>
      <c r="H45" s="295"/>
      <c r="I45" s="305">
        <f t="shared" si="241"/>
        <v>0.53344999999999998</v>
      </c>
      <c r="J45" s="323">
        <f t="shared" si="1"/>
        <v>0</v>
      </c>
      <c r="K45" s="291">
        <f t="shared" ref="K45" si="260">+$C$61*C45</f>
        <v>0</v>
      </c>
      <c r="L45" s="295">
        <f>+'Movimientos-Camaronailon'!K45</f>
        <v>8.5351999999999997</v>
      </c>
      <c r="M45" s="296">
        <f>K45+L45</f>
        <v>8.5351999999999997</v>
      </c>
      <c r="N45" s="298"/>
      <c r="O45" s="296">
        <f t="shared" si="243"/>
        <v>8.5351999999999997</v>
      </c>
      <c r="P45" s="302">
        <f t="shared" si="3"/>
        <v>0</v>
      </c>
      <c r="Q45" s="322">
        <f t="shared" ref="Q45" si="261">+$D$61*C45</f>
        <v>0</v>
      </c>
      <c r="R45" s="295">
        <f>+'Movimientos-Camaronailon'!L45</f>
        <v>10.782500000000001</v>
      </c>
      <c r="S45" s="296">
        <f>Q45+R45</f>
        <v>10.782500000000001</v>
      </c>
      <c r="T45" s="298"/>
      <c r="U45" s="296">
        <f t="shared" si="245"/>
        <v>10.782500000000001</v>
      </c>
      <c r="V45" s="323">
        <f t="shared" si="5"/>
        <v>0</v>
      </c>
      <c r="W45" s="299">
        <f t="shared" ref="W45" si="262">+$E$61*C45</f>
        <v>0</v>
      </c>
      <c r="X45" s="295">
        <f>+'Movimientos-Camaronailon'!M45</f>
        <v>7.9450000000000003</v>
      </c>
      <c r="Y45" s="300">
        <f>W45+X45</f>
        <v>7.9450000000000003</v>
      </c>
      <c r="Z45" s="301"/>
      <c r="AA45" s="300">
        <f t="shared" si="247"/>
        <v>7.9450000000000003</v>
      </c>
      <c r="AB45" s="302">
        <f t="shared" si="7"/>
        <v>0</v>
      </c>
      <c r="AC45" s="294">
        <f t="shared" ref="AC45" si="263">+$F$61*C45</f>
        <v>0</v>
      </c>
      <c r="AD45" s="295">
        <f>+'Movimientos-Camaronailon'!N45</f>
        <v>16.4575</v>
      </c>
      <c r="AE45" s="296">
        <f>AC45+AD45</f>
        <v>16.4575</v>
      </c>
      <c r="AF45" s="298"/>
      <c r="AG45" s="297">
        <f t="shared" si="8"/>
        <v>16.4575</v>
      </c>
      <c r="AH45" s="302">
        <f t="shared" si="9"/>
        <v>0</v>
      </c>
      <c r="AI45" s="322">
        <f t="shared" ref="AI45" si="264">+$G$61*C45</f>
        <v>0</v>
      </c>
      <c r="AJ45" s="295">
        <f>+'Movimientos-Camaronailon'!O45</f>
        <v>6.4695</v>
      </c>
      <c r="AK45" s="296">
        <f>AI45+AJ45</f>
        <v>6.4695</v>
      </c>
      <c r="AL45" s="298"/>
      <c r="AM45" s="296">
        <f t="shared" si="26"/>
        <v>6.4695</v>
      </c>
      <c r="AN45" s="323">
        <f t="shared" si="11"/>
        <v>0</v>
      </c>
      <c r="AO45" s="297">
        <f t="shared" si="221"/>
        <v>0</v>
      </c>
      <c r="AP45" s="295">
        <f t="shared" si="250"/>
        <v>50.723150000000004</v>
      </c>
      <c r="AQ45" s="296">
        <f>AO45+AP45</f>
        <v>50.723150000000004</v>
      </c>
      <c r="AR45" s="295">
        <f t="shared" si="251"/>
        <v>0</v>
      </c>
      <c r="AS45" s="296">
        <f t="shared" si="252"/>
        <v>50.723150000000004</v>
      </c>
      <c r="AT45" s="323">
        <f t="shared" si="15"/>
        <v>0</v>
      </c>
      <c r="AU45" s="480">
        <f>AO45+AO46</f>
        <v>0</v>
      </c>
      <c r="AV45" s="482">
        <f>AP45+AP46</f>
        <v>50.723150000000004</v>
      </c>
      <c r="AW45" s="480">
        <f>AU45+AV45</f>
        <v>50.723150000000004</v>
      </c>
      <c r="AX45" s="482">
        <f>AR45+AR46</f>
        <v>0</v>
      </c>
      <c r="AY45" s="480">
        <f>AW45-AX45</f>
        <v>50.723150000000004</v>
      </c>
      <c r="AZ45" s="484">
        <v>0</v>
      </c>
    </row>
    <row r="46" spans="1:52" ht="12" customHeight="1">
      <c r="A46" s="523"/>
      <c r="B46" s="522"/>
      <c r="C46" s="518"/>
      <c r="D46" s="355" t="s">
        <v>12</v>
      </c>
      <c r="E46" s="322">
        <f t="shared" ref="E46" si="265">+$B$63*C45</f>
        <v>0</v>
      </c>
      <c r="F46" s="295">
        <f>+'Movimientos-Camaronailon'!J46</f>
        <v>0</v>
      </c>
      <c r="G46" s="305">
        <f>E46+F46+I45</f>
        <v>0.53344999999999998</v>
      </c>
      <c r="H46" s="295"/>
      <c r="I46" s="305">
        <f t="shared" si="241"/>
        <v>0.53344999999999998</v>
      </c>
      <c r="J46" s="324">
        <f t="shared" si="1"/>
        <v>0</v>
      </c>
      <c r="K46" s="291">
        <f t="shared" ref="K46" si="266">+$C$63*C45</f>
        <v>0</v>
      </c>
      <c r="L46" s="295">
        <f>+'Movimientos-Camaronailon'!K46</f>
        <v>0</v>
      </c>
      <c r="M46" s="305">
        <f>O45+K46+L46</f>
        <v>8.5351999999999997</v>
      </c>
      <c r="N46" s="304"/>
      <c r="O46" s="299">
        <f t="shared" si="243"/>
        <v>8.5351999999999997</v>
      </c>
      <c r="P46" s="306">
        <f t="shared" si="3"/>
        <v>0</v>
      </c>
      <c r="Q46" s="322">
        <f t="shared" ref="Q46" si="267">+$D$63*C45</f>
        <v>0</v>
      </c>
      <c r="R46" s="295">
        <f>+'Movimientos-Camaronailon'!L46</f>
        <v>0</v>
      </c>
      <c r="S46" s="305">
        <f>U45+Q46+R46</f>
        <v>10.782500000000001</v>
      </c>
      <c r="T46" s="304"/>
      <c r="U46" s="299">
        <f t="shared" si="245"/>
        <v>10.782500000000001</v>
      </c>
      <c r="V46" s="324">
        <f t="shared" si="5"/>
        <v>0</v>
      </c>
      <c r="W46" s="299">
        <f t="shared" ref="W46" si="268">+$E$63*C45</f>
        <v>0</v>
      </c>
      <c r="X46" s="295">
        <f>+'Movimientos-Camaronailon'!M46</f>
        <v>0</v>
      </c>
      <c r="Y46" s="305">
        <f>AA45+W46+X46</f>
        <v>7.9450000000000003</v>
      </c>
      <c r="Z46" s="304"/>
      <c r="AA46" s="299">
        <f t="shared" si="247"/>
        <v>7.9450000000000003</v>
      </c>
      <c r="AB46" s="306">
        <f t="shared" si="7"/>
        <v>0</v>
      </c>
      <c r="AC46" s="294">
        <f t="shared" ref="AC46" si="269">+$F$63*C45</f>
        <v>0</v>
      </c>
      <c r="AD46" s="295">
        <f>+'Movimientos-Camaronailon'!N46</f>
        <v>0</v>
      </c>
      <c r="AE46" s="305">
        <f>AG45+AC46+AD46</f>
        <v>16.4575</v>
      </c>
      <c r="AF46" s="304"/>
      <c r="AG46" s="304">
        <f t="shared" si="8"/>
        <v>16.4575</v>
      </c>
      <c r="AH46" s="306">
        <f t="shared" si="9"/>
        <v>0</v>
      </c>
      <c r="AI46" s="322">
        <f t="shared" ref="AI46" si="270">+$G$63*C45</f>
        <v>0</v>
      </c>
      <c r="AJ46" s="295">
        <f>+'Movimientos-Camaronailon'!O46</f>
        <v>0</v>
      </c>
      <c r="AK46" s="305">
        <f>AM45+AI46+AJ46</f>
        <v>6.4695</v>
      </c>
      <c r="AL46" s="304"/>
      <c r="AM46" s="305">
        <f>AK46-AL46</f>
        <v>6.4695</v>
      </c>
      <c r="AN46" s="324">
        <f t="shared" si="11"/>
        <v>0</v>
      </c>
      <c r="AO46" s="295">
        <f t="shared" si="221"/>
        <v>0</v>
      </c>
      <c r="AP46" s="295">
        <f t="shared" si="250"/>
        <v>0</v>
      </c>
      <c r="AQ46" s="305">
        <f>AS45+AO46+AP46</f>
        <v>50.723150000000004</v>
      </c>
      <c r="AR46" s="295">
        <f t="shared" si="251"/>
        <v>0</v>
      </c>
      <c r="AS46" s="299">
        <f t="shared" si="252"/>
        <v>50.723150000000004</v>
      </c>
      <c r="AT46" s="324">
        <f t="shared" si="15"/>
        <v>0</v>
      </c>
      <c r="AU46" s="487"/>
      <c r="AV46" s="483"/>
      <c r="AW46" s="487"/>
      <c r="AX46" s="486"/>
      <c r="AY46" s="487"/>
      <c r="AZ46" s="485"/>
    </row>
    <row r="47" spans="1:52" ht="12" customHeight="1">
      <c r="A47" s="523"/>
      <c r="B47" s="521" t="str">
        <f>+'Movimientos-Camaronailon'!A47</f>
        <v>DA VENEZIA RETAMALES ANTONIO</v>
      </c>
      <c r="C47" s="517">
        <f>+'Movimientos-Camaronailon'!E47:E48</f>
        <v>1.0000000000000001E-5</v>
      </c>
      <c r="D47" s="354" t="s">
        <v>11</v>
      </c>
      <c r="E47" s="322">
        <f t="shared" ref="E47" si="271">+$B$61*C47</f>
        <v>4.2000000000000002E-4</v>
      </c>
      <c r="F47" s="295">
        <f>+'Movimientos-Camaronailon'!J47</f>
        <v>0</v>
      </c>
      <c r="G47" s="296">
        <f>E47+F47</f>
        <v>4.2000000000000002E-4</v>
      </c>
      <c r="H47" s="297"/>
      <c r="I47" s="296">
        <f t="shared" ref="I47:I50" si="272">G47-H47</f>
        <v>4.2000000000000002E-4</v>
      </c>
      <c r="J47" s="323">
        <f t="shared" si="1"/>
        <v>0</v>
      </c>
      <c r="K47" s="291">
        <f t="shared" ref="K47" si="273">+$C$61*C47</f>
        <v>6.7700000000000008E-3</v>
      </c>
      <c r="L47" s="295">
        <f>+'Movimientos-Camaronailon'!K47</f>
        <v>0</v>
      </c>
      <c r="M47" s="296">
        <f>K47+L47</f>
        <v>6.7700000000000008E-3</v>
      </c>
      <c r="N47" s="298"/>
      <c r="O47" s="296">
        <f t="shared" ref="O47:O50" si="274">M47-N47</f>
        <v>6.7700000000000008E-3</v>
      </c>
      <c r="P47" s="302">
        <f t="shared" si="3"/>
        <v>0</v>
      </c>
      <c r="Q47" s="322">
        <f t="shared" ref="Q47" si="275">+$D$61*C47</f>
        <v>8.5500000000000003E-3</v>
      </c>
      <c r="R47" s="295">
        <f>+'Movimientos-Camaronailon'!L47</f>
        <v>0</v>
      </c>
      <c r="S47" s="296">
        <f>Q47+R47</f>
        <v>8.5500000000000003E-3</v>
      </c>
      <c r="T47" s="298"/>
      <c r="U47" s="296">
        <f t="shared" ref="U47:U50" si="276">S47-T47</f>
        <v>8.5500000000000003E-3</v>
      </c>
      <c r="V47" s="323">
        <f t="shared" si="5"/>
        <v>0</v>
      </c>
      <c r="W47" s="299">
        <f t="shared" ref="W47" si="277">+$E$61*C47</f>
        <v>6.3000000000000009E-3</v>
      </c>
      <c r="X47" s="295">
        <f>+'Movimientos-Camaronailon'!M47</f>
        <v>0</v>
      </c>
      <c r="Y47" s="300">
        <f>W47+X47</f>
        <v>6.3000000000000009E-3</v>
      </c>
      <c r="Z47" s="301"/>
      <c r="AA47" s="300">
        <f t="shared" ref="AA47:AA50" si="278">Y47-Z47</f>
        <v>6.3000000000000009E-3</v>
      </c>
      <c r="AB47" s="302">
        <f t="shared" si="7"/>
        <v>0</v>
      </c>
      <c r="AC47" s="294">
        <f t="shared" ref="AC47" si="279">+$F$61*C47</f>
        <v>1.3050000000000001E-2</v>
      </c>
      <c r="AD47" s="295">
        <f>+'Movimientos-Camaronailon'!N47</f>
        <v>0</v>
      </c>
      <c r="AE47" s="296">
        <f>AC47+AD47</f>
        <v>1.3050000000000001E-2</v>
      </c>
      <c r="AF47" s="298"/>
      <c r="AG47" s="297">
        <f t="shared" si="8"/>
        <v>1.3050000000000001E-2</v>
      </c>
      <c r="AH47" s="302">
        <f t="shared" si="9"/>
        <v>0</v>
      </c>
      <c r="AI47" s="322">
        <f t="shared" ref="AI47" si="280">+$G$61*C47</f>
        <v>5.13E-3</v>
      </c>
      <c r="AJ47" s="295">
        <f>+'Movimientos-Camaronailon'!O47</f>
        <v>0</v>
      </c>
      <c r="AK47" s="296">
        <f>AI47+AJ47</f>
        <v>5.13E-3</v>
      </c>
      <c r="AL47" s="298"/>
      <c r="AM47" s="296">
        <f t="shared" si="26"/>
        <v>5.13E-3</v>
      </c>
      <c r="AN47" s="323">
        <f t="shared" si="11"/>
        <v>0</v>
      </c>
      <c r="AO47" s="297">
        <f t="shared" ref="AO47:AO48" si="281">+E47+K47+Q47+W47+AC47+AI47</f>
        <v>4.0220000000000006E-2</v>
      </c>
      <c r="AP47" s="295">
        <f t="shared" ref="AP47:AP50" si="282">F47+L47+R47+X47+AD47+AJ47</f>
        <v>0</v>
      </c>
      <c r="AQ47" s="296">
        <f>AO47+AP47</f>
        <v>4.0220000000000006E-2</v>
      </c>
      <c r="AR47" s="297">
        <f t="shared" ref="AR47:AR50" si="283">H47+N47+T47+Z47+AF47+AL47</f>
        <v>0</v>
      </c>
      <c r="AS47" s="296">
        <f t="shared" ref="AS47:AS50" si="284">AQ47-AR47</f>
        <v>4.0220000000000006E-2</v>
      </c>
      <c r="AT47" s="323">
        <f t="shared" si="15"/>
        <v>0</v>
      </c>
      <c r="AU47" s="480">
        <f>AO47+AO48</f>
        <v>4.4690000000000007E-2</v>
      </c>
      <c r="AV47" s="482">
        <f>AP47+AP48</f>
        <v>0</v>
      </c>
      <c r="AW47" s="480">
        <f>AU47+AV47</f>
        <v>4.4690000000000007E-2</v>
      </c>
      <c r="AX47" s="482">
        <f>AR47+AR48</f>
        <v>0</v>
      </c>
      <c r="AY47" s="480">
        <f>AW47-AX47</f>
        <v>4.4690000000000007E-2</v>
      </c>
      <c r="AZ47" s="484">
        <f>AX47/AW47</f>
        <v>0</v>
      </c>
    </row>
    <row r="48" spans="1:52" ht="12" customHeight="1">
      <c r="A48" s="523"/>
      <c r="B48" s="522"/>
      <c r="C48" s="518"/>
      <c r="D48" s="355" t="s">
        <v>12</v>
      </c>
      <c r="E48" s="322">
        <f t="shared" ref="E48" si="285">+$B$63*C47</f>
        <v>5.0000000000000002E-5</v>
      </c>
      <c r="F48" s="295">
        <f>+'Movimientos-Camaronailon'!J48</f>
        <v>0</v>
      </c>
      <c r="G48" s="303">
        <f>E48+F48+I47</f>
        <v>4.7000000000000004E-4</v>
      </c>
      <c r="H48" s="304"/>
      <c r="I48" s="303">
        <f t="shared" si="272"/>
        <v>4.7000000000000004E-4</v>
      </c>
      <c r="J48" s="324">
        <f t="shared" si="1"/>
        <v>0</v>
      </c>
      <c r="K48" s="291">
        <f t="shared" ref="K48" si="286">+$C$63*C47</f>
        <v>7.5000000000000002E-4</v>
      </c>
      <c r="L48" s="295">
        <f>+'Movimientos-Camaronailon'!K48</f>
        <v>0</v>
      </c>
      <c r="M48" s="305">
        <f>O47+K48+L48</f>
        <v>7.5200000000000006E-3</v>
      </c>
      <c r="N48" s="304"/>
      <c r="O48" s="309">
        <f t="shared" si="274"/>
        <v>7.5200000000000006E-3</v>
      </c>
      <c r="P48" s="306">
        <f t="shared" si="3"/>
        <v>0</v>
      </c>
      <c r="Q48" s="322">
        <f t="shared" ref="Q48" si="287">+$D$63*C47</f>
        <v>9.5000000000000011E-4</v>
      </c>
      <c r="R48" s="295">
        <f>+'Movimientos-Camaronailon'!L48</f>
        <v>0</v>
      </c>
      <c r="S48" s="303">
        <f>U47+Q48+R48</f>
        <v>9.4999999999999998E-3</v>
      </c>
      <c r="T48" s="304"/>
      <c r="U48" s="309">
        <f t="shared" si="276"/>
        <v>9.4999999999999998E-3</v>
      </c>
      <c r="V48" s="324">
        <f t="shared" si="5"/>
        <v>0</v>
      </c>
      <c r="W48" s="299">
        <f t="shared" ref="W48" si="288">+$E$63*C47</f>
        <v>7.000000000000001E-4</v>
      </c>
      <c r="X48" s="295">
        <f>+'Movimientos-Camaronailon'!M48</f>
        <v>0</v>
      </c>
      <c r="Y48" s="303">
        <f>AA47+W48+X48</f>
        <v>7.000000000000001E-3</v>
      </c>
      <c r="Z48" s="304"/>
      <c r="AA48" s="309">
        <f t="shared" si="278"/>
        <v>7.000000000000001E-3</v>
      </c>
      <c r="AB48" s="306">
        <f t="shared" si="7"/>
        <v>0</v>
      </c>
      <c r="AC48" s="294">
        <f t="shared" ref="AC48" si="289">+$F$63*C47</f>
        <v>1.4500000000000001E-3</v>
      </c>
      <c r="AD48" s="295">
        <f>+'Movimientos-Camaronailon'!N48</f>
        <v>0</v>
      </c>
      <c r="AE48" s="303">
        <f>AG47+AC48+AD48</f>
        <v>1.4500000000000001E-2</v>
      </c>
      <c r="AF48" s="304"/>
      <c r="AG48" s="304">
        <f t="shared" si="8"/>
        <v>1.4500000000000001E-2</v>
      </c>
      <c r="AH48" s="306">
        <f t="shared" si="9"/>
        <v>0</v>
      </c>
      <c r="AI48" s="322">
        <f t="shared" ref="AI48" si="290">+$G$63*C47</f>
        <v>5.7000000000000009E-4</v>
      </c>
      <c r="AJ48" s="295">
        <f>+'Movimientos-Camaronailon'!O48</f>
        <v>0</v>
      </c>
      <c r="AK48" s="303">
        <f>AM47+AI48+AJ48</f>
        <v>5.7000000000000002E-3</v>
      </c>
      <c r="AL48" s="304"/>
      <c r="AM48" s="305">
        <f>AK48-AL48</f>
        <v>5.7000000000000002E-3</v>
      </c>
      <c r="AN48" s="324">
        <f t="shared" si="11"/>
        <v>0</v>
      </c>
      <c r="AO48" s="304">
        <f t="shared" si="281"/>
        <v>4.4700000000000009E-3</v>
      </c>
      <c r="AP48" s="295">
        <f t="shared" si="282"/>
        <v>0</v>
      </c>
      <c r="AQ48" s="303">
        <f>AS47+AO48+AP48</f>
        <v>4.4690000000000007E-2</v>
      </c>
      <c r="AR48" s="304">
        <f t="shared" si="283"/>
        <v>0</v>
      </c>
      <c r="AS48" s="309">
        <f t="shared" si="284"/>
        <v>4.4690000000000007E-2</v>
      </c>
      <c r="AT48" s="324">
        <f t="shared" si="15"/>
        <v>0</v>
      </c>
      <c r="AU48" s="481"/>
      <c r="AV48" s="483"/>
      <c r="AW48" s="481"/>
      <c r="AX48" s="483"/>
      <c r="AY48" s="481"/>
      <c r="AZ48" s="485"/>
    </row>
    <row r="49" spans="1:142" ht="12" customHeight="1">
      <c r="A49" s="523"/>
      <c r="B49" s="521" t="str">
        <f>+'Movimientos-Camaronailon'!A49</f>
        <v>PESCA FINA SpA. hoy PACIFICBLU SpA.</v>
      </c>
      <c r="C49" s="517">
        <f>+'Movimientos-Camaronailon'!E49:E50</f>
        <v>0</v>
      </c>
      <c r="D49" s="353" t="s">
        <v>11</v>
      </c>
      <c r="E49" s="322">
        <f t="shared" ref="E49" si="291">+$B$61*C49</f>
        <v>0</v>
      </c>
      <c r="F49" s="295">
        <f>+'Movimientos-Camaronailon'!J49</f>
        <v>0</v>
      </c>
      <c r="G49" s="296">
        <f>E49+F49</f>
        <v>0</v>
      </c>
      <c r="H49" s="297"/>
      <c r="I49" s="296">
        <f t="shared" si="272"/>
        <v>0</v>
      </c>
      <c r="J49" s="323" t="str">
        <f t="shared" si="1"/>
        <v>0%</v>
      </c>
      <c r="K49" s="291">
        <f t="shared" ref="K49" si="292">+$C$61*C49</f>
        <v>0</v>
      </c>
      <c r="L49" s="295">
        <f>+'Movimientos-Camaronailon'!K49</f>
        <v>0</v>
      </c>
      <c r="M49" s="296">
        <f>K49+L49</f>
        <v>0</v>
      </c>
      <c r="N49" s="298"/>
      <c r="O49" s="296">
        <f t="shared" si="274"/>
        <v>0</v>
      </c>
      <c r="P49" s="302" t="str">
        <f t="shared" si="3"/>
        <v>0%</v>
      </c>
      <c r="Q49" s="322">
        <f t="shared" ref="Q49" si="293">+$D$61*C49</f>
        <v>0</v>
      </c>
      <c r="R49" s="295">
        <f>+'Movimientos-Camaronailon'!L49</f>
        <v>0</v>
      </c>
      <c r="S49" s="296">
        <f>Q49+R49</f>
        <v>0</v>
      </c>
      <c r="T49" s="298"/>
      <c r="U49" s="296">
        <f t="shared" si="276"/>
        <v>0</v>
      </c>
      <c r="V49" s="323" t="str">
        <f t="shared" si="5"/>
        <v>0%</v>
      </c>
      <c r="W49" s="299">
        <f t="shared" ref="W49" si="294">+$E$61*C49</f>
        <v>0</v>
      </c>
      <c r="X49" s="295">
        <f>+'Movimientos-Camaronailon'!M49</f>
        <v>0</v>
      </c>
      <c r="Y49" s="300">
        <f>W49+X49</f>
        <v>0</v>
      </c>
      <c r="Z49" s="301"/>
      <c r="AA49" s="300">
        <f t="shared" si="278"/>
        <v>0</v>
      </c>
      <c r="AB49" s="302" t="str">
        <f t="shared" si="7"/>
        <v>0%</v>
      </c>
      <c r="AC49" s="294">
        <f t="shared" ref="AC49" si="295">+$F$61*C49</f>
        <v>0</v>
      </c>
      <c r="AD49" s="295">
        <f>+'Movimientos-Camaronailon'!N49</f>
        <v>0</v>
      </c>
      <c r="AE49" s="296">
        <f>AC49+AD49</f>
        <v>0</v>
      </c>
      <c r="AF49" s="298"/>
      <c r="AG49" s="297">
        <f t="shared" si="8"/>
        <v>0</v>
      </c>
      <c r="AH49" s="302" t="str">
        <f t="shared" si="9"/>
        <v>0%</v>
      </c>
      <c r="AI49" s="322">
        <f t="shared" ref="AI49" si="296">+$G$61*C49</f>
        <v>0</v>
      </c>
      <c r="AJ49" s="295">
        <f>+'Movimientos-Camaronailon'!O49</f>
        <v>0</v>
      </c>
      <c r="AK49" s="296">
        <f>AI49+AJ49</f>
        <v>0</v>
      </c>
      <c r="AL49" s="298"/>
      <c r="AM49" s="296">
        <f t="shared" si="26"/>
        <v>0</v>
      </c>
      <c r="AN49" s="323" t="str">
        <f t="shared" si="11"/>
        <v>0%</v>
      </c>
      <c r="AO49" s="297">
        <f t="shared" si="221"/>
        <v>0</v>
      </c>
      <c r="AP49" s="295">
        <f t="shared" si="282"/>
        <v>0</v>
      </c>
      <c r="AQ49" s="296">
        <f>AO49+AP49</f>
        <v>0</v>
      </c>
      <c r="AR49" s="297">
        <f t="shared" si="283"/>
        <v>0</v>
      </c>
      <c r="AS49" s="296">
        <f t="shared" si="284"/>
        <v>0</v>
      </c>
      <c r="AT49" s="323" t="str">
        <f t="shared" si="15"/>
        <v>0%</v>
      </c>
      <c r="AU49" s="480">
        <f>AO49+AO50</f>
        <v>0</v>
      </c>
      <c r="AV49" s="482">
        <f>AP49+AP50</f>
        <v>0</v>
      </c>
      <c r="AW49" s="480">
        <f>AU49+AV49</f>
        <v>0</v>
      </c>
      <c r="AX49" s="482">
        <f>AR49+AR50</f>
        <v>0</v>
      </c>
      <c r="AY49" s="480">
        <f>AW49-AX49</f>
        <v>0</v>
      </c>
      <c r="AZ49" s="484">
        <v>0</v>
      </c>
    </row>
    <row r="50" spans="1:142" ht="12" customHeight="1">
      <c r="A50" s="523"/>
      <c r="B50" s="522"/>
      <c r="C50" s="518"/>
      <c r="D50" s="355" t="s">
        <v>12</v>
      </c>
      <c r="E50" s="322">
        <f t="shared" ref="E50" si="297">+$B$63*C49</f>
        <v>0</v>
      </c>
      <c r="F50" s="295">
        <f>+'Movimientos-Camaronailon'!J50</f>
        <v>0</v>
      </c>
      <c r="G50" s="303">
        <f>E50+F50+I49</f>
        <v>0</v>
      </c>
      <c r="H50" s="304"/>
      <c r="I50" s="303">
        <f t="shared" si="272"/>
        <v>0</v>
      </c>
      <c r="J50" s="324" t="str">
        <f t="shared" si="1"/>
        <v>0%</v>
      </c>
      <c r="K50" s="291">
        <f t="shared" ref="K50" si="298">+$C$63*C49</f>
        <v>0</v>
      </c>
      <c r="L50" s="295">
        <f>+'Movimientos-Camaronailon'!K50</f>
        <v>0</v>
      </c>
      <c r="M50" s="303">
        <f>O49+K50+L50</f>
        <v>0</v>
      </c>
      <c r="N50" s="304"/>
      <c r="O50" s="305">
        <f t="shared" si="274"/>
        <v>0</v>
      </c>
      <c r="P50" s="306" t="str">
        <f t="shared" si="3"/>
        <v>0%</v>
      </c>
      <c r="Q50" s="322">
        <f t="shared" ref="Q50" si="299">+$D$63*C49</f>
        <v>0</v>
      </c>
      <c r="R50" s="295">
        <f>+'Movimientos-Camaronailon'!L50</f>
        <v>0</v>
      </c>
      <c r="S50" s="303">
        <f>U49+Q50+R50</f>
        <v>0</v>
      </c>
      <c r="T50" s="304"/>
      <c r="U50" s="305">
        <f t="shared" si="276"/>
        <v>0</v>
      </c>
      <c r="V50" s="324" t="str">
        <f t="shared" si="5"/>
        <v>0%</v>
      </c>
      <c r="W50" s="299">
        <f t="shared" ref="W50" si="300">+$E$63*C49</f>
        <v>0</v>
      </c>
      <c r="X50" s="295">
        <f>+'Movimientos-Camaronailon'!M50</f>
        <v>0</v>
      </c>
      <c r="Y50" s="303">
        <f>AA49+W50+X50</f>
        <v>0</v>
      </c>
      <c r="Z50" s="304"/>
      <c r="AA50" s="305">
        <f t="shared" si="278"/>
        <v>0</v>
      </c>
      <c r="AB50" s="306" t="str">
        <f t="shared" si="7"/>
        <v>0%</v>
      </c>
      <c r="AC50" s="294">
        <f t="shared" ref="AC50" si="301">+$F$63*C49</f>
        <v>0</v>
      </c>
      <c r="AD50" s="295">
        <f>+'Movimientos-Camaronailon'!N50</f>
        <v>0</v>
      </c>
      <c r="AE50" s="303">
        <f>AG49+AC50+AD50</f>
        <v>0</v>
      </c>
      <c r="AF50" s="304"/>
      <c r="AG50" s="304">
        <f t="shared" si="8"/>
        <v>0</v>
      </c>
      <c r="AH50" s="306" t="str">
        <f t="shared" si="9"/>
        <v>0%</v>
      </c>
      <c r="AI50" s="322">
        <f t="shared" ref="AI50" si="302">+$G$63*C49</f>
        <v>0</v>
      </c>
      <c r="AJ50" s="295">
        <f>+'Movimientos-Camaronailon'!O50</f>
        <v>0</v>
      </c>
      <c r="AK50" s="303">
        <f>AM49+AI50+AJ50</f>
        <v>0</v>
      </c>
      <c r="AL50" s="304"/>
      <c r="AM50" s="305">
        <f t="shared" si="26"/>
        <v>0</v>
      </c>
      <c r="AN50" s="324" t="str">
        <f t="shared" si="11"/>
        <v>0%</v>
      </c>
      <c r="AO50" s="304">
        <f t="shared" si="221"/>
        <v>0</v>
      </c>
      <c r="AP50" s="295">
        <f t="shared" si="282"/>
        <v>0</v>
      </c>
      <c r="AQ50" s="303">
        <f>AS49+AO50+AP50</f>
        <v>0</v>
      </c>
      <c r="AR50" s="304">
        <f t="shared" si="283"/>
        <v>0</v>
      </c>
      <c r="AS50" s="305">
        <f t="shared" si="284"/>
        <v>0</v>
      </c>
      <c r="AT50" s="324" t="str">
        <f t="shared" si="15"/>
        <v>0%</v>
      </c>
      <c r="AU50" s="481"/>
      <c r="AV50" s="483"/>
      <c r="AW50" s="481"/>
      <c r="AX50" s="483"/>
      <c r="AY50" s="481"/>
      <c r="AZ50" s="485"/>
    </row>
    <row r="51" spans="1:142" ht="12" customHeight="1">
      <c r="A51" s="523"/>
      <c r="B51" s="521" t="str">
        <f>+'Movimientos-Camaronailon'!A51</f>
        <v xml:space="preserve">CRISTIAN MARDONES PANTOJA 
</v>
      </c>
      <c r="C51" s="517">
        <f>+'Movimientos-Camaronailon'!E51:E52</f>
        <v>0</v>
      </c>
      <c r="D51" s="353" t="s">
        <v>11</v>
      </c>
      <c r="E51" s="322">
        <f t="shared" ref="E51" si="303">+$B$61*C51</f>
        <v>0</v>
      </c>
      <c r="F51" s="295">
        <f>+'Movimientos-Camaronailon'!J51</f>
        <v>0</v>
      </c>
      <c r="G51" s="296">
        <f>E51+F51</f>
        <v>0</v>
      </c>
      <c r="H51" s="297"/>
      <c r="I51" s="296">
        <f t="shared" ref="I51:I52" si="304">G51-H51</f>
        <v>0</v>
      </c>
      <c r="J51" s="323" t="str">
        <f t="shared" ref="J51:J56" si="305">IF(G51&gt;0,H51/G51,"0%")</f>
        <v>0%</v>
      </c>
      <c r="K51" s="291">
        <f t="shared" ref="K51" si="306">+$C$61*C51</f>
        <v>0</v>
      </c>
      <c r="L51" s="295">
        <f>+'Movimientos-Camaronailon'!K51</f>
        <v>0</v>
      </c>
      <c r="M51" s="296">
        <f>K51+L51</f>
        <v>0</v>
      </c>
      <c r="N51" s="298"/>
      <c r="O51" s="296">
        <f t="shared" ref="O51:O52" si="307">M51-N51</f>
        <v>0</v>
      </c>
      <c r="P51" s="302" t="str">
        <f t="shared" ref="P51:P56" si="308">IF(M51&gt;0,N51/M51,"0%")</f>
        <v>0%</v>
      </c>
      <c r="Q51" s="322">
        <f t="shared" ref="Q51" si="309">+$D$61*C51</f>
        <v>0</v>
      </c>
      <c r="R51" s="295">
        <f>+'Movimientos-Camaronailon'!L51</f>
        <v>0</v>
      </c>
      <c r="S51" s="296">
        <f>Q51+R51</f>
        <v>0</v>
      </c>
      <c r="T51" s="298"/>
      <c r="U51" s="296">
        <f t="shared" ref="U51:U52" si="310">S51-T51</f>
        <v>0</v>
      </c>
      <c r="V51" s="323" t="str">
        <f t="shared" ref="V51:V56" si="311">IF(S51&gt;0,T51/S51,"0%")</f>
        <v>0%</v>
      </c>
      <c r="W51" s="299">
        <f t="shared" ref="W51" si="312">+$E$61*C51</f>
        <v>0</v>
      </c>
      <c r="X51" s="295">
        <f>+'Movimientos-Camaronailon'!M51</f>
        <v>0</v>
      </c>
      <c r="Y51" s="300">
        <f>W51+X51</f>
        <v>0</v>
      </c>
      <c r="Z51" s="301"/>
      <c r="AA51" s="300">
        <f t="shared" ref="AA51:AA52" si="313">Y51-Z51</f>
        <v>0</v>
      </c>
      <c r="AB51" s="302" t="str">
        <f>IF(Y51&gt;0,Z51/Y51,"0%")</f>
        <v>0%</v>
      </c>
      <c r="AC51" s="294">
        <f t="shared" ref="AC51" si="314">+$F$61*C51</f>
        <v>0</v>
      </c>
      <c r="AD51" s="295">
        <f>+'Movimientos-Camaronailon'!N51</f>
        <v>0</v>
      </c>
      <c r="AE51" s="296">
        <f>AC51+AD51</f>
        <v>0</v>
      </c>
      <c r="AF51" s="298"/>
      <c r="AG51" s="297">
        <f t="shared" si="8"/>
        <v>0</v>
      </c>
      <c r="AH51" s="302" t="str">
        <f>IF(AE51&gt;0,AF51/AE51,"0%")</f>
        <v>0%</v>
      </c>
      <c r="AI51" s="322">
        <f t="shared" ref="AI51" si="315">+$G$61*C51</f>
        <v>0</v>
      </c>
      <c r="AJ51" s="295">
        <f>+'Movimientos-Camaronailon'!O51</f>
        <v>0</v>
      </c>
      <c r="AK51" s="296">
        <f>AI51+AJ51</f>
        <v>0</v>
      </c>
      <c r="AL51" s="298"/>
      <c r="AM51" s="296">
        <f t="shared" si="26"/>
        <v>0</v>
      </c>
      <c r="AN51" s="323" t="str">
        <f>IF(AK51&gt;0,AL51/AK51,"0%")</f>
        <v>0%</v>
      </c>
      <c r="AO51" s="297">
        <f t="shared" ref="AO51:AO52" si="316">+E51+K51+Q51+W51+AC51+AI51</f>
        <v>0</v>
      </c>
      <c r="AP51" s="295">
        <f t="shared" ref="AP51:AP52" si="317">F51+L51+R51+X51+AD51+AJ51</f>
        <v>0</v>
      </c>
      <c r="AQ51" s="296">
        <f>AO51+AP51</f>
        <v>0</v>
      </c>
      <c r="AR51" s="297">
        <f t="shared" ref="AR51:AR52" si="318">H51+N51+T51+Z51+AF51+AL51</f>
        <v>0</v>
      </c>
      <c r="AS51" s="296">
        <f t="shared" ref="AS51:AS52" si="319">AQ51-AR51</f>
        <v>0</v>
      </c>
      <c r="AT51" s="323" t="str">
        <f>IF(AQ51&gt;0,AR51/AQ51,"0%")</f>
        <v>0%</v>
      </c>
      <c r="AU51" s="480">
        <f>AO51+AO52</f>
        <v>0</v>
      </c>
      <c r="AV51" s="482">
        <f>AP51+AP52</f>
        <v>0</v>
      </c>
      <c r="AW51" s="480">
        <f>AU51+AV51</f>
        <v>0</v>
      </c>
      <c r="AX51" s="482">
        <f>AR51+AR52</f>
        <v>0</v>
      </c>
      <c r="AY51" s="480">
        <f>AW51-AX51</f>
        <v>0</v>
      </c>
      <c r="AZ51" s="484">
        <v>0</v>
      </c>
    </row>
    <row r="52" spans="1:142" ht="12" customHeight="1">
      <c r="A52" s="523"/>
      <c r="B52" s="522"/>
      <c r="C52" s="518"/>
      <c r="D52" s="355" t="s">
        <v>12</v>
      </c>
      <c r="E52" s="322">
        <f t="shared" ref="E52" si="320">+$B$63*C51</f>
        <v>0</v>
      </c>
      <c r="F52" s="295">
        <f>+'Movimientos-Camaronailon'!J52</f>
        <v>0</v>
      </c>
      <c r="G52" s="305">
        <f>E52+F52+I51</f>
        <v>0</v>
      </c>
      <c r="H52" s="295"/>
      <c r="I52" s="305">
        <f t="shared" si="304"/>
        <v>0</v>
      </c>
      <c r="J52" s="324" t="str">
        <f t="shared" si="305"/>
        <v>0%</v>
      </c>
      <c r="K52" s="291">
        <f t="shared" ref="K52" si="321">+$C$63*C51</f>
        <v>0</v>
      </c>
      <c r="L52" s="295">
        <f>+'Movimientos-Camaronailon'!K52</f>
        <v>0</v>
      </c>
      <c r="M52" s="305">
        <f>O51+K52+L52</f>
        <v>0</v>
      </c>
      <c r="N52" s="304"/>
      <c r="O52" s="305">
        <f t="shared" si="307"/>
        <v>0</v>
      </c>
      <c r="P52" s="306" t="str">
        <f t="shared" si="308"/>
        <v>0%</v>
      </c>
      <c r="Q52" s="322">
        <f t="shared" ref="Q52" si="322">+$D$63*C51</f>
        <v>0</v>
      </c>
      <c r="R52" s="295">
        <f>+'Movimientos-Camaronailon'!L52</f>
        <v>0</v>
      </c>
      <c r="S52" s="305">
        <f>U51+Q52+R52</f>
        <v>0</v>
      </c>
      <c r="T52" s="304"/>
      <c r="U52" s="305">
        <f t="shared" si="310"/>
        <v>0</v>
      </c>
      <c r="V52" s="324" t="str">
        <f t="shared" si="311"/>
        <v>0%</v>
      </c>
      <c r="W52" s="299">
        <f t="shared" ref="W52" si="323">+$E$63*C51</f>
        <v>0</v>
      </c>
      <c r="X52" s="295">
        <f>+'Movimientos-Camaronailon'!M52</f>
        <v>0</v>
      </c>
      <c r="Y52" s="305">
        <f>AA51+W52+X52</f>
        <v>0</v>
      </c>
      <c r="Z52" s="304"/>
      <c r="AA52" s="305">
        <f t="shared" si="313"/>
        <v>0</v>
      </c>
      <c r="AB52" s="306" t="str">
        <f>IF(Y52&gt;0,Z52/Y52,"0%")</f>
        <v>0%</v>
      </c>
      <c r="AC52" s="294">
        <f t="shared" ref="AC52" si="324">+$F$63*C51</f>
        <v>0</v>
      </c>
      <c r="AD52" s="295">
        <f>+'Movimientos-Camaronailon'!N52</f>
        <v>0</v>
      </c>
      <c r="AE52" s="305">
        <f>AG51+AC52+AD52</f>
        <v>0</v>
      </c>
      <c r="AF52" s="304"/>
      <c r="AG52" s="304">
        <f t="shared" si="8"/>
        <v>0</v>
      </c>
      <c r="AH52" s="306" t="str">
        <f>IF(AE52&gt;0,AF52/AE52,"0%")</f>
        <v>0%</v>
      </c>
      <c r="AI52" s="322">
        <f t="shared" ref="AI52" si="325">+$G$63*C51</f>
        <v>0</v>
      </c>
      <c r="AJ52" s="295">
        <f>+'Movimientos-Camaronailon'!O52</f>
        <v>0</v>
      </c>
      <c r="AK52" s="305">
        <f>AM51+AI52+AJ52</f>
        <v>0</v>
      </c>
      <c r="AL52" s="304"/>
      <c r="AM52" s="305">
        <f t="shared" si="26"/>
        <v>0</v>
      </c>
      <c r="AN52" s="324" t="str">
        <f>IF(AK52&gt;0,AL52/AK52,"0%")</f>
        <v>0%</v>
      </c>
      <c r="AO52" s="304">
        <f t="shared" si="316"/>
        <v>0</v>
      </c>
      <c r="AP52" s="295">
        <f t="shared" si="317"/>
        <v>0</v>
      </c>
      <c r="AQ52" s="305">
        <f>AS51+AO52+AP52</f>
        <v>0</v>
      </c>
      <c r="AR52" s="295">
        <f t="shared" si="318"/>
        <v>0</v>
      </c>
      <c r="AS52" s="305">
        <f t="shared" si="319"/>
        <v>0</v>
      </c>
      <c r="AT52" s="324" t="str">
        <f>IF(AQ52&gt;0,AR52/AQ52,"0%")</f>
        <v>0%</v>
      </c>
      <c r="AU52" s="487"/>
      <c r="AV52" s="483"/>
      <c r="AW52" s="487"/>
      <c r="AX52" s="486"/>
      <c r="AY52" s="487"/>
      <c r="AZ52" s="485"/>
    </row>
    <row r="53" spans="1:142" ht="12" customHeight="1">
      <c r="A53" s="523"/>
      <c r="B53" s="521" t="str">
        <f>+'Movimientos-Camaronailon'!A53</f>
        <v>PESQUERA CMK LTDA.</v>
      </c>
      <c r="C53" s="517">
        <f>+'Movimientos-Camaronailon'!E53:E54</f>
        <v>0</v>
      </c>
      <c r="D53" s="353" t="s">
        <v>11</v>
      </c>
      <c r="E53" s="322">
        <f t="shared" ref="E53" si="326">+$B$61*C53</f>
        <v>0</v>
      </c>
      <c r="F53" s="295">
        <f>+'Movimientos-Camaronailon'!J53</f>
        <v>1.081E-2</v>
      </c>
      <c r="G53" s="296">
        <f>E53+F53</f>
        <v>1.081E-2</v>
      </c>
      <c r="H53" s="297"/>
      <c r="I53" s="296">
        <f t="shared" ref="I53:I54" si="327">G53-H53</f>
        <v>1.081E-2</v>
      </c>
      <c r="J53" s="326">
        <f t="shared" si="305"/>
        <v>0</v>
      </c>
      <c r="K53" s="291">
        <f t="shared" ref="K53" si="328">+$C$61*C53</f>
        <v>0</v>
      </c>
      <c r="L53" s="295">
        <f>+'Movimientos-Camaronailon'!K53</f>
        <v>0.17296</v>
      </c>
      <c r="M53" s="296">
        <f>K53+L53</f>
        <v>0.17296</v>
      </c>
      <c r="N53" s="298"/>
      <c r="O53" s="296">
        <f t="shared" ref="O53:O54" si="329">M53-N53</f>
        <v>0.17296</v>
      </c>
      <c r="P53" s="378">
        <f t="shared" si="308"/>
        <v>0</v>
      </c>
      <c r="Q53" s="322">
        <f t="shared" ref="Q53" si="330">+$D$61*C53</f>
        <v>0</v>
      </c>
      <c r="R53" s="295">
        <f>+'Movimientos-Camaronailon'!L53</f>
        <v>0.2185</v>
      </c>
      <c r="S53" s="296">
        <f>Q53+R53</f>
        <v>0.2185</v>
      </c>
      <c r="T53" s="298"/>
      <c r="U53" s="296">
        <f t="shared" ref="U53:U54" si="331">S53-T53</f>
        <v>0.2185</v>
      </c>
      <c r="V53" s="323">
        <f t="shared" si="311"/>
        <v>0</v>
      </c>
      <c r="W53" s="299">
        <f t="shared" ref="W53" si="332">+$E$61*C53</f>
        <v>0</v>
      </c>
      <c r="X53" s="295">
        <f>+'Movimientos-Camaronailon'!M53</f>
        <v>0.161</v>
      </c>
      <c r="Y53" s="300">
        <f>W53+X53</f>
        <v>0.161</v>
      </c>
      <c r="Z53" s="301"/>
      <c r="AA53" s="300">
        <f t="shared" ref="AA53:AA54" si="333">Y53-Z53</f>
        <v>0.161</v>
      </c>
      <c r="AB53" s="302">
        <f t="shared" ref="AB53:AB56" si="334">IF(Y53&gt;0,Z53/Y53,"0%")</f>
        <v>0</v>
      </c>
      <c r="AC53" s="294">
        <f t="shared" ref="AC53" si="335">+$F$61*C53</f>
        <v>0</v>
      </c>
      <c r="AD53" s="295">
        <f>+'Movimientos-Camaronailon'!N53</f>
        <v>0.33350000000000002</v>
      </c>
      <c r="AE53" s="296">
        <f>AC53+AD53</f>
        <v>0.33350000000000002</v>
      </c>
      <c r="AF53" s="298"/>
      <c r="AG53" s="297">
        <f t="shared" si="8"/>
        <v>0.33350000000000002</v>
      </c>
      <c r="AH53" s="302">
        <f t="shared" ref="AH53:AH56" si="336">IF(AE53&gt;0,AF53/AE53,"0%")</f>
        <v>0</v>
      </c>
      <c r="AI53" s="322">
        <f t="shared" ref="AI53" si="337">+$G$61*C53</f>
        <v>0</v>
      </c>
      <c r="AJ53" s="295">
        <f>+'Movimientos-Camaronailon'!O53</f>
        <v>0.13109999999999999</v>
      </c>
      <c r="AK53" s="296">
        <f>AI53+AJ53</f>
        <v>0.13109999999999999</v>
      </c>
      <c r="AL53" s="298"/>
      <c r="AM53" s="296">
        <f t="shared" si="26"/>
        <v>0.13109999999999999</v>
      </c>
      <c r="AN53" s="323">
        <f t="shared" ref="AN53:AN56" si="338">IF(AK53&gt;0,AL53/AK53,"0%")</f>
        <v>0</v>
      </c>
      <c r="AO53" s="297">
        <f t="shared" si="221"/>
        <v>0</v>
      </c>
      <c r="AP53" s="295">
        <f>F53+L53+R53+X53+AD53+AJ53</f>
        <v>1.0278700000000001</v>
      </c>
      <c r="AQ53" s="296">
        <f>AO53+AP53</f>
        <v>1.0278700000000001</v>
      </c>
      <c r="AR53" s="297">
        <f t="shared" ref="AR53:AR54" si="339">H53+N53+T53+Z53+AF53+AL53</f>
        <v>0</v>
      </c>
      <c r="AS53" s="296">
        <f t="shared" ref="AS53:AS54" si="340">AQ53-AR53</f>
        <v>1.0278700000000001</v>
      </c>
      <c r="AT53" s="323">
        <f t="shared" ref="AT53:AT56" si="341">IF(AQ53&gt;0,AR53/AQ53,"0%")</f>
        <v>0</v>
      </c>
      <c r="AU53" s="480">
        <f>AO53+AO54</f>
        <v>0</v>
      </c>
      <c r="AV53" s="482">
        <f>AP53+AP54</f>
        <v>1.0278700000000001</v>
      </c>
      <c r="AW53" s="480">
        <f>AU53+AV53</f>
        <v>1.0278700000000001</v>
      </c>
      <c r="AX53" s="482">
        <f>AR53+AR54</f>
        <v>0</v>
      </c>
      <c r="AY53" s="480">
        <f>AW53-AX53</f>
        <v>1.0278700000000001</v>
      </c>
      <c r="AZ53" s="484">
        <v>0</v>
      </c>
    </row>
    <row r="54" spans="1:142" ht="12" customHeight="1">
      <c r="A54" s="523"/>
      <c r="B54" s="522"/>
      <c r="C54" s="518"/>
      <c r="D54" s="355" t="s">
        <v>12</v>
      </c>
      <c r="E54" s="322">
        <f t="shared" ref="E54" si="342">+$B$63*C53</f>
        <v>0</v>
      </c>
      <c r="F54" s="295">
        <f>+'Movimientos-Camaronailon'!J54</f>
        <v>0</v>
      </c>
      <c r="G54" s="305">
        <f>E54+F54+I53</f>
        <v>1.081E-2</v>
      </c>
      <c r="H54" s="295"/>
      <c r="I54" s="305">
        <f t="shared" si="327"/>
        <v>1.081E-2</v>
      </c>
      <c r="J54" s="327">
        <f t="shared" si="305"/>
        <v>0</v>
      </c>
      <c r="K54" s="291">
        <f t="shared" ref="K54" si="343">+$C$63*C53</f>
        <v>0</v>
      </c>
      <c r="L54" s="295">
        <f>+'Movimientos-Camaronailon'!K54</f>
        <v>0</v>
      </c>
      <c r="M54" s="305">
        <f>O53+K54+L54</f>
        <v>0.17296</v>
      </c>
      <c r="N54" s="295"/>
      <c r="O54" s="305">
        <f t="shared" si="329"/>
        <v>0.17296</v>
      </c>
      <c r="P54" s="379">
        <f t="shared" si="308"/>
        <v>0</v>
      </c>
      <c r="Q54" s="322">
        <f t="shared" ref="Q54" si="344">+$D$63*C53</f>
        <v>0</v>
      </c>
      <c r="R54" s="295">
        <f>+'Movimientos-Camaronailon'!L54</f>
        <v>0</v>
      </c>
      <c r="S54" s="305">
        <f>U53+Q54+R54</f>
        <v>0.2185</v>
      </c>
      <c r="T54" s="295"/>
      <c r="U54" s="305">
        <f t="shared" si="331"/>
        <v>0.2185</v>
      </c>
      <c r="V54" s="325">
        <f t="shared" si="311"/>
        <v>0</v>
      </c>
      <c r="W54" s="299">
        <f t="shared" ref="W54" si="345">+$E$63*C53</f>
        <v>0</v>
      </c>
      <c r="X54" s="295">
        <f>+'Movimientos-Camaronailon'!M54</f>
        <v>0</v>
      </c>
      <c r="Y54" s="305">
        <f>AA53+W54+X54</f>
        <v>0.161</v>
      </c>
      <c r="Z54" s="295"/>
      <c r="AA54" s="305">
        <f t="shared" si="333"/>
        <v>0.161</v>
      </c>
      <c r="AB54" s="307">
        <f t="shared" si="334"/>
        <v>0</v>
      </c>
      <c r="AC54" s="294">
        <f t="shared" ref="AC54" si="346">+$F$63*C53</f>
        <v>0</v>
      </c>
      <c r="AD54" s="295">
        <f>+'Movimientos-Camaronailon'!N54</f>
        <v>0</v>
      </c>
      <c r="AE54" s="305">
        <f>AG53+AC54+AD54</f>
        <v>0.33350000000000002</v>
      </c>
      <c r="AF54" s="295"/>
      <c r="AG54" s="295">
        <f t="shared" si="8"/>
        <v>0.33350000000000002</v>
      </c>
      <c r="AH54" s="307">
        <f t="shared" si="336"/>
        <v>0</v>
      </c>
      <c r="AI54" s="322">
        <f t="shared" ref="AI54" si="347">+$G$63*C53</f>
        <v>0</v>
      </c>
      <c r="AJ54" s="295">
        <f>+'Movimientos-Camaronailon'!O54</f>
        <v>0</v>
      </c>
      <c r="AK54" s="305">
        <f>AM53+AI54+AJ54</f>
        <v>0.13109999999999999</v>
      </c>
      <c r="AL54" s="295"/>
      <c r="AM54" s="305">
        <f t="shared" si="26"/>
        <v>0.13109999999999999</v>
      </c>
      <c r="AN54" s="325">
        <f t="shared" si="338"/>
        <v>0</v>
      </c>
      <c r="AO54" s="295">
        <f t="shared" si="221"/>
        <v>0</v>
      </c>
      <c r="AP54" s="295">
        <f>F54+L54+R54+X54+AD54+AJ54</f>
        <v>0</v>
      </c>
      <c r="AQ54" s="305">
        <f>AS53+AO54+AP54</f>
        <v>1.0278700000000001</v>
      </c>
      <c r="AR54" s="295">
        <f t="shared" si="339"/>
        <v>0</v>
      </c>
      <c r="AS54" s="305">
        <f t="shared" si="340"/>
        <v>1.0278700000000001</v>
      </c>
      <c r="AT54" s="325">
        <f t="shared" si="341"/>
        <v>0</v>
      </c>
      <c r="AU54" s="487"/>
      <c r="AV54" s="483"/>
      <c r="AW54" s="487"/>
      <c r="AX54" s="486"/>
      <c r="AY54" s="487"/>
      <c r="AZ54" s="490"/>
    </row>
    <row r="55" spans="1:142" ht="12" customHeight="1">
      <c r="A55" s="523"/>
      <c r="B55" s="521" t="str">
        <f>+'Movimientos-Camaronailon'!A55</f>
        <v>JORGE COFRE REYES</v>
      </c>
      <c r="C55" s="517">
        <f>+'Movimientos-Camaronailon'!E55:E56</f>
        <v>0</v>
      </c>
      <c r="D55" s="354" t="s">
        <v>11</v>
      </c>
      <c r="E55" s="322">
        <f t="shared" ref="E55" si="348">+$B$61*C55</f>
        <v>0</v>
      </c>
      <c r="F55" s="295">
        <f>+'Movimientos-Camaronailon'!J55</f>
        <v>1.3159789662116783E-2</v>
      </c>
      <c r="G55" s="296">
        <f>E55+F55</f>
        <v>1.3159789662116783E-2</v>
      </c>
      <c r="H55" s="297"/>
      <c r="I55" s="296">
        <f t="shared" ref="I55:I56" si="349">G55-H55</f>
        <v>1.3159789662116783E-2</v>
      </c>
      <c r="J55" s="326">
        <f t="shared" si="305"/>
        <v>0</v>
      </c>
      <c r="K55" s="291">
        <f t="shared" ref="K55" si="350">+$C$61*C55</f>
        <v>0</v>
      </c>
      <c r="L55" s="295">
        <f>+'Movimientos-Camaronailon'!K55</f>
        <v>0.21055663459386853</v>
      </c>
      <c r="M55" s="296">
        <f>K55+L55</f>
        <v>0.21055663459386853</v>
      </c>
      <c r="N55" s="298"/>
      <c r="O55" s="296">
        <f t="shared" ref="O55:O56" si="351">M55-N55</f>
        <v>0.21055663459386853</v>
      </c>
      <c r="P55" s="378">
        <f t="shared" si="308"/>
        <v>0</v>
      </c>
      <c r="Q55" s="322">
        <f t="shared" ref="Q55" si="352">+$D$61*C55</f>
        <v>0</v>
      </c>
      <c r="R55" s="295">
        <f>+'Movimientos-Camaronailon'!L55</f>
        <v>0.26599574848959456</v>
      </c>
      <c r="S55" s="296">
        <f>Q55+R55</f>
        <v>0.26599574848959456</v>
      </c>
      <c r="T55" s="298"/>
      <c r="U55" s="296">
        <f t="shared" ref="U55:U56" si="353">S55-T55</f>
        <v>0.26599574848959456</v>
      </c>
      <c r="V55" s="323">
        <f t="shared" si="311"/>
        <v>0</v>
      </c>
      <c r="W55" s="299">
        <f t="shared" ref="W55" si="354">+$E$61*C55</f>
        <v>0</v>
      </c>
      <c r="X55" s="295">
        <f>+'Movimientos-Camaronailon'!M55</f>
        <v>0.1959968673081223</v>
      </c>
      <c r="Y55" s="296">
        <f>W55+X55</f>
        <v>0.1959968673081223</v>
      </c>
      <c r="Z55" s="298"/>
      <c r="AA55" s="296">
        <f t="shared" ref="AA55:AA56" si="355">Y55-Z55</f>
        <v>0.1959968673081223</v>
      </c>
      <c r="AB55" s="302">
        <f t="shared" si="334"/>
        <v>0</v>
      </c>
      <c r="AC55" s="294">
        <f t="shared" ref="AC55" si="356">+$F$61*C55</f>
        <v>0</v>
      </c>
      <c r="AD55" s="295">
        <f>+'Movimientos-Camaronailon'!N55</f>
        <v>0.40599351085253904</v>
      </c>
      <c r="AE55" s="296">
        <f>AC55+AD55</f>
        <v>0.40599351085253904</v>
      </c>
      <c r="AF55" s="310">
        <f>+F74</f>
        <v>0.48900000000000005</v>
      </c>
      <c r="AG55" s="297">
        <f t="shared" si="8"/>
        <v>-8.3006489147461004E-2</v>
      </c>
      <c r="AH55" s="302">
        <f t="shared" si="336"/>
        <v>1.2044527484519569</v>
      </c>
      <c r="AI55" s="322">
        <f t="shared" ref="AI55" si="357">+$G$61*C55</f>
        <v>0</v>
      </c>
      <c r="AJ55" s="295">
        <f>+'Movimientos-Camaronailon'!O55</f>
        <v>0.15959744909375673</v>
      </c>
      <c r="AK55" s="296">
        <f>AI55+AJ55</f>
        <v>0.15959744909375673</v>
      </c>
      <c r="AL55" s="298"/>
      <c r="AM55" s="296">
        <f t="shared" si="26"/>
        <v>0.15959744909375673</v>
      </c>
      <c r="AN55" s="323">
        <f t="shared" si="338"/>
        <v>0</v>
      </c>
      <c r="AO55" s="297">
        <f t="shared" si="221"/>
        <v>0</v>
      </c>
      <c r="AP55" s="295">
        <f>F55+L55+R55+X55+AD55+AJ55</f>
        <v>1.2512999999999979</v>
      </c>
      <c r="AQ55" s="296">
        <f>AO55+AP55</f>
        <v>1.2512999999999979</v>
      </c>
      <c r="AR55" s="297">
        <f>H55+N55+T55+Z55+AF55+AL55</f>
        <v>0.48900000000000005</v>
      </c>
      <c r="AS55" s="296">
        <f t="shared" ref="AS55:AS56" si="358">AQ55-AR55</f>
        <v>0.76229999999999776</v>
      </c>
      <c r="AT55" s="323">
        <f t="shared" si="341"/>
        <v>0.39079357468233106</v>
      </c>
      <c r="AU55" s="480">
        <f>AO55+AO56</f>
        <v>0</v>
      </c>
      <c r="AV55" s="482">
        <f>AP55+AP56</f>
        <v>1.2512999999999979</v>
      </c>
      <c r="AW55" s="480">
        <f>AU55+AV55</f>
        <v>1.2512999999999979</v>
      </c>
      <c r="AX55" s="482">
        <f>AR55+AR56</f>
        <v>0.48900000000000005</v>
      </c>
      <c r="AY55" s="480">
        <f>AW55-AX55</f>
        <v>0.76229999999999776</v>
      </c>
      <c r="AZ55" s="484">
        <v>0</v>
      </c>
    </row>
    <row r="56" spans="1:142" ht="12" customHeight="1">
      <c r="A56" s="523"/>
      <c r="B56" s="522"/>
      <c r="C56" s="518"/>
      <c r="D56" s="355" t="s">
        <v>12</v>
      </c>
      <c r="E56" s="328">
        <f t="shared" ref="E56" si="359">+$B$63*C55</f>
        <v>0</v>
      </c>
      <c r="F56" s="295">
        <f>+'Movimientos-Camaronailon'!J56</f>
        <v>0</v>
      </c>
      <c r="G56" s="303">
        <f>E56+F56+I55</f>
        <v>1.3159789662116783E-2</v>
      </c>
      <c r="H56" s="304"/>
      <c r="I56" s="303">
        <f t="shared" si="349"/>
        <v>1.3159789662116783E-2</v>
      </c>
      <c r="J56" s="327">
        <f t="shared" si="305"/>
        <v>0</v>
      </c>
      <c r="K56" s="291">
        <f t="shared" ref="K56" si="360">+$C$63*C55</f>
        <v>0</v>
      </c>
      <c r="L56" s="295">
        <f>+'Movimientos-Camaronailon'!K56</f>
        <v>0</v>
      </c>
      <c r="M56" s="305">
        <f>O55+K56+L56</f>
        <v>0.21055663459386853</v>
      </c>
      <c r="N56" s="295"/>
      <c r="O56" s="305">
        <f t="shared" si="351"/>
        <v>0.21055663459386853</v>
      </c>
      <c r="P56" s="379">
        <f t="shared" si="308"/>
        <v>0</v>
      </c>
      <c r="Q56" s="322">
        <f t="shared" ref="Q56" si="361">+$D$63*C55</f>
        <v>0</v>
      </c>
      <c r="R56" s="295">
        <f>+'Movimientos-Camaronailon'!L56</f>
        <v>0</v>
      </c>
      <c r="S56" s="305">
        <f>U55+Q56+R56</f>
        <v>0.26599574848959456</v>
      </c>
      <c r="T56" s="295"/>
      <c r="U56" s="305">
        <f t="shared" si="353"/>
        <v>0.26599574848959456</v>
      </c>
      <c r="V56" s="325">
        <f t="shared" si="311"/>
        <v>0</v>
      </c>
      <c r="W56" s="299">
        <f t="shared" ref="W56" si="362">+$E$63*C55</f>
        <v>0</v>
      </c>
      <c r="X56" s="295">
        <f>+'Movimientos-Camaronailon'!M56</f>
        <v>0</v>
      </c>
      <c r="Y56" s="305">
        <f>AA55+W56+X56</f>
        <v>0.1959968673081223</v>
      </c>
      <c r="Z56" s="295"/>
      <c r="AA56" s="305">
        <f t="shared" si="355"/>
        <v>0.1959968673081223</v>
      </c>
      <c r="AB56" s="307">
        <f t="shared" si="334"/>
        <v>0</v>
      </c>
      <c r="AC56" s="294">
        <f t="shared" ref="AC56" si="363">+$F$63*C55</f>
        <v>0</v>
      </c>
      <c r="AD56" s="295">
        <f>+'Movimientos-Camaronailon'!N56</f>
        <v>0</v>
      </c>
      <c r="AE56" s="305">
        <f>AG55+AC56+AD56</f>
        <v>-8.3006489147461004E-2</v>
      </c>
      <c r="AF56" s="295"/>
      <c r="AG56" s="295">
        <f t="shared" si="8"/>
        <v>-8.3006489147461004E-2</v>
      </c>
      <c r="AH56" s="307" t="str">
        <f t="shared" si="336"/>
        <v>0%</v>
      </c>
      <c r="AI56" s="322">
        <f t="shared" ref="AI56" si="364">+$G$63*C55</f>
        <v>0</v>
      </c>
      <c r="AJ56" s="295">
        <f>+'Movimientos-Camaronailon'!O56</f>
        <v>0</v>
      </c>
      <c r="AK56" s="305">
        <f>AM55+AI56+AJ56</f>
        <v>0.15959744909375673</v>
      </c>
      <c r="AL56" s="295"/>
      <c r="AM56" s="305">
        <f t="shared" si="26"/>
        <v>0.15959744909375673</v>
      </c>
      <c r="AN56" s="325">
        <f t="shared" si="338"/>
        <v>0</v>
      </c>
      <c r="AO56" s="295">
        <f t="shared" si="221"/>
        <v>0</v>
      </c>
      <c r="AP56" s="295">
        <f>F56+L56+R56+X56+AD56+AJ56</f>
        <v>0</v>
      </c>
      <c r="AQ56" s="305">
        <f>AS55+AO56+AP56</f>
        <v>0.76229999999999776</v>
      </c>
      <c r="AR56" s="295">
        <f t="shared" ref="AR56" si="365">H56+N56+T56+Z56+AF56+AL56</f>
        <v>0</v>
      </c>
      <c r="AS56" s="305">
        <f t="shared" si="358"/>
        <v>0.76229999999999776</v>
      </c>
      <c r="AT56" s="325">
        <f t="shared" si="341"/>
        <v>0</v>
      </c>
      <c r="AU56" s="487"/>
      <c r="AV56" s="483"/>
      <c r="AW56" s="481"/>
      <c r="AX56" s="483"/>
      <c r="AY56" s="481"/>
      <c r="AZ56" s="485"/>
    </row>
    <row r="57" spans="1:142" s="268" customFormat="1" ht="12" customHeight="1">
      <c r="A57" s="356"/>
      <c r="B57" s="524" t="s">
        <v>116</v>
      </c>
      <c r="C57" s="506">
        <f>SUM(C9:C56)</f>
        <v>0.99459969999999986</v>
      </c>
      <c r="D57" s="357" t="s">
        <v>11</v>
      </c>
      <c r="E57" s="329">
        <f>+E9+E11+E13+E15+E17+E19+E21+E23+E25+E27+E29+E31+E33+E35+E37+E39+E41+E43+E45+E47+E49+E51+E53+E55</f>
        <v>41.773187399999991</v>
      </c>
      <c r="F57" s="329">
        <f>+F9+F11+F13+F15+F17+F19+F21+F23+F25+F27+F29+F31+F33+F35+F37+F39+F41+F43+F45+F47+F49+F51+F53+F55</f>
        <v>-4.163336342344337E-17</v>
      </c>
      <c r="G57" s="330">
        <f>+E57+F57</f>
        <v>41.773187399999991</v>
      </c>
      <c r="H57" s="329">
        <f>+H9+H11+H13+H15+H17+H19+H21+H23+H25+H27+H29+H31+H33+H35+H37+H39+H41+H43+H45+H47+H49+H51+H53+H55</f>
        <v>9.3940000000000001</v>
      </c>
      <c r="I57" s="331">
        <f>G57-H57</f>
        <v>32.379187399999992</v>
      </c>
      <c r="J57" s="332">
        <f>H57/G57</f>
        <v>0.22488109202794523</v>
      </c>
      <c r="K57" s="333">
        <f>+K9+K11+K13+K15+K17+K19+K21+K23+K25+K27+K29+K31+K33+K35+K37+K39+K41+K43+K45+K47+K49+K51+K53+K55</f>
        <v>673.34399689999987</v>
      </c>
      <c r="L57" s="334">
        <f>+L9+L11+L13+L15+L17+L19+L21+L23+L25+L27+L29+L31+L33+L35+L37+L39+L41+L43+L45+L47+L49+L51+L53+L55</f>
        <v>43.962000000000003</v>
      </c>
      <c r="M57" s="335">
        <f>+K57+L57</f>
        <v>717.30599689999985</v>
      </c>
      <c r="N57" s="334">
        <f>+N9+N11+N13+N15+N17+N19+N21+N23+N25+N27+N29+N31+N33+N35+N37+N39+N41+N43+N45+N47+N49+N51+N53+N55</f>
        <v>448.32900000000006</v>
      </c>
      <c r="O57" s="336">
        <f>M57-N57</f>
        <v>268.97699689999979</v>
      </c>
      <c r="P57" s="380">
        <f>N57/M57</f>
        <v>0.6250177775420187</v>
      </c>
      <c r="Q57" s="329">
        <f>+Q9+Q11+Q13+Q15+Q17+Q19+Q21+Q23+Q25+Q27+Q29+Q31+Q33+Q35+Q37+Q39+Q41+Q43+Q45+Q47+Q49+Q51+Q53+Q55</f>
        <v>850.38274350000029</v>
      </c>
      <c r="R57" s="329">
        <f>+R9+R11+R13+R15+R17+R19+R21+R23+R25+R27+R29+R31+R33+R35+R37+R39+R41+R43+R45+R47+R49+R51+R53+R55</f>
        <v>1.7208456881689926E-15</v>
      </c>
      <c r="S57" s="330">
        <f>+Q57+R57</f>
        <v>850.38274350000029</v>
      </c>
      <c r="T57" s="329">
        <f>+T9+T11+T13+T15+T17+T19+T21+T23+T25+T27+T29+T31+T33+T35+T37+T39+T41+T43+T45+T47+T49+T51+T53+T55</f>
        <v>1087.9849999999999</v>
      </c>
      <c r="U57" s="331">
        <f>S57-T57</f>
        <v>-237.60225649999961</v>
      </c>
      <c r="V57" s="332">
        <f>T57/S57</f>
        <v>1.2794062536147872</v>
      </c>
      <c r="W57" s="337">
        <f>+W9+W11+W13+W15+W17+W19+W21+W23+W25+W27+W29+W31+W33+W35+W37+W39+W41+W43+W45+W47+W49+W51+W53+W55</f>
        <v>626.59781100000009</v>
      </c>
      <c r="X57" s="338">
        <f>+X9+X11+X13+X15+X17+X19+X21+X23+X25+X27+X29+X31+X33+X35+X37+X39+X41+X43+X45+X47+X49+X51+X53+X55</f>
        <v>1.3322676295501878E-15</v>
      </c>
      <c r="Y57" s="339">
        <f>+W57+X57</f>
        <v>626.59781100000009</v>
      </c>
      <c r="Z57" s="338">
        <f>+Z9+Z11+Z13+Z15+Z17+Z19+Z21+Z23+Z25+Z27+Z29+Z31+Z33+Z35+Z37+Z39+Z41+Z43+Z45+Z47+Z49+Z51+Z53+Z55</f>
        <v>322.56100000000004</v>
      </c>
      <c r="AA57" s="340">
        <f>Y57-Z57</f>
        <v>304.03681100000006</v>
      </c>
      <c r="AB57" s="341">
        <f>Z57/Y57</f>
        <v>0.51478156217178361</v>
      </c>
      <c r="AC57" s="342">
        <f>+AC9+AC11+AC13+AC15+AC17+AC19+AC21+AC23+AC25+AC27+AC29+AC31+AC33+AC35+AC37+AC39+AC41+AC43+AC45+AC47+AC49+AC51+AC53+AC55</f>
        <v>1297.9526084999995</v>
      </c>
      <c r="AD57" s="343">
        <f>+AD9+AD11+AD13+AD15+AD17+AD19+AD21+AD23+AD25+AD27+AD29+AD31+AD33+AD35+AD37+AD39+AD41+AD43+AD45+AD47+AD49+AD51+AD53+AD55</f>
        <v>-4.7184478546569153E-15</v>
      </c>
      <c r="AE57" s="344">
        <f>+AC57+AD57</f>
        <v>1297.9526084999995</v>
      </c>
      <c r="AF57" s="343">
        <f>+AF9+AF11+AF13+AF15+AF17+AF19+AF21+AF23+AF25+AF27+AF29+AF31+AF33+AF35+AF37+AF39+AF41+AF43+AF45+AF47+AF49+AF51+AF53+AF55</f>
        <v>1173.0670000000002</v>
      </c>
      <c r="AG57" s="345">
        <f>AE57-AF57</f>
        <v>124.88560849999931</v>
      </c>
      <c r="AH57" s="384">
        <f>AF57/AE57</f>
        <v>0.90378261295354578</v>
      </c>
      <c r="AI57" s="346">
        <f>+AI9+AI11+AI13+AI15+AI17+AI19+AI21+AI23+AI25+AI27+AI29+AI31+AI33+AI35+AI37+AI39+AI41+AI43+AI45+AI47+AI49+AI51+AI53+AI55</f>
        <v>510.22964610000002</v>
      </c>
      <c r="AJ57" s="346">
        <f>+AJ9+AJ11+AJ13+AJ15+AJ17+AJ19+AJ21+AJ23+AJ25+AJ27+AJ29+AJ31+AJ33+AJ35+AJ37+AJ39+AJ41+AJ43+AJ45+AJ47+AJ49+AJ51+AJ53+AJ55</f>
        <v>9.9920072216264089E-16</v>
      </c>
      <c r="AK57" s="347">
        <f>+AI57+AJ57</f>
        <v>510.22964610000002</v>
      </c>
      <c r="AL57" s="346">
        <f>+AL9+AL11+AL13+AL15+AL17+AL19+AL21+AL23+AL25+AL27+AL29+AL31+AL33+AL35+AL37+AL39+AL41+AL43+AL45+AL47+AL49+AL51+AL53+AL55</f>
        <v>1033.629000000001</v>
      </c>
      <c r="AM57" s="348">
        <f>AK57-AL57</f>
        <v>-523.39935390000096</v>
      </c>
      <c r="AN57" s="385">
        <f>AL57/AK57</f>
        <v>2.025811333976113</v>
      </c>
      <c r="AO57" s="349">
        <f>+AO9+AO11+AO13+AO15+AO17+AO19+AO21+AO23+AO25+AO27+AO29+AO31+AO33+AO35+AO37+AO39+AO41+AO43+AO45+AO47+AO49+AO51+AO53+AO55</f>
        <v>4000.2799934000009</v>
      </c>
      <c r="AP57" s="349">
        <f>+AP9+AP11+AP13+AP15+AP17+AP19+AP21+AP23+AP25+AP27+AP29+AP31+AP33+AP35+AP37+AP39+AP41+AP43+AP45+AP47+AP49+AP51+AP53+AP55</f>
        <v>43.962000000000025</v>
      </c>
      <c r="AQ57" s="350">
        <f>+AO57+AP57</f>
        <v>4044.2419934000009</v>
      </c>
      <c r="AR57" s="349">
        <f>+AR9+AR11+AR13+AR15+AR17+AR19+AR21+AR23+AR25+AR27+AR29+AR31+AR33+AR35+AR37+AR39+AR41+AR43+AR45+AR47+AR49+AR51+AR53+AR55</f>
        <v>4074.9650000000006</v>
      </c>
      <c r="AS57" s="351">
        <f>AQ57-AR57</f>
        <v>-30.723006599999735</v>
      </c>
      <c r="AT57" s="382">
        <f>AR57/AQ57</f>
        <v>1.0075967280519162</v>
      </c>
      <c r="AU57" s="508">
        <f>SUM(AU9:AU56)</f>
        <v>4444.8660592999995</v>
      </c>
      <c r="AV57" s="509">
        <f>SUM(AV9:AV56)</f>
        <v>43.962000000000025</v>
      </c>
      <c r="AW57" s="511">
        <f>+AU57+AV57</f>
        <v>4488.8280592999999</v>
      </c>
      <c r="AX57" s="513">
        <f>SUM(AX9:AX56)</f>
        <v>4074.9650000000006</v>
      </c>
      <c r="AY57" s="515">
        <f>AW57-AX57</f>
        <v>413.86305929999935</v>
      </c>
      <c r="AZ57" s="519">
        <f>AX57/AW57</f>
        <v>0.90780153442443545</v>
      </c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6"/>
      <c r="CJ57" s="266"/>
      <c r="CK57" s="266"/>
      <c r="CL57" s="266"/>
      <c r="CM57" s="266"/>
      <c r="CN57" s="266"/>
      <c r="CO57" s="266"/>
      <c r="CP57" s="266"/>
      <c r="CQ57" s="266"/>
      <c r="CR57" s="266"/>
      <c r="CS57" s="266"/>
      <c r="CT57" s="266"/>
      <c r="CU57" s="266"/>
      <c r="CV57" s="266"/>
      <c r="CW57" s="266"/>
      <c r="CX57" s="266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6"/>
      <c r="DJ57" s="266"/>
      <c r="DK57" s="266"/>
      <c r="DL57" s="266"/>
      <c r="DM57" s="266"/>
      <c r="DN57" s="266"/>
      <c r="DO57" s="266"/>
      <c r="DP57" s="266"/>
      <c r="DQ57" s="266"/>
      <c r="DR57" s="266"/>
      <c r="DS57" s="266"/>
      <c r="DT57" s="266"/>
      <c r="DU57" s="266"/>
      <c r="DV57" s="266"/>
      <c r="DW57" s="266"/>
      <c r="DX57" s="266"/>
      <c r="DY57" s="266"/>
      <c r="DZ57" s="266"/>
      <c r="EA57" s="266"/>
      <c r="EB57" s="266"/>
      <c r="EC57" s="266"/>
      <c r="ED57" s="266"/>
      <c r="EE57" s="266"/>
      <c r="EF57" s="266"/>
      <c r="EG57" s="266"/>
      <c r="EH57" s="266"/>
      <c r="EI57" s="266"/>
      <c r="EJ57" s="266"/>
      <c r="EK57" s="266"/>
      <c r="EL57" s="266"/>
    </row>
    <row r="58" spans="1:142" s="268" customFormat="1" ht="12" customHeight="1">
      <c r="A58" s="358"/>
      <c r="B58" s="525"/>
      <c r="C58" s="507"/>
      <c r="D58" s="359" t="s">
        <v>12</v>
      </c>
      <c r="E58" s="329">
        <f>+E10+E12+E14+E16+E18+E20+E22+E24+E26+E28+E30+E32+E34+E36+E38+E40+E42+E44+E46+E48+E50+E52+E54+E56</f>
        <v>4.972998500000001</v>
      </c>
      <c r="F58" s="329">
        <f>+F10+F12+F14+F16+F18+F20+F22+F24+F26+F28+F30+F32+F34+F36+F38+F40+F42+F44+F46+F48+F50+F52+F54+F56</f>
        <v>0</v>
      </c>
      <c r="G58" s="330">
        <f>+E58+F58</f>
        <v>4.972998500000001</v>
      </c>
      <c r="H58" s="329">
        <f>+H10+H12+H14+H16+H18+H20+H22+H24+H26+H28+H30+H32+H34+H36+H38+H40+H42+H44+H46+H48+H50+H52+H54+H56</f>
        <v>0</v>
      </c>
      <c r="I58" s="331">
        <f>G58-H58</f>
        <v>4.972998500000001</v>
      </c>
      <c r="J58" s="332">
        <f>H58/G58</f>
        <v>0</v>
      </c>
      <c r="K58" s="333">
        <f>+K10+K12+K14+K16+K18+K20+K22+K24+K26+K28+K30+K32+K34+K36+K38+K40+K42+K44+K46+K48+K50+K52+K54+K56</f>
        <v>74.594977499999985</v>
      </c>
      <c r="L58" s="334">
        <f>+L10+L12+L14+L16+L18+L20+L22+L24+L26+L28+L30+L32+L34+L36+L38+L40+L42+L44+L46+L48+L50+L52+L54+L56</f>
        <v>0</v>
      </c>
      <c r="M58" s="335">
        <f>+K58+L58</f>
        <v>74.594977499999985</v>
      </c>
      <c r="N58" s="334">
        <f>+N10+N12+N14+N16+N18+N20+N22+N24+N26+N28+N30+N32+N34+N36+N38+N40+N42+N44+N46+N48+N50+N52+N54+N56</f>
        <v>0</v>
      </c>
      <c r="O58" s="336">
        <f>M58-N58</f>
        <v>74.594977499999985</v>
      </c>
      <c r="P58" s="380">
        <f>N58/M58</f>
        <v>0</v>
      </c>
      <c r="Q58" s="329">
        <f>+Q10+Q12+Q14+Q16+Q18+Q20+Q22+Q24+Q26+Q28+Q30+Q32+Q34+Q36+Q38+Q40+Q42+Q44+Q46+Q48+Q50+Q52+Q54+Q56</f>
        <v>94.486971500000024</v>
      </c>
      <c r="R58" s="329">
        <f>+R10+R12+R14+R16+R18+R20+R22+R24+R26+R28+R30+R32+R34+R36+R38+R40+R42+R44+R46+R48+R50+R52+R54+R56</f>
        <v>0</v>
      </c>
      <c r="S58" s="330">
        <f>+Q58+R58</f>
        <v>94.486971500000024</v>
      </c>
      <c r="T58" s="329">
        <f>+T10+T12+T14+T16+T18+T20+T22+T24+T26+T28+T30+T32+T34+T36+T38+T40+T42+T44+T46+T48+T50+T52+T54+T56</f>
        <v>0</v>
      </c>
      <c r="U58" s="331">
        <f>S58-T58</f>
        <v>94.486971500000024</v>
      </c>
      <c r="V58" s="332">
        <f>T58/S58</f>
        <v>0</v>
      </c>
      <c r="W58" s="337">
        <f>+W10+W12+W14+W16+W18+W20+W22+W24+W26+W28+W30+W32+W34+W36+W38+W40+W42+W44+W46+W48+W50+W52+W54+W56</f>
        <v>69.621978999999996</v>
      </c>
      <c r="X58" s="338">
        <f>+X10+X12+X14+X16+X18+X20+X22+X24+X26+X28+X30+X32+X34+X36+X38+X40+X42+X44+X46+X48+X50+X52+X54+X56</f>
        <v>0</v>
      </c>
      <c r="Y58" s="339">
        <f>+W58+X58</f>
        <v>69.621978999999996</v>
      </c>
      <c r="Z58" s="338">
        <f>+Z10+Z12+Z14+Z16+Z18+Z20+Z22+Z24+Z26+Z28+Z30+Z32+Z34+Z36+Z38+Z40+Z42+Z44+Z46+Z48+Z50+Z52+Z54+Z56</f>
        <v>0</v>
      </c>
      <c r="AA58" s="340">
        <f>Y58-Z58</f>
        <v>69.621978999999996</v>
      </c>
      <c r="AB58" s="341">
        <f>Z58/Y58</f>
        <v>0</v>
      </c>
      <c r="AC58" s="342">
        <f>+AC10+AC12+AC14+AC16+AC18+AC20+AC22+AC24+AC26+AC28+AC30+AC32+AC34+AC36+AC38+AC40+AC42+AC44+AC46+AC48+AC50+AC52+AC54+AC56</f>
        <v>144.21695650000004</v>
      </c>
      <c r="AD58" s="343">
        <f>+AD10+AD12+AD14+AD16+AD18+AD20+AD22+AD24+AD26+AD28+AD30+AD32+AD34+AD36+AD38+AD40+AD42+AD44+AD46+AD48+AD50+AD52+AD54+AD56</f>
        <v>0</v>
      </c>
      <c r="AE58" s="344">
        <f>+AC58+AD58</f>
        <v>144.21695650000004</v>
      </c>
      <c r="AF58" s="343">
        <f>+AF10+AF12+AF14+AF16+AF18+AF20+AF22+AF24+AF26+AF28+AF30+AF32+AF34+AF36+AF38+AF40+AF42+AF44+AF46+AF48+AF50+AF52+AF54+AF56</f>
        <v>0</v>
      </c>
      <c r="AG58" s="345">
        <f>AE58-AF58</f>
        <v>144.21695650000004</v>
      </c>
      <c r="AH58" s="384">
        <f>AF58/AE58</f>
        <v>0</v>
      </c>
      <c r="AI58" s="346">
        <f>+AI10+AI12+AI14+AI16+AI18+AI20+AI22+AI24+AI26+AI28+AI30+AI32+AI34+AI36+AI38+AI40+AI42+AI44+AI46+AI48+AI50+AI52+AI54+AI56</f>
        <v>56.692182900000013</v>
      </c>
      <c r="AJ58" s="346">
        <f>+AJ10+AJ12+AJ14+AJ16+AJ18+AJ20+AJ22+AJ24+AJ26+AJ28+AJ30+AJ32+AJ34+AJ36+AJ38+AJ40+AJ42+AJ44+AJ46+AJ48+AJ50+AJ52+AJ54+AJ56</f>
        <v>0</v>
      </c>
      <c r="AK58" s="347">
        <f>+AI58+AJ58</f>
        <v>56.692182900000013</v>
      </c>
      <c r="AL58" s="346">
        <f>+AL10+AL12+AL14+AL16+AL18+AL20+AL22+AL24+AL26+AL28+AL30+AL32+AL34+AL36+AL38+AL40+AL42+AL44+AL46+AL48+AL50+AL52+AL54+AL56</f>
        <v>0</v>
      </c>
      <c r="AM58" s="348">
        <f>AK58-AL58</f>
        <v>56.692182900000013</v>
      </c>
      <c r="AN58" s="385">
        <f>AL58/AK58</f>
        <v>0</v>
      </c>
      <c r="AO58" s="349">
        <f>+AO10+AO12+AO14+AO16+AO18+AO20+AO22+AO24+AO26+AO28+AO30+AO32+AO34+AO36+AO38+AO40+AO42+AO44+AO46+AO48+AO50+AO52+AO54+AO56</f>
        <v>444.58606590000005</v>
      </c>
      <c r="AP58" s="349">
        <f>+AP10+AP12+AP14+AP16+AP18+AP20+AP22+AP24+AP26+AP28+AP30+AP32+AP34+AP36+AP38+AP40+AP42+AP44+AP46+AP48+AP50+AP52+AP54+AP56</f>
        <v>0</v>
      </c>
      <c r="AQ58" s="350">
        <f>+AO58+AP58</f>
        <v>444.58606590000005</v>
      </c>
      <c r="AR58" s="349">
        <f>+AR10+AR12+AR14+AR16+AR18+AR20+AR22+AR24+AR26+AR28+AR30+AR32+AR34+AR36+AR38+AR40+AR42+AR44+AR46+AR48+AR50+AR52+AR54+AR56</f>
        <v>0</v>
      </c>
      <c r="AS58" s="351">
        <f>AQ58-AR58</f>
        <v>444.58606590000005</v>
      </c>
      <c r="AT58" s="382">
        <f>AR58/AQ58</f>
        <v>0</v>
      </c>
      <c r="AU58" s="508"/>
      <c r="AV58" s="510"/>
      <c r="AW58" s="512"/>
      <c r="AX58" s="514"/>
      <c r="AY58" s="516"/>
      <c r="AZ58" s="520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/>
      <c r="CK58" s="266"/>
      <c r="CL58" s="266"/>
      <c r="CM58" s="266"/>
      <c r="CN58" s="266"/>
      <c r="CO58" s="266"/>
      <c r="CP58" s="266"/>
      <c r="CQ58" s="266"/>
      <c r="CR58" s="266"/>
      <c r="CS58" s="266"/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66"/>
      <c r="DK58" s="266"/>
      <c r="DL58" s="266"/>
      <c r="DM58" s="266"/>
      <c r="DN58" s="266"/>
      <c r="DO58" s="266"/>
      <c r="DP58" s="266"/>
      <c r="DQ58" s="266"/>
      <c r="DR58" s="266"/>
      <c r="DS58" s="266"/>
      <c r="DT58" s="266"/>
      <c r="DU58" s="266"/>
      <c r="DV58" s="266"/>
      <c r="DW58" s="266"/>
      <c r="DX58" s="266"/>
      <c r="DY58" s="266"/>
      <c r="DZ58" s="266"/>
      <c r="EA58" s="266"/>
      <c r="EB58" s="266"/>
      <c r="EC58" s="266"/>
      <c r="ED58" s="266"/>
      <c r="EE58" s="266"/>
      <c r="EF58" s="266"/>
      <c r="EG58" s="266"/>
      <c r="EH58" s="266"/>
      <c r="EI58" s="266"/>
      <c r="EJ58" s="266"/>
      <c r="EK58" s="266"/>
      <c r="EL58" s="266"/>
    </row>
    <row r="59" spans="1:142" ht="19.2" customHeight="1">
      <c r="AX59" s="274">
        <f>+AX57-H75</f>
        <v>9.3939999999997781</v>
      </c>
    </row>
    <row r="60" spans="1:142" s="360" customFormat="1" ht="12" customHeight="1">
      <c r="A60" s="370" t="s">
        <v>136</v>
      </c>
      <c r="B60" s="371" t="s">
        <v>84</v>
      </c>
      <c r="C60" s="372" t="s">
        <v>85</v>
      </c>
      <c r="D60" s="372" t="s">
        <v>86</v>
      </c>
      <c r="E60" s="372" t="s">
        <v>87</v>
      </c>
      <c r="F60" s="371" t="s">
        <v>88</v>
      </c>
      <c r="G60" s="371" t="s">
        <v>89</v>
      </c>
      <c r="H60" s="371" t="s">
        <v>165</v>
      </c>
      <c r="T60" s="362"/>
      <c r="Z60" s="362"/>
      <c r="AF60" s="362"/>
      <c r="AG60" s="363"/>
      <c r="AL60" s="362"/>
    </row>
    <row r="61" spans="1:142" s="360" customFormat="1" ht="12" customHeight="1">
      <c r="A61" s="364" t="s">
        <v>106</v>
      </c>
      <c r="B61" s="275">
        <v>42</v>
      </c>
      <c r="C61" s="275">
        <v>677</v>
      </c>
      <c r="D61" s="275">
        <v>855</v>
      </c>
      <c r="E61" s="275">
        <v>630</v>
      </c>
      <c r="F61" s="275">
        <v>1305</v>
      </c>
      <c r="G61" s="275">
        <v>513</v>
      </c>
      <c r="H61" s="275">
        <f>SUM(B61:G61)</f>
        <v>4022</v>
      </c>
      <c r="T61" s="362"/>
      <c r="AF61" s="362"/>
      <c r="AG61" s="363"/>
      <c r="AL61" s="362"/>
    </row>
    <row r="62" spans="1:142" s="360" customFormat="1" ht="12" customHeight="1">
      <c r="A62" s="364" t="s">
        <v>194</v>
      </c>
      <c r="B62" s="276" t="s">
        <v>193</v>
      </c>
      <c r="C62" s="276" t="s">
        <v>193</v>
      </c>
      <c r="D62" s="276" t="s">
        <v>193</v>
      </c>
      <c r="E62" s="276" t="s">
        <v>193</v>
      </c>
      <c r="F62" s="276" t="s">
        <v>193</v>
      </c>
      <c r="G62" s="276" t="s">
        <v>193</v>
      </c>
      <c r="H62" s="276" t="s">
        <v>193</v>
      </c>
      <c r="T62" s="362"/>
      <c r="AF62" s="362"/>
      <c r="AG62" s="363"/>
      <c r="AL62" s="362"/>
    </row>
    <row r="63" spans="1:142" s="360" customFormat="1" ht="12" customHeight="1">
      <c r="A63" s="364" t="s">
        <v>107</v>
      </c>
      <c r="B63" s="275">
        <v>5</v>
      </c>
      <c r="C63" s="275">
        <v>75</v>
      </c>
      <c r="D63" s="275">
        <v>95</v>
      </c>
      <c r="E63" s="275">
        <v>70</v>
      </c>
      <c r="F63" s="275">
        <v>145</v>
      </c>
      <c r="G63" s="275">
        <v>57</v>
      </c>
      <c r="H63" s="275">
        <f>SUM(B63:G63)</f>
        <v>447</v>
      </c>
      <c r="T63" s="362"/>
      <c r="V63" s="365"/>
      <c r="Z63" s="362"/>
      <c r="AF63" s="362"/>
      <c r="AL63" s="362"/>
      <c r="AX63" s="365"/>
    </row>
    <row r="64" spans="1:142" s="360" customFormat="1" ht="12" customHeight="1">
      <c r="A64" s="373" t="s">
        <v>108</v>
      </c>
      <c r="B64" s="275">
        <f>SUM(B61:B63)</f>
        <v>47</v>
      </c>
      <c r="C64" s="275">
        <f t="shared" ref="C64" si="366">SUM(C61:C63)</f>
        <v>752</v>
      </c>
      <c r="D64" s="275">
        <f>SUM(D61:D63)</f>
        <v>950</v>
      </c>
      <c r="E64" s="275">
        <f>SUM(E61:E63)</f>
        <v>700</v>
      </c>
      <c r="F64" s="275">
        <f>SUM(F61:F63)</f>
        <v>1450</v>
      </c>
      <c r="G64" s="275">
        <f>SUM(G61:G63)</f>
        <v>570</v>
      </c>
      <c r="H64" s="275">
        <f>SUM(H61:H63)</f>
        <v>4469</v>
      </c>
      <c r="AF64" s="365"/>
      <c r="AG64" s="363"/>
      <c r="AK64" s="365"/>
      <c r="AX64" s="365"/>
    </row>
    <row r="65" spans="1:33" s="360" customFormat="1" ht="24.6" customHeight="1">
      <c r="AG65" s="363"/>
    </row>
    <row r="66" spans="1:33" s="360" customFormat="1">
      <c r="AG66" s="363"/>
    </row>
    <row r="67" spans="1:33" s="360" customFormat="1" hidden="1">
      <c r="A67" s="374" t="s">
        <v>152</v>
      </c>
      <c r="B67" s="374">
        <v>3</v>
      </c>
      <c r="C67" s="374">
        <v>4</v>
      </c>
      <c r="D67" s="374">
        <v>5</v>
      </c>
      <c r="E67" s="374">
        <v>6</v>
      </c>
      <c r="F67" s="374">
        <v>7</v>
      </c>
      <c r="G67" s="374">
        <v>8</v>
      </c>
      <c r="H67" s="374" t="s">
        <v>122</v>
      </c>
      <c r="I67" s="366"/>
      <c r="AG67" s="363"/>
    </row>
    <row r="68" spans="1:33" s="360" customFormat="1" hidden="1">
      <c r="A68" s="367" t="s">
        <v>91</v>
      </c>
      <c r="B68" s="48"/>
      <c r="C68" s="48">
        <v>192.25300000000001</v>
      </c>
      <c r="D68" s="48">
        <v>265.286</v>
      </c>
      <c r="E68" s="48">
        <v>32.353000000000002</v>
      </c>
      <c r="F68" s="48">
        <v>127.10799999999999</v>
      </c>
      <c r="G68" s="48">
        <v>16.959</v>
      </c>
      <c r="H68" s="368">
        <f>SUM(C68:G68)</f>
        <v>633.95899999999995</v>
      </c>
      <c r="I68" s="366"/>
      <c r="AG68" s="363"/>
    </row>
    <row r="69" spans="1:33" s="360" customFormat="1" hidden="1">
      <c r="A69" s="367" t="s">
        <v>93</v>
      </c>
      <c r="B69" s="48"/>
      <c r="C69" s="48">
        <v>48.606999999999999</v>
      </c>
      <c r="D69" s="48">
        <v>317.18599999999998</v>
      </c>
      <c r="E69" s="48">
        <v>34.21</v>
      </c>
      <c r="F69" s="48">
        <v>190.154</v>
      </c>
      <c r="G69" s="48">
        <v>3.585</v>
      </c>
      <c r="H69" s="368">
        <f t="shared" ref="H69:H73" si="367">SUM(C69:G69)</f>
        <v>593.74199999999996</v>
      </c>
      <c r="I69" s="366"/>
      <c r="AG69" s="363"/>
    </row>
    <row r="70" spans="1:33" s="360" customFormat="1" hidden="1">
      <c r="A70" s="367" t="s">
        <v>149</v>
      </c>
      <c r="B70" s="48">
        <v>9.3940000000000001</v>
      </c>
      <c r="C70" s="48">
        <v>124.91700000000002</v>
      </c>
      <c r="D70" s="48">
        <v>369.24199999999985</v>
      </c>
      <c r="E70" s="48">
        <v>131.239</v>
      </c>
      <c r="F70" s="48">
        <v>166.81900000000005</v>
      </c>
      <c r="G70" s="48"/>
      <c r="H70" s="368">
        <f t="shared" si="367"/>
        <v>792.21699999999998</v>
      </c>
      <c r="I70" s="366"/>
      <c r="AG70" s="363"/>
    </row>
    <row r="71" spans="1:33" s="360" customFormat="1" hidden="1">
      <c r="A71" s="367" t="s">
        <v>150</v>
      </c>
      <c r="B71" s="48"/>
      <c r="C71" s="48">
        <v>82.551999999999992</v>
      </c>
      <c r="D71" s="48">
        <v>136.27099999999999</v>
      </c>
      <c r="E71" s="48">
        <v>123.75900000000003</v>
      </c>
      <c r="F71" s="48">
        <v>158.04100000000003</v>
      </c>
      <c r="G71" s="48">
        <v>12.294</v>
      </c>
      <c r="H71" s="368">
        <f t="shared" si="367"/>
        <v>512.91700000000003</v>
      </c>
      <c r="I71" s="366"/>
      <c r="AG71" s="363"/>
    </row>
    <row r="72" spans="1:33" s="360" customFormat="1" hidden="1">
      <c r="A72" s="367" t="s">
        <v>34</v>
      </c>
      <c r="B72" s="48"/>
      <c r="C72" s="48"/>
      <c r="D72" s="48"/>
      <c r="E72" s="48"/>
      <c r="F72" s="48">
        <v>525.45999999999992</v>
      </c>
      <c r="G72" s="48">
        <v>998.38300000000106</v>
      </c>
      <c r="H72" s="368">
        <f t="shared" si="367"/>
        <v>1523.843000000001</v>
      </c>
      <c r="I72" s="366"/>
      <c r="AG72" s="363"/>
    </row>
    <row r="73" spans="1:33" s="360" customFormat="1" ht="16.8" hidden="1" customHeight="1">
      <c r="A73" s="367" t="s">
        <v>157</v>
      </c>
      <c r="B73" s="48"/>
      <c r="C73" s="48"/>
      <c r="D73" s="48"/>
      <c r="E73" s="48">
        <v>1</v>
      </c>
      <c r="F73" s="48">
        <v>4.9960000000000004</v>
      </c>
      <c r="G73" s="48">
        <v>2.4079999999999999</v>
      </c>
      <c r="H73" s="368">
        <f t="shared" si="367"/>
        <v>8.4039999999999999</v>
      </c>
      <c r="I73" s="366"/>
      <c r="AG73" s="363"/>
    </row>
    <row r="74" spans="1:33" s="360" customFormat="1" ht="12" hidden="1" customHeight="1">
      <c r="A74" s="367" t="s">
        <v>158</v>
      </c>
      <c r="C74" s="368"/>
      <c r="D74" s="368"/>
      <c r="E74" s="368"/>
      <c r="F74" s="369">
        <v>0.48900000000000005</v>
      </c>
      <c r="G74" s="368">
        <v>0</v>
      </c>
      <c r="H74" s="368">
        <f>SUM(C74:G74)</f>
        <v>0.48900000000000005</v>
      </c>
      <c r="I74" s="366"/>
      <c r="AG74" s="363"/>
    </row>
    <row r="75" spans="1:33" s="360" customFormat="1" hidden="1">
      <c r="B75" s="375" t="s">
        <v>122</v>
      </c>
      <c r="C75" s="376">
        <f t="shared" ref="C75:G75" si="368">SUM(C68:C74)</f>
        <v>448.32900000000006</v>
      </c>
      <c r="D75" s="376">
        <f t="shared" si="368"/>
        <v>1087.9849999999999</v>
      </c>
      <c r="E75" s="376">
        <f t="shared" si="368"/>
        <v>322.56100000000004</v>
      </c>
      <c r="F75" s="376">
        <f t="shared" si="368"/>
        <v>1173.067</v>
      </c>
      <c r="G75" s="376">
        <f t="shared" si="368"/>
        <v>1033.629000000001</v>
      </c>
      <c r="H75" s="376">
        <f>SUM(H68:H74)</f>
        <v>4065.5710000000008</v>
      </c>
      <c r="I75" s="366"/>
      <c r="AG75" s="363"/>
    </row>
    <row r="76" spans="1:33" s="360" customFormat="1" hidden="1">
      <c r="C76" s="361"/>
      <c r="AG76" s="363"/>
    </row>
    <row r="77" spans="1:33" s="360" customFormat="1">
      <c r="C77" s="361"/>
      <c r="AG77" s="363"/>
    </row>
    <row r="78" spans="1:33" s="360" customFormat="1">
      <c r="C78" s="361"/>
      <c r="AG78" s="363"/>
    </row>
    <row r="79" spans="1:33" s="360" customFormat="1">
      <c r="C79" s="361"/>
      <c r="AG79" s="363"/>
    </row>
    <row r="80" spans="1:33">
      <c r="B80" s="360"/>
      <c r="C80" s="361"/>
      <c r="D80" s="360"/>
      <c r="E80" s="360"/>
      <c r="F80" s="360"/>
      <c r="G80" s="360"/>
      <c r="H80" s="360"/>
      <c r="I80" s="360"/>
      <c r="J80" s="360"/>
      <c r="K80" s="360"/>
    </row>
  </sheetData>
  <mergeCells count="211">
    <mergeCell ref="B53:B54"/>
    <mergeCell ref="B55:B56"/>
    <mergeCell ref="B57:B58"/>
    <mergeCell ref="C55:C56"/>
    <mergeCell ref="C2:R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A9:A56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AU27:AU28"/>
    <mergeCell ref="AV27:AV28"/>
    <mergeCell ref="AW27:AW28"/>
    <mergeCell ref="AX27:AX28"/>
    <mergeCell ref="AY27:AY28"/>
    <mergeCell ref="AZ27:AZ28"/>
    <mergeCell ref="AU33:AU34"/>
    <mergeCell ref="AV33:AV34"/>
    <mergeCell ref="AW33:AW34"/>
    <mergeCell ref="AX33:AX34"/>
    <mergeCell ref="AY33:AY34"/>
    <mergeCell ref="AZ33:AZ34"/>
    <mergeCell ref="AU31:AU32"/>
    <mergeCell ref="AV31:AV32"/>
    <mergeCell ref="AW31:AW32"/>
    <mergeCell ref="AX31:AX32"/>
    <mergeCell ref="AY31:AY32"/>
    <mergeCell ref="AZ31:AZ32"/>
    <mergeCell ref="AV29:AV30"/>
    <mergeCell ref="AW29:AW30"/>
    <mergeCell ref="AZ29:AZ30"/>
    <mergeCell ref="AZ41:AZ42"/>
    <mergeCell ref="AU21:AU22"/>
    <mergeCell ref="AV39:AV40"/>
    <mergeCell ref="AZ17:AZ18"/>
    <mergeCell ref="AU23:AU24"/>
    <mergeCell ref="AZ39:AZ40"/>
    <mergeCell ref="AU39:AU40"/>
    <mergeCell ref="AV21:AV22"/>
    <mergeCell ref="AW21:AW22"/>
    <mergeCell ref="AX21:AX22"/>
    <mergeCell ref="AY21:AY22"/>
    <mergeCell ref="AZ21:AZ22"/>
    <mergeCell ref="AV25:AV26"/>
    <mergeCell ref="AW25:AW26"/>
    <mergeCell ref="AX25:AX26"/>
    <mergeCell ref="AY25:AY26"/>
    <mergeCell ref="AZ25:AZ26"/>
    <mergeCell ref="AZ37:AZ38"/>
    <mergeCell ref="AY35:AY36"/>
    <mergeCell ref="AV23:AV24"/>
    <mergeCell ref="AW23:AW24"/>
    <mergeCell ref="AX23:AX24"/>
    <mergeCell ref="AW37:AW38"/>
    <mergeCell ref="AX37:AX38"/>
    <mergeCell ref="AZ35:AZ36"/>
    <mergeCell ref="AW13:AW14"/>
    <mergeCell ref="AX13:AX14"/>
    <mergeCell ref="AY13:AY14"/>
    <mergeCell ref="AZ13:AZ14"/>
    <mergeCell ref="AV19:AV20"/>
    <mergeCell ref="AW19:AW20"/>
    <mergeCell ref="AX19:AX20"/>
    <mergeCell ref="AY19:AY20"/>
    <mergeCell ref="AZ19:AZ20"/>
    <mergeCell ref="C57:C58"/>
    <mergeCell ref="AU57:AU58"/>
    <mergeCell ref="AV57:AV58"/>
    <mergeCell ref="AW57:AW58"/>
    <mergeCell ref="AX57:AX58"/>
    <mergeCell ref="AY57:AY58"/>
    <mergeCell ref="C9:C10"/>
    <mergeCell ref="AY43:AY44"/>
    <mergeCell ref="AZ43:AZ44"/>
    <mergeCell ref="AU43:AU44"/>
    <mergeCell ref="AY39:AY40"/>
    <mergeCell ref="AY55:AY56"/>
    <mergeCell ref="AW49:AW50"/>
    <mergeCell ref="AX49:AX50"/>
    <mergeCell ref="AY49:AY50"/>
    <mergeCell ref="AZ55:AZ56"/>
    <mergeCell ref="AU53:AU54"/>
    <mergeCell ref="AZ57:AZ58"/>
    <mergeCell ref="AX29:AX30"/>
    <mergeCell ref="AY29:AY30"/>
    <mergeCell ref="AU11:AU12"/>
    <mergeCell ref="AV11:AV12"/>
    <mergeCell ref="AW11:AW12"/>
    <mergeCell ref="AX11:AX12"/>
    <mergeCell ref="AO7:AT7"/>
    <mergeCell ref="AU7:AZ7"/>
    <mergeCell ref="E7:J7"/>
    <mergeCell ref="K7:P7"/>
    <mergeCell ref="Q7:V7"/>
    <mergeCell ref="W7:AB7"/>
    <mergeCell ref="AY23:AY24"/>
    <mergeCell ref="AZ23:AZ24"/>
    <mergeCell ref="AU17:AU18"/>
    <mergeCell ref="AU9:AU10"/>
    <mergeCell ref="AV9:AV10"/>
    <mergeCell ref="AW9:AW10"/>
    <mergeCell ref="AX9:AX10"/>
    <mergeCell ref="AY9:AY10"/>
    <mergeCell ref="AV15:AV16"/>
    <mergeCell ref="AW15:AW16"/>
    <mergeCell ref="AX15:AX16"/>
    <mergeCell ref="AY15:AY16"/>
    <mergeCell ref="AZ9:AZ10"/>
    <mergeCell ref="AZ15:AZ16"/>
    <mergeCell ref="AY11:AY12"/>
    <mergeCell ref="AZ11:AZ12"/>
    <mergeCell ref="AU13:AU14"/>
    <mergeCell ref="AV13:AV14"/>
    <mergeCell ref="AW53:AW54"/>
    <mergeCell ref="AX53:AX54"/>
    <mergeCell ref="AY53:AY54"/>
    <mergeCell ref="AZ53:AZ54"/>
    <mergeCell ref="AU51:AU52"/>
    <mergeCell ref="AV51:AV52"/>
    <mergeCell ref="AW51:AW52"/>
    <mergeCell ref="AX51:AX52"/>
    <mergeCell ref="AY51:AY52"/>
    <mergeCell ref="AZ51:AZ52"/>
    <mergeCell ref="AU55:AU56"/>
    <mergeCell ref="AV55:AV56"/>
    <mergeCell ref="AW55:AW56"/>
    <mergeCell ref="AX55:AX56"/>
    <mergeCell ref="AU15:AU16"/>
    <mergeCell ref="AU37:AU38"/>
    <mergeCell ref="AU19:AU20"/>
    <mergeCell ref="AU25:AU26"/>
    <mergeCell ref="AU45:AU46"/>
    <mergeCell ref="AV45:AV46"/>
    <mergeCell ref="AW45:AW46"/>
    <mergeCell ref="AU35:AU36"/>
    <mergeCell ref="AV35:AV36"/>
    <mergeCell ref="AW35:AW36"/>
    <mergeCell ref="AX35:AX36"/>
    <mergeCell ref="AU41:AU42"/>
    <mergeCell ref="AV41:AV42"/>
    <mergeCell ref="AW41:AW42"/>
    <mergeCell ref="AX41:AX42"/>
    <mergeCell ref="AV17:AV18"/>
    <mergeCell ref="AW17:AW18"/>
    <mergeCell ref="AX17:AX18"/>
    <mergeCell ref="AV37:AV38"/>
    <mergeCell ref="AV53:AV54"/>
    <mergeCell ref="H4:N4"/>
    <mergeCell ref="AU49:AU50"/>
    <mergeCell ref="AV49:AV50"/>
    <mergeCell ref="AZ47:AZ48"/>
    <mergeCell ref="AX45:AX46"/>
    <mergeCell ref="AY45:AY46"/>
    <mergeCell ref="AZ45:AZ46"/>
    <mergeCell ref="AU47:AU48"/>
    <mergeCell ref="AV47:AV48"/>
    <mergeCell ref="AW47:AW48"/>
    <mergeCell ref="AX47:AX48"/>
    <mergeCell ref="AY47:AY48"/>
    <mergeCell ref="AU29:AU30"/>
    <mergeCell ref="AY41:AY42"/>
    <mergeCell ref="AX43:AX44"/>
    <mergeCell ref="AV43:AV44"/>
    <mergeCell ref="AW43:AW44"/>
    <mergeCell ref="AW39:AW40"/>
    <mergeCell ref="AX39:AX40"/>
    <mergeCell ref="AC7:AH7"/>
    <mergeCell ref="AI7:AN7"/>
    <mergeCell ref="AY37:AY38"/>
    <mergeCell ref="AY17:AY18"/>
    <mergeCell ref="AZ49:AZ50"/>
  </mergeCells>
  <conditionalFormatting sqref="AX9:AX56">
    <cfRule type="dataBar" priority="97">
      <dataBar>
        <cfvo type="min" val="0"/>
        <cfvo type="max" val="0"/>
        <color rgb="FFD6007B"/>
      </dataBar>
    </cfRule>
  </conditionalFormatting>
  <conditionalFormatting sqref="V9:V56 P9:P56 AB9:AB56 AH9:AH56 AT9:AT56 AZ9:AZ56 AN9:AN56">
    <cfRule type="cellIs" dxfId="14" priority="83" operator="greaterThan">
      <formula>0.8</formula>
    </cfRule>
  </conditionalFormatting>
  <conditionalFormatting sqref="AH9:AH55 AT9:AT55 AN9:AN55">
    <cfRule type="cellIs" dxfId="13" priority="80" operator="greaterThan">
      <formula>100</formula>
    </cfRule>
  </conditionalFormatting>
  <conditionalFormatting sqref="AG9:AG56 AS9:AS56 U9:U56 O9:O56 AM9:AM56 F9:F56 L9:L56 R9:R56 X9:X56 AD9:AD56 AJ9:AJ56 AP9:AP56 AV9:AV56">
    <cfRule type="cellIs" dxfId="12" priority="78" operator="lessThan">
      <formula>0</formula>
    </cfRule>
  </conditionalFormatting>
  <conditionalFormatting sqref="N9:N56">
    <cfRule type="dataBar" priority="59">
      <dataBar>
        <cfvo type="min" val="0"/>
        <cfvo type="max" val="0"/>
        <color rgb="FFD6007B"/>
      </dataBar>
    </cfRule>
  </conditionalFormatting>
  <conditionalFormatting sqref="H9:H56">
    <cfRule type="dataBar" priority="58">
      <dataBar>
        <cfvo type="min" val="0"/>
        <cfvo type="max" val="0"/>
        <color rgb="FFD6007B"/>
      </dataBar>
    </cfRule>
  </conditionalFormatting>
  <conditionalFormatting sqref="T9:T56">
    <cfRule type="dataBar" priority="57">
      <dataBar>
        <cfvo type="min" val="0"/>
        <cfvo type="max" val="0"/>
        <color rgb="FFD6007B"/>
      </dataBar>
    </cfRule>
  </conditionalFormatting>
  <conditionalFormatting sqref="Z9:Z56">
    <cfRule type="dataBar" priority="56">
      <dataBar>
        <cfvo type="min" val="0"/>
        <cfvo type="max" val="0"/>
        <color rgb="FFD6007B"/>
      </dataBar>
    </cfRule>
  </conditionalFormatting>
  <conditionalFormatting sqref="AF9:AF56">
    <cfRule type="dataBar" priority="55">
      <dataBar>
        <cfvo type="min" val="0"/>
        <cfvo type="max" val="0"/>
        <color rgb="FFD6007B"/>
      </dataBar>
    </cfRule>
  </conditionalFormatting>
  <conditionalFormatting sqref="AL9:AL56">
    <cfRule type="dataBar" priority="54">
      <dataBar>
        <cfvo type="min" val="0"/>
        <cfvo type="max" val="0"/>
        <color rgb="FFD6007B"/>
      </dataBar>
    </cfRule>
  </conditionalFormatting>
  <conditionalFormatting sqref="T21">
    <cfRule type="dataBar" priority="53">
      <dataBar>
        <cfvo type="min" val="0"/>
        <cfvo type="max" val="0"/>
        <color rgb="FFD6007B"/>
      </dataBar>
    </cfRule>
  </conditionalFormatting>
  <conditionalFormatting sqref="T31">
    <cfRule type="dataBar" priority="52">
      <dataBar>
        <cfvo type="min" val="0"/>
        <cfvo type="max" val="0"/>
        <color rgb="FFD6007B"/>
      </dataBar>
    </cfRule>
  </conditionalFormatting>
  <conditionalFormatting sqref="Z31">
    <cfRule type="dataBar" priority="51">
      <dataBar>
        <cfvo type="min" val="0"/>
        <cfvo type="max" val="0"/>
        <color rgb="FFD6007B"/>
      </dataBar>
    </cfRule>
  </conditionalFormatting>
  <conditionalFormatting sqref="AF31">
    <cfRule type="dataBar" priority="49">
      <dataBar>
        <cfvo type="min" val="0"/>
        <cfvo type="max" val="0"/>
        <color rgb="FFD6007B"/>
      </dataBar>
    </cfRule>
  </conditionalFormatting>
  <conditionalFormatting sqref="AF15">
    <cfRule type="dataBar" priority="46">
      <dataBar>
        <cfvo type="min" val="0"/>
        <cfvo type="max" val="0"/>
        <color rgb="FFD6007B"/>
      </dataBar>
    </cfRule>
  </conditionalFormatting>
  <conditionalFormatting sqref="AF37">
    <cfRule type="dataBar" priority="45">
      <dataBar>
        <cfvo type="min" val="0"/>
        <cfvo type="max" val="0"/>
        <color rgb="FFD6007B"/>
      </dataBar>
    </cfRule>
  </conditionalFormatting>
  <conditionalFormatting sqref="AL17">
    <cfRule type="dataBar" priority="44">
      <dataBar>
        <cfvo type="min" val="0"/>
        <cfvo type="max" val="0"/>
        <color rgb="FFD6007B"/>
      </dataBar>
    </cfRule>
  </conditionalFormatting>
  <conditionalFormatting sqref="AL37">
    <cfRule type="dataBar" priority="43">
      <dataBar>
        <cfvo type="min" val="0"/>
        <cfvo type="max" val="0"/>
        <color rgb="FFD6007B"/>
      </dataBar>
    </cfRule>
  </conditionalFormatting>
  <conditionalFormatting sqref="F9:F56 L9:L56 R9:R56 X9:X56 AD9:AD56 AJ9:AJ56 AP9:AP56 AV9:AV56">
    <cfRule type="cellIs" dxfId="11" priority="41" operator="greaterThan">
      <formula>0</formula>
    </cfRule>
  </conditionalFormatting>
  <conditionalFormatting sqref="T33 T35">
    <cfRule type="dataBar" priority="39">
      <dataBar>
        <cfvo type="min" val="0"/>
        <cfvo type="max" val="0"/>
        <color rgb="FFD6007B"/>
      </dataBar>
    </cfRule>
  </conditionalFormatting>
  <conditionalFormatting sqref="Z33 Z35">
    <cfRule type="dataBar" priority="38">
      <dataBar>
        <cfvo type="min" val="0"/>
        <cfvo type="max" val="0"/>
        <color rgb="FFD6007B"/>
      </dataBar>
    </cfRule>
  </conditionalFormatting>
  <conditionalFormatting sqref="AF33 AF35">
    <cfRule type="dataBar" priority="37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orientation="portrait" r:id="rId1"/>
  <ignoredErrors>
    <ignoredError sqref="AU58 AP10:AS10 AP9:AT9 AW58 Y10 AP37:AP42 Y37:Y42 AV9:AY9 AW11:AW16 AW43:AW56 AR39:AS42 AQ11:AQ20 AQ37:AQ56 AY58:AZ58 G10:G34 S37:S58 G37:G56 AU10:AY10 AU37:AY42 AE10 AK9:AK34 AK37:AK56 AE16 AE37:AE56 AE13:AE14 M37:M56 AM9:AM10 AW18:AW34 AQ23:AQ34 AS37:AS38 M10:M34 AE18:AE34 S10:S34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0"/>
  <sheetViews>
    <sheetView showGridLines="0" workbookViewId="0">
      <selection activeCell="H20" sqref="A18:H20"/>
    </sheetView>
  </sheetViews>
  <sheetFormatPr baseColWidth="10" defaultRowHeight="14.4"/>
  <cols>
    <col min="1" max="1" width="10" customWidth="1"/>
    <col min="2" max="2" width="11.5546875" customWidth="1"/>
    <col min="3" max="3" width="22.6640625" customWidth="1"/>
    <col min="4" max="4" width="12" customWidth="1"/>
    <col min="8" max="8" width="12.109375" customWidth="1"/>
    <col min="9" max="9" width="11.6640625" customWidth="1"/>
  </cols>
  <sheetData>
    <row r="2" spans="2:10">
      <c r="B2" s="527" t="s">
        <v>135</v>
      </c>
      <c r="C2" s="527"/>
      <c r="D2" s="527"/>
      <c r="E2" s="527"/>
      <c r="F2" s="527"/>
      <c r="G2" s="527"/>
      <c r="H2" s="527"/>
      <c r="I2" s="527"/>
      <c r="J2" s="527"/>
    </row>
    <row r="3" spans="2:10">
      <c r="B3" s="131" t="s">
        <v>126</v>
      </c>
      <c r="C3" s="131" t="s">
        <v>123</v>
      </c>
      <c r="D3" s="131" t="s">
        <v>131</v>
      </c>
      <c r="E3" s="131" t="s">
        <v>119</v>
      </c>
      <c r="F3" s="131" t="s">
        <v>121</v>
      </c>
      <c r="G3" s="131" t="s">
        <v>127</v>
      </c>
      <c r="H3" s="131" t="s">
        <v>120</v>
      </c>
      <c r="I3" s="131" t="s">
        <v>128</v>
      </c>
      <c r="J3" s="132" t="s">
        <v>125</v>
      </c>
    </row>
    <row r="4" spans="2:10">
      <c r="B4" s="59" t="s">
        <v>129</v>
      </c>
      <c r="C4" s="118"/>
      <c r="D4" s="118"/>
      <c r="E4" s="119"/>
      <c r="F4" s="119"/>
      <c r="G4" s="119"/>
      <c r="H4" s="120"/>
      <c r="I4" s="120"/>
      <c r="J4" s="120">
        <f>SUM(D4:I4)</f>
        <v>0</v>
      </c>
    </row>
    <row r="5" spans="2:10">
      <c r="B5" s="59" t="s">
        <v>129</v>
      </c>
      <c r="C5" s="118"/>
      <c r="D5" s="118"/>
      <c r="E5" s="119"/>
      <c r="F5" s="119"/>
      <c r="G5" s="119"/>
      <c r="H5" s="120"/>
      <c r="I5" s="120"/>
      <c r="J5" s="120">
        <f t="shared" ref="J5:J9" si="0">SUM(D5:I5)</f>
        <v>0</v>
      </c>
    </row>
    <row r="6" spans="2:10">
      <c r="B6" s="59" t="s">
        <v>129</v>
      </c>
      <c r="C6" s="118"/>
      <c r="D6" s="119"/>
      <c r="E6" s="119"/>
      <c r="F6" s="119"/>
      <c r="G6" s="119"/>
      <c r="H6" s="120"/>
      <c r="I6" s="120"/>
      <c r="J6" s="120">
        <f t="shared" si="0"/>
        <v>0</v>
      </c>
    </row>
    <row r="7" spans="2:10">
      <c r="B7" s="125" t="s">
        <v>130</v>
      </c>
      <c r="C7" s="121"/>
      <c r="D7" s="122"/>
      <c r="E7" s="122"/>
      <c r="F7" s="123"/>
      <c r="G7" s="123"/>
      <c r="H7" s="123"/>
      <c r="I7" s="124"/>
      <c r="J7" s="125">
        <f t="shared" si="0"/>
        <v>0</v>
      </c>
    </row>
    <row r="8" spans="2:10">
      <c r="B8" s="125" t="s">
        <v>130</v>
      </c>
      <c r="C8" s="121"/>
      <c r="D8" s="122"/>
      <c r="E8" s="126"/>
      <c r="F8" s="126"/>
      <c r="G8" s="127"/>
      <c r="H8" s="127"/>
      <c r="I8" s="127"/>
      <c r="J8" s="125">
        <f t="shared" si="0"/>
        <v>0</v>
      </c>
    </row>
    <row r="9" spans="2:10">
      <c r="B9" s="125" t="s">
        <v>130</v>
      </c>
      <c r="C9" s="121"/>
      <c r="D9" s="128"/>
      <c r="E9" s="129"/>
      <c r="F9" s="129"/>
      <c r="G9" s="130"/>
      <c r="H9" s="127"/>
      <c r="I9" s="127"/>
      <c r="J9" s="125">
        <f t="shared" si="0"/>
        <v>0</v>
      </c>
    </row>
    <row r="10" spans="2:10">
      <c r="B10" s="528" t="s">
        <v>122</v>
      </c>
      <c r="C10" s="528"/>
      <c r="D10" s="58">
        <f>SUM(E4:E9)</f>
        <v>0</v>
      </c>
      <c r="E10" s="58">
        <f>SUM(F4:F9)</f>
        <v>0</v>
      </c>
      <c r="F10" s="58">
        <f>SUM(F4:F9)</f>
        <v>0</v>
      </c>
      <c r="G10" s="58">
        <f t="shared" ref="G10:I10" si="1">SUM(G4:G9)</f>
        <v>0</v>
      </c>
      <c r="H10" s="58">
        <f t="shared" si="1"/>
        <v>0</v>
      </c>
      <c r="I10" s="58">
        <f t="shared" si="1"/>
        <v>0</v>
      </c>
      <c r="J10" s="58">
        <f>SUM(J4:J9)</f>
        <v>0</v>
      </c>
    </row>
  </sheetData>
  <mergeCells count="2">
    <mergeCell ref="B2:J2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R88"/>
  <sheetViews>
    <sheetView tabSelected="1" zoomScale="59" zoomScaleNormal="59" workbookViewId="0">
      <pane xSplit="6" ySplit="8" topLeftCell="G54" activePane="bottomRight" state="frozen"/>
      <selection pane="topRight" activeCell="F1" sqref="F1"/>
      <selection pane="bottomLeft" activeCell="A7" sqref="A7"/>
      <selection pane="bottomRight" activeCell="R25" sqref="R25"/>
    </sheetView>
  </sheetViews>
  <sheetFormatPr baseColWidth="10" defaultColWidth="12" defaultRowHeight="12" customHeight="1"/>
  <cols>
    <col min="1" max="1" width="19.21875" style="61" customWidth="1"/>
    <col min="2" max="2" width="20.33203125" style="61" customWidth="1"/>
    <col min="3" max="3" width="15.44140625" style="61" customWidth="1"/>
    <col min="4" max="4" width="13.6640625" style="61" customWidth="1"/>
    <col min="5" max="5" width="14" style="61" customWidth="1"/>
    <col min="6" max="6" width="14.5546875" style="61" customWidth="1"/>
    <col min="7" max="7" width="14.77734375" style="61" customWidth="1"/>
    <col min="8" max="8" width="12.44140625" style="61" customWidth="1"/>
    <col min="9" max="9" width="11.6640625" style="61" customWidth="1"/>
    <col min="10" max="10" width="10" style="61" customWidth="1"/>
    <col min="11" max="11" width="11.44140625" style="61" customWidth="1"/>
    <col min="12" max="12" width="12.44140625" style="61" customWidth="1"/>
    <col min="13" max="13" width="11" style="61" customWidth="1"/>
    <col min="14" max="14" width="9" style="61" customWidth="1"/>
    <col min="15" max="15" width="10.44140625" style="61" customWidth="1"/>
    <col min="16" max="16" width="10" style="61" hidden="1" customWidth="1"/>
    <col min="17" max="17" width="13.77734375" style="61" hidden="1" customWidth="1"/>
    <col min="18" max="18" width="18.33203125" style="61" customWidth="1"/>
    <col min="19" max="19" width="13.33203125" style="61" customWidth="1"/>
    <col min="20" max="16384" width="12" style="61"/>
  </cols>
  <sheetData>
    <row r="2" spans="1:18" ht="12" customHeight="1">
      <c r="A2" s="171" t="s">
        <v>136</v>
      </c>
      <c r="B2" s="98" t="s">
        <v>84</v>
      </c>
      <c r="C2" s="99" t="s">
        <v>85</v>
      </c>
      <c r="D2" s="99" t="s">
        <v>86</v>
      </c>
      <c r="E2" s="99" t="s">
        <v>87</v>
      </c>
      <c r="F2" s="98" t="s">
        <v>88</v>
      </c>
      <c r="G2" s="98" t="s">
        <v>89</v>
      </c>
      <c r="H2" s="98" t="s">
        <v>165</v>
      </c>
      <c r="I2" s="61" t="s">
        <v>207</v>
      </c>
    </row>
    <row r="3" spans="1:18" ht="12" customHeight="1">
      <c r="A3" s="102" t="s">
        <v>106</v>
      </c>
      <c r="B3" s="100">
        <v>42</v>
      </c>
      <c r="C3" s="100">
        <v>677</v>
      </c>
      <c r="D3" s="100">
        <v>855</v>
      </c>
      <c r="E3" s="100">
        <v>630</v>
      </c>
      <c r="F3" s="100">
        <v>1305</v>
      </c>
      <c r="G3" s="100">
        <v>513</v>
      </c>
      <c r="H3" s="101">
        <f>SUM(B3:G3)</f>
        <v>4022</v>
      </c>
    </row>
    <row r="4" spans="1:18" ht="12" customHeight="1">
      <c r="A4" s="102" t="s">
        <v>107</v>
      </c>
      <c r="B4" s="100">
        <v>5</v>
      </c>
      <c r="C4" s="100">
        <v>75</v>
      </c>
      <c r="D4" s="100">
        <v>95</v>
      </c>
      <c r="E4" s="100">
        <v>70</v>
      </c>
      <c r="F4" s="100">
        <v>145</v>
      </c>
      <c r="G4" s="100">
        <v>57</v>
      </c>
      <c r="H4" s="101">
        <f>SUM(B4:G4)</f>
        <v>447</v>
      </c>
    </row>
    <row r="5" spans="1:18" ht="12" customHeight="1">
      <c r="A5" s="172" t="s">
        <v>108</v>
      </c>
      <c r="B5" s="101">
        <f>SUM(B3:B4)</f>
        <v>47</v>
      </c>
      <c r="C5" s="101">
        <f t="shared" ref="C5" si="0">SUM(C3:C4)</f>
        <v>752</v>
      </c>
      <c r="D5" s="101">
        <f>SUM(D3:D4)</f>
        <v>950</v>
      </c>
      <c r="E5" s="101">
        <f>SUM(E3:E4)</f>
        <v>700</v>
      </c>
      <c r="F5" s="101">
        <f>SUM(F3:F4)</f>
        <v>1450</v>
      </c>
      <c r="G5" s="101">
        <f>SUM(G3:G4)</f>
        <v>570</v>
      </c>
      <c r="H5" s="101">
        <f>SUM(H3:H4)</f>
        <v>4469</v>
      </c>
      <c r="I5" s="229">
        <f>+H5-F57</f>
        <v>24.133940700000494</v>
      </c>
    </row>
    <row r="6" spans="1:18" ht="12" customHeight="1">
      <c r="B6" s="103"/>
      <c r="C6" s="104"/>
      <c r="D6" s="104"/>
      <c r="E6" s="104"/>
      <c r="F6" s="104"/>
      <c r="G6" s="104"/>
      <c r="H6" s="104"/>
      <c r="I6" s="104"/>
    </row>
    <row r="7" spans="1:18" ht="15" customHeight="1">
      <c r="J7" s="547" t="s">
        <v>164</v>
      </c>
      <c r="K7" s="548"/>
      <c r="L7" s="548"/>
      <c r="M7" s="548"/>
      <c r="N7" s="548"/>
      <c r="O7" s="549"/>
    </row>
    <row r="8" spans="1:18" ht="33.6" customHeight="1">
      <c r="A8" s="545" t="s">
        <v>161</v>
      </c>
      <c r="B8" s="546"/>
      <c r="C8" s="176" t="s">
        <v>191</v>
      </c>
      <c r="D8" s="179" t="s">
        <v>192</v>
      </c>
      <c r="E8" s="176" t="s">
        <v>109</v>
      </c>
      <c r="F8" s="176" t="s">
        <v>90</v>
      </c>
      <c r="G8" s="176" t="s">
        <v>166</v>
      </c>
      <c r="H8" s="178" t="s">
        <v>162</v>
      </c>
      <c r="I8" s="176" t="s">
        <v>163</v>
      </c>
      <c r="J8" s="220" t="s">
        <v>84</v>
      </c>
      <c r="K8" s="221" t="s">
        <v>85</v>
      </c>
      <c r="L8" s="221" t="s">
        <v>86</v>
      </c>
      <c r="M8" s="221" t="s">
        <v>87</v>
      </c>
      <c r="N8" s="220" t="s">
        <v>88</v>
      </c>
      <c r="O8" s="220" t="s">
        <v>89</v>
      </c>
    </row>
    <row r="9" spans="1:18" ht="12" customHeight="1">
      <c r="A9" s="535" t="s">
        <v>91</v>
      </c>
      <c r="B9" s="536"/>
      <c r="C9" s="529">
        <v>0.14576210000000001</v>
      </c>
      <c r="D9" s="529">
        <f>0.0039+0.012</f>
        <v>1.5900000000000001E-2</v>
      </c>
      <c r="E9" s="531">
        <f>+C9+D9</f>
        <v>0.1616621</v>
      </c>
      <c r="F9" s="533">
        <f>+E9*$H$5</f>
        <v>722.46792489999996</v>
      </c>
      <c r="G9" s="543">
        <f>+H9/$H$5</f>
        <v>0.1644321</v>
      </c>
      <c r="H9" s="541">
        <f>+F9+I9+I10</f>
        <v>734.84705489999999</v>
      </c>
      <c r="I9" s="195">
        <f>SUM(J9+K9+L9+M9+N9+O9)</f>
        <v>12.37913</v>
      </c>
      <c r="J9" s="195">
        <f t="shared" ref="J9:O9" si="1">J65</f>
        <v>0.13019</v>
      </c>
      <c r="K9" s="195">
        <f t="shared" si="1"/>
        <v>2.08304</v>
      </c>
      <c r="L9" s="195">
        <f t="shared" si="1"/>
        <v>2.6315</v>
      </c>
      <c r="M9" s="195">
        <f t="shared" si="1"/>
        <v>1.9389999999999998</v>
      </c>
      <c r="N9" s="195">
        <f t="shared" si="1"/>
        <v>4.0164999999999997</v>
      </c>
      <c r="O9" s="195">
        <f t="shared" si="1"/>
        <v>1.5789</v>
      </c>
    </row>
    <row r="10" spans="1:18" ht="12" customHeight="1">
      <c r="A10" s="537"/>
      <c r="B10" s="538"/>
      <c r="C10" s="530"/>
      <c r="D10" s="530"/>
      <c r="E10" s="532"/>
      <c r="F10" s="534"/>
      <c r="G10" s="544"/>
      <c r="H10" s="542"/>
      <c r="I10" s="195">
        <f t="shared" ref="I10:I56" si="2">SUM(J10+K10+L10+M10+N10+O10)</f>
        <v>0</v>
      </c>
      <c r="J10" s="105"/>
      <c r="K10" s="105"/>
      <c r="L10" s="105"/>
      <c r="M10" s="105"/>
      <c r="N10" s="105"/>
      <c r="O10" s="105"/>
    </row>
    <row r="11" spans="1:18" ht="12" customHeight="1">
      <c r="A11" s="535" t="s">
        <v>92</v>
      </c>
      <c r="B11" s="536"/>
      <c r="C11" s="539">
        <v>3.0000000000000001E-5</v>
      </c>
      <c r="D11" s="529"/>
      <c r="E11" s="531">
        <f>+C11+D11</f>
        <v>3.0000000000000001E-5</v>
      </c>
      <c r="F11" s="533">
        <f>+E11*$H$5</f>
        <v>0.13406999999999999</v>
      </c>
      <c r="G11" s="543">
        <f t="shared" ref="G11" si="3">+H11/$H$5</f>
        <v>2.9999999999999997E-5</v>
      </c>
      <c r="H11" s="541">
        <f t="shared" ref="H11" si="4">+F11+I11+I12</f>
        <v>0.13406999999999999</v>
      </c>
      <c r="I11" s="195">
        <f t="shared" si="2"/>
        <v>0</v>
      </c>
      <c r="J11" s="105"/>
      <c r="K11" s="105"/>
      <c r="L11" s="105"/>
      <c r="M11" s="105"/>
      <c r="N11" s="105"/>
      <c r="O11" s="105"/>
    </row>
    <row r="12" spans="1:18" ht="12" customHeight="1">
      <c r="A12" s="537"/>
      <c r="B12" s="538"/>
      <c r="C12" s="540"/>
      <c r="D12" s="530"/>
      <c r="E12" s="532"/>
      <c r="F12" s="534"/>
      <c r="G12" s="544"/>
      <c r="H12" s="542"/>
      <c r="I12" s="195">
        <f t="shared" si="2"/>
        <v>0</v>
      </c>
      <c r="J12" s="105"/>
      <c r="K12" s="105"/>
      <c r="L12" s="105"/>
      <c r="M12" s="105"/>
      <c r="N12" s="105"/>
      <c r="O12" s="105"/>
    </row>
    <row r="13" spans="1:18" ht="12" hidden="1" customHeight="1">
      <c r="A13" s="535" t="s">
        <v>105</v>
      </c>
      <c r="B13" s="536"/>
      <c r="C13" s="529"/>
      <c r="D13" s="529"/>
      <c r="E13" s="531">
        <f>+C13+D13</f>
        <v>0</v>
      </c>
      <c r="F13" s="533">
        <f>+E13*$H$5</f>
        <v>0</v>
      </c>
      <c r="G13" s="543">
        <f t="shared" ref="G13" si="5">+H13/$H$5</f>
        <v>0</v>
      </c>
      <c r="H13" s="541">
        <f t="shared" ref="H13" si="6">+F13+I13+I14</f>
        <v>0</v>
      </c>
      <c r="I13" s="195">
        <f t="shared" si="2"/>
        <v>0</v>
      </c>
      <c r="J13" s="105"/>
      <c r="K13" s="105"/>
      <c r="L13" s="105"/>
      <c r="M13" s="105"/>
      <c r="N13" s="105"/>
      <c r="O13" s="105"/>
    </row>
    <row r="14" spans="1:18" ht="12" hidden="1" customHeight="1">
      <c r="A14" s="537"/>
      <c r="B14" s="538"/>
      <c r="C14" s="530"/>
      <c r="D14" s="530"/>
      <c r="E14" s="532"/>
      <c r="F14" s="534"/>
      <c r="G14" s="544"/>
      <c r="H14" s="542"/>
      <c r="I14" s="195">
        <f t="shared" si="2"/>
        <v>0</v>
      </c>
      <c r="J14" s="105"/>
      <c r="K14" s="105"/>
      <c r="L14" s="105"/>
      <c r="M14" s="105"/>
      <c r="N14" s="105"/>
      <c r="O14" s="105"/>
    </row>
    <row r="15" spans="1:18" ht="12" customHeight="1">
      <c r="A15" s="535" t="s">
        <v>93</v>
      </c>
      <c r="B15" s="536"/>
      <c r="C15" s="529">
        <f>0.1420934+0.0173681</f>
        <v>0.15946150000000001</v>
      </c>
      <c r="D15" s="529">
        <f>0.0045+0.0045+0.00675</f>
        <v>1.575E-2</v>
      </c>
      <c r="E15" s="531">
        <f>+C15+D15</f>
        <v>0.17521150000000002</v>
      </c>
      <c r="F15" s="533">
        <f>+E15*$H$5</f>
        <v>783.02019350000012</v>
      </c>
      <c r="G15" s="543">
        <f>+H15/$H$5</f>
        <v>0.16652172624748268</v>
      </c>
      <c r="H15" s="541">
        <f t="shared" ref="H15" si="7">+F15+I15+I16</f>
        <v>744.18559460000006</v>
      </c>
      <c r="I15" s="195">
        <f t="shared" si="2"/>
        <v>-38.834598900000003</v>
      </c>
      <c r="J15" s="105">
        <f>-J62+J66</f>
        <v>-0.6395807</v>
      </c>
      <c r="K15" s="105">
        <f>-K62+K66+K79</f>
        <v>11.7467088</v>
      </c>
      <c r="L15" s="105">
        <f t="shared" ref="L15:O15" si="8">-L62+L66</f>
        <v>-12.927695</v>
      </c>
      <c r="M15" s="105">
        <f t="shared" si="8"/>
        <v>-9.5256700000000016</v>
      </c>
      <c r="N15" s="105">
        <f t="shared" si="8"/>
        <v>-19.731745000000004</v>
      </c>
      <c r="O15" s="105">
        <f t="shared" si="8"/>
        <v>-7.7566170000000003</v>
      </c>
      <c r="P15" s="569">
        <v>0.16486339999999999</v>
      </c>
      <c r="Q15" s="196">
        <f>+P15-G15</f>
        <v>-1.6583262474826888E-3</v>
      </c>
      <c r="R15" s="61" t="s">
        <v>212</v>
      </c>
    </row>
    <row r="16" spans="1:18" ht="12" customHeight="1">
      <c r="A16" s="537"/>
      <c r="B16" s="538"/>
      <c r="C16" s="530"/>
      <c r="D16" s="530"/>
      <c r="E16" s="532"/>
      <c r="F16" s="534"/>
      <c r="G16" s="544"/>
      <c r="H16" s="542"/>
      <c r="I16" s="195">
        <f t="shared" si="2"/>
        <v>0</v>
      </c>
      <c r="J16" s="105"/>
      <c r="K16" s="105"/>
      <c r="L16" s="105"/>
      <c r="M16" s="105"/>
      <c r="N16" s="105"/>
      <c r="O16" s="105"/>
      <c r="Q16" s="196"/>
    </row>
    <row r="17" spans="1:17" ht="12" customHeight="1">
      <c r="A17" s="535" t="s">
        <v>34</v>
      </c>
      <c r="B17" s="536"/>
      <c r="C17" s="529">
        <v>7.5679999999999996E-4</v>
      </c>
      <c r="D17" s="529">
        <v>4.4999999999999997E-3</v>
      </c>
      <c r="E17" s="531">
        <f>+C17+D17</f>
        <v>5.2567999999999998E-3</v>
      </c>
      <c r="F17" s="533">
        <f>+E17*$H$5</f>
        <v>23.492639199999999</v>
      </c>
      <c r="G17" s="543">
        <f t="shared" ref="G17" si="9">+H17/$H$5</f>
        <v>4.7468044752741112E-3</v>
      </c>
      <c r="H17" s="541">
        <f t="shared" ref="H17" si="10">+F17+I17+I18</f>
        <v>21.213469200000002</v>
      </c>
      <c r="I17" s="195">
        <f t="shared" si="2"/>
        <v>-2.2791699999999979</v>
      </c>
      <c r="J17" s="105">
        <f>-J67-J71</f>
        <v>-2.3969789662116783E-2</v>
      </c>
      <c r="K17" s="105">
        <f t="shared" ref="K17:O17" si="11">-K67-K71</f>
        <v>-0.38351663459386853</v>
      </c>
      <c r="L17" s="105">
        <f t="shared" si="11"/>
        <v>-0.48449574848959454</v>
      </c>
      <c r="M17" s="105">
        <f t="shared" si="11"/>
        <v>-0.3569968673081223</v>
      </c>
      <c r="N17" s="105">
        <f t="shared" si="11"/>
        <v>-0.73949351085253912</v>
      </c>
      <c r="O17" s="105">
        <f t="shared" si="11"/>
        <v>-0.29069744909375672</v>
      </c>
      <c r="P17" s="568">
        <v>4.7467999999999998E-3</v>
      </c>
      <c r="Q17" s="196">
        <f t="shared" ref="Q17" si="12">+P17-G17</f>
        <v>-4.4752741113623928E-9</v>
      </c>
    </row>
    <row r="18" spans="1:17" ht="12" customHeight="1">
      <c r="A18" s="537"/>
      <c r="B18" s="538"/>
      <c r="C18" s="530"/>
      <c r="D18" s="530"/>
      <c r="E18" s="532"/>
      <c r="F18" s="534"/>
      <c r="G18" s="544"/>
      <c r="H18" s="542"/>
      <c r="I18" s="195">
        <f t="shared" si="2"/>
        <v>0</v>
      </c>
      <c r="J18" s="105"/>
      <c r="K18" s="105"/>
      <c r="L18" s="105"/>
      <c r="M18" s="105"/>
      <c r="N18" s="105"/>
      <c r="O18" s="105"/>
    </row>
    <row r="19" spans="1:17" ht="12" customHeight="1">
      <c r="A19" s="535" t="s">
        <v>95</v>
      </c>
      <c r="B19" s="536"/>
      <c r="C19" s="539">
        <v>2.8389999999999999E-3</v>
      </c>
      <c r="D19" s="529"/>
      <c r="E19" s="531">
        <f>+C19+D19</f>
        <v>2.8389999999999999E-3</v>
      </c>
      <c r="F19" s="533">
        <f>+E19*$H$5</f>
        <v>12.687491</v>
      </c>
      <c r="G19" s="543">
        <f t="shared" ref="G19" si="13">+H19/$H$5</f>
        <v>2.8389999999999999E-3</v>
      </c>
      <c r="H19" s="541">
        <f t="shared" ref="H19" si="14">+F19+I19+I20</f>
        <v>12.687491</v>
      </c>
      <c r="I19" s="195">
        <f t="shared" si="2"/>
        <v>0</v>
      </c>
      <c r="J19" s="105"/>
      <c r="K19" s="105"/>
      <c r="L19" s="105"/>
      <c r="M19" s="105"/>
      <c r="N19" s="105"/>
      <c r="O19" s="105"/>
    </row>
    <row r="20" spans="1:17" ht="12" customHeight="1">
      <c r="A20" s="537"/>
      <c r="B20" s="538"/>
      <c r="C20" s="540"/>
      <c r="D20" s="530"/>
      <c r="E20" s="532"/>
      <c r="F20" s="534"/>
      <c r="G20" s="544"/>
      <c r="H20" s="542"/>
      <c r="I20" s="195">
        <f t="shared" si="2"/>
        <v>0</v>
      </c>
      <c r="J20" s="105"/>
      <c r="K20" s="105"/>
      <c r="L20" s="105"/>
      <c r="M20" s="105"/>
      <c r="N20" s="105"/>
      <c r="O20" s="105"/>
    </row>
    <row r="21" spans="1:17" ht="12" customHeight="1">
      <c r="A21" s="535" t="s">
        <v>96</v>
      </c>
      <c r="B21" s="536"/>
      <c r="C21" s="529">
        <f>0.1489108+0.0369113+0.0311581</f>
        <v>0.21698020000000001</v>
      </c>
      <c r="D21" s="529">
        <f>0.0015+0.0015+0.0015+(0.003*6)+0.00235+0.00215+0.0045+0.0045+0.0045+0.0045+0.00255+0.00218+0.0075+0.012+0.0102</f>
        <v>7.9430000000000001E-2</v>
      </c>
      <c r="E21" s="531">
        <f>+C21+D21</f>
        <v>0.29641020000000001</v>
      </c>
      <c r="F21" s="533">
        <f>+E21*$H$5</f>
        <v>1324.6571838</v>
      </c>
      <c r="G21" s="543">
        <f t="shared" ref="G21" si="15">+H21/$H$5</f>
        <v>0.2873462</v>
      </c>
      <c r="H21" s="541">
        <f t="shared" ref="H21" si="16">+F21+I21+I22</f>
        <v>1284.1501678</v>
      </c>
      <c r="I21" s="195">
        <f t="shared" si="2"/>
        <v>-40.507016</v>
      </c>
      <c r="J21" s="105">
        <f>+J64-J69-J70+J72</f>
        <v>-0.42600799999999994</v>
      </c>
      <c r="K21" s="105">
        <f t="shared" ref="K21:O21" si="17">+K64-K69-K70+K72</f>
        <v>-6.8161279999999991</v>
      </c>
      <c r="L21" s="105">
        <f t="shared" si="17"/>
        <v>-8.6107999999999976</v>
      </c>
      <c r="M21" s="105">
        <f t="shared" si="17"/>
        <v>-6.3447999999999993</v>
      </c>
      <c r="N21" s="105">
        <f t="shared" si="17"/>
        <v>-13.142800000000001</v>
      </c>
      <c r="O21" s="105">
        <f t="shared" si="17"/>
        <v>-5.16648</v>
      </c>
      <c r="P21" s="569">
        <v>0.28792020000000002</v>
      </c>
      <c r="Q21" s="580">
        <f>+P21-E21</f>
        <v>-8.4899999999999975E-3</v>
      </c>
    </row>
    <row r="22" spans="1:17" ht="12" customHeight="1">
      <c r="A22" s="537"/>
      <c r="B22" s="538"/>
      <c r="C22" s="530"/>
      <c r="D22" s="530"/>
      <c r="E22" s="532"/>
      <c r="F22" s="534"/>
      <c r="G22" s="544"/>
      <c r="H22" s="542"/>
      <c r="I22" s="195">
        <f t="shared" si="2"/>
        <v>0</v>
      </c>
      <c r="J22" s="105"/>
      <c r="K22" s="105"/>
      <c r="L22" s="105"/>
      <c r="M22" s="105"/>
      <c r="N22" s="105"/>
      <c r="O22" s="105"/>
    </row>
    <row r="23" spans="1:17" ht="12" customHeight="1">
      <c r="A23" s="535" t="s">
        <v>33</v>
      </c>
      <c r="B23" s="536"/>
      <c r="C23" s="529">
        <v>1.5497E-3</v>
      </c>
      <c r="D23" s="529"/>
      <c r="E23" s="531">
        <f>+C23+D23</f>
        <v>1.5497E-3</v>
      </c>
      <c r="F23" s="533">
        <f>+E23*$H$5</f>
        <v>6.9256092999999996</v>
      </c>
      <c r="G23" s="543">
        <f t="shared" ref="G23" si="18">+H23/$H$5</f>
        <v>1.5497E-3</v>
      </c>
      <c r="H23" s="541">
        <f t="shared" ref="H23" si="19">+F23+I23+I24</f>
        <v>6.9256092999999996</v>
      </c>
      <c r="I23" s="195">
        <f t="shared" si="2"/>
        <v>0</v>
      </c>
      <c r="J23" s="105"/>
      <c r="K23" s="105"/>
      <c r="L23" s="105"/>
      <c r="M23" s="105"/>
      <c r="N23" s="105"/>
      <c r="O23" s="105"/>
    </row>
    <row r="24" spans="1:17" ht="12" customHeight="1">
      <c r="A24" s="537"/>
      <c r="B24" s="538"/>
      <c r="C24" s="530"/>
      <c r="D24" s="530"/>
      <c r="E24" s="532"/>
      <c r="F24" s="534"/>
      <c r="G24" s="544"/>
      <c r="H24" s="542"/>
      <c r="I24" s="195">
        <f t="shared" si="2"/>
        <v>0</v>
      </c>
      <c r="J24" s="105"/>
      <c r="K24" s="105"/>
      <c r="L24" s="105"/>
      <c r="M24" s="105"/>
      <c r="N24" s="105"/>
      <c r="O24" s="105"/>
    </row>
    <row r="25" spans="1:17" ht="12" customHeight="1">
      <c r="A25" s="535" t="s">
        <v>97</v>
      </c>
      <c r="B25" s="536"/>
      <c r="C25" s="539">
        <v>3.0000000000000001E-5</v>
      </c>
      <c r="D25" s="529"/>
      <c r="E25" s="531">
        <f>+C25+D25</f>
        <v>3.0000000000000001E-5</v>
      </c>
      <c r="F25" s="533">
        <f>+E25*$H$5</f>
        <v>0.13406999999999999</v>
      </c>
      <c r="G25" s="543">
        <f t="shared" ref="G25" si="20">+H25/$H$5</f>
        <v>3.2485700000000006E-2</v>
      </c>
      <c r="H25" s="541">
        <f t="shared" ref="H25" si="21">+F25+I25+I26</f>
        <v>145.17859330000002</v>
      </c>
      <c r="I25" s="195">
        <f t="shared" si="2"/>
        <v>145.04452330000001</v>
      </c>
      <c r="J25" s="195">
        <f t="shared" ref="J25:O25" si="22">+J63</f>
        <v>1.5254178999999999</v>
      </c>
      <c r="K25" s="195">
        <f t="shared" si="22"/>
        <v>24.406686399999998</v>
      </c>
      <c r="L25" s="195">
        <f t="shared" si="22"/>
        <v>30.832914999999996</v>
      </c>
      <c r="M25" s="195">
        <f t="shared" si="22"/>
        <v>22.718989999999998</v>
      </c>
      <c r="N25" s="195">
        <f t="shared" si="22"/>
        <v>47.060764999999996</v>
      </c>
      <c r="O25" s="195">
        <f t="shared" si="22"/>
        <v>18.499748999999998</v>
      </c>
    </row>
    <row r="26" spans="1:17" ht="12" customHeight="1">
      <c r="A26" s="537"/>
      <c r="B26" s="538"/>
      <c r="C26" s="540"/>
      <c r="D26" s="530"/>
      <c r="E26" s="532"/>
      <c r="F26" s="534"/>
      <c r="G26" s="544"/>
      <c r="H26" s="542"/>
      <c r="I26" s="195">
        <f t="shared" si="2"/>
        <v>0</v>
      </c>
      <c r="J26" s="105"/>
      <c r="K26" s="105"/>
      <c r="L26" s="105"/>
      <c r="M26" s="105"/>
      <c r="N26" s="105"/>
      <c r="O26" s="105"/>
    </row>
    <row r="27" spans="1:17" ht="12" customHeight="1">
      <c r="A27" s="535" t="s">
        <v>31</v>
      </c>
      <c r="B27" s="536"/>
      <c r="C27" s="539">
        <v>3.0000000000000001E-5</v>
      </c>
      <c r="D27" s="529"/>
      <c r="E27" s="531">
        <f>+C27+D27</f>
        <v>3.0000000000000001E-5</v>
      </c>
      <c r="F27" s="533">
        <f>+E27*$H$5</f>
        <v>0.13406999999999999</v>
      </c>
      <c r="G27" s="543">
        <f t="shared" ref="G27" si="23">+H27/$H$5</f>
        <v>2.9999999999999997E-5</v>
      </c>
      <c r="H27" s="541">
        <f t="shared" ref="H27" si="24">+F27+I27+I28</f>
        <v>0.13406999999999999</v>
      </c>
      <c r="I27" s="195">
        <f t="shared" si="2"/>
        <v>0</v>
      </c>
      <c r="J27" s="105"/>
      <c r="K27" s="105"/>
      <c r="L27" s="105"/>
      <c r="M27" s="105"/>
      <c r="N27" s="105"/>
      <c r="O27" s="105"/>
    </row>
    <row r="28" spans="1:17" ht="12" customHeight="1">
      <c r="A28" s="537"/>
      <c r="B28" s="538"/>
      <c r="C28" s="540"/>
      <c r="D28" s="530"/>
      <c r="E28" s="532"/>
      <c r="F28" s="534"/>
      <c r="G28" s="544"/>
      <c r="H28" s="542"/>
      <c r="I28" s="195">
        <f t="shared" si="2"/>
        <v>0</v>
      </c>
      <c r="J28" s="105"/>
      <c r="K28" s="105"/>
      <c r="L28" s="105"/>
      <c r="M28" s="105"/>
      <c r="N28" s="105"/>
      <c r="O28" s="105"/>
    </row>
    <row r="29" spans="1:17" ht="12" customHeight="1">
      <c r="A29" s="535" t="s">
        <v>98</v>
      </c>
      <c r="B29" s="536"/>
      <c r="C29" s="539">
        <v>2.0000000000000002E-5</v>
      </c>
      <c r="D29" s="529"/>
      <c r="E29" s="531">
        <f>+C29+D29</f>
        <v>2.0000000000000002E-5</v>
      </c>
      <c r="F29" s="533">
        <f>+E29*$H$5</f>
        <v>8.9380000000000001E-2</v>
      </c>
      <c r="G29" s="543">
        <f t="shared" ref="G29" si="25">+H29/$H$5</f>
        <v>2.0000000000000002E-5</v>
      </c>
      <c r="H29" s="541">
        <f t="shared" ref="H29" si="26">+F29+I29+I30</f>
        <v>8.9380000000000001E-2</v>
      </c>
      <c r="I29" s="195">
        <f t="shared" si="2"/>
        <v>0</v>
      </c>
      <c r="J29" s="105"/>
      <c r="K29" s="105"/>
      <c r="L29" s="105"/>
      <c r="M29" s="105"/>
      <c r="N29" s="105"/>
      <c r="O29" s="105"/>
    </row>
    <row r="30" spans="1:17" ht="12" customHeight="1">
      <c r="A30" s="537"/>
      <c r="B30" s="538"/>
      <c r="C30" s="540"/>
      <c r="D30" s="530"/>
      <c r="E30" s="532"/>
      <c r="F30" s="534"/>
      <c r="G30" s="544"/>
      <c r="H30" s="542"/>
      <c r="I30" s="195">
        <f t="shared" si="2"/>
        <v>0</v>
      </c>
      <c r="J30" s="105"/>
      <c r="K30" s="105"/>
      <c r="L30" s="105"/>
      <c r="M30" s="105"/>
      <c r="N30" s="105"/>
      <c r="O30" s="105"/>
    </row>
    <row r="31" spans="1:17" ht="12" customHeight="1">
      <c r="A31" s="535" t="s">
        <v>24</v>
      </c>
      <c r="B31" s="536"/>
      <c r="C31" s="529">
        <f>0.0566081+0.0324557+0.0732369+0.0175203+0.1242718</f>
        <v>0.3040928</v>
      </c>
      <c r="D31" s="529">
        <f>0.0006+0.0006+0.0135+0.00825+0.0048</f>
        <v>2.7749999999999997E-2</v>
      </c>
      <c r="E31" s="531">
        <f>+C31+D31</f>
        <v>0.33184279999999999</v>
      </c>
      <c r="F31" s="533">
        <f>+E31*$H$5</f>
        <v>1483.0054731999999</v>
      </c>
      <c r="G31" s="543">
        <f>+(H31/$H$5)</f>
        <v>0.3026471</v>
      </c>
      <c r="H31" s="541">
        <f t="shared" ref="H31" si="27">+F31+I31+I32</f>
        <v>1352.5298898999999</v>
      </c>
      <c r="I31" s="195">
        <f t="shared" si="2"/>
        <v>-130.47558329999998</v>
      </c>
      <c r="J31" s="105">
        <f>-J63+J68</f>
        <v>-1.3721979</v>
      </c>
      <c r="K31" s="105">
        <f t="shared" ref="K31:O31" si="28">-K63+K68</f>
        <v>-21.9551664</v>
      </c>
      <c r="L31" s="105">
        <f t="shared" si="28"/>
        <v>-27.735914999999995</v>
      </c>
      <c r="M31" s="105">
        <f t="shared" si="28"/>
        <v>-20.436989999999998</v>
      </c>
      <c r="N31" s="105">
        <f t="shared" si="28"/>
        <v>-42.333765</v>
      </c>
      <c r="O31" s="105">
        <f t="shared" si="28"/>
        <v>-16.641548999999998</v>
      </c>
    </row>
    <row r="32" spans="1:17" ht="12" customHeight="1">
      <c r="A32" s="537"/>
      <c r="B32" s="538"/>
      <c r="C32" s="530"/>
      <c r="D32" s="530"/>
      <c r="E32" s="532"/>
      <c r="F32" s="534"/>
      <c r="G32" s="544"/>
      <c r="H32" s="542"/>
      <c r="I32" s="195">
        <f t="shared" si="2"/>
        <v>0</v>
      </c>
      <c r="J32" s="105"/>
      <c r="K32" s="105"/>
      <c r="L32" s="105"/>
      <c r="M32" s="105"/>
      <c r="N32" s="105"/>
      <c r="O32" s="105"/>
    </row>
    <row r="33" spans="1:17" ht="12" customHeight="1">
      <c r="A33" s="535" t="s">
        <v>100</v>
      </c>
      <c r="B33" s="536"/>
      <c r="C33" s="529">
        <v>1.0000000000000001E-5</v>
      </c>
      <c r="D33" s="529">
        <v>1.2700000000000001E-3</v>
      </c>
      <c r="E33" s="531">
        <f>+C33+D33</f>
        <v>1.2800000000000001E-3</v>
      </c>
      <c r="F33" s="533">
        <f>+E33*$H$5</f>
        <v>5.7203200000000001</v>
      </c>
      <c r="G33" s="543">
        <f t="shared" ref="G33" si="29">+H33/$H$5</f>
        <v>1.2800000000000001E-3</v>
      </c>
      <c r="H33" s="541">
        <f t="shared" ref="H33" si="30">+F33+I33+I34</f>
        <v>5.7203200000000001</v>
      </c>
      <c r="I33" s="195">
        <f t="shared" si="2"/>
        <v>0</v>
      </c>
      <c r="J33" s="105"/>
      <c r="K33" s="105"/>
      <c r="L33" s="105"/>
      <c r="M33" s="105"/>
      <c r="N33" s="105"/>
      <c r="O33" s="105"/>
    </row>
    <row r="34" spans="1:17" ht="12" customHeight="1">
      <c r="A34" s="537"/>
      <c r="B34" s="538"/>
      <c r="C34" s="530"/>
      <c r="D34" s="530"/>
      <c r="E34" s="532"/>
      <c r="F34" s="534"/>
      <c r="G34" s="544"/>
      <c r="H34" s="542"/>
      <c r="I34" s="195">
        <f t="shared" si="2"/>
        <v>0</v>
      </c>
      <c r="J34" s="105"/>
      <c r="K34" s="105"/>
      <c r="L34" s="105"/>
      <c r="M34" s="105"/>
      <c r="N34" s="105"/>
      <c r="O34" s="105"/>
    </row>
    <row r="35" spans="1:17" ht="12" customHeight="1">
      <c r="A35" s="535" t="s">
        <v>160</v>
      </c>
      <c r="B35" s="536"/>
      <c r="C35" s="529"/>
      <c r="D35" s="529"/>
      <c r="E35" s="531">
        <f>+C35+D35</f>
        <v>0</v>
      </c>
      <c r="F35" s="533">
        <f>+E35*$H$5</f>
        <v>0</v>
      </c>
      <c r="G35" s="543">
        <f t="shared" ref="G35" si="31">+H35/$H$5</f>
        <v>0</v>
      </c>
      <c r="H35" s="541">
        <f t="shared" ref="H35" si="32">+F35+I35+I36</f>
        <v>0</v>
      </c>
      <c r="I35" s="195">
        <f t="shared" si="2"/>
        <v>0</v>
      </c>
      <c r="J35" s="195">
        <f>+J69-J72</f>
        <v>0</v>
      </c>
      <c r="K35" s="195">
        <f t="shared" ref="K35:O35" si="33">+K69-K72</f>
        <v>0</v>
      </c>
      <c r="L35" s="195">
        <f t="shared" si="33"/>
        <v>0</v>
      </c>
      <c r="M35" s="195">
        <f t="shared" si="33"/>
        <v>0</v>
      </c>
      <c r="N35" s="195">
        <f t="shared" si="33"/>
        <v>0</v>
      </c>
      <c r="O35" s="195">
        <f t="shared" si="33"/>
        <v>0</v>
      </c>
      <c r="P35" s="570">
        <v>0</v>
      </c>
      <c r="Q35" s="61">
        <f>+P35-E35</f>
        <v>0</v>
      </c>
    </row>
    <row r="36" spans="1:17" ht="12" customHeight="1">
      <c r="A36" s="537"/>
      <c r="B36" s="538"/>
      <c r="C36" s="530"/>
      <c r="D36" s="530"/>
      <c r="E36" s="532"/>
      <c r="F36" s="534"/>
      <c r="G36" s="544"/>
      <c r="H36" s="542"/>
      <c r="I36" s="195">
        <f t="shared" si="2"/>
        <v>0</v>
      </c>
      <c r="J36" s="105"/>
      <c r="K36" s="105"/>
      <c r="L36" s="105"/>
      <c r="M36" s="105"/>
      <c r="N36" s="105"/>
      <c r="O36" s="105"/>
    </row>
    <row r="37" spans="1:17" ht="12" customHeight="1">
      <c r="A37" s="535" t="s">
        <v>94</v>
      </c>
      <c r="B37" s="536"/>
      <c r="C37" s="539">
        <v>4.6930000000000001E-3</v>
      </c>
      <c r="D37" s="529"/>
      <c r="E37" s="531">
        <f>+C37+D37</f>
        <v>4.6930000000000001E-3</v>
      </c>
      <c r="F37" s="533">
        <f>+E37*$H$5</f>
        <v>20.973017000000002</v>
      </c>
      <c r="G37" s="543">
        <f t="shared" ref="G37" si="34">+H37/$H$5</f>
        <v>4.6930000000000001E-3</v>
      </c>
      <c r="H37" s="541">
        <f t="shared" ref="H37" si="35">+F37+I37+I38</f>
        <v>20.973017000000002</v>
      </c>
      <c r="I37" s="195">
        <f t="shared" si="2"/>
        <v>0</v>
      </c>
      <c r="J37" s="105"/>
      <c r="K37" s="105"/>
      <c r="L37" s="105"/>
      <c r="M37" s="105"/>
      <c r="N37" s="105"/>
      <c r="O37" s="105"/>
    </row>
    <row r="38" spans="1:17" ht="12" customHeight="1">
      <c r="A38" s="537"/>
      <c r="B38" s="538"/>
      <c r="C38" s="540"/>
      <c r="D38" s="530"/>
      <c r="E38" s="532"/>
      <c r="F38" s="534"/>
      <c r="G38" s="544"/>
      <c r="H38" s="542"/>
      <c r="I38" s="195">
        <f t="shared" si="2"/>
        <v>0</v>
      </c>
      <c r="J38" s="105"/>
      <c r="K38" s="105"/>
      <c r="L38" s="105"/>
      <c r="M38" s="105"/>
      <c r="N38" s="105"/>
      <c r="O38" s="105"/>
    </row>
    <row r="39" spans="1:17" ht="12" customHeight="1">
      <c r="A39" s="535" t="s">
        <v>99</v>
      </c>
      <c r="B39" s="536"/>
      <c r="C39" s="539">
        <v>2.7E-4</v>
      </c>
      <c r="D39" s="529"/>
      <c r="E39" s="531">
        <f>+C39+D39</f>
        <v>2.7E-4</v>
      </c>
      <c r="F39" s="533">
        <f>+E39*$H$5</f>
        <v>1.2066300000000001</v>
      </c>
      <c r="G39" s="543">
        <f t="shared" ref="G39" si="36">+H39/$H$5</f>
        <v>2.7E-4</v>
      </c>
      <c r="H39" s="541">
        <f t="shared" ref="H39" si="37">+F39+I39+I40</f>
        <v>1.2066300000000001</v>
      </c>
      <c r="I39" s="195">
        <f t="shared" si="2"/>
        <v>0</v>
      </c>
      <c r="J39" s="105"/>
      <c r="K39" s="105"/>
      <c r="L39" s="105"/>
      <c r="M39" s="105"/>
      <c r="N39" s="105"/>
      <c r="O39" s="105"/>
    </row>
    <row r="40" spans="1:17" ht="12" customHeight="1">
      <c r="A40" s="537"/>
      <c r="B40" s="538"/>
      <c r="C40" s="540"/>
      <c r="D40" s="530"/>
      <c r="E40" s="532"/>
      <c r="F40" s="534"/>
      <c r="G40" s="544"/>
      <c r="H40" s="542"/>
      <c r="I40" s="195">
        <f t="shared" si="2"/>
        <v>0</v>
      </c>
      <c r="J40" s="105"/>
      <c r="K40" s="105"/>
      <c r="L40" s="105"/>
      <c r="M40" s="105"/>
      <c r="N40" s="105"/>
      <c r="O40" s="105"/>
    </row>
    <row r="41" spans="1:17" ht="12" customHeight="1">
      <c r="A41" s="535" t="s">
        <v>101</v>
      </c>
      <c r="B41" s="536"/>
      <c r="C41" s="529"/>
      <c r="D41" s="529"/>
      <c r="E41" s="531">
        <f>+C41+D41</f>
        <v>0</v>
      </c>
      <c r="F41" s="533">
        <f>+E41*$H$5</f>
        <v>0</v>
      </c>
      <c r="G41" s="543">
        <f t="shared" ref="G41" si="38">+H41/$H$5</f>
        <v>0</v>
      </c>
      <c r="H41" s="541">
        <f t="shared" ref="H41" si="39">+F41+I41+I42</f>
        <v>0</v>
      </c>
      <c r="I41" s="195">
        <f t="shared" si="2"/>
        <v>0</v>
      </c>
      <c r="J41" s="105"/>
      <c r="K41" s="105"/>
      <c r="L41" s="105"/>
      <c r="M41" s="105"/>
      <c r="N41" s="105"/>
      <c r="O41" s="105"/>
    </row>
    <row r="42" spans="1:17" ht="12" customHeight="1">
      <c r="A42" s="537"/>
      <c r="B42" s="538"/>
      <c r="C42" s="530"/>
      <c r="D42" s="530"/>
      <c r="E42" s="532"/>
      <c r="F42" s="534"/>
      <c r="G42" s="544"/>
      <c r="H42" s="542"/>
      <c r="I42" s="195">
        <f t="shared" si="2"/>
        <v>0</v>
      </c>
      <c r="J42" s="105"/>
      <c r="K42" s="105"/>
      <c r="L42" s="105"/>
      <c r="M42" s="105"/>
      <c r="N42" s="105"/>
      <c r="O42" s="105"/>
    </row>
    <row r="43" spans="1:17" ht="12" customHeight="1">
      <c r="A43" s="535" t="s">
        <v>190</v>
      </c>
      <c r="B43" s="536"/>
      <c r="C43" s="529">
        <v>1.34646E-2</v>
      </c>
      <c r="D43" s="529"/>
      <c r="E43" s="531">
        <f>+C43+D43</f>
        <v>1.34646E-2</v>
      </c>
      <c r="F43" s="533">
        <f>+E43*$H$5</f>
        <v>60.173297400000003</v>
      </c>
      <c r="G43" s="543">
        <f t="shared" ref="G43" si="40">+H43/$H$5</f>
        <v>1.8756700000000001E-2</v>
      </c>
      <c r="H43" s="541">
        <f t="shared" ref="H43" si="41">+F43+I43+I44</f>
        <v>83.823692300000005</v>
      </c>
      <c r="I43" s="195">
        <f t="shared" si="2"/>
        <v>23.650394900000009</v>
      </c>
      <c r="J43" s="105">
        <f>-J64-J65-J66-J68+J62</f>
        <v>0.24872870000000002</v>
      </c>
      <c r="K43" s="105">
        <f t="shared" ref="K43:O43" si="42">-K64-K65-K66-K68+K62</f>
        <v>3.9796592000000004</v>
      </c>
      <c r="L43" s="105">
        <f t="shared" si="42"/>
        <v>5.027495</v>
      </c>
      <c r="M43" s="105">
        <f t="shared" si="42"/>
        <v>3.7044700000000024</v>
      </c>
      <c r="N43" s="105">
        <f t="shared" si="42"/>
        <v>7.6735450000000043</v>
      </c>
      <c r="O43" s="105">
        <f t="shared" si="42"/>
        <v>3.0164970000000011</v>
      </c>
      <c r="P43" s="571">
        <v>1.7908400000000001E-2</v>
      </c>
      <c r="Q43" s="581">
        <f>+P43-G43</f>
        <v>-8.4829999999999975E-4</v>
      </c>
    </row>
    <row r="44" spans="1:17" ht="12" customHeight="1">
      <c r="A44" s="537"/>
      <c r="B44" s="538"/>
      <c r="C44" s="530"/>
      <c r="D44" s="530"/>
      <c r="E44" s="532"/>
      <c r="F44" s="534"/>
      <c r="G44" s="544"/>
      <c r="H44" s="542"/>
      <c r="I44" s="195">
        <f t="shared" si="2"/>
        <v>0</v>
      </c>
      <c r="J44" s="105"/>
      <c r="K44" s="105"/>
      <c r="L44" s="105"/>
      <c r="M44" s="105"/>
      <c r="N44" s="105"/>
      <c r="O44" s="105"/>
    </row>
    <row r="45" spans="1:17" ht="14.4" customHeight="1">
      <c r="A45" s="535" t="s">
        <v>206</v>
      </c>
      <c r="B45" s="536"/>
      <c r="C45" s="529"/>
      <c r="D45" s="529"/>
      <c r="E45" s="531">
        <f>+C45+D45</f>
        <v>0</v>
      </c>
      <c r="F45" s="533">
        <f>+E45*$H$5</f>
        <v>0</v>
      </c>
      <c r="G45" s="543">
        <f t="shared" ref="G45" si="43">+H45/$H$5</f>
        <v>1.1350000000000001E-2</v>
      </c>
      <c r="H45" s="541">
        <f t="shared" ref="H45" si="44">+F45+I45+I46</f>
        <v>50.723150000000004</v>
      </c>
      <c r="I45" s="195">
        <f t="shared" si="2"/>
        <v>50.723150000000004</v>
      </c>
      <c r="J45" s="195">
        <f t="shared" ref="J45:O45" si="45">+J70</f>
        <v>0.53344999999999998</v>
      </c>
      <c r="K45" s="195">
        <f t="shared" si="45"/>
        <v>8.5351999999999997</v>
      </c>
      <c r="L45" s="195">
        <f t="shared" si="45"/>
        <v>10.782500000000001</v>
      </c>
      <c r="M45" s="195">
        <f t="shared" si="45"/>
        <v>7.9450000000000003</v>
      </c>
      <c r="N45" s="195">
        <f t="shared" si="45"/>
        <v>16.4575</v>
      </c>
      <c r="O45" s="195">
        <f t="shared" si="45"/>
        <v>6.4695</v>
      </c>
    </row>
    <row r="46" spans="1:17" ht="12" customHeight="1">
      <c r="A46" s="537"/>
      <c r="B46" s="538"/>
      <c r="C46" s="530"/>
      <c r="D46" s="530"/>
      <c r="E46" s="532"/>
      <c r="F46" s="534"/>
      <c r="G46" s="544"/>
      <c r="H46" s="542"/>
      <c r="I46" s="195">
        <f t="shared" si="2"/>
        <v>0</v>
      </c>
      <c r="J46" s="105"/>
      <c r="K46" s="105"/>
      <c r="L46" s="105"/>
      <c r="M46" s="105"/>
      <c r="N46" s="105"/>
      <c r="O46" s="105"/>
    </row>
    <row r="47" spans="1:17" ht="12" customHeight="1">
      <c r="A47" s="535" t="s">
        <v>32</v>
      </c>
      <c r="B47" s="536"/>
      <c r="C47" s="539">
        <v>1.0000000000000001E-5</v>
      </c>
      <c r="D47" s="529"/>
      <c r="E47" s="531">
        <f>+C47+D47</f>
        <v>1.0000000000000001E-5</v>
      </c>
      <c r="F47" s="533">
        <f>+E47*$H$5</f>
        <v>4.4690000000000001E-2</v>
      </c>
      <c r="G47" s="543">
        <f t="shared" ref="G47" si="46">+H47/$H$5</f>
        <v>1.0000000000000001E-5</v>
      </c>
      <c r="H47" s="541">
        <f t="shared" ref="H47" si="47">+F47+I47+I48</f>
        <v>4.4690000000000001E-2</v>
      </c>
      <c r="I47" s="195">
        <f t="shared" si="2"/>
        <v>0</v>
      </c>
      <c r="J47" s="105"/>
      <c r="K47" s="105"/>
      <c r="L47" s="105"/>
      <c r="M47" s="105"/>
      <c r="N47" s="105"/>
      <c r="O47" s="105"/>
    </row>
    <row r="48" spans="1:17" ht="12" customHeight="1">
      <c r="A48" s="537"/>
      <c r="B48" s="538"/>
      <c r="C48" s="540"/>
      <c r="D48" s="530"/>
      <c r="E48" s="532"/>
      <c r="F48" s="534"/>
      <c r="G48" s="544"/>
      <c r="H48" s="542"/>
      <c r="I48" s="195">
        <f t="shared" si="2"/>
        <v>0</v>
      </c>
      <c r="J48" s="105"/>
      <c r="K48" s="105"/>
      <c r="L48" s="105"/>
      <c r="M48" s="105"/>
      <c r="N48" s="105"/>
      <c r="O48" s="105"/>
    </row>
    <row r="49" spans="1:15" ht="12" customHeight="1">
      <c r="A49" s="572" t="s">
        <v>208</v>
      </c>
      <c r="B49" s="572"/>
      <c r="C49" s="573"/>
      <c r="D49" s="574"/>
      <c r="E49" s="575">
        <f>+C49+D49</f>
        <v>0</v>
      </c>
      <c r="F49" s="576">
        <f>+E49*$H$5</f>
        <v>0</v>
      </c>
      <c r="G49" s="577">
        <f t="shared" ref="G49" si="48">+H49/$H$5</f>
        <v>0</v>
      </c>
      <c r="H49" s="578">
        <f t="shared" ref="H49" si="49">+F49+I49+I50</f>
        <v>0</v>
      </c>
      <c r="I49" s="579">
        <f t="shared" si="2"/>
        <v>0</v>
      </c>
      <c r="J49" s="579"/>
      <c r="K49" s="579"/>
      <c r="L49" s="579"/>
      <c r="M49" s="579"/>
      <c r="N49" s="579"/>
      <c r="O49" s="579"/>
    </row>
    <row r="50" spans="1:15" ht="12" customHeight="1">
      <c r="A50" s="572"/>
      <c r="B50" s="572"/>
      <c r="C50" s="573"/>
      <c r="D50" s="574"/>
      <c r="E50" s="575"/>
      <c r="F50" s="576"/>
      <c r="G50" s="577"/>
      <c r="H50" s="578"/>
      <c r="I50" s="579">
        <f t="shared" si="2"/>
        <v>0</v>
      </c>
      <c r="J50" s="105"/>
      <c r="K50" s="105"/>
      <c r="L50" s="105"/>
      <c r="M50" s="105"/>
      <c r="N50" s="105"/>
      <c r="O50" s="105"/>
    </row>
    <row r="51" spans="1:15" ht="17.100000000000001" customHeight="1">
      <c r="A51" s="535" t="s">
        <v>102</v>
      </c>
      <c r="B51" s="536"/>
      <c r="C51" s="529"/>
      <c r="D51" s="529"/>
      <c r="E51" s="531">
        <f>+C51+D51</f>
        <v>0</v>
      </c>
      <c r="F51" s="533">
        <f>+E51*$H$5</f>
        <v>0</v>
      </c>
      <c r="G51" s="543">
        <f t="shared" ref="G51" si="50">+H51/$H$5</f>
        <v>0</v>
      </c>
      <c r="H51" s="541">
        <f t="shared" ref="H51" si="51">+F51+I51+I52</f>
        <v>0</v>
      </c>
      <c r="I51" s="195">
        <f t="shared" si="2"/>
        <v>0</v>
      </c>
      <c r="J51" s="105"/>
      <c r="K51" s="105"/>
      <c r="L51" s="105"/>
      <c r="M51" s="105"/>
      <c r="N51" s="105"/>
      <c r="O51" s="105"/>
    </row>
    <row r="52" spans="1:15" ht="34.799999999999997" customHeight="1">
      <c r="A52" s="537"/>
      <c r="B52" s="538"/>
      <c r="C52" s="530"/>
      <c r="D52" s="530"/>
      <c r="E52" s="532"/>
      <c r="F52" s="534"/>
      <c r="G52" s="544"/>
      <c r="H52" s="542"/>
      <c r="I52" s="195">
        <f t="shared" si="2"/>
        <v>0</v>
      </c>
      <c r="J52" s="105"/>
      <c r="K52" s="105"/>
      <c r="L52" s="105"/>
      <c r="M52" s="105"/>
      <c r="N52" s="105"/>
      <c r="O52" s="105"/>
    </row>
    <row r="53" spans="1:15" ht="18.600000000000001" customHeight="1">
      <c r="A53" s="535" t="s">
        <v>83</v>
      </c>
      <c r="B53" s="536"/>
      <c r="C53" s="529"/>
      <c r="D53" s="529"/>
      <c r="E53" s="531">
        <f>+C53+D53</f>
        <v>0</v>
      </c>
      <c r="F53" s="533">
        <f>+E53*$H$5</f>
        <v>0</v>
      </c>
      <c r="G53" s="543">
        <f t="shared" ref="G53" si="52">+H53/$H$5</f>
        <v>2.3000000000000001E-4</v>
      </c>
      <c r="H53" s="541">
        <f t="shared" ref="H53" si="53">+F53+I53+I54</f>
        <v>1.0278700000000001</v>
      </c>
      <c r="I53" s="195">
        <f t="shared" si="2"/>
        <v>1.0278700000000001</v>
      </c>
      <c r="J53" s="105">
        <f>+J71</f>
        <v>1.081E-2</v>
      </c>
      <c r="K53" s="105">
        <f t="shared" ref="K53:O53" si="54">+K71</f>
        <v>0.17296</v>
      </c>
      <c r="L53" s="105">
        <f t="shared" si="54"/>
        <v>0.2185</v>
      </c>
      <c r="M53" s="105">
        <f t="shared" si="54"/>
        <v>0.161</v>
      </c>
      <c r="N53" s="105">
        <f t="shared" si="54"/>
        <v>0.33350000000000002</v>
      </c>
      <c r="O53" s="105">
        <f t="shared" si="54"/>
        <v>0.13109999999999999</v>
      </c>
    </row>
    <row r="54" spans="1:15" ht="15" customHeight="1">
      <c r="A54" s="537"/>
      <c r="B54" s="538"/>
      <c r="C54" s="530"/>
      <c r="D54" s="530"/>
      <c r="E54" s="532"/>
      <c r="F54" s="534"/>
      <c r="G54" s="544"/>
      <c r="H54" s="542"/>
      <c r="I54" s="195">
        <f t="shared" si="2"/>
        <v>0</v>
      </c>
      <c r="J54" s="105"/>
      <c r="K54" s="105"/>
      <c r="L54" s="105"/>
      <c r="M54" s="105"/>
      <c r="N54" s="105"/>
      <c r="O54" s="105"/>
    </row>
    <row r="55" spans="1:15" ht="12" customHeight="1">
      <c r="A55" s="535" t="s">
        <v>104</v>
      </c>
      <c r="B55" s="536"/>
      <c r="C55" s="529"/>
      <c r="D55" s="529"/>
      <c r="E55" s="531">
        <f>+C55+D55</f>
        <v>0</v>
      </c>
      <c r="F55" s="533">
        <f>+E55*$H$5</f>
        <v>0</v>
      </c>
      <c r="G55" s="543">
        <f t="shared" ref="G55" si="55">+H55/$H$5</f>
        <v>2.7999552472588899E-4</v>
      </c>
      <c r="H55" s="541">
        <f t="shared" ref="H55" si="56">+F55+I55+I56</f>
        <v>1.2512999999999979</v>
      </c>
      <c r="I55" s="195">
        <f t="shared" si="2"/>
        <v>1.2512999999999979</v>
      </c>
      <c r="J55" s="105">
        <f>J67</f>
        <v>1.3159789662116783E-2</v>
      </c>
      <c r="K55" s="105">
        <f t="shared" ref="K55:O55" si="57">K67</f>
        <v>0.21055663459386853</v>
      </c>
      <c r="L55" s="105">
        <f t="shared" si="57"/>
        <v>0.26599574848959456</v>
      </c>
      <c r="M55" s="105">
        <f t="shared" si="57"/>
        <v>0.1959968673081223</v>
      </c>
      <c r="N55" s="105">
        <f t="shared" si="57"/>
        <v>0.40599351085253904</v>
      </c>
      <c r="O55" s="105">
        <f t="shared" si="57"/>
        <v>0.15959744909375673</v>
      </c>
    </row>
    <row r="56" spans="1:15" ht="12" customHeight="1">
      <c r="A56" s="537"/>
      <c r="B56" s="538"/>
      <c r="C56" s="530"/>
      <c r="D56" s="530"/>
      <c r="E56" s="532"/>
      <c r="F56" s="534"/>
      <c r="G56" s="544"/>
      <c r="H56" s="542"/>
      <c r="I56" s="195">
        <f t="shared" si="2"/>
        <v>0</v>
      </c>
      <c r="J56" s="105"/>
      <c r="K56" s="105"/>
      <c r="L56" s="105"/>
      <c r="M56" s="105"/>
      <c r="N56" s="105"/>
      <c r="O56" s="105"/>
    </row>
    <row r="57" spans="1:15" ht="13.8" customHeight="1">
      <c r="A57" s="192"/>
      <c r="B57" s="193"/>
      <c r="C57" s="224">
        <f>SUM(C9:C56)</f>
        <v>0.8499996999999998</v>
      </c>
      <c r="D57" s="225">
        <f>SUM(D9:D56)</f>
        <v>0.14459999999999998</v>
      </c>
      <c r="E57" s="225">
        <f>SUM(E9:E56)</f>
        <v>0.99459969999999986</v>
      </c>
      <c r="F57" s="226">
        <f t="shared" ref="F57" si="58">SUM(F9:F56)</f>
        <v>4444.8660592999995</v>
      </c>
      <c r="G57" s="227">
        <f>SUM(G9:G56)</f>
        <v>0.99951802624748254</v>
      </c>
      <c r="H57" s="228">
        <f>SUM(H9:H56)</f>
        <v>4466.8460593</v>
      </c>
      <c r="I57" s="228">
        <f>SUM(I9:I56)</f>
        <v>21.980000000000036</v>
      </c>
      <c r="J57" s="170">
        <f>SUBTOTAL(9,J9:J56)</f>
        <v>-4.163336342344337E-17</v>
      </c>
      <c r="K57" s="170">
        <f t="shared" ref="K57:O57" si="59">SUBTOTAL(9,K9:K56)</f>
        <v>21.979999999999997</v>
      </c>
      <c r="L57" s="170">
        <f t="shared" si="59"/>
        <v>1.7208456881689926E-15</v>
      </c>
      <c r="M57" s="170">
        <f t="shared" si="59"/>
        <v>1.3322676295501878E-15</v>
      </c>
      <c r="N57" s="170">
        <f t="shared" si="59"/>
        <v>-4.7184478546569153E-15</v>
      </c>
      <c r="O57" s="170">
        <f t="shared" si="59"/>
        <v>9.9920072216264089E-16</v>
      </c>
    </row>
    <row r="58" spans="1:15" ht="12" hidden="1" customHeight="1">
      <c r="A58" s="192"/>
      <c r="B58" s="194"/>
      <c r="C58" s="223">
        <f>+C57*H5</f>
        <v>3798.6486592999991</v>
      </c>
      <c r="D58" s="223">
        <f>+D57*H5</f>
        <v>646.21739999999988</v>
      </c>
      <c r="E58" s="223">
        <f>+E57*H5</f>
        <v>4444.8660592999995</v>
      </c>
      <c r="F58" s="223"/>
      <c r="G58" s="173"/>
      <c r="H58" s="174"/>
      <c r="I58" s="174"/>
      <c r="J58" s="170"/>
      <c r="K58" s="170"/>
      <c r="L58" s="170"/>
      <c r="M58" s="170"/>
      <c r="N58" s="170"/>
      <c r="O58" s="170"/>
    </row>
    <row r="59" spans="1:15" ht="12" customHeight="1">
      <c r="I59" s="197">
        <f>+I62-I66</f>
        <v>60.814598900000007</v>
      </c>
    </row>
    <row r="60" spans="1:15" ht="12" customHeight="1">
      <c r="A60" s="550" t="s">
        <v>200</v>
      </c>
      <c r="B60" s="551"/>
      <c r="C60" s="551"/>
      <c r="D60" s="551"/>
      <c r="E60" s="552"/>
    </row>
    <row r="61" spans="1:15" ht="12" customHeight="1">
      <c r="A61" s="207" t="s">
        <v>179</v>
      </c>
      <c r="B61" s="207" t="s">
        <v>180</v>
      </c>
      <c r="C61" s="557" t="s">
        <v>181</v>
      </c>
      <c r="D61" s="558"/>
      <c r="E61" s="559"/>
      <c r="F61" s="208" t="s">
        <v>209</v>
      </c>
      <c r="G61" s="209" t="s">
        <v>210</v>
      </c>
      <c r="H61" s="207" t="s">
        <v>159</v>
      </c>
      <c r="I61" s="207" t="s">
        <v>182</v>
      </c>
      <c r="J61" s="207" t="s">
        <v>84</v>
      </c>
      <c r="K61" s="210" t="s">
        <v>85</v>
      </c>
      <c r="L61" s="210" t="s">
        <v>86</v>
      </c>
      <c r="M61" s="210" t="s">
        <v>87</v>
      </c>
      <c r="N61" s="207" t="s">
        <v>88</v>
      </c>
      <c r="O61" s="207" t="s">
        <v>89</v>
      </c>
    </row>
    <row r="62" spans="1:15" ht="12" customHeight="1">
      <c r="A62" s="222">
        <v>449</v>
      </c>
      <c r="B62" s="198">
        <v>43503</v>
      </c>
      <c r="C62" s="563" t="s">
        <v>211</v>
      </c>
      <c r="D62" s="564"/>
      <c r="E62" s="565"/>
      <c r="F62" s="204" t="s">
        <v>176</v>
      </c>
      <c r="G62" s="177" t="s">
        <v>173</v>
      </c>
      <c r="H62" s="199">
        <v>1.7368100000000001E-2</v>
      </c>
      <c r="I62" s="205">
        <f t="shared" ref="I62:I64" si="60">+H62*$H$5</f>
        <v>77.618038900000002</v>
      </c>
      <c r="J62" s="102">
        <f t="shared" ref="J62:J71" si="61">+H62*$B$5</f>
        <v>0.81630069999999999</v>
      </c>
      <c r="K62" s="102">
        <f t="shared" ref="K62:K71" si="62">+H62*$C$5</f>
        <v>13.0608112</v>
      </c>
      <c r="L62" s="102">
        <f t="shared" ref="L62:L71" si="63">+H62*$D$5</f>
        <v>16.499694999999999</v>
      </c>
      <c r="M62" s="102">
        <f t="shared" ref="M62:M71" si="64">+H62*$E$5</f>
        <v>12.157670000000001</v>
      </c>
      <c r="N62" s="102">
        <f t="shared" ref="N62:N71" si="65">+H62*$F$5</f>
        <v>25.183745000000002</v>
      </c>
      <c r="O62" s="102">
        <f t="shared" ref="O62:O71" si="66">+H62*$G$5</f>
        <v>9.8998170000000005</v>
      </c>
    </row>
    <row r="63" spans="1:15" ht="12" customHeight="1">
      <c r="A63" s="200">
        <v>974</v>
      </c>
      <c r="B63" s="198">
        <v>43543</v>
      </c>
      <c r="C63" s="563" t="s">
        <v>186</v>
      </c>
      <c r="D63" s="564"/>
      <c r="E63" s="565"/>
      <c r="F63" s="219" t="s">
        <v>170</v>
      </c>
      <c r="G63" s="102" t="s">
        <v>169</v>
      </c>
      <c r="H63" s="199">
        <v>3.2455699999999997E-2</v>
      </c>
      <c r="I63" s="205">
        <f t="shared" si="60"/>
        <v>145.04452329999998</v>
      </c>
      <c r="J63" s="102">
        <f t="shared" si="61"/>
        <v>1.5254178999999999</v>
      </c>
      <c r="K63" s="102">
        <f t="shared" si="62"/>
        <v>24.406686399999998</v>
      </c>
      <c r="L63" s="102">
        <f t="shared" si="63"/>
        <v>30.832914999999996</v>
      </c>
      <c r="M63" s="102">
        <f t="shared" si="64"/>
        <v>22.718989999999998</v>
      </c>
      <c r="N63" s="102">
        <f t="shared" si="65"/>
        <v>47.060764999999996</v>
      </c>
      <c r="O63" s="102">
        <f t="shared" si="66"/>
        <v>18.499748999999998</v>
      </c>
    </row>
    <row r="64" spans="1:15" ht="10.8" customHeight="1">
      <c r="A64" s="200">
        <v>1058</v>
      </c>
      <c r="B64" s="198">
        <v>43546</v>
      </c>
      <c r="C64" s="563" t="s">
        <v>178</v>
      </c>
      <c r="D64" s="564"/>
      <c r="E64" s="565"/>
      <c r="F64" s="177" t="s">
        <v>173</v>
      </c>
      <c r="G64" s="203" t="s">
        <v>172</v>
      </c>
      <c r="H64" s="199">
        <v>2.2859999999999998E-3</v>
      </c>
      <c r="I64" s="205">
        <f t="shared" si="60"/>
        <v>10.216133999999998</v>
      </c>
      <c r="J64" s="102">
        <f t="shared" si="61"/>
        <v>0.107442</v>
      </c>
      <c r="K64" s="102">
        <f t="shared" si="62"/>
        <v>1.7190719999999999</v>
      </c>
      <c r="L64" s="102">
        <f t="shared" si="63"/>
        <v>2.1717</v>
      </c>
      <c r="M64" s="102">
        <f t="shared" si="64"/>
        <v>1.6001999999999998</v>
      </c>
      <c r="N64" s="102">
        <f t="shared" si="65"/>
        <v>3.3146999999999998</v>
      </c>
      <c r="O64" s="102">
        <f t="shared" si="66"/>
        <v>1.3030199999999998</v>
      </c>
    </row>
    <row r="65" spans="1:15" ht="12" customHeight="1">
      <c r="A65" s="200">
        <v>1069</v>
      </c>
      <c r="B65" s="198">
        <v>43546</v>
      </c>
      <c r="C65" s="563" t="s">
        <v>201</v>
      </c>
      <c r="D65" s="564"/>
      <c r="E65" s="565"/>
      <c r="F65" s="177" t="s">
        <v>173</v>
      </c>
      <c r="G65" s="102" t="s">
        <v>177</v>
      </c>
      <c r="H65" s="199">
        <f>0.00277</f>
        <v>2.7699999999999999E-3</v>
      </c>
      <c r="I65" s="205">
        <f>+H65*$H$5</f>
        <v>12.37913</v>
      </c>
      <c r="J65" s="102">
        <f t="shared" si="61"/>
        <v>0.13019</v>
      </c>
      <c r="K65" s="102">
        <f t="shared" si="62"/>
        <v>2.08304</v>
      </c>
      <c r="L65" s="102">
        <f t="shared" si="63"/>
        <v>2.6315</v>
      </c>
      <c r="M65" s="102">
        <f t="shared" si="64"/>
        <v>1.9389999999999998</v>
      </c>
      <c r="N65" s="102">
        <f t="shared" si="65"/>
        <v>4.0164999999999997</v>
      </c>
      <c r="O65" s="102">
        <f t="shared" si="66"/>
        <v>1.5789</v>
      </c>
    </row>
    <row r="66" spans="1:15" ht="12" customHeight="1">
      <c r="A66" s="222">
        <v>1070</v>
      </c>
      <c r="B66" s="201">
        <v>43546</v>
      </c>
      <c r="C66" s="560" t="s">
        <v>188</v>
      </c>
      <c r="D66" s="561"/>
      <c r="E66" s="562"/>
      <c r="F66" s="177" t="s">
        <v>173</v>
      </c>
      <c r="G66" s="204" t="s">
        <v>175</v>
      </c>
      <c r="H66" s="206">
        <v>3.7599999999999999E-3</v>
      </c>
      <c r="I66" s="205">
        <f t="shared" ref="I66:I71" si="67">+H66*$H$5</f>
        <v>16.803439999999998</v>
      </c>
      <c r="J66" s="102">
        <f t="shared" si="61"/>
        <v>0.17671999999999999</v>
      </c>
      <c r="K66" s="102">
        <f t="shared" si="62"/>
        <v>2.8275199999999998</v>
      </c>
      <c r="L66" s="102">
        <f t="shared" si="63"/>
        <v>3.5720000000000001</v>
      </c>
      <c r="M66" s="102">
        <f t="shared" si="64"/>
        <v>2.6320000000000001</v>
      </c>
      <c r="N66" s="102">
        <f t="shared" si="65"/>
        <v>5.452</v>
      </c>
      <c r="O66" s="102">
        <f t="shared" si="66"/>
        <v>2.1431999999999998</v>
      </c>
    </row>
    <row r="67" spans="1:15" ht="12" customHeight="1">
      <c r="A67" s="175">
        <v>12</v>
      </c>
      <c r="B67" s="198">
        <v>43525</v>
      </c>
      <c r="C67" s="563" t="s">
        <v>185</v>
      </c>
      <c r="D67" s="564"/>
      <c r="E67" s="565"/>
      <c r="F67" s="102" t="s">
        <v>183</v>
      </c>
      <c r="G67" s="102" t="s">
        <v>184</v>
      </c>
      <c r="H67" s="199">
        <v>2.7999552472588899E-4</v>
      </c>
      <c r="I67" s="205">
        <f t="shared" si="67"/>
        <v>1.2512999999999979</v>
      </c>
      <c r="J67" s="102">
        <f t="shared" si="61"/>
        <v>1.3159789662116783E-2</v>
      </c>
      <c r="K67" s="102">
        <f t="shared" si="62"/>
        <v>0.21055663459386853</v>
      </c>
      <c r="L67" s="102">
        <f t="shared" si="63"/>
        <v>0.26599574848959456</v>
      </c>
      <c r="M67" s="102">
        <f t="shared" si="64"/>
        <v>0.1959968673081223</v>
      </c>
      <c r="N67" s="102">
        <f t="shared" si="65"/>
        <v>0.40599351085253904</v>
      </c>
      <c r="O67" s="102">
        <f t="shared" si="66"/>
        <v>0.15959744909375673</v>
      </c>
    </row>
    <row r="68" spans="1:15" ht="12" customHeight="1">
      <c r="A68" s="200">
        <v>1203</v>
      </c>
      <c r="B68" s="198">
        <v>43553</v>
      </c>
      <c r="C68" s="563" t="s">
        <v>202</v>
      </c>
      <c r="D68" s="564"/>
      <c r="E68" s="565"/>
      <c r="F68" s="202" t="s">
        <v>173</v>
      </c>
      <c r="G68" s="219" t="s">
        <v>170</v>
      </c>
      <c r="H68" s="199">
        <v>3.2599999999999999E-3</v>
      </c>
      <c r="I68" s="205">
        <f t="shared" si="67"/>
        <v>14.56894</v>
      </c>
      <c r="J68" s="102">
        <f t="shared" si="61"/>
        <v>0.15322</v>
      </c>
      <c r="K68" s="102">
        <f t="shared" si="62"/>
        <v>2.4515199999999999</v>
      </c>
      <c r="L68" s="102">
        <f t="shared" si="63"/>
        <v>3.097</v>
      </c>
      <c r="M68" s="102">
        <f t="shared" si="64"/>
        <v>2.282</v>
      </c>
      <c r="N68" s="102">
        <f t="shared" si="65"/>
        <v>4.7269999999999994</v>
      </c>
      <c r="O68" s="102">
        <f t="shared" si="66"/>
        <v>1.8581999999999999</v>
      </c>
    </row>
    <row r="69" spans="1:15" ht="12" customHeight="1">
      <c r="A69" s="200">
        <v>1386</v>
      </c>
      <c r="B69" s="198">
        <v>43566</v>
      </c>
      <c r="C69" s="563" t="s">
        <v>187</v>
      </c>
      <c r="D69" s="564"/>
      <c r="E69" s="565"/>
      <c r="F69" s="203" t="s">
        <v>172</v>
      </c>
      <c r="G69" s="216" t="s">
        <v>171</v>
      </c>
      <c r="H69" s="199">
        <v>3.6911300000000001E-2</v>
      </c>
      <c r="I69" s="205">
        <f t="shared" si="67"/>
        <v>164.9565997</v>
      </c>
      <c r="J69" s="102">
        <f t="shared" si="61"/>
        <v>1.7348311000000001</v>
      </c>
      <c r="K69" s="102">
        <f t="shared" si="62"/>
        <v>27.757297600000001</v>
      </c>
      <c r="L69" s="102">
        <f t="shared" si="63"/>
        <v>35.065735000000004</v>
      </c>
      <c r="M69" s="102">
        <f t="shared" si="64"/>
        <v>25.837910000000001</v>
      </c>
      <c r="N69" s="102">
        <f t="shared" si="65"/>
        <v>53.521385000000002</v>
      </c>
      <c r="O69" s="102">
        <f t="shared" si="66"/>
        <v>21.039441</v>
      </c>
    </row>
    <row r="70" spans="1:15" ht="12" customHeight="1">
      <c r="A70" s="200">
        <v>1413</v>
      </c>
      <c r="B70" s="198">
        <v>43566</v>
      </c>
      <c r="C70" s="563" t="s">
        <v>189</v>
      </c>
      <c r="D70" s="564"/>
      <c r="E70" s="565"/>
      <c r="F70" s="203" t="s">
        <v>172</v>
      </c>
      <c r="G70" s="102" t="s">
        <v>174</v>
      </c>
      <c r="H70" s="199">
        <v>1.1350000000000001E-2</v>
      </c>
      <c r="I70" s="205">
        <f t="shared" si="67"/>
        <v>50.723150000000004</v>
      </c>
      <c r="J70" s="102">
        <f t="shared" si="61"/>
        <v>0.53344999999999998</v>
      </c>
      <c r="K70" s="102">
        <f t="shared" si="62"/>
        <v>8.5351999999999997</v>
      </c>
      <c r="L70" s="102">
        <f t="shared" si="63"/>
        <v>10.782500000000001</v>
      </c>
      <c r="M70" s="102">
        <f t="shared" si="64"/>
        <v>7.9450000000000003</v>
      </c>
      <c r="N70" s="102">
        <f t="shared" si="65"/>
        <v>16.4575</v>
      </c>
      <c r="O70" s="102">
        <f t="shared" si="66"/>
        <v>6.4695</v>
      </c>
    </row>
    <row r="71" spans="1:15" ht="12" customHeight="1">
      <c r="A71" s="200">
        <v>25</v>
      </c>
      <c r="B71" s="198">
        <v>43580</v>
      </c>
      <c r="C71" s="563" t="s">
        <v>214</v>
      </c>
      <c r="D71" s="564"/>
      <c r="E71" s="565"/>
      <c r="F71" s="102" t="s">
        <v>183</v>
      </c>
      <c r="G71" s="102" t="s">
        <v>215</v>
      </c>
      <c r="H71" s="199">
        <v>2.3000000000000001E-4</v>
      </c>
      <c r="I71" s="205">
        <f t="shared" si="67"/>
        <v>1.0278700000000001</v>
      </c>
      <c r="J71" s="102">
        <f t="shared" si="61"/>
        <v>1.081E-2</v>
      </c>
      <c r="K71" s="102">
        <f t="shared" si="62"/>
        <v>0.17296</v>
      </c>
      <c r="L71" s="102">
        <f t="shared" si="63"/>
        <v>0.2185</v>
      </c>
      <c r="M71" s="102">
        <f t="shared" si="64"/>
        <v>0.161</v>
      </c>
      <c r="N71" s="102">
        <f t="shared" si="65"/>
        <v>0.33350000000000002</v>
      </c>
      <c r="O71" s="102">
        <f t="shared" si="66"/>
        <v>0.13109999999999999</v>
      </c>
    </row>
    <row r="72" spans="1:15" ht="12" customHeight="1">
      <c r="A72" s="200">
        <v>1697</v>
      </c>
      <c r="B72" s="198">
        <v>43592</v>
      </c>
      <c r="C72" s="563" t="s">
        <v>213</v>
      </c>
      <c r="D72" s="564"/>
      <c r="E72" s="565"/>
      <c r="F72" s="216" t="s">
        <v>171</v>
      </c>
      <c r="G72" s="203" t="s">
        <v>172</v>
      </c>
      <c r="H72" s="199">
        <v>3.6911300000000001E-2</v>
      </c>
      <c r="I72" s="205">
        <f t="shared" ref="I72" si="68">+H72*$H$5</f>
        <v>164.9565997</v>
      </c>
      <c r="J72" s="102">
        <f t="shared" ref="J72" si="69">+H72*$B$5</f>
        <v>1.7348311000000001</v>
      </c>
      <c r="K72" s="102">
        <f t="shared" ref="K72" si="70">+H72*$C$5</f>
        <v>27.757297600000001</v>
      </c>
      <c r="L72" s="102">
        <f t="shared" ref="L72" si="71">+H72*$D$5</f>
        <v>35.065735000000004</v>
      </c>
      <c r="M72" s="102">
        <f t="shared" ref="M72" si="72">+H72*$E$5</f>
        <v>25.837910000000001</v>
      </c>
      <c r="N72" s="102">
        <f t="shared" ref="N72" si="73">+H72*$F$5</f>
        <v>53.521385000000002</v>
      </c>
      <c r="O72" s="102">
        <f t="shared" ref="O72" si="74">+H72*$G$5</f>
        <v>21.039441</v>
      </c>
    </row>
    <row r="73" spans="1:15" ht="12" customHeight="1">
      <c r="I73" s="197"/>
    </row>
    <row r="75" spans="1:15" ht="12" customHeight="1">
      <c r="I75" s="197"/>
      <c r="J75" s="197"/>
      <c r="K75" s="197"/>
      <c r="L75" s="197"/>
      <c r="M75" s="197"/>
      <c r="N75" s="197"/>
      <c r="O75" s="197"/>
    </row>
    <row r="77" spans="1:15" ht="12" customHeight="1">
      <c r="A77" s="553" t="s">
        <v>197</v>
      </c>
      <c r="B77" s="553"/>
      <c r="C77" s="553"/>
      <c r="D77" s="553"/>
      <c r="E77" s="553"/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" customHeight="1">
      <c r="A78" s="212" t="s">
        <v>195</v>
      </c>
      <c r="B78" s="212" t="s">
        <v>180</v>
      </c>
      <c r="C78" s="554" t="s">
        <v>181</v>
      </c>
      <c r="D78" s="555"/>
      <c r="E78" s="556"/>
      <c r="F78" s="208" t="s">
        <v>167</v>
      </c>
      <c r="G78" s="209" t="s">
        <v>168</v>
      </c>
      <c r="H78" s="212" t="s">
        <v>159</v>
      </c>
      <c r="I78" s="212" t="s">
        <v>196</v>
      </c>
      <c r="J78" s="212" t="s">
        <v>84</v>
      </c>
      <c r="K78" s="212" t="s">
        <v>85</v>
      </c>
      <c r="L78" s="212" t="s">
        <v>86</v>
      </c>
      <c r="M78" s="212" t="s">
        <v>87</v>
      </c>
      <c r="N78" s="212" t="s">
        <v>88</v>
      </c>
      <c r="O78" s="212" t="s">
        <v>89</v>
      </c>
    </row>
    <row r="79" spans="1:15" ht="12" customHeight="1">
      <c r="A79" s="217">
        <v>752</v>
      </c>
      <c r="B79" s="218">
        <v>43523</v>
      </c>
      <c r="C79" s="213" t="s">
        <v>198</v>
      </c>
      <c r="D79" s="213"/>
      <c r="E79" s="102"/>
      <c r="F79" s="102" t="s">
        <v>199</v>
      </c>
      <c r="G79" s="214" t="s">
        <v>176</v>
      </c>
      <c r="H79" s="102">
        <f>+I79/H5</f>
        <v>4.9187737748937121E-3</v>
      </c>
      <c r="I79" s="215">
        <v>21.981999999999999</v>
      </c>
      <c r="J79" s="102"/>
      <c r="K79" s="102">
        <v>21.98</v>
      </c>
      <c r="L79" s="102"/>
      <c r="M79" s="102"/>
      <c r="N79" s="102"/>
      <c r="O79" s="102"/>
    </row>
    <row r="82" s="192" customFormat="1" ht="12" customHeight="1"/>
    <row r="83" s="192" customFormat="1" ht="12" customHeight="1"/>
    <row r="84" s="192" customFormat="1" ht="12" customHeight="1"/>
    <row r="85" s="192" customFormat="1" ht="12" customHeight="1"/>
    <row r="86" s="192" customFormat="1" ht="12" customHeight="1"/>
    <row r="87" s="192" customFormat="1" ht="12" customHeight="1"/>
    <row r="88" s="192" customFormat="1" ht="12" customHeight="1"/>
  </sheetData>
  <autoFilter ref="A61:O70">
    <filterColumn colId="2" showButton="0"/>
    <filterColumn colId="3" showButton="0"/>
  </autoFilter>
  <mergeCells count="185">
    <mergeCell ref="A60:E60"/>
    <mergeCell ref="A77:E77"/>
    <mergeCell ref="C78:E78"/>
    <mergeCell ref="C61:E61"/>
    <mergeCell ref="C66:E66"/>
    <mergeCell ref="C65:E65"/>
    <mergeCell ref="C64:E64"/>
    <mergeCell ref="C67:E67"/>
    <mergeCell ref="C68:E68"/>
    <mergeCell ref="C69:E69"/>
    <mergeCell ref="C70:E70"/>
    <mergeCell ref="C62:E62"/>
    <mergeCell ref="C63:E63"/>
    <mergeCell ref="C72:E72"/>
    <mergeCell ref="C71:E71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J7:O7"/>
    <mergeCell ref="G9:G10"/>
    <mergeCell ref="G11:G12"/>
    <mergeCell ref="G13:G14"/>
    <mergeCell ref="G15:G16"/>
    <mergeCell ref="G17:G18"/>
    <mergeCell ref="G19:G20"/>
    <mergeCell ref="G21:G22"/>
    <mergeCell ref="G23:G24"/>
    <mergeCell ref="H9:H10"/>
    <mergeCell ref="H11:H12"/>
    <mergeCell ref="H13:H14"/>
    <mergeCell ref="H15:H16"/>
    <mergeCell ref="H17:H18"/>
    <mergeCell ref="H19:H20"/>
    <mergeCell ref="H21:H22"/>
    <mergeCell ref="H23:H24"/>
    <mergeCell ref="A49:B50"/>
    <mergeCell ref="A51:B52"/>
    <mergeCell ref="A53:B54"/>
    <mergeCell ref="A55:B56"/>
    <mergeCell ref="H43:H44"/>
    <mergeCell ref="H45:H46"/>
    <mergeCell ref="H47:H48"/>
    <mergeCell ref="H49:H50"/>
    <mergeCell ref="H51:H52"/>
    <mergeCell ref="H53:H54"/>
    <mergeCell ref="H55:H56"/>
    <mergeCell ref="G45:G46"/>
    <mergeCell ref="G47:G48"/>
    <mergeCell ref="G49:G50"/>
    <mergeCell ref="G51:G52"/>
    <mergeCell ref="G53:G54"/>
    <mergeCell ref="G55:G56"/>
    <mergeCell ref="F45:F46"/>
    <mergeCell ref="F47:F48"/>
    <mergeCell ref="F49:F50"/>
    <mergeCell ref="F51:F52"/>
    <mergeCell ref="F53:F54"/>
    <mergeCell ref="F55:F56"/>
    <mergeCell ref="C45:C46"/>
    <mergeCell ref="A8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29:B30"/>
    <mergeCell ref="A31:B32"/>
    <mergeCell ref="A33:B34"/>
    <mergeCell ref="A35:B36"/>
    <mergeCell ref="A37:B38"/>
    <mergeCell ref="A39:B40"/>
    <mergeCell ref="G43:G44"/>
    <mergeCell ref="F43:F44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F27:F28"/>
    <mergeCell ref="F29:F30"/>
    <mergeCell ref="F31:F32"/>
    <mergeCell ref="F33:F34"/>
    <mergeCell ref="F35:F36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C49:C50"/>
    <mergeCell ref="C51:C52"/>
    <mergeCell ref="D49:D50"/>
    <mergeCell ref="D51:D52"/>
    <mergeCell ref="D53:D54"/>
    <mergeCell ref="D55:D56"/>
    <mergeCell ref="C53:C54"/>
    <mergeCell ref="C55:C56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D35:D36"/>
    <mergeCell ref="D11:D12"/>
    <mergeCell ref="D13:D14"/>
    <mergeCell ref="D15:D16"/>
    <mergeCell ref="D17:D18"/>
    <mergeCell ref="D19:D20"/>
    <mergeCell ref="D21:D22"/>
    <mergeCell ref="F37:F38"/>
    <mergeCell ref="F39:F40"/>
    <mergeCell ref="F41:F42"/>
    <mergeCell ref="D39:D40"/>
    <mergeCell ref="D41:D42"/>
    <mergeCell ref="D43:D44"/>
    <mergeCell ref="D45:D46"/>
    <mergeCell ref="D47:D48"/>
    <mergeCell ref="A41:B42"/>
    <mergeCell ref="A43:B44"/>
    <mergeCell ref="A45:B46"/>
    <mergeCell ref="A47:B48"/>
    <mergeCell ref="E43:E44"/>
    <mergeCell ref="E41:E42"/>
    <mergeCell ref="E39:E40"/>
    <mergeCell ref="E37:E38"/>
    <mergeCell ref="C47:C48"/>
    <mergeCell ref="D37:D38"/>
    <mergeCell ref="E33:E34"/>
    <mergeCell ref="E35:E36"/>
    <mergeCell ref="E51:E52"/>
    <mergeCell ref="E53:E54"/>
    <mergeCell ref="E55:E56"/>
    <mergeCell ref="E49:E50"/>
    <mergeCell ref="E47:E48"/>
    <mergeCell ref="E45:E46"/>
    <mergeCell ref="D33:D34"/>
    <mergeCell ref="D9:D10"/>
    <mergeCell ref="E11:E12"/>
    <mergeCell ref="E9:E10"/>
    <mergeCell ref="E21:E22"/>
    <mergeCell ref="E19:E20"/>
    <mergeCell ref="E17:E18"/>
    <mergeCell ref="E15:E16"/>
    <mergeCell ref="E13:E14"/>
    <mergeCell ref="E31:E32"/>
    <mergeCell ref="E29:E30"/>
    <mergeCell ref="E27:E28"/>
    <mergeCell ref="E25:E26"/>
    <mergeCell ref="E23:E24"/>
    <mergeCell ref="D29:D30"/>
    <mergeCell ref="D31:D32"/>
    <mergeCell ref="D23:D24"/>
    <mergeCell ref="D25:D26"/>
    <mergeCell ref="D27:D28"/>
  </mergeCells>
  <conditionalFormatting sqref="F62 J9:O56">
    <cfRule type="cellIs" dxfId="5" priority="28" operator="lessThan">
      <formula>0</formula>
    </cfRule>
  </conditionalFormatting>
  <conditionalFormatting sqref="I9:I56 J25:O25 J45:O45 J15:O15 J9:O9 J49:O49 J55:O55 J35:O35">
    <cfRule type="cellIs" dxfId="4" priority="23" operator="greaterThan">
      <formula>0</formula>
    </cfRule>
    <cfRule type="cellIs" dxfId="3" priority="24" operator="greaterThan">
      <formula>0</formula>
    </cfRule>
    <cfRule type="cellIs" dxfId="2" priority="25" operator="lessThan">
      <formula>0</formula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Resumen anual_</vt:lpstr>
      <vt:lpstr>Resumen periodo</vt:lpstr>
      <vt:lpstr>Control Cuota Artesanal</vt:lpstr>
      <vt:lpstr>Control Cuota LTP</vt:lpstr>
      <vt:lpstr>PESCA INVES</vt:lpstr>
      <vt:lpstr>Movimientos-Camaronailon</vt:lpstr>
      <vt:lpstr>'Resumen anual_'!Área_de_impresión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2017-08-21T13:03:00Z</dcterms:created>
  <dcterms:modified xsi:type="dcterms:W3CDTF">2019-05-22T22:50:50Z</dcterms:modified>
</cp:coreProperties>
</file>