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4896" yWindow="72" windowWidth="19260" windowHeight="5952" tabRatio="861" activeTab="5"/>
  </bookViews>
  <sheets>
    <sheet name="Resumen anual_" sheetId="7" r:id="rId1"/>
    <sheet name="Resumen periodo" sheetId="6" r:id="rId2"/>
    <sheet name="Control Cuota Artesanal" sheetId="1" r:id="rId3"/>
    <sheet name="Control Cuota LTP" sheetId="9" r:id="rId4"/>
    <sheet name="PESCA INVES" sheetId="22" r:id="rId5"/>
    <sheet name="Transa_Ltp_Camaronailon" sheetId="18" r:id="rId6"/>
  </sheets>
  <externalReferences>
    <externalReference r:id="rId7"/>
  </externalReferences>
  <definedNames>
    <definedName name="_xlnm.Print_Area" localSheetId="0">'Resumen anual_'!$A$1:$J$19</definedName>
  </definedNames>
  <calcPr calcId="125725"/>
</workbook>
</file>

<file path=xl/calcChain.xml><?xml version="1.0" encoding="utf-8"?>
<calcChain xmlns="http://schemas.openxmlformats.org/spreadsheetml/2006/main">
  <c r="AL36" i="9"/>
  <c r="AL18"/>
  <c r="AF36"/>
  <c r="AF18"/>
  <c r="AF16"/>
  <c r="AF32"/>
  <c r="Z36"/>
  <c r="Z32"/>
  <c r="T32"/>
  <c r="T22"/>
  <c r="T10"/>
  <c r="N18"/>
  <c r="N32"/>
  <c r="N22"/>
  <c r="N16"/>
  <c r="N10"/>
  <c r="D71"/>
  <c r="E71"/>
  <c r="F71"/>
  <c r="G71"/>
  <c r="H71"/>
  <c r="I66"/>
  <c r="I67"/>
  <c r="I68"/>
  <c r="I69"/>
  <c r="I71" s="1"/>
  <c r="I70"/>
  <c r="I65"/>
  <c r="F11" i="6" l="1"/>
  <c r="E9" i="7" s="1"/>
  <c r="M15" i="1" l="1"/>
  <c r="M13"/>
  <c r="G11" i="6" l="1"/>
  <c r="G15" i="1"/>
  <c r="AR23" i="9"/>
  <c r="AL57"/>
  <c r="AL32"/>
  <c r="AL22"/>
  <c r="AL16"/>
  <c r="AF22"/>
  <c r="Z22"/>
  <c r="Z16"/>
  <c r="T16"/>
  <c r="AL10"/>
  <c r="AF10"/>
  <c r="Z10"/>
  <c r="H30" i="1" l="1"/>
  <c r="AR22" i="9"/>
  <c r="AL56"/>
  <c r="D53" i="18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E10" i="22" l="1"/>
  <c r="N53" i="18"/>
  <c r="O53"/>
  <c r="P53"/>
  <c r="Q53"/>
  <c r="R53"/>
  <c r="N51"/>
  <c r="O51"/>
  <c r="P51"/>
  <c r="Q51"/>
  <c r="R51"/>
  <c r="O49"/>
  <c r="P49"/>
  <c r="Q49"/>
  <c r="R49"/>
  <c r="M53" l="1"/>
  <c r="M51"/>
  <c r="N49"/>
  <c r="M49"/>
  <c r="R48"/>
  <c r="AJ49" i="9" s="1"/>
  <c r="Q48" i="18"/>
  <c r="AD49" i="9" s="1"/>
  <c r="P48" i="18"/>
  <c r="X49" i="9" s="1"/>
  <c r="O48" i="18"/>
  <c r="R49" i="9" s="1"/>
  <c r="N48" i="18"/>
  <c r="L49" i="9" s="1"/>
  <c r="M48" i="18"/>
  <c r="F49" i="9" s="1"/>
  <c r="R47" i="18"/>
  <c r="AJ48" i="9" s="1"/>
  <c r="Q47" i="18"/>
  <c r="AD48" i="9" s="1"/>
  <c r="P47" i="18"/>
  <c r="X48" i="9" s="1"/>
  <c r="O47" i="18"/>
  <c r="R48" i="9" s="1"/>
  <c r="N47" i="18"/>
  <c r="L48" i="9" s="1"/>
  <c r="M47" i="18"/>
  <c r="F48" i="9" s="1"/>
  <c r="R46" i="18"/>
  <c r="AJ47" i="9" s="1"/>
  <c r="Q46" i="18"/>
  <c r="AD47" i="9" s="1"/>
  <c r="P46" i="18"/>
  <c r="X47" i="9" s="1"/>
  <c r="O46" i="18"/>
  <c r="R47" i="9" s="1"/>
  <c r="N46" i="18"/>
  <c r="L47" i="9" s="1"/>
  <c r="M46" i="18"/>
  <c r="F47" i="9" s="1"/>
  <c r="R45" i="18"/>
  <c r="AJ46" i="9" s="1"/>
  <c r="Q45" i="18"/>
  <c r="AD46" i="9" s="1"/>
  <c r="P45" i="18"/>
  <c r="X46" i="9" s="1"/>
  <c r="O45" i="18"/>
  <c r="R46" i="9" s="1"/>
  <c r="N45" i="18"/>
  <c r="M45"/>
  <c r="R44"/>
  <c r="AJ45" i="9" s="1"/>
  <c r="Q44" i="18"/>
  <c r="AD45" i="9" s="1"/>
  <c r="P44" i="18"/>
  <c r="X45" i="9" s="1"/>
  <c r="O44" i="18"/>
  <c r="R45" i="9" s="1"/>
  <c r="N44" i="18"/>
  <c r="L45" i="9" s="1"/>
  <c r="M44" i="18"/>
  <c r="F45" i="9" s="1"/>
  <c r="R43" i="18"/>
  <c r="AJ44" i="9" s="1"/>
  <c r="Q43" i="18"/>
  <c r="AD44" i="9" s="1"/>
  <c r="P43" i="18"/>
  <c r="X44" i="9" s="1"/>
  <c r="O43" i="18"/>
  <c r="R44" i="9" s="1"/>
  <c r="N43" i="18"/>
  <c r="L44" i="9" s="1"/>
  <c r="M43" i="18"/>
  <c r="R42"/>
  <c r="AJ43" i="9" s="1"/>
  <c r="Q42" i="18"/>
  <c r="AD43" i="9" s="1"/>
  <c r="P42" i="18"/>
  <c r="X43" i="9" s="1"/>
  <c r="O42" i="18"/>
  <c r="R43" i="9" s="1"/>
  <c r="N42" i="18"/>
  <c r="L43" i="9" s="1"/>
  <c r="M42" i="18"/>
  <c r="F43" i="9" s="1"/>
  <c r="R41" i="18"/>
  <c r="AJ42" i="9" s="1"/>
  <c r="Q41" i="18"/>
  <c r="AD42" i="9" s="1"/>
  <c r="P41" i="18"/>
  <c r="X42" i="9" s="1"/>
  <c r="O41" i="18"/>
  <c r="R42" i="9" s="1"/>
  <c r="N41" i="18"/>
  <c r="L42" i="9" s="1"/>
  <c r="M41" i="18"/>
  <c r="R40"/>
  <c r="AJ41" i="9" s="1"/>
  <c r="Q40" i="18"/>
  <c r="AD41" i="9" s="1"/>
  <c r="P40" i="18"/>
  <c r="X41" i="9" s="1"/>
  <c r="O40" i="18"/>
  <c r="R41" i="9" s="1"/>
  <c r="N40" i="18"/>
  <c r="L41" i="9" s="1"/>
  <c r="M40" i="18"/>
  <c r="F41" i="9" s="1"/>
  <c r="R39" i="18"/>
  <c r="AJ40" i="9" s="1"/>
  <c r="Q39" i="18"/>
  <c r="AD40" i="9" s="1"/>
  <c r="P39" i="18"/>
  <c r="X40" i="9" s="1"/>
  <c r="O39" i="18"/>
  <c r="R40" i="9" s="1"/>
  <c r="N39" i="18"/>
  <c r="L40" i="9" s="1"/>
  <c r="M39" i="18"/>
  <c r="F40" i="9" s="1"/>
  <c r="R38" i="18"/>
  <c r="AJ39" i="9" s="1"/>
  <c r="Q38" i="18"/>
  <c r="AD39" i="9" s="1"/>
  <c r="P38" i="18"/>
  <c r="X39" i="9" s="1"/>
  <c r="O38" i="18"/>
  <c r="R39" i="9" s="1"/>
  <c r="N38" i="18"/>
  <c r="L39" i="9" s="1"/>
  <c r="M38" i="18"/>
  <c r="F39" i="9" s="1"/>
  <c r="R37" i="18"/>
  <c r="AJ38" i="9" s="1"/>
  <c r="Q37" i="18"/>
  <c r="AD38" i="9" s="1"/>
  <c r="P37" i="18"/>
  <c r="X38" i="9" s="1"/>
  <c r="O37" i="18"/>
  <c r="R38" i="9" s="1"/>
  <c r="N37" i="18"/>
  <c r="L38" i="9" s="1"/>
  <c r="M37" i="18"/>
  <c r="F38" i="9" s="1"/>
  <c r="R36" i="18"/>
  <c r="AJ37" i="9" s="1"/>
  <c r="Q36" i="18"/>
  <c r="AD37" i="9" s="1"/>
  <c r="P36" i="18"/>
  <c r="X37" i="9" s="1"/>
  <c r="O36" i="18"/>
  <c r="R37" i="9" s="1"/>
  <c r="N36" i="18"/>
  <c r="L37" i="9" s="1"/>
  <c r="M36" i="18"/>
  <c r="F37" i="9" s="1"/>
  <c r="R35" i="18"/>
  <c r="AJ36" i="9" s="1"/>
  <c r="Q35" i="18"/>
  <c r="AD36" i="9" s="1"/>
  <c r="P35" i="18"/>
  <c r="X36" i="9" s="1"/>
  <c r="O35" i="18"/>
  <c r="R36" i="9" s="1"/>
  <c r="N35" i="18"/>
  <c r="L36" i="9" s="1"/>
  <c r="M35" i="18"/>
  <c r="R34"/>
  <c r="AJ35" i="9" s="1"/>
  <c r="Q34" i="18"/>
  <c r="AD35" i="9" s="1"/>
  <c r="P34" i="18"/>
  <c r="X35" i="9" s="1"/>
  <c r="O34" i="18"/>
  <c r="R35" i="9" s="1"/>
  <c r="N34" i="18"/>
  <c r="L35" i="9" s="1"/>
  <c r="M34" i="18"/>
  <c r="F35" i="9" s="1"/>
  <c r="R33" i="18"/>
  <c r="AJ34" i="9" s="1"/>
  <c r="Q33" i="18"/>
  <c r="AD34" i="9" s="1"/>
  <c r="P33" i="18"/>
  <c r="X34" i="9" s="1"/>
  <c r="O33" i="18"/>
  <c r="R34" i="9" s="1"/>
  <c r="N33" i="18"/>
  <c r="L34" i="9" s="1"/>
  <c r="M33" i="18"/>
  <c r="R32"/>
  <c r="AJ33" i="9" s="1"/>
  <c r="Q32" i="18"/>
  <c r="AD33" i="9" s="1"/>
  <c r="P32" i="18"/>
  <c r="X33" i="9" s="1"/>
  <c r="O32" i="18"/>
  <c r="R33" i="9" s="1"/>
  <c r="N32" i="18"/>
  <c r="L33" i="9" s="1"/>
  <c r="M32" i="18"/>
  <c r="F33" i="9" s="1"/>
  <c r="R31" i="18"/>
  <c r="AJ32" i="9" s="1"/>
  <c r="Q31" i="18"/>
  <c r="AD32" i="9" s="1"/>
  <c r="P31" i="18"/>
  <c r="X32" i="9" s="1"/>
  <c r="O31" i="18"/>
  <c r="R32" i="9" s="1"/>
  <c r="N31" i="18"/>
  <c r="L32" i="9" s="1"/>
  <c r="M31" i="18"/>
  <c r="F32" i="9" s="1"/>
  <c r="R30" i="18"/>
  <c r="AJ31" i="9" s="1"/>
  <c r="Q30" i="18"/>
  <c r="AD31" i="9" s="1"/>
  <c r="P30" i="18"/>
  <c r="X31" i="9" s="1"/>
  <c r="O30" i="18"/>
  <c r="R31" i="9" s="1"/>
  <c r="N30" i="18"/>
  <c r="L31" i="9" s="1"/>
  <c r="M30" i="18"/>
  <c r="F31" i="9" s="1"/>
  <c r="R29" i="18"/>
  <c r="AJ30" i="9" s="1"/>
  <c r="Q29" i="18"/>
  <c r="AD30" i="9" s="1"/>
  <c r="P29" i="18"/>
  <c r="X30" i="9" s="1"/>
  <c r="O29" i="18"/>
  <c r="R30" i="9" s="1"/>
  <c r="N29" i="18"/>
  <c r="L30" i="9" s="1"/>
  <c r="M29" i="18"/>
  <c r="R28"/>
  <c r="AJ29" i="9" s="1"/>
  <c r="Q28" i="18"/>
  <c r="AD29" i="9" s="1"/>
  <c r="P28" i="18"/>
  <c r="X29" i="9" s="1"/>
  <c r="O28" i="18"/>
  <c r="R29" i="9" s="1"/>
  <c r="N28" i="18"/>
  <c r="L29" i="9" s="1"/>
  <c r="M28" i="18"/>
  <c r="F29" i="9" s="1"/>
  <c r="R27" i="18"/>
  <c r="AJ28" i="9" s="1"/>
  <c r="Q27" i="18"/>
  <c r="AD28" i="9" s="1"/>
  <c r="P27" i="18"/>
  <c r="X28" i="9" s="1"/>
  <c r="O27" i="18"/>
  <c r="R28" i="9" s="1"/>
  <c r="N27" i="18"/>
  <c r="L28" i="9" s="1"/>
  <c r="M27" i="18"/>
  <c r="R26"/>
  <c r="AJ27" i="9" s="1"/>
  <c r="Q26" i="18"/>
  <c r="AD27" i="9" s="1"/>
  <c r="P26" i="18"/>
  <c r="X27" i="9" s="1"/>
  <c r="O26" i="18"/>
  <c r="R27" i="9" s="1"/>
  <c r="N26" i="18"/>
  <c r="L27" i="9" s="1"/>
  <c r="M26" i="18"/>
  <c r="F27" i="9" s="1"/>
  <c r="R25" i="18"/>
  <c r="AJ26" i="9" s="1"/>
  <c r="Q25" i="18"/>
  <c r="AD26" i="9" s="1"/>
  <c r="P25" i="18"/>
  <c r="X26" i="9" s="1"/>
  <c r="O25" i="18"/>
  <c r="R26" i="9" s="1"/>
  <c r="N25" i="18"/>
  <c r="L26" i="9" s="1"/>
  <c r="M25" i="18"/>
  <c r="R24"/>
  <c r="AJ25" i="9" s="1"/>
  <c r="Q24" i="18"/>
  <c r="AD25" i="9" s="1"/>
  <c r="P24" i="18"/>
  <c r="X25" i="9" s="1"/>
  <c r="O24" i="18"/>
  <c r="R25" i="9" s="1"/>
  <c r="N24" i="18"/>
  <c r="L25" i="9" s="1"/>
  <c r="M24" i="18"/>
  <c r="F25" i="9" s="1"/>
  <c r="R23" i="18"/>
  <c r="AJ24" i="9" s="1"/>
  <c r="Q23" i="18"/>
  <c r="AD24" i="9" s="1"/>
  <c r="P23" i="18"/>
  <c r="X24" i="9" s="1"/>
  <c r="O23" i="18"/>
  <c r="R24" i="9" s="1"/>
  <c r="N23" i="18"/>
  <c r="L24" i="9" s="1"/>
  <c r="M23" i="18"/>
  <c r="F24" i="9" s="1"/>
  <c r="R22" i="18"/>
  <c r="AJ23" i="9" s="1"/>
  <c r="Q22" i="18"/>
  <c r="AD23" i="9" s="1"/>
  <c r="P22" i="18"/>
  <c r="X23" i="9" s="1"/>
  <c r="O22" i="18"/>
  <c r="R23" i="9" s="1"/>
  <c r="N22" i="18"/>
  <c r="L23" i="9" s="1"/>
  <c r="M22" i="18"/>
  <c r="F23" i="9" s="1"/>
  <c r="R21" i="18"/>
  <c r="AJ22" i="9" s="1"/>
  <c r="Q21" i="18"/>
  <c r="AD22" i="9" s="1"/>
  <c r="P21" i="18"/>
  <c r="X22" i="9" s="1"/>
  <c r="O21" i="18"/>
  <c r="R22" i="9" s="1"/>
  <c r="N21" i="18"/>
  <c r="L22" i="9" s="1"/>
  <c r="M21" i="18"/>
  <c r="F22" i="9" s="1"/>
  <c r="R20" i="18"/>
  <c r="AJ21" i="9" s="1"/>
  <c r="Q20" i="18"/>
  <c r="AD21" i="9" s="1"/>
  <c r="P20" i="18"/>
  <c r="X21" i="9" s="1"/>
  <c r="O20" i="18"/>
  <c r="R21" i="9" s="1"/>
  <c r="N20" i="18"/>
  <c r="L21" i="9" s="1"/>
  <c r="M20" i="18"/>
  <c r="F21" i="9" s="1"/>
  <c r="R19" i="18"/>
  <c r="AJ20" i="9" s="1"/>
  <c r="Q19" i="18"/>
  <c r="AD20" i="9" s="1"/>
  <c r="P19" i="18"/>
  <c r="X20" i="9" s="1"/>
  <c r="O19" i="18"/>
  <c r="R20" i="9" s="1"/>
  <c r="N19" i="18"/>
  <c r="L20" i="9" s="1"/>
  <c r="M19" i="18"/>
  <c r="F20" i="9" s="1"/>
  <c r="R18" i="18"/>
  <c r="Q18"/>
  <c r="AD19" i="9" s="1"/>
  <c r="P18" i="18"/>
  <c r="X19" i="9" s="1"/>
  <c r="O18" i="18"/>
  <c r="R19" i="9" s="1"/>
  <c r="N18" i="18"/>
  <c r="L19" i="9" s="1"/>
  <c r="M18" i="18"/>
  <c r="F19" i="9" s="1"/>
  <c r="R17" i="18"/>
  <c r="AJ18" i="9" s="1"/>
  <c r="Q17" i="18"/>
  <c r="AD18" i="9" s="1"/>
  <c r="P17" i="18"/>
  <c r="X18" i="9" s="1"/>
  <c r="O17" i="18"/>
  <c r="R18" i="9" s="1"/>
  <c r="N17" i="18"/>
  <c r="L18" i="9" s="1"/>
  <c r="M17" i="18"/>
  <c r="R16"/>
  <c r="AJ17" i="9" s="1"/>
  <c r="Q16" i="18"/>
  <c r="AD17" i="9" s="1"/>
  <c r="P16" i="18"/>
  <c r="X17" i="9" s="1"/>
  <c r="O16" i="18"/>
  <c r="R17" i="9" s="1"/>
  <c r="N16" i="18"/>
  <c r="L17" i="9" s="1"/>
  <c r="M16" i="18"/>
  <c r="F17" i="9" s="1"/>
  <c r="R15" i="18"/>
  <c r="AJ16" i="9" s="1"/>
  <c r="Q15" i="18"/>
  <c r="AD16" i="9" s="1"/>
  <c r="P15" i="18"/>
  <c r="X16" i="9" s="1"/>
  <c r="O15" i="18"/>
  <c r="R16" i="9" s="1"/>
  <c r="N15" i="18"/>
  <c r="L16" i="9" s="1"/>
  <c r="M15" i="18"/>
  <c r="F16" i="9" s="1"/>
  <c r="R14" i="18"/>
  <c r="AJ15" i="9" s="1"/>
  <c r="Q14" i="18"/>
  <c r="AD15" i="9" s="1"/>
  <c r="P14" i="18"/>
  <c r="X15" i="9" s="1"/>
  <c r="O14" i="18"/>
  <c r="R15" i="9" s="1"/>
  <c r="N14" i="18"/>
  <c r="L15" i="9" s="1"/>
  <c r="M14" i="18"/>
  <c r="F15" i="9" s="1"/>
  <c r="R13" i="18"/>
  <c r="AJ14" i="9" s="1"/>
  <c r="Q13" i="18"/>
  <c r="AD14" i="9" s="1"/>
  <c r="P13" i="18"/>
  <c r="X14" i="9" s="1"/>
  <c r="O13" i="18"/>
  <c r="R14" i="9" s="1"/>
  <c r="N13" i="18"/>
  <c r="L14" i="9" s="1"/>
  <c r="M13" i="18"/>
  <c r="R12"/>
  <c r="AJ13" i="9" s="1"/>
  <c r="Q12" i="18"/>
  <c r="AD13" i="9" s="1"/>
  <c r="P12" i="18"/>
  <c r="X13" i="9" s="1"/>
  <c r="O12" i="18"/>
  <c r="R13" i="9" s="1"/>
  <c r="N12" i="18"/>
  <c r="L13" i="9" s="1"/>
  <c r="M12" i="18"/>
  <c r="F13" i="9" s="1"/>
  <c r="R11" i="18"/>
  <c r="AJ12" i="9" s="1"/>
  <c r="Q11" i="18"/>
  <c r="AD12" i="9" s="1"/>
  <c r="P11" i="18"/>
  <c r="X12" i="9" s="1"/>
  <c r="O11" i="18"/>
  <c r="R12" i="9" s="1"/>
  <c r="N11" i="18"/>
  <c r="L12" i="9" s="1"/>
  <c r="M11" i="18"/>
  <c r="R10"/>
  <c r="AJ11" i="9" s="1"/>
  <c r="Q10" i="18"/>
  <c r="AD11" i="9" s="1"/>
  <c r="P10" i="18"/>
  <c r="X11" i="9" s="1"/>
  <c r="O10" i="18"/>
  <c r="R11" i="9" s="1"/>
  <c r="R57" s="1"/>
  <c r="N10" i="18"/>
  <c r="L11" i="9" s="1"/>
  <c r="M10" i="18"/>
  <c r="F11" i="9" s="1"/>
  <c r="R9" i="18"/>
  <c r="Q9"/>
  <c r="P9"/>
  <c r="O9"/>
  <c r="N9"/>
  <c r="M9"/>
  <c r="AJ19" i="9"/>
  <c r="AJ50"/>
  <c r="AJ51"/>
  <c r="AJ52"/>
  <c r="AJ53"/>
  <c r="AJ54"/>
  <c r="AJ55"/>
  <c r="AD50"/>
  <c r="AD51"/>
  <c r="AD52"/>
  <c r="AD53"/>
  <c r="AD54"/>
  <c r="AD55"/>
  <c r="X50"/>
  <c r="X51"/>
  <c r="X52"/>
  <c r="X53"/>
  <c r="X54"/>
  <c r="X55"/>
  <c r="R50"/>
  <c r="R51"/>
  <c r="R52"/>
  <c r="R53"/>
  <c r="R54"/>
  <c r="R55"/>
  <c r="L51"/>
  <c r="L53"/>
  <c r="L55"/>
  <c r="F55"/>
  <c r="F51"/>
  <c r="F53"/>
  <c r="L46" l="1"/>
  <c r="F44"/>
  <c r="F36"/>
  <c r="F28"/>
  <c r="F46"/>
  <c r="F42"/>
  <c r="F34"/>
  <c r="F30"/>
  <c r="F26"/>
  <c r="T57"/>
  <c r="J5" i="22"/>
  <c r="J6"/>
  <c r="J7"/>
  <c r="J8"/>
  <c r="J9"/>
  <c r="J4"/>
  <c r="I10"/>
  <c r="H10"/>
  <c r="G10"/>
  <c r="F10"/>
  <c r="D10"/>
  <c r="J10" l="1"/>
  <c r="G23" i="7" s="1"/>
  <c r="T56" i="9" l="1"/>
  <c r="H5"/>
  <c r="G14" i="7" l="1"/>
  <c r="L54" i="18" l="1"/>
  <c r="AI55" i="9" s="1"/>
  <c r="L52" i="18"/>
  <c r="AI53" i="9" s="1"/>
  <c r="L50" i="18"/>
  <c r="AI51" i="9" s="1"/>
  <c r="K54" i="18"/>
  <c r="AC55" i="9" s="1"/>
  <c r="J54" i="18"/>
  <c r="W55" i="9" s="1"/>
  <c r="I54" i="18"/>
  <c r="Q55" i="9" s="1"/>
  <c r="G54" i="18"/>
  <c r="E55" i="9" s="1"/>
  <c r="L54"/>
  <c r="K53" i="18"/>
  <c r="AC54" i="9" s="1"/>
  <c r="J53" i="18"/>
  <c r="W54" i="9" s="1"/>
  <c r="I53" i="18"/>
  <c r="Q54" i="9" s="1"/>
  <c r="H53" i="18"/>
  <c r="K54" i="9" s="1"/>
  <c r="G53" i="18"/>
  <c r="E54" i="9" s="1"/>
  <c r="J52" i="18"/>
  <c r="W53" i="9" s="1"/>
  <c r="L52"/>
  <c r="K51" i="18"/>
  <c r="AC52" i="9" s="1"/>
  <c r="G51" i="18"/>
  <c r="E52" i="9" s="1"/>
  <c r="J50" i="18"/>
  <c r="W51" i="9" s="1"/>
  <c r="I50" i="18"/>
  <c r="Q51" i="9" s="1"/>
  <c r="L50"/>
  <c r="J49" i="18"/>
  <c r="W50" i="9" s="1"/>
  <c r="I49" i="18"/>
  <c r="Q50" i="9" s="1"/>
  <c r="AF56"/>
  <c r="AF59" s="1"/>
  <c r="F52" l="1"/>
  <c r="F54"/>
  <c r="F50"/>
  <c r="F14"/>
  <c r="G49" i="18"/>
  <c r="E50" i="9" s="1"/>
  <c r="K49" i="18"/>
  <c r="AC50" i="9" s="1"/>
  <c r="G50" i="18"/>
  <c r="E51" i="9" s="1"/>
  <c r="K50" i="18"/>
  <c r="AC51" i="9" s="1"/>
  <c r="H51" i="18"/>
  <c r="K52" i="9" s="1"/>
  <c r="L51" i="18"/>
  <c r="AI52" i="9" s="1"/>
  <c r="G52" i="18"/>
  <c r="E53" i="9" s="1"/>
  <c r="K52" i="18"/>
  <c r="AC53" i="9" s="1"/>
  <c r="J51" i="18"/>
  <c r="W52" i="9" s="1"/>
  <c r="I52" i="18"/>
  <c r="Q53" i="9" s="1"/>
  <c r="H49" i="18"/>
  <c r="K50" i="9" s="1"/>
  <c r="L49" i="18"/>
  <c r="AI50" i="9" s="1"/>
  <c r="H50" i="18"/>
  <c r="K51" i="9" s="1"/>
  <c r="I51" i="18"/>
  <c r="Q52" i="9" s="1"/>
  <c r="H52" i="18"/>
  <c r="K53" i="9" s="1"/>
  <c r="L53" i="18"/>
  <c r="H54"/>
  <c r="H14" i="6"/>
  <c r="E30" i="1"/>
  <c r="L30" s="1"/>
  <c r="O15"/>
  <c r="L15"/>
  <c r="I15"/>
  <c r="G16" l="1"/>
  <c r="I16" s="1"/>
  <c r="F53" i="18"/>
  <c r="AI54" i="9"/>
  <c r="F54" i="18"/>
  <c r="K55" i="9"/>
  <c r="N15" i="1"/>
  <c r="P15" s="1"/>
  <c r="F51" i="18"/>
  <c r="F49"/>
  <c r="F52"/>
  <c r="F50"/>
  <c r="F30" i="1" l="1"/>
  <c r="G30" s="1"/>
  <c r="M30" l="1"/>
  <c r="O30"/>
  <c r="I30"/>
  <c r="J30"/>
  <c r="N30" l="1"/>
  <c r="Q30" s="1"/>
  <c r="P30" l="1"/>
  <c r="H3" l="1"/>
  <c r="AL60" i="9" l="1"/>
  <c r="AL59"/>
  <c r="AJ57"/>
  <c r="F34" i="6" s="1"/>
  <c r="AF57" i="9"/>
  <c r="AD57"/>
  <c r="Z57"/>
  <c r="Z56"/>
  <c r="Z59" s="1"/>
  <c r="Z61" s="1"/>
  <c r="X57"/>
  <c r="T60"/>
  <c r="T59"/>
  <c r="N57"/>
  <c r="N56"/>
  <c r="L57"/>
  <c r="H57"/>
  <c r="H56"/>
  <c r="F57"/>
  <c r="L48" i="18"/>
  <c r="AI49" i="9" s="1"/>
  <c r="K48" i="18"/>
  <c r="AC49" i="9" s="1"/>
  <c r="J48" i="18"/>
  <c r="W49" i="9" s="1"/>
  <c r="I48" i="18"/>
  <c r="Q49" i="9" s="1"/>
  <c r="H48" i="18"/>
  <c r="K49" i="9" s="1"/>
  <c r="G48" i="18"/>
  <c r="E49" i="9" s="1"/>
  <c r="L47" i="18"/>
  <c r="AI48" i="9" s="1"/>
  <c r="K47" i="18"/>
  <c r="AC48" i="9" s="1"/>
  <c r="J47" i="18"/>
  <c r="W48" i="9" s="1"/>
  <c r="I47" i="18"/>
  <c r="Q48" i="9" s="1"/>
  <c r="H47" i="18"/>
  <c r="K48" i="9" s="1"/>
  <c r="G47" i="18"/>
  <c r="E48" i="9" s="1"/>
  <c r="L46" i="18"/>
  <c r="AI47" i="9" s="1"/>
  <c r="K46" i="18"/>
  <c r="AC47" i="9" s="1"/>
  <c r="J46" i="18"/>
  <c r="W47" i="9" s="1"/>
  <c r="I46" i="18"/>
  <c r="Q47" i="9" s="1"/>
  <c r="H46" i="18"/>
  <c r="K47" i="9" s="1"/>
  <c r="G46" i="18"/>
  <c r="E47" i="9" s="1"/>
  <c r="L45" i="18"/>
  <c r="AI46" i="9" s="1"/>
  <c r="K45" i="18"/>
  <c r="AC46" i="9" s="1"/>
  <c r="J45" i="18"/>
  <c r="W46" i="9" s="1"/>
  <c r="I45" i="18"/>
  <c r="Q46" i="9" s="1"/>
  <c r="H45" i="18"/>
  <c r="K46" i="9" s="1"/>
  <c r="G45" i="18"/>
  <c r="E46" i="9" s="1"/>
  <c r="L44" i="18"/>
  <c r="AI45" i="9" s="1"/>
  <c r="K44" i="18"/>
  <c r="AC45" i="9" s="1"/>
  <c r="J44" i="18"/>
  <c r="W45" i="9" s="1"/>
  <c r="I44" i="18"/>
  <c r="Q45" i="9" s="1"/>
  <c r="H44" i="18"/>
  <c r="K45" i="9" s="1"/>
  <c r="G44" i="18"/>
  <c r="E45" i="9" s="1"/>
  <c r="L43" i="18"/>
  <c r="AI44" i="9" s="1"/>
  <c r="K43" i="18"/>
  <c r="AC44" i="9" s="1"/>
  <c r="J43" i="18"/>
  <c r="W44" i="9" s="1"/>
  <c r="I43" i="18"/>
  <c r="Q44" i="9" s="1"/>
  <c r="H43" i="18"/>
  <c r="K44" i="9" s="1"/>
  <c r="G43" i="18"/>
  <c r="E44" i="9" s="1"/>
  <c r="L42" i="18"/>
  <c r="AI43" i="9" s="1"/>
  <c r="K42" i="18"/>
  <c r="AC43" i="9" s="1"/>
  <c r="J42" i="18"/>
  <c r="W43" i="9" s="1"/>
  <c r="I42" i="18"/>
  <c r="Q43" i="9" s="1"/>
  <c r="H42" i="18"/>
  <c r="K43" i="9" s="1"/>
  <c r="G42" i="18"/>
  <c r="E43" i="9" s="1"/>
  <c r="L41" i="18"/>
  <c r="AI42" i="9" s="1"/>
  <c r="K41" i="18"/>
  <c r="AC42" i="9" s="1"/>
  <c r="J41" i="18"/>
  <c r="W42" i="9" s="1"/>
  <c r="I41" i="18"/>
  <c r="Q42" i="9" s="1"/>
  <c r="H41" i="18"/>
  <c r="K42" i="9" s="1"/>
  <c r="G41" i="18"/>
  <c r="E42" i="9" s="1"/>
  <c r="L40" i="18"/>
  <c r="AI41" i="9" s="1"/>
  <c r="K40" i="18"/>
  <c r="AC41" i="9" s="1"/>
  <c r="J40" i="18"/>
  <c r="W41" i="9" s="1"/>
  <c r="I40" i="18"/>
  <c r="Q41" i="9" s="1"/>
  <c r="H40" i="18"/>
  <c r="K41" i="9" s="1"/>
  <c r="G40" i="18"/>
  <c r="E41" i="9" s="1"/>
  <c r="L39" i="18"/>
  <c r="AI40" i="9" s="1"/>
  <c r="K39" i="18"/>
  <c r="AC40" i="9" s="1"/>
  <c r="J39" i="18"/>
  <c r="W40" i="9" s="1"/>
  <c r="I39" i="18"/>
  <c r="Q40" i="9" s="1"/>
  <c r="H39" i="18"/>
  <c r="K40" i="9" s="1"/>
  <c r="G39" i="18"/>
  <c r="E40" i="9" s="1"/>
  <c r="L38" i="18"/>
  <c r="AI39" i="9" s="1"/>
  <c r="K38" i="18"/>
  <c r="AC39" i="9" s="1"/>
  <c r="J38" i="18"/>
  <c r="W39" i="9" s="1"/>
  <c r="I38" i="18"/>
  <c r="Q39" i="9" s="1"/>
  <c r="H38" i="18"/>
  <c r="K39" i="9" s="1"/>
  <c r="G38" i="18"/>
  <c r="E39" i="9" s="1"/>
  <c r="L37" i="18"/>
  <c r="AI38" i="9" s="1"/>
  <c r="K37" i="18"/>
  <c r="AC38" i="9" s="1"/>
  <c r="J37" i="18"/>
  <c r="W38" i="9" s="1"/>
  <c r="I37" i="18"/>
  <c r="Q38" i="9" s="1"/>
  <c r="H37" i="18"/>
  <c r="K38" i="9" s="1"/>
  <c r="G37" i="18"/>
  <c r="E38" i="9" s="1"/>
  <c r="L36" i="18"/>
  <c r="AI37" i="9" s="1"/>
  <c r="K36" i="18"/>
  <c r="AC37" i="9" s="1"/>
  <c r="J36" i="18"/>
  <c r="W37" i="9" s="1"/>
  <c r="I36" i="18"/>
  <c r="Q37" i="9" s="1"/>
  <c r="H36" i="18"/>
  <c r="K37" i="9" s="1"/>
  <c r="G36" i="18"/>
  <c r="E37" i="9" s="1"/>
  <c r="L35" i="18"/>
  <c r="AI36" i="9" s="1"/>
  <c r="K35" i="18"/>
  <c r="AC36" i="9" s="1"/>
  <c r="J35" i="18"/>
  <c r="W36" i="9" s="1"/>
  <c r="I35" i="18"/>
  <c r="Q36" i="9" s="1"/>
  <c r="H35" i="18"/>
  <c r="K36" i="9" s="1"/>
  <c r="G35" i="18"/>
  <c r="E36" i="9" s="1"/>
  <c r="L34" i="18"/>
  <c r="AI35" i="9" s="1"/>
  <c r="K34" i="18"/>
  <c r="AC35" i="9" s="1"/>
  <c r="J34" i="18"/>
  <c r="W35" i="9" s="1"/>
  <c r="I34" i="18"/>
  <c r="Q35" i="9" s="1"/>
  <c r="H34" i="18"/>
  <c r="K35" i="9" s="1"/>
  <c r="G34" i="18"/>
  <c r="E35" i="9" s="1"/>
  <c r="L33" i="18"/>
  <c r="AI34" i="9" s="1"/>
  <c r="K33" i="18"/>
  <c r="AC34" i="9" s="1"/>
  <c r="J33" i="18"/>
  <c r="W34" i="9" s="1"/>
  <c r="I33" i="18"/>
  <c r="Q34" i="9" s="1"/>
  <c r="H33" i="18"/>
  <c r="K34" i="9" s="1"/>
  <c r="G33" i="18"/>
  <c r="E34" i="9" s="1"/>
  <c r="J32" i="18"/>
  <c r="W33" i="9" s="1"/>
  <c r="L30" i="18"/>
  <c r="AI31" i="9" s="1"/>
  <c r="K30" i="18"/>
  <c r="AC31" i="9" s="1"/>
  <c r="J30" i="18"/>
  <c r="W31" i="9" s="1"/>
  <c r="I30" i="18"/>
  <c r="Q31" i="9" s="1"/>
  <c r="H30" i="18"/>
  <c r="K31" i="9" s="1"/>
  <c r="G30" i="18"/>
  <c r="E31" i="9" s="1"/>
  <c r="L29" i="18"/>
  <c r="AI30" i="9" s="1"/>
  <c r="K29" i="18"/>
  <c r="AC30" i="9" s="1"/>
  <c r="J29" i="18"/>
  <c r="W30" i="9" s="1"/>
  <c r="I29" i="18"/>
  <c r="Q30" i="9" s="1"/>
  <c r="H29" i="18"/>
  <c r="K30" i="9" s="1"/>
  <c r="G29" i="18"/>
  <c r="E30" i="9" s="1"/>
  <c r="L28" i="18"/>
  <c r="AI29" i="9" s="1"/>
  <c r="K28" i="18"/>
  <c r="AC29" i="9" s="1"/>
  <c r="J28" i="18"/>
  <c r="W29" i="9" s="1"/>
  <c r="I28" i="18"/>
  <c r="Q29" i="9" s="1"/>
  <c r="H28" i="18"/>
  <c r="K29" i="9" s="1"/>
  <c r="G28" i="18"/>
  <c r="E29" i="9" s="1"/>
  <c r="L27" i="18"/>
  <c r="AI28" i="9" s="1"/>
  <c r="K27" i="18"/>
  <c r="AC28" i="9" s="1"/>
  <c r="J27" i="18"/>
  <c r="W28" i="9" s="1"/>
  <c r="I27" i="18"/>
  <c r="Q28" i="9" s="1"/>
  <c r="H27" i="18"/>
  <c r="K28" i="9" s="1"/>
  <c r="G27" i="18"/>
  <c r="E28" i="9" s="1"/>
  <c r="L26" i="18"/>
  <c r="AI27" i="9" s="1"/>
  <c r="K26" i="18"/>
  <c r="AC27" i="9" s="1"/>
  <c r="J26" i="18"/>
  <c r="W27" i="9" s="1"/>
  <c r="I26" i="18"/>
  <c r="Q27" i="9" s="1"/>
  <c r="H26" i="18"/>
  <c r="K27" i="9" s="1"/>
  <c r="G26" i="18"/>
  <c r="E27" i="9" s="1"/>
  <c r="L25" i="18"/>
  <c r="AI26" i="9" s="1"/>
  <c r="K25" i="18"/>
  <c r="AC26" i="9" s="1"/>
  <c r="J25" i="18"/>
  <c r="W26" i="9" s="1"/>
  <c r="I25" i="18"/>
  <c r="Q26" i="9" s="1"/>
  <c r="H25" i="18"/>
  <c r="K26" i="9" s="1"/>
  <c r="G25" i="18"/>
  <c r="E26" i="9" s="1"/>
  <c r="L24" i="18"/>
  <c r="AI25" i="9" s="1"/>
  <c r="K24" i="18"/>
  <c r="AC25" i="9" s="1"/>
  <c r="J24" i="18"/>
  <c r="W25" i="9" s="1"/>
  <c r="I24" i="18"/>
  <c r="Q25" i="9" s="1"/>
  <c r="H24" i="18"/>
  <c r="K25" i="9" s="1"/>
  <c r="G24" i="18"/>
  <c r="E25" i="9" s="1"/>
  <c r="L23" i="18"/>
  <c r="AI24" i="9" s="1"/>
  <c r="K23" i="18"/>
  <c r="AC24" i="9" s="1"/>
  <c r="J23" i="18"/>
  <c r="W24" i="9" s="1"/>
  <c r="I23" i="18"/>
  <c r="Q24" i="9" s="1"/>
  <c r="H23" i="18"/>
  <c r="K24" i="9" s="1"/>
  <c r="G23" i="18"/>
  <c r="E24" i="9" s="1"/>
  <c r="I22" i="18"/>
  <c r="Q23" i="9" s="1"/>
  <c r="L20" i="18"/>
  <c r="AI21" i="9" s="1"/>
  <c r="K20" i="18"/>
  <c r="AC21" i="9" s="1"/>
  <c r="J20" i="18"/>
  <c r="W21" i="9" s="1"/>
  <c r="I20" i="18"/>
  <c r="Q21" i="9" s="1"/>
  <c r="H20" i="18"/>
  <c r="K21" i="9" s="1"/>
  <c r="G20" i="18"/>
  <c r="E21" i="9" s="1"/>
  <c r="L19" i="18"/>
  <c r="AI20" i="9" s="1"/>
  <c r="K19" i="18"/>
  <c r="AC20" i="9" s="1"/>
  <c r="J19" i="18"/>
  <c r="W20" i="9" s="1"/>
  <c r="I19" i="18"/>
  <c r="Q20" i="9" s="1"/>
  <c r="H19" i="18"/>
  <c r="K20" i="9" s="1"/>
  <c r="G19" i="18"/>
  <c r="E20" i="9" s="1"/>
  <c r="I16" i="18"/>
  <c r="Q17" i="9" s="1"/>
  <c r="L14" i="18"/>
  <c r="AI15" i="9" s="1"/>
  <c r="K14" i="18"/>
  <c r="AC15" i="9" s="1"/>
  <c r="J14" i="18"/>
  <c r="W15" i="9" s="1"/>
  <c r="I14" i="18"/>
  <c r="Q15" i="9" s="1"/>
  <c r="H14" i="18"/>
  <c r="K15" i="9" s="1"/>
  <c r="G14" i="18"/>
  <c r="E15" i="9" s="1"/>
  <c r="L13" i="18"/>
  <c r="AI14" i="9" s="1"/>
  <c r="K13" i="18"/>
  <c r="AC14" i="9" s="1"/>
  <c r="J13" i="18"/>
  <c r="W14" i="9" s="1"/>
  <c r="I13" i="18"/>
  <c r="Q14" i="9" s="1"/>
  <c r="H13" i="18"/>
  <c r="K14" i="9" s="1"/>
  <c r="G13" i="18"/>
  <c r="E14" i="9" s="1"/>
  <c r="L12" i="18"/>
  <c r="AI13" i="9" s="1"/>
  <c r="K12" i="18"/>
  <c r="AC13" i="9" s="1"/>
  <c r="J12" i="18"/>
  <c r="W13" i="9" s="1"/>
  <c r="I12" i="18"/>
  <c r="Q13" i="9" s="1"/>
  <c r="H12" i="18"/>
  <c r="K13" i="9" s="1"/>
  <c r="G12" i="18"/>
  <c r="E13" i="9" s="1"/>
  <c r="L11" i="18"/>
  <c r="AI12" i="9" s="1"/>
  <c r="K11" i="18"/>
  <c r="AC12" i="9" s="1"/>
  <c r="J11" i="18"/>
  <c r="W12" i="9" s="1"/>
  <c r="I11" i="18"/>
  <c r="Q12" i="9" s="1"/>
  <c r="H11" i="18"/>
  <c r="K12" i="9" s="1"/>
  <c r="G11" i="18"/>
  <c r="E12" i="9" s="1"/>
  <c r="J10" i="18"/>
  <c r="W11" i="9" s="1"/>
  <c r="G5" i="18"/>
  <c r="F5"/>
  <c r="E5"/>
  <c r="D5"/>
  <c r="C5"/>
  <c r="B5"/>
  <c r="H4"/>
  <c r="H3"/>
  <c r="AF60" i="9" l="1"/>
  <c r="AF61" s="1"/>
  <c r="J18" i="18"/>
  <c r="W19" i="9" s="1"/>
  <c r="D55" i="18"/>
  <c r="AL61" i="9"/>
  <c r="T61"/>
  <c r="I9" i="18"/>
  <c r="Q10" i="9" s="1"/>
  <c r="I21" i="18"/>
  <c r="Q22" i="9" s="1"/>
  <c r="F39" i="18"/>
  <c r="F20"/>
  <c r="F35"/>
  <c r="F46"/>
  <c r="G10"/>
  <c r="E11" i="9" s="1"/>
  <c r="F14" i="18"/>
  <c r="F47"/>
  <c r="K18"/>
  <c r="AC19" i="9" s="1"/>
  <c r="F23" i="18"/>
  <c r="F27"/>
  <c r="F38"/>
  <c r="F42"/>
  <c r="K10"/>
  <c r="AC11" i="9" s="1"/>
  <c r="J17" i="18"/>
  <c r="W18" i="9" s="1"/>
  <c r="H18" i="18"/>
  <c r="K19" i="9" s="1"/>
  <c r="K22" i="18"/>
  <c r="AC23" i="9" s="1"/>
  <c r="F12" i="18"/>
  <c r="F34"/>
  <c r="J9"/>
  <c r="W10" i="9" s="1"/>
  <c r="H10" i="18"/>
  <c r="K11" i="9" s="1"/>
  <c r="F13" i="18"/>
  <c r="I17"/>
  <c r="Q18" i="9" s="1"/>
  <c r="G18" i="18"/>
  <c r="E19" i="9" s="1"/>
  <c r="F43" i="18"/>
  <c r="G16"/>
  <c r="E17" i="9" s="1"/>
  <c r="L32" i="18"/>
  <c r="AI33" i="9" s="1"/>
  <c r="F29" i="18"/>
  <c r="F44"/>
  <c r="H5"/>
  <c r="E9" s="1"/>
  <c r="L10"/>
  <c r="AI11" i="9" s="1"/>
  <c r="L18" i="18"/>
  <c r="AI19" i="9" s="1"/>
  <c r="G22" i="18"/>
  <c r="E23" i="9" s="1"/>
  <c r="F25" i="18"/>
  <c r="F26"/>
  <c r="F30"/>
  <c r="J31"/>
  <c r="W32" i="9" s="1"/>
  <c r="H32" i="18"/>
  <c r="K33" i="9" s="1"/>
  <c r="F11" i="18"/>
  <c r="F19"/>
  <c r="K32"/>
  <c r="AC33" i="9" s="1"/>
  <c r="F36" i="18"/>
  <c r="F41"/>
  <c r="I15"/>
  <c r="Q16" i="9" s="1"/>
  <c r="K16" i="18"/>
  <c r="AC17" i="9" s="1"/>
  <c r="F24" i="18"/>
  <c r="F28"/>
  <c r="I31"/>
  <c r="Q32" i="9" s="1"/>
  <c r="G32" i="18"/>
  <c r="E33" i="9" s="1"/>
  <c r="F33" i="18"/>
  <c r="F37"/>
  <c r="F40"/>
  <c r="F45"/>
  <c r="F48"/>
  <c r="H15"/>
  <c r="K16" i="9" s="1"/>
  <c r="L15" i="18"/>
  <c r="AI16" i="9" s="1"/>
  <c r="L21" i="18"/>
  <c r="AI22" i="9" s="1"/>
  <c r="G9" i="18"/>
  <c r="K9"/>
  <c r="AC10" i="9" s="1"/>
  <c r="I10" i="18"/>
  <c r="Q11" i="9" s="1"/>
  <c r="J15" i="18"/>
  <c r="W16" i="9" s="1"/>
  <c r="H16" i="18"/>
  <c r="K17" i="9" s="1"/>
  <c r="L16" i="18"/>
  <c r="AI17" i="9" s="1"/>
  <c r="G17" i="18"/>
  <c r="E18" i="9" s="1"/>
  <c r="K17" i="18"/>
  <c r="AC18" i="9" s="1"/>
  <c r="I18" i="18"/>
  <c r="Q19" i="9" s="1"/>
  <c r="J21" i="18"/>
  <c r="W22" i="9" s="1"/>
  <c r="H22" i="18"/>
  <c r="K23" i="9" s="1"/>
  <c r="L22" i="18"/>
  <c r="AI23" i="9" s="1"/>
  <c r="G31" i="18"/>
  <c r="E32" i="9" s="1"/>
  <c r="K31" i="18"/>
  <c r="AC32" i="9" s="1"/>
  <c r="I32" i="18"/>
  <c r="Q33" i="9" s="1"/>
  <c r="J16" i="18"/>
  <c r="W17" i="9" s="1"/>
  <c r="H21" i="18"/>
  <c r="K22" i="9" s="1"/>
  <c r="J22" i="18"/>
  <c r="W23" i="9" s="1"/>
  <c r="H9" i="18"/>
  <c r="K10" i="9" s="1"/>
  <c r="L9" i="18"/>
  <c r="AI10" i="9" s="1"/>
  <c r="G15" i="18"/>
  <c r="E16" i="9" s="1"/>
  <c r="K15" i="18"/>
  <c r="AC16" i="9" s="1"/>
  <c r="H17" i="18"/>
  <c r="K18" i="9" s="1"/>
  <c r="L17" i="18"/>
  <c r="AI18" i="9" s="1"/>
  <c r="G21" i="18"/>
  <c r="E22" i="9" s="1"/>
  <c r="K21" i="18"/>
  <c r="AC22" i="9" s="1"/>
  <c r="H31" i="18"/>
  <c r="K32" i="9" s="1"/>
  <c r="L31" i="18"/>
  <c r="AI32" i="9" s="1"/>
  <c r="W57" l="1"/>
  <c r="I56" i="18"/>
  <c r="AC56" i="9"/>
  <c r="AI57"/>
  <c r="K56"/>
  <c r="Q57"/>
  <c r="W56"/>
  <c r="Q56"/>
  <c r="E10"/>
  <c r="F9" i="18"/>
  <c r="AC57" i="9"/>
  <c r="E57"/>
  <c r="AI56"/>
  <c r="K57"/>
  <c r="E53" i="18"/>
  <c r="E49"/>
  <c r="E51"/>
  <c r="E17"/>
  <c r="K56"/>
  <c r="L56"/>
  <c r="H55"/>
  <c r="L55"/>
  <c r="K55"/>
  <c r="I55"/>
  <c r="J56"/>
  <c r="J55"/>
  <c r="G55"/>
  <c r="H56"/>
  <c r="G56"/>
  <c r="E39"/>
  <c r="S39" s="1"/>
  <c r="F10"/>
  <c r="F18"/>
  <c r="F32"/>
  <c r="E15"/>
  <c r="E33"/>
  <c r="S33" s="1"/>
  <c r="E45"/>
  <c r="S45" s="1"/>
  <c r="E31"/>
  <c r="S31" s="1"/>
  <c r="E23"/>
  <c r="S23" s="1"/>
  <c r="E19"/>
  <c r="S19" s="1"/>
  <c r="E41"/>
  <c r="S41" s="1"/>
  <c r="E13"/>
  <c r="E43"/>
  <c r="S43" s="1"/>
  <c r="F22"/>
  <c r="F16"/>
  <c r="E25"/>
  <c r="S25" s="1"/>
  <c r="E47"/>
  <c r="S47" s="1"/>
  <c r="E21"/>
  <c r="S21" s="1"/>
  <c r="E35"/>
  <c r="S35" s="1"/>
  <c r="E27"/>
  <c r="S27" s="1"/>
  <c r="E11"/>
  <c r="E37"/>
  <c r="S37" s="1"/>
  <c r="E29"/>
  <c r="S29" s="1"/>
  <c r="F17"/>
  <c r="F31"/>
  <c r="F21"/>
  <c r="F15"/>
  <c r="E56" i="9" l="1"/>
  <c r="S53" i="18"/>
  <c r="T53" s="1"/>
  <c r="S49"/>
  <c r="T49" s="1"/>
  <c r="S13"/>
  <c r="T13" s="1"/>
  <c r="S51"/>
  <c r="T51" s="1"/>
  <c r="F55"/>
  <c r="E55"/>
  <c r="F56"/>
  <c r="AR45" i="9"/>
  <c r="AP45"/>
  <c r="AO45"/>
  <c r="AR44"/>
  <c r="AO44"/>
  <c r="AR51"/>
  <c r="AP51"/>
  <c r="AO51"/>
  <c r="AR50"/>
  <c r="AO50"/>
  <c r="AK50"/>
  <c r="AE50"/>
  <c r="Y50"/>
  <c r="S50"/>
  <c r="AR47"/>
  <c r="AP47"/>
  <c r="AO47"/>
  <c r="AR46"/>
  <c r="AO46"/>
  <c r="AR43"/>
  <c r="AP43"/>
  <c r="AO43"/>
  <c r="AR42"/>
  <c r="AO42"/>
  <c r="AR49"/>
  <c r="AP49"/>
  <c r="AO49"/>
  <c r="AR48"/>
  <c r="AO48"/>
  <c r="AR35"/>
  <c r="AP35"/>
  <c r="AO35"/>
  <c r="AR34"/>
  <c r="AO34"/>
  <c r="AR31"/>
  <c r="AP31"/>
  <c r="AO31"/>
  <c r="AR30"/>
  <c r="AO30"/>
  <c r="AR29"/>
  <c r="AP29"/>
  <c r="AO29"/>
  <c r="AR28"/>
  <c r="AO28"/>
  <c r="AR27"/>
  <c r="AP27"/>
  <c r="AO27"/>
  <c r="AR26"/>
  <c r="AO26"/>
  <c r="AR25"/>
  <c r="AP25"/>
  <c r="AO25"/>
  <c r="AR24"/>
  <c r="AO24"/>
  <c r="AP23"/>
  <c r="AO23"/>
  <c r="AO22"/>
  <c r="AR21"/>
  <c r="AP21"/>
  <c r="AO21"/>
  <c r="AR20"/>
  <c r="AO20"/>
  <c r="AR19"/>
  <c r="AP19"/>
  <c r="AO19"/>
  <c r="AR18"/>
  <c r="AO18"/>
  <c r="AR17"/>
  <c r="AP17"/>
  <c r="AO17"/>
  <c r="AR16"/>
  <c r="AO16"/>
  <c r="AR33"/>
  <c r="AP33"/>
  <c r="AO33"/>
  <c r="AR32"/>
  <c r="AO32"/>
  <c r="AP14"/>
  <c r="AR15"/>
  <c r="AP15"/>
  <c r="AO15"/>
  <c r="AR14"/>
  <c r="AO14"/>
  <c r="AK14"/>
  <c r="AE14"/>
  <c r="Y14"/>
  <c r="S14"/>
  <c r="M14"/>
  <c r="G14"/>
  <c r="AR13"/>
  <c r="AP13"/>
  <c r="AO13"/>
  <c r="AR12"/>
  <c r="AO12"/>
  <c r="AB14" l="1"/>
  <c r="V14"/>
  <c r="AU44"/>
  <c r="AU32"/>
  <c r="AX44"/>
  <c r="AM50"/>
  <c r="AN50"/>
  <c r="AG50"/>
  <c r="AH50"/>
  <c r="AA50"/>
  <c r="AB50"/>
  <c r="V50"/>
  <c r="P14"/>
  <c r="AN14"/>
  <c r="J14"/>
  <c r="AG14"/>
  <c r="AH14"/>
  <c r="AA14"/>
  <c r="U14"/>
  <c r="AX50"/>
  <c r="AU50"/>
  <c r="AX42"/>
  <c r="AX46"/>
  <c r="AU46"/>
  <c r="U50"/>
  <c r="AU42"/>
  <c r="AU48"/>
  <c r="AX48"/>
  <c r="AU34"/>
  <c r="AX34"/>
  <c r="AX26"/>
  <c r="AX30"/>
  <c r="AU30"/>
  <c r="AU28"/>
  <c r="AX28"/>
  <c r="AU26"/>
  <c r="AU24"/>
  <c r="AX24"/>
  <c r="AU22"/>
  <c r="AX22"/>
  <c r="AX20"/>
  <c r="O14"/>
  <c r="AU20"/>
  <c r="AX32"/>
  <c r="AX18"/>
  <c r="AU18"/>
  <c r="I14"/>
  <c r="AX14"/>
  <c r="AU14"/>
  <c r="AX16"/>
  <c r="AU16"/>
  <c r="AQ14"/>
  <c r="AM14"/>
  <c r="AV14"/>
  <c r="AX12"/>
  <c r="AU12"/>
  <c r="AK51" l="1"/>
  <c r="AE51"/>
  <c r="Y51"/>
  <c r="S51"/>
  <c r="AS14"/>
  <c r="AQ15" s="1"/>
  <c r="AT15" s="1"/>
  <c r="AT14"/>
  <c r="AK15"/>
  <c r="AE15"/>
  <c r="M15"/>
  <c r="Y15"/>
  <c r="G15"/>
  <c r="S15"/>
  <c r="AW14"/>
  <c r="AY14" s="1"/>
  <c r="J15" l="1"/>
  <c r="AM51"/>
  <c r="P15"/>
  <c r="U51"/>
  <c r="V15"/>
  <c r="AB15"/>
  <c r="AN15"/>
  <c r="AN51"/>
  <c r="AH51"/>
  <c r="AG51"/>
  <c r="AA51"/>
  <c r="AB51"/>
  <c r="V51"/>
  <c r="AS15"/>
  <c r="AG15"/>
  <c r="AH15"/>
  <c r="U15"/>
  <c r="I15"/>
  <c r="O15"/>
  <c r="AA15"/>
  <c r="AM15"/>
  <c r="AE57" l="1"/>
  <c r="AG57" s="1"/>
  <c r="G57"/>
  <c r="I57" s="1"/>
  <c r="Y57"/>
  <c r="AA57" s="1"/>
  <c r="S57"/>
  <c r="U57" s="1"/>
  <c r="AK57"/>
  <c r="AM57" s="1"/>
  <c r="M57"/>
  <c r="P57" s="1"/>
  <c r="AH57" l="1"/>
  <c r="O57"/>
  <c r="AN57"/>
  <c r="V57"/>
  <c r="AB57"/>
  <c r="AO38" l="1"/>
  <c r="AO39"/>
  <c r="AO40"/>
  <c r="AO41"/>
  <c r="AO52"/>
  <c r="AO53"/>
  <c r="AO54"/>
  <c r="AO55"/>
  <c r="AO36"/>
  <c r="AO37"/>
  <c r="AR55" l="1"/>
  <c r="AP55"/>
  <c r="AR54"/>
  <c r="AP54"/>
  <c r="AU54"/>
  <c r="AK54"/>
  <c r="AE54"/>
  <c r="Y54"/>
  <c r="S54"/>
  <c r="M54"/>
  <c r="G54"/>
  <c r="AR53"/>
  <c r="AP53"/>
  <c r="AR52"/>
  <c r="AP52"/>
  <c r="AU52"/>
  <c r="AK52"/>
  <c r="AE52"/>
  <c r="Y52"/>
  <c r="S52"/>
  <c r="M52"/>
  <c r="G52"/>
  <c r="AM54" l="1"/>
  <c r="AN54"/>
  <c r="AM52"/>
  <c r="AN52"/>
  <c r="AG52"/>
  <c r="AH52"/>
  <c r="AG54"/>
  <c r="AH54"/>
  <c r="AA52"/>
  <c r="AB52"/>
  <c r="AA54"/>
  <c r="AB54"/>
  <c r="V54"/>
  <c r="V52"/>
  <c r="J52"/>
  <c r="J54"/>
  <c r="O54"/>
  <c r="P54"/>
  <c r="O52"/>
  <c r="P52"/>
  <c r="AV54"/>
  <c r="AW54" s="1"/>
  <c r="I52"/>
  <c r="AV52"/>
  <c r="AW52" s="1"/>
  <c r="U52"/>
  <c r="U54"/>
  <c r="AX54"/>
  <c r="AX52"/>
  <c r="I54"/>
  <c r="AQ54"/>
  <c r="AQ52"/>
  <c r="H28" i="6"/>
  <c r="H24"/>
  <c r="H34"/>
  <c r="H32"/>
  <c r="F32"/>
  <c r="H30"/>
  <c r="F30"/>
  <c r="F28"/>
  <c r="H26"/>
  <c r="F26"/>
  <c r="F23"/>
  <c r="F24"/>
  <c r="AE53" i="9" l="1"/>
  <c r="AK53"/>
  <c r="AK55"/>
  <c r="Y53"/>
  <c r="Y55"/>
  <c r="S53"/>
  <c r="V53" s="1"/>
  <c r="S55"/>
  <c r="G55"/>
  <c r="G53"/>
  <c r="M55"/>
  <c r="AS52"/>
  <c r="AQ53" s="1"/>
  <c r="AT53" s="1"/>
  <c r="AT52"/>
  <c r="AS54"/>
  <c r="AQ55" s="1"/>
  <c r="AT55" s="1"/>
  <c r="AT54"/>
  <c r="M53"/>
  <c r="AE55"/>
  <c r="AY54"/>
  <c r="AY52"/>
  <c r="H23" i="6"/>
  <c r="G16" i="7" s="1"/>
  <c r="F23"/>
  <c r="E16"/>
  <c r="I53" i="9" l="1"/>
  <c r="V55"/>
  <c r="AH53"/>
  <c r="U53"/>
  <c r="U55"/>
  <c r="AG53"/>
  <c r="AM53"/>
  <c r="AN53"/>
  <c r="AM55"/>
  <c r="AN55"/>
  <c r="AB53"/>
  <c r="AA53"/>
  <c r="AB55"/>
  <c r="AA55"/>
  <c r="AS53"/>
  <c r="AS55"/>
  <c r="J55"/>
  <c r="J53"/>
  <c r="I55"/>
  <c r="P55"/>
  <c r="O55"/>
  <c r="P53"/>
  <c r="O53"/>
  <c r="AG55"/>
  <c r="AH55"/>
  <c r="H23" i="7"/>
  <c r="I23" l="1"/>
  <c r="AR10" i="9" l="1"/>
  <c r="AP11"/>
  <c r="AR11"/>
  <c r="H29" i="6"/>
  <c r="G19" i="7" s="1"/>
  <c r="H33" i="6"/>
  <c r="G21" i="7" s="1"/>
  <c r="AR36" i="9"/>
  <c r="AP37"/>
  <c r="AR37"/>
  <c r="H25" i="6"/>
  <c r="AR38" i="9"/>
  <c r="AP39"/>
  <c r="AR39"/>
  <c r="AR40"/>
  <c r="AP41"/>
  <c r="AR41"/>
  <c r="AR56" l="1"/>
  <c r="AR57"/>
  <c r="AP57"/>
  <c r="AO11"/>
  <c r="AO57" s="1"/>
  <c r="AO10"/>
  <c r="AO56" s="1"/>
  <c r="G17" i="7"/>
  <c r="H27" i="6"/>
  <c r="G18" i="7" s="1"/>
  <c r="E29" i="6"/>
  <c r="E31"/>
  <c r="E25"/>
  <c r="H31"/>
  <c r="G20" i="7" s="1"/>
  <c r="E33" i="6"/>
  <c r="E27"/>
  <c r="AU38" i="9"/>
  <c r="AX38"/>
  <c r="AU36"/>
  <c r="AX10"/>
  <c r="AX56" s="1"/>
  <c r="AX40"/>
  <c r="AX36"/>
  <c r="AU40"/>
  <c r="G22" i="7" l="1"/>
  <c r="AQ57" i="9"/>
  <c r="AS57" s="1"/>
  <c r="AU10"/>
  <c r="E26" i="6"/>
  <c r="D17" i="7" s="1"/>
  <c r="E28" i="6"/>
  <c r="D18" i="7" s="1"/>
  <c r="E30" i="6"/>
  <c r="D19" i="7" s="1"/>
  <c r="E32" i="6"/>
  <c r="D20" i="7" s="1"/>
  <c r="E34" i="6"/>
  <c r="D21" i="7" s="1"/>
  <c r="E24" i="6"/>
  <c r="J57" i="9"/>
  <c r="AX61" l="1"/>
  <c r="AU56"/>
  <c r="AT57"/>
  <c r="B3" i="6" l="1"/>
  <c r="B4"/>
  <c r="G9" i="1" l="1"/>
  <c r="L9"/>
  <c r="M9"/>
  <c r="O9"/>
  <c r="E9" i="6"/>
  <c r="F9"/>
  <c r="H9"/>
  <c r="E10"/>
  <c r="F10"/>
  <c r="H10"/>
  <c r="J9" i="1" l="1"/>
  <c r="N9"/>
  <c r="P9" s="1"/>
  <c r="I9"/>
  <c r="G9" i="6"/>
  <c r="I9" s="1"/>
  <c r="G10" s="1"/>
  <c r="J10" s="1"/>
  <c r="E8" i="7"/>
  <c r="D8"/>
  <c r="Q9" i="1" l="1"/>
  <c r="G10"/>
  <c r="J9" i="6"/>
  <c r="F8" i="7"/>
  <c r="I10" i="6"/>
  <c r="J10" i="1" l="1"/>
  <c r="I10"/>
  <c r="E14" i="7" l="1"/>
  <c r="D14"/>
  <c r="E33" i="1" s="1"/>
  <c r="H21" i="6"/>
  <c r="H20"/>
  <c r="H19"/>
  <c r="H18"/>
  <c r="H17"/>
  <c r="H16"/>
  <c r="H15"/>
  <c r="H13"/>
  <c r="H12"/>
  <c r="H11"/>
  <c r="H8"/>
  <c r="H7"/>
  <c r="F13"/>
  <c r="F14"/>
  <c r="F15"/>
  <c r="F16"/>
  <c r="F17"/>
  <c r="F18"/>
  <c r="F19"/>
  <c r="F20"/>
  <c r="F21"/>
  <c r="F7"/>
  <c r="F8"/>
  <c r="E21"/>
  <c r="E20"/>
  <c r="E19"/>
  <c r="E18"/>
  <c r="E17"/>
  <c r="E16"/>
  <c r="E15"/>
  <c r="E14"/>
  <c r="E13"/>
  <c r="E12"/>
  <c r="E11"/>
  <c r="E8"/>
  <c r="E7"/>
  <c r="F12"/>
  <c r="G13" i="1"/>
  <c r="G33" l="1"/>
  <c r="I33"/>
  <c r="J33"/>
  <c r="I13"/>
  <c r="G16" i="6"/>
  <c r="J16" s="1"/>
  <c r="G20"/>
  <c r="J20" s="1"/>
  <c r="J11"/>
  <c r="G18"/>
  <c r="J18" s="1"/>
  <c r="G8" i="7"/>
  <c r="H8" s="1"/>
  <c r="E7"/>
  <c r="G7"/>
  <c r="D12"/>
  <c r="D11"/>
  <c r="D13"/>
  <c r="G9"/>
  <c r="E10"/>
  <c r="D10"/>
  <c r="E12"/>
  <c r="G11"/>
  <c r="G13"/>
  <c r="D7"/>
  <c r="D9"/>
  <c r="E13"/>
  <c r="E11"/>
  <c r="G12"/>
  <c r="G10"/>
  <c r="G15" l="1"/>
  <c r="G24" s="1"/>
  <c r="D15"/>
  <c r="E15"/>
  <c r="G14" i="1"/>
  <c r="I8" i="7"/>
  <c r="F9"/>
  <c r="F15" l="1"/>
  <c r="I15" s="1"/>
  <c r="F11"/>
  <c r="G22" i="6"/>
  <c r="J22" s="1"/>
  <c r="O28" i="1"/>
  <c r="M28"/>
  <c r="L28"/>
  <c r="G28"/>
  <c r="O26"/>
  <c r="M26"/>
  <c r="L26"/>
  <c r="G26"/>
  <c r="O24"/>
  <c r="M24"/>
  <c r="L24"/>
  <c r="G24"/>
  <c r="O21"/>
  <c r="M21"/>
  <c r="L21"/>
  <c r="G21"/>
  <c r="J21" s="1"/>
  <c r="O19"/>
  <c r="M19"/>
  <c r="L19"/>
  <c r="G19"/>
  <c r="O13"/>
  <c r="L13"/>
  <c r="O11"/>
  <c r="M11"/>
  <c r="L11"/>
  <c r="G11"/>
  <c r="J11" s="1"/>
  <c r="O17"/>
  <c r="M17"/>
  <c r="L17"/>
  <c r="G17"/>
  <c r="O7"/>
  <c r="M7"/>
  <c r="L7"/>
  <c r="G7"/>
  <c r="H15" i="7" l="1"/>
  <c r="J19" i="1"/>
  <c r="I24"/>
  <c r="I17"/>
  <c r="I21"/>
  <c r="G22" s="1"/>
  <c r="I26"/>
  <c r="I28"/>
  <c r="I11"/>
  <c r="I7"/>
  <c r="N7"/>
  <c r="Q7" s="1"/>
  <c r="N21"/>
  <c r="P21" s="1"/>
  <c r="N24"/>
  <c r="P24" s="1"/>
  <c r="N26"/>
  <c r="Q26" s="1"/>
  <c r="N28"/>
  <c r="P28" s="1"/>
  <c r="N13"/>
  <c r="P13" s="1"/>
  <c r="N11"/>
  <c r="P11" s="1"/>
  <c r="J15"/>
  <c r="N19"/>
  <c r="Q19" s="1"/>
  <c r="J17"/>
  <c r="I22" i="6"/>
  <c r="N17" i="1"/>
  <c r="P17" s="1"/>
  <c r="J7"/>
  <c r="I19"/>
  <c r="I11" i="6"/>
  <c r="G12" s="1"/>
  <c r="J12" s="1"/>
  <c r="G7"/>
  <c r="J7" s="1"/>
  <c r="F12" i="7"/>
  <c r="H12" s="1"/>
  <c r="G13" i="6"/>
  <c r="I20"/>
  <c r="H11" i="7"/>
  <c r="I9"/>
  <c r="F13"/>
  <c r="H13" s="1"/>
  <c r="F10"/>
  <c r="H10" s="1"/>
  <c r="F14"/>
  <c r="H14" s="1"/>
  <c r="F7"/>
  <c r="H7" s="1"/>
  <c r="I11"/>
  <c r="I18" i="6"/>
  <c r="I16"/>
  <c r="G17" s="1"/>
  <c r="J17" s="1"/>
  <c r="J24" i="1"/>
  <c r="J26"/>
  <c r="J28"/>
  <c r="G18" l="1"/>
  <c r="G27"/>
  <c r="G29"/>
  <c r="G25"/>
  <c r="G12"/>
  <c r="J12" s="1"/>
  <c r="G20"/>
  <c r="J20" s="1"/>
  <c r="J22"/>
  <c r="I22"/>
  <c r="J16"/>
  <c r="G8"/>
  <c r="Q28"/>
  <c r="Q13"/>
  <c r="P26"/>
  <c r="P7"/>
  <c r="P19"/>
  <c r="I13" i="6"/>
  <c r="J13"/>
  <c r="G21"/>
  <c r="J21" s="1"/>
  <c r="G19"/>
  <c r="Q21" i="1"/>
  <c r="Q24"/>
  <c r="I12" i="7"/>
  <c r="Q11" i="1"/>
  <c r="I7" i="6"/>
  <c r="G8" s="1"/>
  <c r="Q15" i="1"/>
  <c r="Q17"/>
  <c r="I13" i="7"/>
  <c r="H9"/>
  <c r="I12" i="6"/>
  <c r="I14" i="7"/>
  <c r="I10"/>
  <c r="I7"/>
  <c r="I17" i="6"/>
  <c r="J13" i="1"/>
  <c r="J18" l="1"/>
  <c r="I18"/>
  <c r="I27"/>
  <c r="J27"/>
  <c r="J29"/>
  <c r="I29"/>
  <c r="J25"/>
  <c r="I25"/>
  <c r="I12"/>
  <c r="I20"/>
  <c r="G23"/>
  <c r="I8"/>
  <c r="J8"/>
  <c r="G14" i="6"/>
  <c r="I14" s="1"/>
  <c r="G15" s="1"/>
  <c r="J15" s="1"/>
  <c r="I21"/>
  <c r="I19"/>
  <c r="J19"/>
  <c r="I8"/>
  <c r="J8"/>
  <c r="I14" i="1"/>
  <c r="J14"/>
  <c r="I23" l="1"/>
  <c r="J23"/>
  <c r="J14" i="6"/>
  <c r="I15"/>
  <c r="M26" i="9" l="1"/>
  <c r="S26"/>
  <c r="Y26"/>
  <c r="AE26"/>
  <c r="AK26"/>
  <c r="S11" i="18" l="1"/>
  <c r="T11" s="1"/>
  <c r="F12" i="9"/>
  <c r="L10"/>
  <c r="R10"/>
  <c r="AD10"/>
  <c r="AJ10"/>
  <c r="X10"/>
  <c r="M18"/>
  <c r="Y16"/>
  <c r="AK16"/>
  <c r="S42"/>
  <c r="M16"/>
  <c r="AK12"/>
  <c r="Y18"/>
  <c r="M20"/>
  <c r="AM26"/>
  <c r="AK27" s="1"/>
  <c r="AN26"/>
  <c r="Y28"/>
  <c r="M30"/>
  <c r="T31" i="18"/>
  <c r="AE36" i="9"/>
  <c r="S38"/>
  <c r="AE46"/>
  <c r="S12"/>
  <c r="T19" i="18"/>
  <c r="AE24" i="9"/>
  <c r="T25" i="18"/>
  <c r="T29"/>
  <c r="Y32" i="9"/>
  <c r="AK44"/>
  <c r="AE12"/>
  <c r="S18"/>
  <c r="AE20"/>
  <c r="T23" i="18"/>
  <c r="S24" i="9"/>
  <c r="AH26"/>
  <c r="AG26"/>
  <c r="AE27" s="1"/>
  <c r="T27" i="18"/>
  <c r="S28" i="9"/>
  <c r="AE30"/>
  <c r="AK32"/>
  <c r="M32"/>
  <c r="Y36"/>
  <c r="AK38"/>
  <c r="M38"/>
  <c r="Y46"/>
  <c r="AE44"/>
  <c r="M12"/>
  <c r="AK20"/>
  <c r="Y24"/>
  <c r="P26"/>
  <c r="O26"/>
  <c r="M27" s="1"/>
  <c r="AK30"/>
  <c r="S32"/>
  <c r="T37" i="18"/>
  <c r="AE18" i="9"/>
  <c r="S20"/>
  <c r="V26"/>
  <c r="U26"/>
  <c r="S27" s="1"/>
  <c r="AE28"/>
  <c r="S30"/>
  <c r="AK36"/>
  <c r="M36"/>
  <c r="Y38"/>
  <c r="AK46"/>
  <c r="M46"/>
  <c r="S9" i="18"/>
  <c r="Y12" i="9"/>
  <c r="AK18"/>
  <c r="Y20"/>
  <c r="AK24"/>
  <c r="M24"/>
  <c r="AB26"/>
  <c r="AA26"/>
  <c r="Y27" s="1"/>
  <c r="AK28"/>
  <c r="M28"/>
  <c r="Y30"/>
  <c r="AE32"/>
  <c r="T35" i="18"/>
  <c r="S36" i="9"/>
  <c r="AE38"/>
  <c r="T45" i="18"/>
  <c r="S46" i="9"/>
  <c r="AE10" l="1"/>
  <c r="AG10" s="1"/>
  <c r="AK10"/>
  <c r="AN10" s="1"/>
  <c r="S17" i="18"/>
  <c r="T17" s="1"/>
  <c r="F18" i="9"/>
  <c r="S15" i="18"/>
  <c r="S10" i="9"/>
  <c r="Y10"/>
  <c r="M10"/>
  <c r="AE16"/>
  <c r="Y44"/>
  <c r="U32"/>
  <c r="V32"/>
  <c r="AM20"/>
  <c r="AN20"/>
  <c r="AB16"/>
  <c r="AA16"/>
  <c r="P38"/>
  <c r="O38"/>
  <c r="AN32"/>
  <c r="AM32"/>
  <c r="AP28"/>
  <c r="G28"/>
  <c r="G32"/>
  <c r="AP32"/>
  <c r="P20"/>
  <c r="O20"/>
  <c r="AN12"/>
  <c r="AM12"/>
  <c r="AH32"/>
  <c r="AG32"/>
  <c r="AB20"/>
  <c r="AA20"/>
  <c r="AN16"/>
  <c r="AM16"/>
  <c r="AM46"/>
  <c r="AN46"/>
  <c r="V30"/>
  <c r="U30"/>
  <c r="V12"/>
  <c r="U12"/>
  <c r="AB28"/>
  <c r="AA28"/>
  <c r="AM27"/>
  <c r="AN27"/>
  <c r="M42"/>
  <c r="Y42"/>
  <c r="M44"/>
  <c r="V46"/>
  <c r="U46"/>
  <c r="AH38"/>
  <c r="AG38"/>
  <c r="AB30"/>
  <c r="AA30"/>
  <c r="AB27"/>
  <c r="AA27"/>
  <c r="AN24"/>
  <c r="AM24"/>
  <c r="P18"/>
  <c r="O18"/>
  <c r="AB12"/>
  <c r="AA12"/>
  <c r="F10"/>
  <c r="T9" i="18"/>
  <c r="P46" i="9"/>
  <c r="O46"/>
  <c r="AB38"/>
  <c r="AA38"/>
  <c r="AN36"/>
  <c r="AM36"/>
  <c r="AH28"/>
  <c r="AG28"/>
  <c r="AH18"/>
  <c r="AG18"/>
  <c r="AH27"/>
  <c r="AG27"/>
  <c r="V18"/>
  <c r="U18"/>
  <c r="AH12"/>
  <c r="AG12"/>
  <c r="AN44"/>
  <c r="AM44"/>
  <c r="AB32"/>
  <c r="AA32"/>
  <c r="AG46"/>
  <c r="AH46"/>
  <c r="AG36"/>
  <c r="AH36"/>
  <c r="P30"/>
  <c r="O30"/>
  <c r="G46"/>
  <c r="AP46"/>
  <c r="V27"/>
  <c r="U27"/>
  <c r="P27"/>
  <c r="O27"/>
  <c r="AB36"/>
  <c r="AA36"/>
  <c r="V28"/>
  <c r="U28"/>
  <c r="AP30"/>
  <c r="G30"/>
  <c r="V36"/>
  <c r="U36"/>
  <c r="P28"/>
  <c r="O28"/>
  <c r="P24"/>
  <c r="O24"/>
  <c r="AN18"/>
  <c r="AM18"/>
  <c r="P36"/>
  <c r="O36"/>
  <c r="G12"/>
  <c r="AP12"/>
  <c r="G38"/>
  <c r="AP38"/>
  <c r="V24"/>
  <c r="U24"/>
  <c r="AG20"/>
  <c r="AH20"/>
  <c r="AG24"/>
  <c r="AH24"/>
  <c r="V38"/>
  <c r="U38"/>
  <c r="S44"/>
  <c r="AP36"/>
  <c r="G36"/>
  <c r="AN28"/>
  <c r="AM28"/>
  <c r="V20"/>
  <c r="U20"/>
  <c r="AN30"/>
  <c r="AM30"/>
  <c r="AB24"/>
  <c r="AA24"/>
  <c r="P12"/>
  <c r="O12"/>
  <c r="AH44"/>
  <c r="AG44"/>
  <c r="AB46"/>
  <c r="AA46"/>
  <c r="AN38"/>
  <c r="AM38"/>
  <c r="P32"/>
  <c r="O32"/>
  <c r="AH30"/>
  <c r="AG30"/>
  <c r="AP24"/>
  <c r="G24"/>
  <c r="AP26"/>
  <c r="G26"/>
  <c r="AP20"/>
  <c r="G20"/>
  <c r="AB18"/>
  <c r="AA18"/>
  <c r="O16"/>
  <c r="P16"/>
  <c r="U42"/>
  <c r="V42"/>
  <c r="AM10" l="1"/>
  <c r="AK11" s="1"/>
  <c r="AB10"/>
  <c r="AH16"/>
  <c r="AH10"/>
  <c r="G16"/>
  <c r="J16" s="1"/>
  <c r="S55" i="18"/>
  <c r="I5" s="1"/>
  <c r="AP18" i="9"/>
  <c r="AV18" s="1"/>
  <c r="AW18" s="1"/>
  <c r="G18"/>
  <c r="P10"/>
  <c r="U10"/>
  <c r="V10"/>
  <c r="AA10"/>
  <c r="O10"/>
  <c r="AG16"/>
  <c r="T15" i="18"/>
  <c r="M17" i="9"/>
  <c r="J20"/>
  <c r="I20"/>
  <c r="AV24"/>
  <c r="AW24" s="1"/>
  <c r="AQ24"/>
  <c r="AE25"/>
  <c r="S37"/>
  <c r="J30"/>
  <c r="I30"/>
  <c r="AE13"/>
  <c r="J32"/>
  <c r="I32"/>
  <c r="M39"/>
  <c r="Y17"/>
  <c r="AK21"/>
  <c r="AB44"/>
  <c r="AA44"/>
  <c r="J26"/>
  <c r="I26"/>
  <c r="G27" s="1"/>
  <c r="J24"/>
  <c r="I24"/>
  <c r="M13"/>
  <c r="Y25"/>
  <c r="S21"/>
  <c r="S25"/>
  <c r="AK37"/>
  <c r="Y29"/>
  <c r="AK13"/>
  <c r="M21"/>
  <c r="AK39"/>
  <c r="AK31"/>
  <c r="M50"/>
  <c r="S43"/>
  <c r="Y19"/>
  <c r="AV20"/>
  <c r="AW20" s="1"/>
  <c r="AQ20"/>
  <c r="AE31"/>
  <c r="AE45"/>
  <c r="AK29"/>
  <c r="J36"/>
  <c r="I36"/>
  <c r="G42"/>
  <c r="J38"/>
  <c r="I38"/>
  <c r="J12"/>
  <c r="I12"/>
  <c r="M37"/>
  <c r="M25"/>
  <c r="AV30"/>
  <c r="AW30" s="1"/>
  <c r="AQ30"/>
  <c r="S29"/>
  <c r="Y37"/>
  <c r="AE11"/>
  <c r="AE19"/>
  <c r="M47"/>
  <c r="AP10"/>
  <c r="G10"/>
  <c r="M19"/>
  <c r="AK25"/>
  <c r="S47"/>
  <c r="S31"/>
  <c r="AK47"/>
  <c r="Y21"/>
  <c r="J28"/>
  <c r="I28"/>
  <c r="AV26"/>
  <c r="AW26" s="1"/>
  <c r="AQ26"/>
  <c r="S39"/>
  <c r="AV38"/>
  <c r="AW38" s="1"/>
  <c r="AQ38"/>
  <c r="M29"/>
  <c r="AK45"/>
  <c r="Y31"/>
  <c r="AB42"/>
  <c r="AA42"/>
  <c r="M33"/>
  <c r="AQ12"/>
  <c r="AV12"/>
  <c r="AW12" s="1"/>
  <c r="J46"/>
  <c r="I46"/>
  <c r="AE37"/>
  <c r="AE29"/>
  <c r="AK17"/>
  <c r="AV32"/>
  <c r="AW32" s="1"/>
  <c r="AQ32"/>
  <c r="Y47"/>
  <c r="AQ36"/>
  <c r="AV36"/>
  <c r="AW36" s="1"/>
  <c r="V44"/>
  <c r="U44"/>
  <c r="AE21"/>
  <c r="AK19"/>
  <c r="AQ46"/>
  <c r="AV46"/>
  <c r="AW46" s="1"/>
  <c r="M31"/>
  <c r="AE47"/>
  <c r="Y33"/>
  <c r="S19"/>
  <c r="Y39"/>
  <c r="Y13"/>
  <c r="AE39"/>
  <c r="P44"/>
  <c r="O44"/>
  <c r="O42"/>
  <c r="P42"/>
  <c r="S13"/>
  <c r="AE33"/>
  <c r="AQ28"/>
  <c r="AV28"/>
  <c r="AW28" s="1"/>
  <c r="AK33"/>
  <c r="S33"/>
  <c r="AE34"/>
  <c r="M34"/>
  <c r="G34"/>
  <c r="Y34"/>
  <c r="AK34"/>
  <c r="I16" l="1"/>
  <c r="G17" s="1"/>
  <c r="AQ18"/>
  <c r="AS18" s="1"/>
  <c r="AQ19" s="1"/>
  <c r="Y11"/>
  <c r="AB11" s="1"/>
  <c r="S11"/>
  <c r="V11" s="1"/>
  <c r="I18"/>
  <c r="G19" s="1"/>
  <c r="J18"/>
  <c r="M11"/>
  <c r="AE17"/>
  <c r="S16"/>
  <c r="AP16"/>
  <c r="AV16" s="1"/>
  <c r="M43"/>
  <c r="AB33"/>
  <c r="AA33"/>
  <c r="AM19"/>
  <c r="AN19"/>
  <c r="AG29"/>
  <c r="AH29"/>
  <c r="AM45"/>
  <c r="AN45"/>
  <c r="AT38"/>
  <c r="AS38"/>
  <c r="AQ39" s="1"/>
  <c r="AT26"/>
  <c r="AS26"/>
  <c r="AQ27" s="1"/>
  <c r="G29"/>
  <c r="AN47"/>
  <c r="AM47"/>
  <c r="AA19"/>
  <c r="AB19"/>
  <c r="AN13"/>
  <c r="AM13"/>
  <c r="AM37"/>
  <c r="AN37"/>
  <c r="AB13"/>
  <c r="AA13"/>
  <c r="AS12"/>
  <c r="AQ13" s="1"/>
  <c r="AT12"/>
  <c r="V39"/>
  <c r="U39"/>
  <c r="AN25"/>
  <c r="AM25"/>
  <c r="AH11"/>
  <c r="AG11"/>
  <c r="G13"/>
  <c r="AZ20"/>
  <c r="AY20"/>
  <c r="AB29"/>
  <c r="AA29"/>
  <c r="V21"/>
  <c r="U21"/>
  <c r="J27"/>
  <c r="I27"/>
  <c r="AN21"/>
  <c r="AM21"/>
  <c r="O39"/>
  <c r="P39"/>
  <c r="P17"/>
  <c r="O17"/>
  <c r="V33"/>
  <c r="U33"/>
  <c r="AT28"/>
  <c r="AS28"/>
  <c r="AQ29" s="1"/>
  <c r="AG39"/>
  <c r="AH39"/>
  <c r="AB39"/>
  <c r="AA39"/>
  <c r="AT36"/>
  <c r="AS36"/>
  <c r="AQ37" s="1"/>
  <c r="AZ12"/>
  <c r="AY12"/>
  <c r="P33"/>
  <c r="O33"/>
  <c r="AB21"/>
  <c r="AA21"/>
  <c r="V31"/>
  <c r="U31"/>
  <c r="P19"/>
  <c r="O19"/>
  <c r="P47"/>
  <c r="O47"/>
  <c r="AY30"/>
  <c r="AZ30"/>
  <c r="P25"/>
  <c r="O25"/>
  <c r="P37"/>
  <c r="O37"/>
  <c r="G39"/>
  <c r="J42"/>
  <c r="I42"/>
  <c r="G37"/>
  <c r="AH45"/>
  <c r="AG45"/>
  <c r="AS20"/>
  <c r="AQ21" s="1"/>
  <c r="AT20"/>
  <c r="T41" i="18"/>
  <c r="AN31" i="9"/>
  <c r="AM31"/>
  <c r="P21"/>
  <c r="O21"/>
  <c r="V25"/>
  <c r="U25"/>
  <c r="P13"/>
  <c r="O13"/>
  <c r="Y45"/>
  <c r="AZ18"/>
  <c r="AY18"/>
  <c r="AG13"/>
  <c r="AH13"/>
  <c r="G31"/>
  <c r="V37"/>
  <c r="U37"/>
  <c r="AH25"/>
  <c r="AG25"/>
  <c r="AS24"/>
  <c r="AQ25" s="1"/>
  <c r="AT24"/>
  <c r="AM33"/>
  <c r="AN33"/>
  <c r="U19"/>
  <c r="V19"/>
  <c r="AZ46"/>
  <c r="AY46"/>
  <c r="AT32"/>
  <c r="AS32"/>
  <c r="AQ33" s="1"/>
  <c r="AG37"/>
  <c r="AH37"/>
  <c r="Y43"/>
  <c r="AV10"/>
  <c r="AQ10"/>
  <c r="O50"/>
  <c r="P50"/>
  <c r="G50"/>
  <c r="AP50"/>
  <c r="AG33"/>
  <c r="AH33"/>
  <c r="M45"/>
  <c r="P31"/>
  <c r="O31"/>
  <c r="S45"/>
  <c r="AM17"/>
  <c r="AN17"/>
  <c r="AB31"/>
  <c r="AA31"/>
  <c r="J10"/>
  <c r="I10"/>
  <c r="V29"/>
  <c r="U29"/>
  <c r="AN29"/>
  <c r="AM29"/>
  <c r="U43"/>
  <c r="V43"/>
  <c r="AZ24"/>
  <c r="AY24"/>
  <c r="AZ28"/>
  <c r="AY28"/>
  <c r="V13"/>
  <c r="U13"/>
  <c r="AH47"/>
  <c r="AG47"/>
  <c r="AT46"/>
  <c r="AS46"/>
  <c r="AQ47" s="1"/>
  <c r="AG21"/>
  <c r="AH21"/>
  <c r="AZ36"/>
  <c r="AY36"/>
  <c r="AB47"/>
  <c r="AA47"/>
  <c r="AY32"/>
  <c r="AZ32"/>
  <c r="G47"/>
  <c r="AN11"/>
  <c r="AM11"/>
  <c r="P29"/>
  <c r="O29"/>
  <c r="AY38"/>
  <c r="AZ38"/>
  <c r="AY26"/>
  <c r="AZ26"/>
  <c r="V47"/>
  <c r="U47"/>
  <c r="AG19"/>
  <c r="AH19"/>
  <c r="AB37"/>
  <c r="AA37"/>
  <c r="AS30"/>
  <c r="AQ31" s="1"/>
  <c r="AT30"/>
  <c r="AH31"/>
  <c r="AG31"/>
  <c r="AM39"/>
  <c r="AN39"/>
  <c r="AB25"/>
  <c r="AA25"/>
  <c r="G25"/>
  <c r="AB17"/>
  <c r="AA17"/>
  <c r="G33"/>
  <c r="G21"/>
  <c r="J34"/>
  <c r="I34"/>
  <c r="AG34"/>
  <c r="AH34"/>
  <c r="AN34"/>
  <c r="AM34"/>
  <c r="AA34"/>
  <c r="AB34"/>
  <c r="O34"/>
  <c r="P34"/>
  <c r="AT18" l="1"/>
  <c r="U11"/>
  <c r="AA11"/>
  <c r="AG17"/>
  <c r="O11"/>
  <c r="AW10"/>
  <c r="AY10" s="1"/>
  <c r="AH17"/>
  <c r="P11"/>
  <c r="U16"/>
  <c r="V16"/>
  <c r="AW16"/>
  <c r="AQ16"/>
  <c r="AB45"/>
  <c r="AA45"/>
  <c r="J33"/>
  <c r="I33"/>
  <c r="J50"/>
  <c r="I50"/>
  <c r="AE42"/>
  <c r="AP42"/>
  <c r="AT37"/>
  <c r="AS37"/>
  <c r="AT27"/>
  <c r="AS27"/>
  <c r="O43"/>
  <c r="P43"/>
  <c r="P45"/>
  <c r="O45"/>
  <c r="AT10"/>
  <c r="AS10"/>
  <c r="AQ11" s="1"/>
  <c r="J39"/>
  <c r="I39"/>
  <c r="AT29"/>
  <c r="AS29"/>
  <c r="J29"/>
  <c r="I29"/>
  <c r="AT31"/>
  <c r="AS31"/>
  <c r="G11"/>
  <c r="AT25"/>
  <c r="AS25"/>
  <c r="AK42"/>
  <c r="J13"/>
  <c r="I13"/>
  <c r="J47"/>
  <c r="I47"/>
  <c r="AT47"/>
  <c r="AS47"/>
  <c r="J19"/>
  <c r="I19"/>
  <c r="AT33"/>
  <c r="AS33"/>
  <c r="G43"/>
  <c r="J21"/>
  <c r="I21"/>
  <c r="J25"/>
  <c r="I25"/>
  <c r="V45"/>
  <c r="U45"/>
  <c r="AQ50"/>
  <c r="AV50"/>
  <c r="AW50" s="1"/>
  <c r="M51"/>
  <c r="AA43"/>
  <c r="AB43"/>
  <c r="J31"/>
  <c r="I31"/>
  <c r="AT21"/>
  <c r="AS21"/>
  <c r="J37"/>
  <c r="I37"/>
  <c r="J17"/>
  <c r="I17"/>
  <c r="AT19"/>
  <c r="AS19"/>
  <c r="AT13"/>
  <c r="AS13"/>
  <c r="AT39"/>
  <c r="AS39"/>
  <c r="M35"/>
  <c r="T33" i="18"/>
  <c r="AK35" i="9"/>
  <c r="G35"/>
  <c r="S34"/>
  <c r="AP34"/>
  <c r="Y35"/>
  <c r="AE35"/>
  <c r="AZ10" l="1"/>
  <c r="AZ16"/>
  <c r="AY16"/>
  <c r="AS16"/>
  <c r="AQ17" s="1"/>
  <c r="AT16"/>
  <c r="S17"/>
  <c r="AT50"/>
  <c r="AS50"/>
  <c r="AQ51" s="1"/>
  <c r="AM42"/>
  <c r="AN42"/>
  <c r="AV42"/>
  <c r="AW42" s="1"/>
  <c r="AQ42"/>
  <c r="G51"/>
  <c r="AY50"/>
  <c r="J11"/>
  <c r="I11"/>
  <c r="AT11"/>
  <c r="AS11"/>
  <c r="O51"/>
  <c r="P51"/>
  <c r="J43"/>
  <c r="I43"/>
  <c r="AH42"/>
  <c r="AG42"/>
  <c r="V34"/>
  <c r="U34"/>
  <c r="J35"/>
  <c r="I35"/>
  <c r="AG35"/>
  <c r="AH35"/>
  <c r="AV34"/>
  <c r="AQ34"/>
  <c r="AM35"/>
  <c r="AN35"/>
  <c r="O35"/>
  <c r="P35"/>
  <c r="AA35"/>
  <c r="AB35"/>
  <c r="AT17" l="1"/>
  <c r="AS17"/>
  <c r="U17"/>
  <c r="V17"/>
  <c r="AZ42"/>
  <c r="AY42"/>
  <c r="AT42"/>
  <c r="AS42"/>
  <c r="AQ43" s="1"/>
  <c r="AE43"/>
  <c r="J51"/>
  <c r="I51"/>
  <c r="AT51"/>
  <c r="AS51"/>
  <c r="AK43"/>
  <c r="AS34"/>
  <c r="AQ35" s="1"/>
  <c r="AT34"/>
  <c r="AW34"/>
  <c r="S35"/>
  <c r="AM43" l="1"/>
  <c r="AN43"/>
  <c r="AS43"/>
  <c r="AT43"/>
  <c r="AG43"/>
  <c r="AH43"/>
  <c r="AY34"/>
  <c r="AZ34"/>
  <c r="U35"/>
  <c r="V35"/>
  <c r="AT35"/>
  <c r="AS35"/>
  <c r="T43" i="18" l="1"/>
  <c r="AP44" i="9" l="1"/>
  <c r="G44"/>
  <c r="G22"/>
  <c r="S22"/>
  <c r="AK48"/>
  <c r="M48"/>
  <c r="Y48"/>
  <c r="S48"/>
  <c r="AE48"/>
  <c r="AP48"/>
  <c r="G48"/>
  <c r="T47" i="18"/>
  <c r="AQ44" i="9" l="1"/>
  <c r="AV44"/>
  <c r="AW44" s="1"/>
  <c r="J44"/>
  <c r="I44"/>
  <c r="AE22"/>
  <c r="I22"/>
  <c r="J22"/>
  <c r="U22"/>
  <c r="V22"/>
  <c r="Y22"/>
  <c r="AV48"/>
  <c r="AQ48"/>
  <c r="U48"/>
  <c r="V48"/>
  <c r="AB48"/>
  <c r="AA48"/>
  <c r="I48"/>
  <c r="J48"/>
  <c r="AH48"/>
  <c r="AG48"/>
  <c r="P48"/>
  <c r="O48"/>
  <c r="AN48"/>
  <c r="AM48"/>
  <c r="AP22" l="1"/>
  <c r="AY44"/>
  <c r="G45"/>
  <c r="AT44"/>
  <c r="AS44"/>
  <c r="AQ45" s="1"/>
  <c r="G23"/>
  <c r="AH22"/>
  <c r="AG22"/>
  <c r="AB22"/>
  <c r="AA22"/>
  <c r="AK22"/>
  <c r="M22"/>
  <c r="T21" i="18"/>
  <c r="S23" i="9"/>
  <c r="G49"/>
  <c r="Y49"/>
  <c r="AT48"/>
  <c r="AS48"/>
  <c r="AQ49" s="1"/>
  <c r="AE49"/>
  <c r="S49"/>
  <c r="AK49"/>
  <c r="M49"/>
  <c r="AW48"/>
  <c r="AV22" l="1"/>
  <c r="AQ22"/>
  <c r="AM22"/>
  <c r="AN22"/>
  <c r="I45"/>
  <c r="J45"/>
  <c r="AT45"/>
  <c r="AS45"/>
  <c r="V23"/>
  <c r="U23"/>
  <c r="Y23"/>
  <c r="I23"/>
  <c r="J23"/>
  <c r="O22"/>
  <c r="P22"/>
  <c r="AE23"/>
  <c r="AM49"/>
  <c r="AN49"/>
  <c r="AT49"/>
  <c r="AS49"/>
  <c r="J49"/>
  <c r="I49"/>
  <c r="AZ48"/>
  <c r="AY48"/>
  <c r="AH49"/>
  <c r="AG49"/>
  <c r="O49"/>
  <c r="P49"/>
  <c r="AA49"/>
  <c r="AB49"/>
  <c r="V49"/>
  <c r="U49"/>
  <c r="AG23" l="1"/>
  <c r="AH23"/>
  <c r="AS22"/>
  <c r="AQ23" s="1"/>
  <c r="AT22"/>
  <c r="AW22"/>
  <c r="AK23"/>
  <c r="AM23" s="1"/>
  <c r="M23"/>
  <c r="AA23"/>
  <c r="AB23"/>
  <c r="AS23" l="1"/>
  <c r="AT23"/>
  <c r="AN23"/>
  <c r="P23"/>
  <c r="O23"/>
  <c r="AZ22"/>
  <c r="AY22"/>
  <c r="O55" i="18" l="1"/>
  <c r="P55"/>
  <c r="S40" i="9" l="1"/>
  <c r="R56"/>
  <c r="N55" i="18"/>
  <c r="R55"/>
  <c r="Y40" i="9"/>
  <c r="X56"/>
  <c r="Q55" i="18"/>
  <c r="M55" l="1"/>
  <c r="F29" i="6"/>
  <c r="Y56" i="9"/>
  <c r="AK40"/>
  <c r="AJ56"/>
  <c r="S56"/>
  <c r="F27" i="6"/>
  <c r="U40" i="9"/>
  <c r="V40"/>
  <c r="AE40"/>
  <c r="AD56"/>
  <c r="AB40"/>
  <c r="AA40"/>
  <c r="M40"/>
  <c r="L56"/>
  <c r="F25" i="6" l="1"/>
  <c r="M56" i="9"/>
  <c r="AH40"/>
  <c r="AG40"/>
  <c r="E18" i="7"/>
  <c r="F18" s="1"/>
  <c r="G27" i="6"/>
  <c r="AK56" i="9"/>
  <c r="F33" i="6"/>
  <c r="E19" i="7"/>
  <c r="F19" s="1"/>
  <c r="G29" i="6"/>
  <c r="O40" i="9"/>
  <c r="P40"/>
  <c r="Y41"/>
  <c r="AA56"/>
  <c r="AB56"/>
  <c r="T39" i="18"/>
  <c r="T55" s="1"/>
  <c r="V56" i="9"/>
  <c r="U56"/>
  <c r="AE56"/>
  <c r="F31" i="6"/>
  <c r="S41" i="9"/>
  <c r="AN40"/>
  <c r="AM40"/>
  <c r="G40"/>
  <c r="AP40"/>
  <c r="F56"/>
  <c r="G56" s="1"/>
  <c r="J40" l="1"/>
  <c r="I40"/>
  <c r="G31" i="6"/>
  <c r="E20" i="7"/>
  <c r="F20" s="1"/>
  <c r="M41" i="9"/>
  <c r="AM56"/>
  <c r="AN56"/>
  <c r="I56"/>
  <c r="E23" i="6"/>
  <c r="J56" i="9"/>
  <c r="AK41"/>
  <c r="U41"/>
  <c r="V41"/>
  <c r="E21" i="7"/>
  <c r="F21" s="1"/>
  <c r="G33" i="6"/>
  <c r="AE41" i="9"/>
  <c r="G25" i="6"/>
  <c r="E17" i="7"/>
  <c r="AG56" i="9"/>
  <c r="AH56"/>
  <c r="AA41"/>
  <c r="AB41"/>
  <c r="J29" i="6"/>
  <c r="I29"/>
  <c r="G30" s="1"/>
  <c r="I27"/>
  <c r="G28" s="1"/>
  <c r="J27"/>
  <c r="AV40" i="9"/>
  <c r="AV56" s="1"/>
  <c r="AQ40"/>
  <c r="AP56"/>
  <c r="AQ56" s="1"/>
  <c r="AS56" s="1"/>
  <c r="I19" i="7"/>
  <c r="H19"/>
  <c r="I18"/>
  <c r="H18"/>
  <c r="O56" i="9"/>
  <c r="P56"/>
  <c r="AW56" l="1"/>
  <c r="E22" i="7"/>
  <c r="E24" s="1"/>
  <c r="AM41" i="9"/>
  <c r="AN41"/>
  <c r="AT40"/>
  <c r="AS40"/>
  <c r="AQ41" s="1"/>
  <c r="J30" i="6"/>
  <c r="I30"/>
  <c r="I25"/>
  <c r="G26" s="1"/>
  <c r="J25"/>
  <c r="I21" i="7"/>
  <c r="H21"/>
  <c r="I31" i="6"/>
  <c r="G32" s="1"/>
  <c r="J31"/>
  <c r="AW40" i="9"/>
  <c r="AG41"/>
  <c r="AH41"/>
  <c r="AT56"/>
  <c r="F17" i="7"/>
  <c r="J33" i="6"/>
  <c r="I33"/>
  <c r="G34" s="1"/>
  <c r="D16" i="7"/>
  <c r="D22" s="1"/>
  <c r="D24" s="1"/>
  <c r="G23" i="6"/>
  <c r="I20" i="7"/>
  <c r="H20"/>
  <c r="G41" i="9"/>
  <c r="I28" i="6"/>
  <c r="J28"/>
  <c r="O41" i="9"/>
  <c r="P41"/>
  <c r="AS41" l="1"/>
  <c r="AT41"/>
  <c r="I23" i="6"/>
  <c r="G24" s="1"/>
  <c r="J23"/>
  <c r="I17" i="7"/>
  <c r="H17"/>
  <c r="AY40" i="9"/>
  <c r="AZ40"/>
  <c r="I41"/>
  <c r="J41"/>
  <c r="F16" i="7"/>
  <c r="I34" i="6"/>
  <c r="J34"/>
  <c r="J32"/>
  <c r="I32"/>
  <c r="I26"/>
  <c r="J26"/>
  <c r="AY56" i="9" l="1"/>
  <c r="AZ56"/>
  <c r="I16" i="7"/>
  <c r="H16"/>
  <c r="I24" i="6"/>
  <c r="J24"/>
  <c r="F22" i="7"/>
  <c r="H22" s="1"/>
  <c r="I22" l="1"/>
  <c r="F24"/>
  <c r="I24" l="1"/>
  <c r="H24"/>
</calcChain>
</file>

<file path=xl/comments1.xml><?xml version="1.0" encoding="utf-8"?>
<comments xmlns="http://schemas.openxmlformats.org/spreadsheetml/2006/main">
  <authors>
    <author>rgarcia</author>
    <author>mmendoza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 xml:space="preserve">rgarcia:
Cierre </t>
        </r>
        <r>
          <rPr>
            <sz val="9"/>
            <color indexed="81"/>
            <rFont val="Tahoma"/>
            <family val="2"/>
          </rPr>
          <t>18924/21-06-2018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20246 Cierre periodo 24-10-2018</t>
        </r>
      </text>
    </comment>
  </commentList>
</comments>
</file>

<file path=xl/comments2.xml><?xml version="1.0" encoding="utf-8"?>
<comments xmlns="http://schemas.openxmlformats.org/spreadsheetml/2006/main">
  <authors>
    <author>rgarcia</author>
    <author>mmendoza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21,982 ton a BRASPESCA.</t>
        </r>
      </text>
    </comment>
    <comment ref="C19" authorId="1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Teresita II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20882_ Cierre de Cuota Camarón nailon, V Región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F16" authorId="0">
      <text>
        <r>
          <rPr>
            <b/>
            <sz val="9"/>
            <color indexed="81"/>
            <rFont val="Tahoma"/>
            <charset val="1"/>
          </rPr>
          <t>rgarcia:</t>
        </r>
        <r>
          <rPr>
            <sz val="9"/>
            <color indexed="81"/>
            <rFont val="Tahoma"/>
            <charset val="1"/>
          </rPr>
          <t xml:space="preserve">
R.Ex.N° 752, Cesion  Artesanal PUNTA TALCA de 21,982 ton a BRASPESCA.</t>
        </r>
      </text>
    </comment>
  </commentList>
</comments>
</file>

<file path=xl/sharedStrings.xml><?xml version="1.0" encoding="utf-8"?>
<sst xmlns="http://schemas.openxmlformats.org/spreadsheetml/2006/main" count="446" uniqueCount="182">
  <si>
    <t>Región</t>
  </si>
  <si>
    <t>Asignatario de la Cuota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</si>
  <si>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</si>
  <si>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</si>
  <si>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</si>
  <si>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</si>
  <si>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</si>
  <si>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</si>
  <si>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</si>
  <si>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</si>
  <si>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</si>
  <si>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Ene-Jul</t>
  </si>
  <si>
    <t>Oct-Dic</t>
  </si>
  <si>
    <t>III Región de Atacama</t>
  </si>
  <si>
    <t>V Región de Valparaíso</t>
  </si>
  <si>
    <t>Ene-Mar</t>
  </si>
  <si>
    <t>Abril-Jul</t>
  </si>
  <si>
    <t>VI Región de O´Higgins</t>
  </si>
  <si>
    <t>VII Región del Maule</t>
  </si>
  <si>
    <t>VIII Región del Bio Bio</t>
  </si>
  <si>
    <t>F. ACOMPAÑANTE</t>
  </si>
  <si>
    <t>ANUAL</t>
  </si>
  <si>
    <t>Cuota anual asignada</t>
  </si>
  <si>
    <r>
      <t xml:space="preserve">IV Región de Coquimbo
</t>
    </r>
    <r>
      <rPr>
        <sz val="11"/>
        <color theme="1"/>
        <rFont val="Calibri"/>
        <family val="2"/>
        <scheme val="minor"/>
      </rPr>
      <t/>
    </r>
  </si>
  <si>
    <t xml:space="preserve"> </t>
  </si>
  <si>
    <t>QUINTERO S.A. PESQ.</t>
  </si>
  <si>
    <t>Saldo (t)</t>
  </si>
  <si>
    <t>* Traspaso, Cesión, Arriendo, etc.)</t>
  </si>
  <si>
    <t>Consumo %</t>
  </si>
  <si>
    <t>Traspaso, Cesión, Arriendo, etc.)</t>
  </si>
  <si>
    <t xml:space="preserve">Cuota Asignada </t>
  </si>
  <si>
    <t xml:space="preserve">Periodo </t>
  </si>
  <si>
    <t>MOROZIN YURECIC MARIO</t>
  </si>
  <si>
    <t xml:space="preserve">MOROZIN BAYCIC MARIA ANA </t>
  </si>
  <si>
    <t>DA VENEZIA RETAMALES ANTONIO</t>
  </si>
  <si>
    <t>LANDES S.A. SOC. PESQ.</t>
  </si>
  <si>
    <t>CAMANCHACA PESCA SUR S.A.</t>
  </si>
  <si>
    <t>Cuota Asignada  II-VIII</t>
  </si>
  <si>
    <t>saldo (t)</t>
  </si>
  <si>
    <t xml:space="preserve">Consumo % </t>
  </si>
  <si>
    <t>Artesanal VIII</t>
  </si>
  <si>
    <t>Artesanal VII</t>
  </si>
  <si>
    <t>Artesanal VI</t>
  </si>
  <si>
    <t>Artesanal V</t>
  </si>
  <si>
    <t>Artesanal III</t>
  </si>
  <si>
    <t>Artesanal II</t>
  </si>
  <si>
    <t>Camarón nailon II-VIII</t>
  </si>
  <si>
    <t xml:space="preserve"> Artesanal VII</t>
  </si>
  <si>
    <t xml:space="preserve">Fracionamientos </t>
  </si>
  <si>
    <t>U Pesquería</t>
  </si>
  <si>
    <t>Enero - Julio</t>
  </si>
  <si>
    <t>Octubre  - Diciembre</t>
  </si>
  <si>
    <t>Enero - Marzo</t>
  </si>
  <si>
    <t>Industrial Ltp II -III</t>
  </si>
  <si>
    <t>Industrial Ltp V</t>
  </si>
  <si>
    <t>Industrial Ltp VI</t>
  </si>
  <si>
    <t>Industrial Ltp VII</t>
  </si>
  <si>
    <t>Industrial Ltp VIII</t>
  </si>
  <si>
    <t xml:space="preserve"> Artesanal II</t>
  </si>
  <si>
    <t xml:space="preserve">  Artesanal III</t>
  </si>
  <si>
    <t xml:space="preserve">  Artesanal IV RAE</t>
  </si>
  <si>
    <t xml:space="preserve">  Artesanal V</t>
  </si>
  <si>
    <t xml:space="preserve"> Artesanal VI </t>
  </si>
  <si>
    <t xml:space="preserve">  Artesanal VIII</t>
  </si>
  <si>
    <t>Industrial Ltp II - III</t>
  </si>
  <si>
    <t xml:space="preserve"> Industrial Ltp  IV</t>
  </si>
  <si>
    <t>Camarón nailon II - VIII</t>
  </si>
  <si>
    <t>Armador Asignatario</t>
  </si>
  <si>
    <t>Control Cuota II-III Región (t)</t>
  </si>
  <si>
    <t>Control Cuota IV Región (t)</t>
  </si>
  <si>
    <t>Control Cuota V Región (t)</t>
  </si>
  <si>
    <t>Control Cuota VI Región (t)</t>
  </si>
  <si>
    <t>Control Cuota VII Región (t)</t>
  </si>
  <si>
    <t>Control Cuota VIII Región (t)</t>
  </si>
  <si>
    <t>VEDA entre 01 agosto al 30 septiembre de cada año calendario. Desde XV a XII Regiones (D. Ex N°126-15)</t>
  </si>
  <si>
    <t>Periodos</t>
  </si>
  <si>
    <t>Artesanal IV (incremento art 16° trans)</t>
  </si>
  <si>
    <t>Captura II-VIII</t>
  </si>
  <si>
    <t xml:space="preserve">Captura </t>
  </si>
  <si>
    <t>Resumen Anual Control Cuota II-VIII (t)</t>
  </si>
  <si>
    <t xml:space="preserve">Cuota Total </t>
  </si>
  <si>
    <t>* Traspaso, Cesión, Arriendo etc.</t>
  </si>
  <si>
    <t>Consumido%</t>
  </si>
  <si>
    <t xml:space="preserve"> Resumen periodo Control Cuota Camarón Nailon II-VIII (t)</t>
  </si>
  <si>
    <t xml:space="preserve">Unidad de pesquería </t>
  </si>
  <si>
    <t>PESQUERA CMK LTDA.</t>
  </si>
  <si>
    <t>Nombre</t>
  </si>
  <si>
    <t>Nombre de unidad de pesquería</t>
  </si>
  <si>
    <t>II-IIII</t>
  </si>
  <si>
    <t>IV</t>
  </si>
  <si>
    <t>V</t>
  </si>
  <si>
    <t>VI</t>
  </si>
  <si>
    <t>VII</t>
  </si>
  <si>
    <t>VIII</t>
  </si>
  <si>
    <t>Total periodo</t>
  </si>
  <si>
    <t>Cuota Inicial</t>
  </si>
  <si>
    <t>ANTARTIC SEAFOOD S.A.</t>
  </si>
  <si>
    <t>021 Camarón nailon, II a VIII región</t>
  </si>
  <si>
    <t>BAYCIC BAYCIC MARIA</t>
  </si>
  <si>
    <t>BRACPESCA S.A.</t>
  </si>
  <si>
    <t>ANTONIO CRUZ CORDOVA NAKOUZI E.I.R.L</t>
  </si>
  <si>
    <t>GRIMAR S.A. PESQ.</t>
  </si>
  <si>
    <t>ISLADAMAS S.A. PESQ.</t>
  </si>
  <si>
    <t>MOROZIN BAYCIC MARIA ANA</t>
  </si>
  <si>
    <t>QUINTERO LTDA. SOC. PESQ.</t>
  </si>
  <si>
    <t>ENFEMAR LTDA. SOC. PESQ.</t>
  </si>
  <si>
    <t>RUBIO Y MAUAD LTDA.</t>
  </si>
  <si>
    <t>ALIMENTOS ALSAN LTDA</t>
  </si>
  <si>
    <t xml:space="preserve">ISLADAMAS S.A. PESQ.              </t>
  </si>
  <si>
    <t xml:space="preserve">GRIMAR S.A. PESQ                      </t>
  </si>
  <si>
    <t xml:space="preserve">CRISTIAN MARDONES PANTOJA 
</t>
  </si>
  <si>
    <t>Fracionamientos</t>
  </si>
  <si>
    <t>CONGELADOS  PACIFICO SpA hoy PACIFICBLU SpA</t>
  </si>
  <si>
    <t>SOC. DISTRIBUIDORA DE PRODUCTOS DEL MAR LTDA.</t>
  </si>
  <si>
    <t>JORGE COFRE REYES</t>
  </si>
  <si>
    <t>BLUMAR S.A.</t>
  </si>
  <si>
    <t xml:space="preserve"> BRACPESCA S.A.</t>
  </si>
  <si>
    <t xml:space="preserve">QUINTERO LTDA. SOC. PESQ. </t>
  </si>
  <si>
    <t>QUINTERO S.A. PESQ</t>
  </si>
  <si>
    <t>RUBIO Y MAUAD LTDA</t>
  </si>
  <si>
    <t>PESCA FINA SpA. hoy PACIFICBLU SpA.</t>
  </si>
  <si>
    <t>Enero-Julio</t>
  </si>
  <si>
    <t>Octubre-Dic</t>
  </si>
  <si>
    <t xml:space="preserve">Total </t>
  </si>
  <si>
    <t>Distribucion cuota transada</t>
  </si>
  <si>
    <t>Coeficiente inicial</t>
  </si>
  <si>
    <t>Total Inicial periodo</t>
  </si>
  <si>
    <t>CONGELADOS PACIFICO SpA hoy PACIFICBLU SpA.</t>
  </si>
  <si>
    <t>Coeficiente final</t>
  </si>
  <si>
    <t>REGION</t>
  </si>
  <si>
    <t>PUNTA TALCA</t>
  </si>
  <si>
    <t>TRAUWUN I</t>
  </si>
  <si>
    <t>CHAFIC I</t>
  </si>
  <si>
    <t>BOLSON RESIDUAL</t>
  </si>
  <si>
    <t>Ene-Dic</t>
  </si>
  <si>
    <t>TOTAL ASIGNATARIOS LTP</t>
  </si>
  <si>
    <t>-</t>
  </si>
  <si>
    <t>ISLA TABON</t>
  </si>
  <si>
    <t>IV REGION</t>
  </si>
  <si>
    <t>VII REGION</t>
  </si>
  <si>
    <t>V REGION</t>
  </si>
  <si>
    <t>Distribucion cuota asignada</t>
  </si>
  <si>
    <t>Total general</t>
  </si>
  <si>
    <t>LANGOSTINO AMARILLO</t>
  </si>
  <si>
    <t>CRISTIAN MARDONES PANTOJA</t>
  </si>
  <si>
    <t>Abril- Julio</t>
  </si>
  <si>
    <t>TOTAL</t>
  </si>
  <si>
    <t>Tipo</t>
  </si>
  <si>
    <t>VI REGION</t>
  </si>
  <si>
    <t>VIII REGION</t>
  </si>
  <si>
    <t>Artesanal</t>
  </si>
  <si>
    <t>Industrial</t>
  </si>
  <si>
    <t>III REGION</t>
  </si>
  <si>
    <t>Investigación II-VIII</t>
  </si>
  <si>
    <t>Cuota efectiva final</t>
  </si>
  <si>
    <t>cesiones</t>
  </si>
  <si>
    <t xml:space="preserve">CONTROL DE CUOTA CAMARON NAILON ARTESANAL II-VIII. AÑO 2019
</t>
  </si>
  <si>
    <t xml:space="preserve">RESUMEN POR PERIODO DE CONSUMO DE CUOTA CAMARON NAILON II-VIII REGION. AÑO 2019
</t>
  </si>
  <si>
    <t>PESCA INVESTIGACION CAMARON NAILON 2019</t>
  </si>
  <si>
    <t>Total D.Ex N° 526-2018</t>
  </si>
  <si>
    <t xml:space="preserve">CONTROL DE CUOTA CAMARON NAILON II-VIII LTP. AÑO 2019
</t>
  </si>
  <si>
    <t>Industrial Ltp IV (descuento art 16° trans)</t>
  </si>
  <si>
    <t>Fracción Industrial</t>
  </si>
  <si>
    <t>Fraccion Artesanal</t>
  </si>
  <si>
    <t>Fauna Acompañante Artesanal</t>
  </si>
  <si>
    <t>Total Global Camarón nailon II - VIII</t>
  </si>
  <si>
    <t>Dto Ex N° 526 21-12-2018</t>
  </si>
  <si>
    <t xml:space="preserve">     RESUMEN  ANUAL CONSUMO DE CUOTA GLOBAL ANUAL CAMARON NAILON  II-VIII REGION. AÑO 2019</t>
  </si>
  <si>
    <t>TOTAL ASIGNATARIOS ARTESANALES</t>
  </si>
  <si>
    <t>CONTROL DE CUOTA ANUAL ARTESANAL</t>
  </si>
  <si>
    <t>TOTAL FAUNA ACOMPAÑANTE</t>
  </si>
  <si>
    <t>N/A</t>
  </si>
  <si>
    <t>PESQ. ISLADAMAS S.A.</t>
  </si>
  <si>
    <t>PESQ. QUINTERO S.A.</t>
  </si>
  <si>
    <t>Suma de Captura</t>
  </si>
  <si>
    <t>Rótulos de columna</t>
  </si>
  <si>
    <t>Rótulos de fila</t>
  </si>
  <si>
    <t>TERESITA II</t>
  </si>
  <si>
    <t>TRAUWÜN I</t>
  </si>
  <si>
    <t>ORIENTE</t>
  </si>
  <si>
    <t>PUMA II</t>
  </si>
  <si>
    <t>PESQ. ANTONIO CRUZ CORDOVA NAKOUZI E.I.R.L.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</si>
</sst>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%"/>
    <numFmt numFmtId="171" formatCode="0.000_ ;[Red]\-0.000\ "/>
    <numFmt numFmtId="172" formatCode="[$-340A]dddd\,\ dd&quot; de &quot;mmmm&quot; de &quot;yyyy;@"/>
    <numFmt numFmtId="173" formatCode="0.0000000"/>
    <numFmt numFmtId="174" formatCode="_-* #,##0_-;\-* #,##0_-;_-* &quot;-&quot;??_-;_-@_-"/>
    <numFmt numFmtId="175" formatCode="0.0000"/>
    <numFmt numFmtId="176" formatCode="yyyy/mm/dd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FFFFFF"/>
      <name val="Verdana"/>
      <family val="2"/>
    </font>
    <font>
      <sz val="10"/>
      <color indexed="8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theme="1" tint="0.249977111117893"/>
      <name val="Verdana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FE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8CEE"/>
        <bgColor indexed="64"/>
      </patternFill>
    </fill>
    <fill>
      <patternFill patternType="solid">
        <fgColor rgb="FFE1B1DE"/>
        <bgColor indexed="64"/>
      </patternFill>
    </fill>
    <fill>
      <patternFill patternType="solid">
        <fgColor rgb="FF006D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</borders>
  <cellStyleXfs count="420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3" fillId="19" borderId="31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4" fillId="20" borderId="32" applyNumberFormat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17" fillId="10" borderId="34" applyNumberFormat="0" applyAlignment="0" applyProtection="0"/>
    <xf numFmtId="0" fontId="8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0" fontId="19" fillId="26" borderId="35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4" fillId="19" borderId="3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16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1" fillId="0" borderId="0"/>
    <xf numFmtId="0" fontId="31" fillId="0" borderId="0"/>
    <xf numFmtId="0" fontId="19" fillId="0" borderId="0"/>
    <xf numFmtId="0" fontId="19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68" applyNumberFormat="0" applyAlignment="0" applyProtection="0"/>
    <xf numFmtId="0" fontId="14" fillId="20" borderId="32" applyNumberFormat="0" applyAlignment="0" applyProtection="0"/>
    <xf numFmtId="0" fontId="15" fillId="0" borderId="33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68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5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26" borderId="69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19" borderId="7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16" fillId="0" borderId="39" applyNumberFormat="0" applyFill="0" applyAlignment="0" applyProtection="0"/>
    <xf numFmtId="0" fontId="30" fillId="0" borderId="71" applyNumberFormat="0" applyFill="0" applyAlignment="0" applyProtection="0"/>
    <xf numFmtId="0" fontId="40" fillId="0" borderId="0"/>
  </cellStyleXfs>
  <cellXfs count="62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28" borderId="0" xfId="0" applyFill="1"/>
    <xf numFmtId="164" fontId="0" fillId="0" borderId="0" xfId="0" applyNumberFormat="1"/>
    <xf numFmtId="0" fontId="0" fillId="29" borderId="0" xfId="0" applyFill="1"/>
    <xf numFmtId="1" fontId="0" fillId="4" borderId="60" xfId="0" applyNumberFormat="1" applyFill="1" applyBorder="1" applyAlignment="1">
      <alignment horizontal="center"/>
    </xf>
    <xf numFmtId="1" fontId="0" fillId="4" borderId="63" xfId="0" applyNumberFormat="1" applyFill="1" applyBorder="1" applyAlignment="1">
      <alignment horizontal="center"/>
    </xf>
    <xf numFmtId="0" fontId="7" fillId="27" borderId="55" xfId="0" applyFont="1" applyFill="1" applyBorder="1" applyAlignment="1">
      <alignment horizontal="center" vertical="center"/>
    </xf>
    <xf numFmtId="0" fontId="5" fillId="35" borderId="5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0" fillId="36" borderId="0" xfId="0" applyFill="1"/>
    <xf numFmtId="166" fontId="0" fillId="36" borderId="0" xfId="0" applyNumberFormat="1" applyFill="1"/>
    <xf numFmtId="164" fontId="0" fillId="36" borderId="0" xfId="0" applyNumberFormat="1" applyFill="1"/>
    <xf numFmtId="169" fontId="3" fillId="36" borderId="0" xfId="0" applyNumberFormat="1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/>
    </xf>
    <xf numFmtId="169" fontId="0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/>
    </xf>
    <xf numFmtId="0" fontId="35" fillId="36" borderId="0" xfId="27279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164" fontId="0" fillId="4" borderId="25" xfId="0" applyNumberFormat="1" applyFont="1" applyFill="1" applyBorder="1" applyAlignment="1">
      <alignment horizontal="center" vertical="center"/>
    </xf>
    <xf numFmtId="0" fontId="7" fillId="4" borderId="73" xfId="0" applyFont="1" applyFill="1" applyBorder="1"/>
    <xf numFmtId="0" fontId="7" fillId="4" borderId="18" xfId="0" applyFont="1" applyFill="1" applyBorder="1"/>
    <xf numFmtId="0" fontId="7" fillId="4" borderId="55" xfId="0" applyFont="1" applyFill="1" applyBorder="1"/>
    <xf numFmtId="0" fontId="5" fillId="3" borderId="72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164" fontId="0" fillId="34" borderId="60" xfId="0" applyNumberFormat="1" applyFont="1" applyFill="1" applyBorder="1" applyAlignment="1">
      <alignment horizontal="center"/>
    </xf>
    <xf numFmtId="0" fontId="5" fillId="35" borderId="9" xfId="0" applyFont="1" applyFill="1" applyBorder="1" applyAlignment="1">
      <alignment horizontal="center" vertical="center" wrapText="1"/>
    </xf>
    <xf numFmtId="0" fontId="5" fillId="35" borderId="66" xfId="0" applyFont="1" applyFill="1" applyBorder="1" applyAlignment="1">
      <alignment horizontal="center" vertical="center" wrapText="1"/>
    </xf>
    <xf numFmtId="0" fontId="7" fillId="27" borderId="73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 vertical="center" wrapText="1"/>
    </xf>
    <xf numFmtId="164" fontId="0" fillId="4" borderId="17" xfId="0" applyNumberFormat="1" applyFont="1" applyFill="1" applyBorder="1" applyAlignment="1">
      <alignment horizontal="center"/>
    </xf>
    <xf numFmtId="164" fontId="0" fillId="4" borderId="60" xfId="0" applyNumberFormat="1" applyFont="1" applyFill="1" applyBorder="1" applyAlignment="1">
      <alignment horizontal="center"/>
    </xf>
    <xf numFmtId="164" fontId="7" fillId="4" borderId="60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/>
    </xf>
    <xf numFmtId="164" fontId="7" fillId="27" borderId="60" xfId="0" applyNumberFormat="1" applyFont="1" applyFill="1" applyBorder="1" applyAlignment="1">
      <alignment horizontal="center" vertical="center"/>
    </xf>
    <xf numFmtId="0" fontId="0" fillId="34" borderId="59" xfId="0" applyFill="1" applyBorder="1" applyAlignment="1">
      <alignment horizontal="center"/>
    </xf>
    <xf numFmtId="1" fontId="0" fillId="34" borderId="60" xfId="0" applyNumberFormat="1" applyFill="1" applyBorder="1" applyAlignment="1">
      <alignment horizontal="center"/>
    </xf>
    <xf numFmtId="9" fontId="0" fillId="34" borderId="61" xfId="2" applyFont="1" applyFill="1" applyBorder="1" applyAlignment="1">
      <alignment horizontal="center"/>
    </xf>
    <xf numFmtId="0" fontId="0" fillId="39" borderId="3" xfId="0" applyFill="1" applyBorder="1" applyAlignment="1">
      <alignment horizontal="center"/>
    </xf>
    <xf numFmtId="1" fontId="0" fillId="39" borderId="4" xfId="0" applyNumberFormat="1" applyFill="1" applyBorder="1" applyAlignment="1">
      <alignment horizontal="center"/>
    </xf>
    <xf numFmtId="9" fontId="0" fillId="39" borderId="6" xfId="2" applyFont="1" applyFill="1" applyBorder="1" applyAlignment="1">
      <alignment horizontal="center"/>
    </xf>
    <xf numFmtId="0" fontId="0" fillId="39" borderId="59" xfId="0" applyFill="1" applyBorder="1" applyAlignment="1">
      <alignment horizontal="center"/>
    </xf>
    <xf numFmtId="1" fontId="0" fillId="39" borderId="60" xfId="0" applyNumberFormat="1" applyFill="1" applyBorder="1" applyAlignment="1">
      <alignment horizontal="center"/>
    </xf>
    <xf numFmtId="9" fontId="0" fillId="39" borderId="61" xfId="2" applyFont="1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1" fontId="0" fillId="39" borderId="63" xfId="0" applyNumberFormat="1" applyFill="1" applyBorder="1" applyAlignment="1">
      <alignment horizontal="center"/>
    </xf>
    <xf numFmtId="9" fontId="0" fillId="39" borderId="51" xfId="2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9" fontId="0" fillId="34" borderId="46" xfId="2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0" fontId="0" fillId="33" borderId="0" xfId="0" applyFill="1"/>
    <xf numFmtId="164" fontId="7" fillId="34" borderId="5" xfId="0" applyNumberFormat="1" applyFont="1" applyFill="1" applyBorder="1" applyAlignment="1">
      <alignment horizontal="center"/>
    </xf>
    <xf numFmtId="164" fontId="7" fillId="34" borderId="60" xfId="0" applyNumberFormat="1" applyFont="1" applyFill="1" applyBorder="1" applyAlignment="1">
      <alignment horizontal="center"/>
    </xf>
    <xf numFmtId="164" fontId="0" fillId="34" borderId="4" xfId="0" applyNumberFormat="1" applyFont="1" applyFill="1" applyBorder="1" applyAlignment="1">
      <alignment horizontal="center"/>
    </xf>
    <xf numFmtId="164" fontId="0" fillId="27" borderId="60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60" xfId="0" applyNumberFormat="1" applyFill="1" applyBorder="1" applyAlignment="1">
      <alignment horizontal="center"/>
    </xf>
    <xf numFmtId="164" fontId="0" fillId="34" borderId="23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164" fontId="0" fillId="29" borderId="23" xfId="0" applyNumberFormat="1" applyFont="1" applyFill="1" applyBorder="1" applyAlignment="1">
      <alignment horizontal="center" vertical="center"/>
    </xf>
    <xf numFmtId="164" fontId="0" fillId="29" borderId="0" xfId="0" applyNumberFormat="1" applyFont="1" applyFill="1" applyBorder="1" applyAlignment="1">
      <alignment horizontal="center" vertical="center"/>
    </xf>
    <xf numFmtId="164" fontId="0" fillId="29" borderId="21" xfId="0" applyNumberFormat="1" applyFont="1" applyFill="1" applyBorder="1" applyAlignment="1">
      <alignment horizontal="center" vertical="center"/>
    </xf>
    <xf numFmtId="164" fontId="0" fillId="29" borderId="55" xfId="0" applyNumberFormat="1" applyFont="1" applyFill="1" applyBorder="1" applyAlignment="1">
      <alignment horizontal="center" vertical="center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0" xfId="0" applyNumberFormat="1" applyFont="1" applyFill="1" applyBorder="1" applyAlignment="1">
      <alignment horizontal="center" vertical="center"/>
    </xf>
    <xf numFmtId="164" fontId="0" fillId="37" borderId="21" xfId="0" applyNumberFormat="1" applyFont="1" applyFill="1" applyBorder="1" applyAlignment="1">
      <alignment horizontal="center" vertical="center"/>
    </xf>
    <xf numFmtId="164" fontId="0" fillId="37" borderId="55" xfId="0" applyNumberFormat="1" applyFont="1" applyFill="1" applyBorder="1" applyAlignment="1">
      <alignment horizontal="center" vertical="center"/>
    </xf>
    <xf numFmtId="164" fontId="0" fillId="30" borderId="23" xfId="0" applyNumberFormat="1" applyFont="1" applyFill="1" applyBorder="1" applyAlignment="1">
      <alignment horizontal="center" vertical="center"/>
    </xf>
    <xf numFmtId="164" fontId="0" fillId="30" borderId="0" xfId="0" applyNumberFormat="1" applyFont="1" applyFill="1" applyBorder="1" applyAlignment="1">
      <alignment horizontal="center" vertical="center"/>
    </xf>
    <xf numFmtId="164" fontId="0" fillId="30" borderId="21" xfId="0" applyNumberFormat="1" applyFont="1" applyFill="1" applyBorder="1" applyAlignment="1">
      <alignment horizontal="center" vertical="center"/>
    </xf>
    <xf numFmtId="164" fontId="0" fillId="30" borderId="55" xfId="0" applyNumberFormat="1" applyFont="1" applyFill="1" applyBorder="1" applyAlignment="1">
      <alignment horizontal="center" vertical="center"/>
    </xf>
    <xf numFmtId="164" fontId="0" fillId="31" borderId="23" xfId="0" applyNumberFormat="1" applyFont="1" applyFill="1" applyBorder="1" applyAlignment="1">
      <alignment horizontal="center" vertical="center"/>
    </xf>
    <xf numFmtId="164" fontId="0" fillId="31" borderId="0" xfId="0" applyNumberFormat="1" applyFont="1" applyFill="1" applyBorder="1" applyAlignment="1">
      <alignment horizontal="center" vertical="center"/>
    </xf>
    <xf numFmtId="164" fontId="0" fillId="31" borderId="21" xfId="0" applyNumberFormat="1" applyFont="1" applyFill="1" applyBorder="1" applyAlignment="1">
      <alignment horizontal="center" vertical="center"/>
    </xf>
    <xf numFmtId="164" fontId="0" fillId="31" borderId="55" xfId="0" applyNumberFormat="1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164" fontId="0" fillId="33" borderId="2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0" fillId="4" borderId="75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64" fontId="0" fillId="36" borderId="0" xfId="0" applyNumberFormat="1" applyFont="1" applyFill="1" applyAlignment="1">
      <alignment horizontal="center" vertical="center"/>
    </xf>
    <xf numFmtId="164" fontId="2" fillId="36" borderId="0" xfId="0" applyNumberFormat="1" applyFont="1" applyFill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164" fontId="0" fillId="34" borderId="77" xfId="0" applyNumberFormat="1" applyFont="1" applyFill="1" applyBorder="1" applyAlignment="1">
      <alignment horizontal="center" vertical="center"/>
    </xf>
    <xf numFmtId="164" fontId="0" fillId="29" borderId="77" xfId="0" applyNumberFormat="1" applyFont="1" applyFill="1" applyBorder="1" applyAlignment="1">
      <alignment horizontal="center" vertical="center"/>
    </xf>
    <xf numFmtId="164" fontId="0" fillId="37" borderId="77" xfId="0" applyNumberFormat="1" applyFont="1" applyFill="1" applyBorder="1" applyAlignment="1">
      <alignment horizontal="center" vertical="center"/>
    </xf>
    <xf numFmtId="164" fontId="0" fillId="30" borderId="77" xfId="0" applyNumberFormat="1" applyFont="1" applyFill="1" applyBorder="1" applyAlignment="1">
      <alignment horizontal="center" vertical="center"/>
    </xf>
    <xf numFmtId="164" fontId="0" fillId="31" borderId="77" xfId="0" applyNumberFormat="1" applyFont="1" applyFill="1" applyBorder="1" applyAlignment="1">
      <alignment horizontal="center" vertical="center"/>
    </xf>
    <xf numFmtId="164" fontId="0" fillId="33" borderId="77" xfId="0" applyNumberFormat="1" applyFont="1" applyFill="1" applyBorder="1" applyAlignment="1">
      <alignment horizontal="center" vertical="center"/>
    </xf>
    <xf numFmtId="170" fontId="7" fillId="34" borderId="16" xfId="2" applyNumberFormat="1" applyFont="1" applyFill="1" applyBorder="1" applyAlignment="1">
      <alignment horizontal="center"/>
    </xf>
    <xf numFmtId="170" fontId="7" fillId="34" borderId="43" xfId="2" applyNumberFormat="1" applyFont="1" applyFill="1" applyBorder="1" applyAlignment="1">
      <alignment horizontal="center"/>
    </xf>
    <xf numFmtId="170" fontId="7" fillId="27" borderId="81" xfId="2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7" fillId="27" borderId="66" xfId="0" applyFont="1" applyFill="1" applyBorder="1" applyAlignment="1">
      <alignment horizontal="center" vertical="center"/>
    </xf>
    <xf numFmtId="164" fontId="7" fillId="27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0" fillId="27" borderId="4" xfId="0" applyNumberFormat="1" applyFont="1" applyFill="1" applyBorder="1" applyAlignment="1">
      <alignment horizontal="center"/>
    </xf>
    <xf numFmtId="170" fontId="7" fillId="27" borderId="30" xfId="2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61" xfId="0" applyFill="1" applyBorder="1"/>
    <xf numFmtId="0" fontId="0" fillId="0" borderId="42" xfId="0" applyFill="1" applyBorder="1"/>
    <xf numFmtId="14" fontId="2" fillId="0" borderId="61" xfId="0" applyNumberFormat="1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164" fontId="0" fillId="32" borderId="26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164" fontId="0" fillId="32" borderId="29" xfId="0" applyNumberFormat="1" applyFont="1" applyFill="1" applyBorder="1" applyAlignment="1">
      <alignment horizontal="center" vertical="center"/>
    </xf>
    <xf numFmtId="0" fontId="0" fillId="40" borderId="77" xfId="0" applyFill="1" applyBorder="1" applyAlignment="1">
      <alignment horizontal="center" vertical="center"/>
    </xf>
    <xf numFmtId="164" fontId="0" fillId="29" borderId="65" xfId="0" applyNumberFormat="1" applyFont="1" applyFill="1" applyBorder="1" applyAlignment="1">
      <alignment horizontal="center" vertical="center"/>
    </xf>
    <xf numFmtId="164" fontId="0" fillId="37" borderId="65" xfId="0" applyNumberFormat="1" applyFont="1" applyFill="1" applyBorder="1" applyAlignment="1">
      <alignment horizontal="center" vertical="center"/>
    </xf>
    <xf numFmtId="164" fontId="0" fillId="30" borderId="65" xfId="0" applyNumberFormat="1" applyFont="1" applyFill="1" applyBorder="1" applyAlignment="1">
      <alignment horizontal="center" vertical="center"/>
    </xf>
    <xf numFmtId="164" fontId="0" fillId="31" borderId="65" xfId="0" applyNumberFormat="1" applyFont="1" applyFill="1" applyBorder="1" applyAlignment="1">
      <alignment horizontal="center" vertical="center"/>
    </xf>
    <xf numFmtId="0" fontId="39" fillId="41" borderId="3" xfId="0" applyFont="1" applyFill="1" applyBorder="1" applyAlignment="1">
      <alignment horizontal="left" wrapText="1"/>
    </xf>
    <xf numFmtId="164" fontId="0" fillId="32" borderId="6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64" fontId="0" fillId="29" borderId="75" xfId="0" applyNumberFormat="1" applyFont="1" applyFill="1" applyBorder="1" applyAlignment="1">
      <alignment horizontal="center" vertical="center"/>
    </xf>
    <xf numFmtId="164" fontId="0" fillId="29" borderId="20" xfId="0" applyNumberFormat="1" applyFont="1" applyFill="1" applyBorder="1" applyAlignment="1">
      <alignment horizontal="center" vertical="center"/>
    </xf>
    <xf numFmtId="164" fontId="0" fillId="37" borderId="75" xfId="0" applyNumberFormat="1" applyFont="1" applyFill="1" applyBorder="1" applyAlignment="1">
      <alignment horizontal="center" vertical="center"/>
    </xf>
    <xf numFmtId="164" fontId="0" fillId="37" borderId="20" xfId="0" applyNumberFormat="1" applyFont="1" applyFill="1" applyBorder="1" applyAlignment="1">
      <alignment horizontal="center" vertical="center"/>
    </xf>
    <xf numFmtId="9" fontId="0" fillId="36" borderId="0" xfId="2" applyFont="1" applyFill="1" applyAlignment="1">
      <alignment horizontal="center" vertical="center"/>
    </xf>
    <xf numFmtId="164" fontId="0" fillId="29" borderId="88" xfId="0" applyNumberFormat="1" applyFont="1" applyFill="1" applyBorder="1" applyAlignment="1">
      <alignment horizontal="center" vertical="center"/>
    </xf>
    <xf numFmtId="9" fontId="1" fillId="34" borderId="75" xfId="2" applyFont="1" applyFill="1" applyBorder="1" applyAlignment="1">
      <alignment horizontal="center" vertical="center"/>
    </xf>
    <xf numFmtId="9" fontId="1" fillId="34" borderId="20" xfId="2" applyFont="1" applyFill="1" applyBorder="1" applyAlignment="1">
      <alignment horizontal="center" vertical="center"/>
    </xf>
    <xf numFmtId="9" fontId="1" fillId="34" borderId="25" xfId="2" applyFont="1" applyFill="1" applyBorder="1" applyAlignment="1">
      <alignment horizontal="center" vertical="center"/>
    </xf>
    <xf numFmtId="164" fontId="0" fillId="34" borderId="88" xfId="0" applyNumberFormat="1" applyFont="1" applyFill="1" applyBorder="1" applyAlignment="1">
      <alignment horizontal="center" vertical="center"/>
    </xf>
    <xf numFmtId="164" fontId="0" fillId="37" borderId="88" xfId="0" applyNumberFormat="1" applyFont="1" applyFill="1" applyBorder="1" applyAlignment="1">
      <alignment horizontal="center" vertical="center"/>
    </xf>
    <xf numFmtId="164" fontId="0" fillId="30" borderId="88" xfId="0" applyNumberFormat="1" applyFont="1" applyFill="1" applyBorder="1" applyAlignment="1">
      <alignment horizontal="center" vertical="center"/>
    </xf>
    <xf numFmtId="164" fontId="0" fillId="31" borderId="88" xfId="0" applyNumberFormat="1" applyFont="1" applyFill="1" applyBorder="1" applyAlignment="1">
      <alignment horizontal="center" vertical="center"/>
    </xf>
    <xf numFmtId="164" fontId="0" fillId="33" borderId="88" xfId="0" applyNumberFormat="1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85" xfId="0" applyFont="1" applyFill="1" applyBorder="1" applyAlignment="1">
      <alignment horizontal="center" vertical="center" wrapText="1"/>
    </xf>
    <xf numFmtId="0" fontId="7" fillId="34" borderId="52" xfId="41712" applyFont="1" applyFill="1" applyBorder="1" applyAlignment="1">
      <alignment horizontal="center" vertical="center" wrapText="1"/>
    </xf>
    <xf numFmtId="0" fontId="7" fillId="34" borderId="89" xfId="41712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wrapText="1"/>
    </xf>
    <xf numFmtId="0" fontId="7" fillId="29" borderId="52" xfId="0" applyFont="1" applyFill="1" applyBorder="1" applyAlignment="1">
      <alignment horizontal="center" vertical="center" wrapText="1"/>
    </xf>
    <xf numFmtId="0" fontId="7" fillId="29" borderId="89" xfId="0" applyFont="1" applyFill="1" applyBorder="1" applyAlignment="1">
      <alignment horizontal="center" vertical="center" wrapText="1"/>
    </xf>
    <xf numFmtId="0" fontId="7" fillId="29" borderId="52" xfId="41712" applyFont="1" applyFill="1" applyBorder="1" applyAlignment="1">
      <alignment horizontal="center" vertical="center" wrapText="1"/>
    </xf>
    <xf numFmtId="0" fontId="7" fillId="29" borderId="53" xfId="41712" applyFont="1" applyFill="1" applyBorder="1" applyAlignment="1">
      <alignment horizontal="center" vertical="center" wrapText="1"/>
    </xf>
    <xf numFmtId="0" fontId="7" fillId="37" borderId="72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7" fillId="37" borderId="52" xfId="41712" applyFont="1" applyFill="1" applyBorder="1" applyAlignment="1">
      <alignment horizontal="center" vertical="center" wrapText="1"/>
    </xf>
    <xf numFmtId="0" fontId="7" fillId="37" borderId="53" xfId="41712" applyFont="1" applyFill="1" applyBorder="1" applyAlignment="1">
      <alignment horizontal="center" vertical="center" wrapText="1"/>
    </xf>
    <xf numFmtId="0" fontId="7" fillId="30" borderId="72" xfId="0" applyFont="1" applyFill="1" applyBorder="1" applyAlignment="1">
      <alignment horizontal="center" vertical="center" wrapText="1"/>
    </xf>
    <xf numFmtId="0" fontId="7" fillId="30" borderId="52" xfId="0" applyFont="1" applyFill="1" applyBorder="1" applyAlignment="1">
      <alignment horizontal="center" vertical="center" wrapText="1"/>
    </xf>
    <xf numFmtId="0" fontId="7" fillId="30" borderId="52" xfId="41712" applyFont="1" applyFill="1" applyBorder="1" applyAlignment="1">
      <alignment horizontal="center" vertical="center" wrapText="1"/>
    </xf>
    <xf numFmtId="0" fontId="7" fillId="30" borderId="53" xfId="41712" applyFont="1" applyFill="1" applyBorder="1" applyAlignment="1">
      <alignment horizontal="center" vertical="center" wrapText="1"/>
    </xf>
    <xf numFmtId="0" fontId="7" fillId="31" borderId="72" xfId="0" applyFont="1" applyFill="1" applyBorder="1" applyAlignment="1">
      <alignment horizontal="center" vertical="center" wrapText="1"/>
    </xf>
    <xf numFmtId="0" fontId="7" fillId="31" borderId="52" xfId="0" applyFont="1" applyFill="1" applyBorder="1" applyAlignment="1">
      <alignment horizontal="center" vertical="center" wrapText="1"/>
    </xf>
    <xf numFmtId="0" fontId="7" fillId="31" borderId="53" xfId="41712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2" xfId="41712" applyFont="1" applyFill="1" applyBorder="1" applyAlignment="1">
      <alignment horizontal="center" vertical="center" wrapText="1"/>
    </xf>
    <xf numFmtId="0" fontId="7" fillId="33" borderId="85" xfId="41712" applyFont="1" applyFill="1" applyBorder="1" applyAlignment="1">
      <alignment horizontal="center" vertical="center" wrapText="1"/>
    </xf>
    <xf numFmtId="0" fontId="7" fillId="32" borderId="72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52" xfId="41712" applyFont="1" applyFill="1" applyBorder="1" applyAlignment="1">
      <alignment horizontal="center" vertical="center" wrapText="1"/>
    </xf>
    <xf numFmtId="0" fontId="7" fillId="32" borderId="53" xfId="41712" applyFont="1" applyFill="1" applyBorder="1" applyAlignment="1">
      <alignment horizontal="center" vertical="center" wrapText="1"/>
    </xf>
    <xf numFmtId="164" fontId="0" fillId="34" borderId="44" xfId="0" applyNumberFormat="1" applyFont="1" applyFill="1" applyBorder="1" applyAlignment="1">
      <alignment horizontal="center"/>
    </xf>
    <xf numFmtId="164" fontId="0" fillId="4" borderId="75" xfId="0" applyNumberFormat="1" applyFont="1" applyFill="1" applyBorder="1" applyAlignment="1">
      <alignment horizontal="center"/>
    </xf>
    <xf numFmtId="164" fontId="0" fillId="4" borderId="63" xfId="0" applyNumberFormat="1" applyFill="1" applyBorder="1" applyAlignment="1">
      <alignment horizontal="center"/>
    </xf>
    <xf numFmtId="0" fontId="0" fillId="34" borderId="58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/>
    </xf>
    <xf numFmtId="164" fontId="7" fillId="34" borderId="75" xfId="0" applyNumberFormat="1" applyFont="1" applyFill="1" applyBorder="1" applyAlignment="1">
      <alignment horizontal="center"/>
    </xf>
    <xf numFmtId="164" fontId="0" fillId="34" borderId="75" xfId="0" applyNumberFormat="1" applyFont="1" applyFill="1" applyBorder="1" applyAlignment="1">
      <alignment horizontal="center"/>
    </xf>
    <xf numFmtId="164" fontId="0" fillId="34" borderId="91" xfId="0" applyNumberFormat="1" applyFont="1" applyFill="1" applyBorder="1" applyAlignment="1">
      <alignment horizontal="center"/>
    </xf>
    <xf numFmtId="170" fontId="7" fillId="34" borderId="87" xfId="2" applyNumberFormat="1" applyFont="1" applyFill="1" applyBorder="1" applyAlignment="1">
      <alignment horizontal="center"/>
    </xf>
    <xf numFmtId="0" fontId="0" fillId="0" borderId="76" xfId="0" applyFill="1" applyBorder="1"/>
    <xf numFmtId="170" fontId="7" fillId="27" borderId="90" xfId="2" applyNumberFormat="1" applyFont="1" applyFill="1" applyBorder="1" applyAlignment="1">
      <alignment horizontal="center"/>
    </xf>
    <xf numFmtId="0" fontId="7" fillId="27" borderId="91" xfId="0" applyFont="1" applyFill="1" applyBorder="1" applyAlignment="1">
      <alignment horizontal="center" vertical="center"/>
    </xf>
    <xf numFmtId="164" fontId="7" fillId="27" borderId="83" xfId="0" applyNumberFormat="1" applyFont="1" applyFill="1" applyBorder="1" applyAlignment="1">
      <alignment horizontal="center" vertical="center"/>
    </xf>
    <xf numFmtId="164" fontId="7" fillId="4" borderId="83" xfId="0" applyNumberFormat="1" applyFont="1" applyFill="1" applyBorder="1" applyAlignment="1">
      <alignment horizontal="center" vertical="center"/>
    </xf>
    <xf numFmtId="164" fontId="0" fillId="27" borderId="83" xfId="0" applyNumberFormat="1" applyFont="1" applyFill="1" applyBorder="1" applyAlignment="1">
      <alignment horizontal="center"/>
    </xf>
    <xf numFmtId="164" fontId="0" fillId="31" borderId="75" xfId="0" applyNumberFormat="1" applyFont="1" applyFill="1" applyBorder="1" applyAlignment="1">
      <alignment horizontal="center" vertical="center"/>
    </xf>
    <xf numFmtId="164" fontId="0" fillId="31" borderId="20" xfId="0" applyNumberFormat="1" applyFont="1" applyFill="1" applyBorder="1" applyAlignment="1">
      <alignment horizontal="center" vertical="center"/>
    </xf>
    <xf numFmtId="164" fontId="0" fillId="31" borderId="25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7" fillId="34" borderId="85" xfId="41712" applyFont="1" applyFill="1" applyBorder="1" applyAlignment="1">
      <alignment horizontal="center" vertical="center" wrapText="1"/>
    </xf>
    <xf numFmtId="9" fontId="1" fillId="34" borderId="27" xfId="2" applyFont="1" applyFill="1" applyBorder="1" applyAlignment="1">
      <alignment horizontal="center" vertical="center"/>
    </xf>
    <xf numFmtId="9" fontId="1" fillId="34" borderId="22" xfId="2" applyFont="1" applyFill="1" applyBorder="1" applyAlignment="1">
      <alignment horizontal="center" vertical="center"/>
    </xf>
    <xf numFmtId="9" fontId="1" fillId="34" borderId="87" xfId="2" applyFont="1" applyFill="1" applyBorder="1" applyAlignment="1">
      <alignment horizontal="center" vertical="center"/>
    </xf>
    <xf numFmtId="174" fontId="1" fillId="34" borderId="87" xfId="1" applyNumberFormat="1" applyFont="1" applyFill="1" applyBorder="1" applyAlignment="1">
      <alignment horizontal="center" vertical="center"/>
    </xf>
    <xf numFmtId="174" fontId="1" fillId="34" borderId="22" xfId="1" applyNumberFormat="1" applyFont="1" applyFill="1" applyBorder="1" applyAlignment="1">
      <alignment horizontal="center" vertical="center"/>
    </xf>
    <xf numFmtId="174" fontId="1" fillId="34" borderId="27" xfId="1" applyNumberFormat="1" applyFont="1" applyFill="1" applyBorder="1" applyAlignment="1">
      <alignment horizontal="center" vertical="center"/>
    </xf>
    <xf numFmtId="9" fontId="1" fillId="34" borderId="45" xfId="2" applyFont="1" applyFill="1" applyBorder="1" applyAlignment="1">
      <alignment horizontal="center" vertical="center"/>
    </xf>
    <xf numFmtId="9" fontId="1" fillId="34" borderId="46" xfId="2" applyFont="1" applyFill="1" applyBorder="1" applyAlignment="1">
      <alignment horizontal="center" vertical="center"/>
    </xf>
    <xf numFmtId="9" fontId="1" fillId="34" borderId="76" xfId="2" applyFont="1" applyFill="1" applyBorder="1" applyAlignment="1">
      <alignment horizontal="center" vertical="center"/>
    </xf>
    <xf numFmtId="174" fontId="1" fillId="34" borderId="76" xfId="1" applyNumberFormat="1" applyFont="1" applyFill="1" applyBorder="1" applyAlignment="1">
      <alignment horizontal="center" vertical="center"/>
    </xf>
    <xf numFmtId="174" fontId="1" fillId="34" borderId="46" xfId="1" applyNumberFormat="1" applyFont="1" applyFill="1" applyBorder="1" applyAlignment="1">
      <alignment horizontal="center" vertical="center"/>
    </xf>
    <xf numFmtId="174" fontId="1" fillId="34" borderId="45" xfId="1" applyNumberFormat="1" applyFont="1" applyFill="1" applyBorder="1" applyAlignment="1">
      <alignment horizontal="center" vertical="center"/>
    </xf>
    <xf numFmtId="164" fontId="2" fillId="30" borderId="77" xfId="0" applyNumberFormat="1" applyFont="1" applyFill="1" applyBorder="1" applyAlignment="1">
      <alignment horizontal="center" vertical="center"/>
    </xf>
    <xf numFmtId="1" fontId="0" fillId="34" borderId="95" xfId="0" applyNumberFormat="1" applyFill="1" applyBorder="1" applyAlignment="1">
      <alignment horizontal="center"/>
    </xf>
    <xf numFmtId="9" fontId="0" fillId="34" borderId="98" xfId="2" applyFont="1" applyFill="1" applyBorder="1" applyAlignment="1">
      <alignment horizontal="center"/>
    </xf>
    <xf numFmtId="0" fontId="0" fillId="0" borderId="95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34" borderId="65" xfId="0" applyFill="1" applyBorder="1" applyAlignment="1">
      <alignment horizontal="center"/>
    </xf>
    <xf numFmtId="43" fontId="0" fillId="34" borderId="97" xfId="1" applyFont="1" applyFill="1" applyBorder="1" applyAlignment="1">
      <alignment horizontal="center"/>
    </xf>
    <xf numFmtId="1" fontId="3" fillId="4" borderId="60" xfId="0" applyNumberFormat="1" applyFont="1" applyFill="1" applyBorder="1" applyAlignment="1">
      <alignment horizontal="center"/>
    </xf>
    <xf numFmtId="0" fontId="0" fillId="46" borderId="83" xfId="0" applyFill="1" applyBorder="1" applyAlignment="1">
      <alignment horizontal="center"/>
    </xf>
    <xf numFmtId="171" fontId="46" fillId="36" borderId="0" xfId="0" applyNumberFormat="1" applyFont="1" applyFill="1" applyAlignment="1">
      <alignment horizontal="center" vertical="center"/>
    </xf>
    <xf numFmtId="164" fontId="49" fillId="36" borderId="0" xfId="0" applyNumberFormat="1" applyFont="1" applyFill="1" applyAlignment="1">
      <alignment horizontal="center" vertical="center"/>
    </xf>
    <xf numFmtId="164" fontId="0" fillId="4" borderId="95" xfId="0" applyNumberFormat="1" applyFill="1" applyBorder="1" applyAlignment="1">
      <alignment horizontal="center"/>
    </xf>
    <xf numFmtId="171" fontId="0" fillId="36" borderId="0" xfId="0" applyNumberFormat="1" applyFont="1" applyFill="1" applyAlignment="1">
      <alignment horizontal="center" vertical="center"/>
    </xf>
    <xf numFmtId="164" fontId="0" fillId="4" borderId="95" xfId="0" applyNumberFormat="1" applyFont="1" applyFill="1" applyBorder="1" applyAlignment="1">
      <alignment horizontal="center" vertical="center"/>
    </xf>
    <xf numFmtId="1" fontId="0" fillId="34" borderId="25" xfId="0" applyNumberFormat="1" applyFill="1" applyBorder="1" applyAlignment="1">
      <alignment horizontal="center"/>
    </xf>
    <xf numFmtId="1" fontId="0" fillId="4" borderId="95" xfId="0" applyNumberFormat="1" applyFill="1" applyBorder="1" applyAlignment="1">
      <alignment horizontal="center"/>
    </xf>
    <xf numFmtId="9" fontId="0" fillId="2" borderId="0" xfId="2" applyFont="1" applyFill="1"/>
    <xf numFmtId="9" fontId="0" fillId="2" borderId="0" xfId="0" applyNumberFormat="1" applyFill="1"/>
    <xf numFmtId="0" fontId="3" fillId="33" borderId="101" xfId="0" applyFont="1" applyFill="1" applyBorder="1"/>
    <xf numFmtId="0" fontId="48" fillId="44" borderId="101" xfId="0" applyFont="1" applyFill="1" applyBorder="1"/>
    <xf numFmtId="164" fontId="2" fillId="30" borderId="21" xfId="0" applyNumberFormat="1" applyFont="1" applyFill="1" applyBorder="1" applyAlignment="1">
      <alignment horizontal="center" vertical="center"/>
    </xf>
    <xf numFmtId="0" fontId="7" fillId="4" borderId="101" xfId="0" applyNumberFormat="1" applyFont="1" applyFill="1" applyBorder="1" applyAlignment="1">
      <alignment horizontal="center"/>
    </xf>
    <xf numFmtId="0" fontId="7" fillId="4" borderId="65" xfId="0" applyFont="1" applyFill="1" applyBorder="1"/>
    <xf numFmtId="0" fontId="7" fillId="31" borderId="52" xfId="41712" applyFont="1" applyFill="1" applyBorder="1" applyAlignment="1">
      <alignment horizontal="center" vertical="center" wrapText="1"/>
    </xf>
    <xf numFmtId="169" fontId="7" fillId="31" borderId="52" xfId="41712" applyNumberFormat="1" applyFont="1" applyFill="1" applyBorder="1" applyAlignment="1">
      <alignment horizontal="center" vertical="center" wrapText="1"/>
    </xf>
    <xf numFmtId="0" fontId="51" fillId="4" borderId="0" xfId="0" applyFont="1" applyFill="1"/>
    <xf numFmtId="164" fontId="52" fillId="33" borderId="4" xfId="0" applyNumberFormat="1" applyFont="1" applyFill="1" applyBorder="1" applyAlignment="1">
      <alignment horizontal="center" vertical="center"/>
    </xf>
    <xf numFmtId="164" fontId="52" fillId="33" borderId="83" xfId="0" applyNumberFormat="1" applyFont="1" applyFill="1" applyBorder="1" applyAlignment="1">
      <alignment horizontal="center" vertical="center"/>
    </xf>
    <xf numFmtId="0" fontId="52" fillId="4" borderId="0" xfId="0" applyFont="1" applyFill="1"/>
    <xf numFmtId="164" fontId="7" fillId="4" borderId="20" xfId="0" applyNumberFormat="1" applyFont="1" applyFill="1" applyBorder="1" applyAlignment="1">
      <alignment horizontal="center"/>
    </xf>
    <xf numFmtId="164" fontId="7" fillId="4" borderId="21" xfId="0" applyNumberFormat="1" applyFont="1" applyFill="1" applyBorder="1"/>
    <xf numFmtId="9" fontId="7" fillId="4" borderId="20" xfId="2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35" fillId="4" borderId="13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4" borderId="56" xfId="0" applyNumberFormat="1" applyFont="1" applyFill="1" applyBorder="1"/>
    <xf numFmtId="9" fontId="7" fillId="4" borderId="4" xfId="2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64" fontId="35" fillId="4" borderId="0" xfId="0" applyNumberFormat="1" applyFont="1" applyFill="1" applyBorder="1" applyAlignment="1">
      <alignment horizontal="center"/>
    </xf>
    <xf numFmtId="164" fontId="7" fillId="4" borderId="95" xfId="0" applyNumberFormat="1" applyFont="1" applyFill="1" applyBorder="1" applyAlignment="1">
      <alignment horizontal="center"/>
    </xf>
    <xf numFmtId="9" fontId="7" fillId="4" borderId="95" xfId="2" applyFont="1" applyFill="1" applyBorder="1" applyAlignment="1">
      <alignment horizontal="center"/>
    </xf>
    <xf numFmtId="164" fontId="7" fillId="4" borderId="101" xfId="0" applyNumberFormat="1" applyFont="1" applyFill="1" applyBorder="1" applyAlignment="1">
      <alignment horizontal="center" vertical="center"/>
    </xf>
    <xf numFmtId="164" fontId="35" fillId="4" borderId="101" xfId="0" applyNumberFormat="1" applyFont="1" applyFill="1" applyBorder="1" applyAlignment="1">
      <alignment horizontal="center" vertical="center"/>
    </xf>
    <xf numFmtId="164" fontId="7" fillId="4" borderId="101" xfId="0" applyNumberFormat="1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164" fontId="7" fillId="4" borderId="55" xfId="0" applyNumberFormat="1" applyFont="1" applyFill="1" applyBorder="1" applyAlignment="1">
      <alignment horizontal="center"/>
    </xf>
    <xf numFmtId="164" fontId="7" fillId="4" borderId="93" xfId="0" applyNumberFormat="1" applyFont="1" applyFill="1" applyBorder="1"/>
    <xf numFmtId="164" fontId="7" fillId="4" borderId="90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9" fontId="7" fillId="4" borderId="83" xfId="2" applyFont="1" applyFill="1" applyBorder="1" applyAlignment="1">
      <alignment horizontal="center"/>
    </xf>
    <xf numFmtId="164" fontId="7" fillId="4" borderId="30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164" fontId="35" fillId="4" borderId="55" xfId="0" applyNumberFormat="1" applyFont="1" applyFill="1" applyBorder="1" applyAlignment="1">
      <alignment horizontal="center"/>
    </xf>
    <xf numFmtId="164" fontId="35" fillId="4" borderId="18" xfId="0" applyNumberFormat="1" applyFont="1" applyFill="1" applyBorder="1" applyAlignment="1">
      <alignment horizontal="center"/>
    </xf>
    <xf numFmtId="164" fontId="7" fillId="4" borderId="27" xfId="0" applyNumberFormat="1" applyFont="1" applyFill="1" applyBorder="1" applyAlignment="1">
      <alignment horizontal="center"/>
    </xf>
    <xf numFmtId="164" fontId="35" fillId="4" borderId="95" xfId="0" applyNumberFormat="1" applyFont="1" applyFill="1" applyBorder="1" applyAlignment="1">
      <alignment horizontal="center"/>
    </xf>
    <xf numFmtId="164" fontId="7" fillId="4" borderId="102" xfId="0" applyNumberFormat="1" applyFont="1" applyFill="1" applyBorder="1" applyAlignment="1">
      <alignment horizontal="center"/>
    </xf>
    <xf numFmtId="164" fontId="35" fillId="4" borderId="4" xfId="0" applyNumberFormat="1" applyFont="1" applyFill="1" applyBorder="1" applyAlignment="1">
      <alignment horizontal="center"/>
    </xf>
    <xf numFmtId="164" fontId="35" fillId="4" borderId="20" xfId="0" applyNumberFormat="1" applyFont="1" applyFill="1" applyBorder="1" applyAlignment="1">
      <alignment horizontal="center"/>
    </xf>
    <xf numFmtId="9" fontId="7" fillId="4" borderId="22" xfId="2" applyFont="1" applyFill="1" applyBorder="1" applyAlignment="1">
      <alignment horizontal="center"/>
    </xf>
    <xf numFmtId="0" fontId="7" fillId="4" borderId="103" xfId="0" applyFont="1" applyFill="1" applyBorder="1"/>
    <xf numFmtId="0" fontId="55" fillId="2" borderId="0" xfId="0" applyFont="1" applyFill="1"/>
    <xf numFmtId="0" fontId="56" fillId="41" borderId="101" xfId="0" applyFont="1" applyFill="1" applyBorder="1" applyAlignment="1">
      <alignment horizontal="center" vertical="center" wrapText="1"/>
    </xf>
    <xf numFmtId="0" fontId="57" fillId="2" borderId="101" xfId="0" applyFont="1" applyFill="1" applyBorder="1" applyAlignment="1">
      <alignment horizontal="center"/>
    </xf>
    <xf numFmtId="0" fontId="51" fillId="4" borderId="59" xfId="0" applyFont="1" applyFill="1" applyBorder="1"/>
    <xf numFmtId="166" fontId="22" fillId="33" borderId="101" xfId="0" applyNumberFormat="1" applyFont="1" applyFill="1" applyBorder="1"/>
    <xf numFmtId="166" fontId="57" fillId="2" borderId="101" xfId="0" applyNumberFormat="1" applyFont="1" applyFill="1" applyBorder="1"/>
    <xf numFmtId="0" fontId="51" fillId="4" borderId="101" xfId="0" applyFont="1" applyFill="1" applyBorder="1"/>
    <xf numFmtId="0" fontId="56" fillId="41" borderId="78" xfId="0" applyFont="1" applyFill="1" applyBorder="1" applyAlignment="1">
      <alignment horizontal="left" wrapText="1"/>
    </xf>
    <xf numFmtId="1" fontId="22" fillId="42" borderId="101" xfId="0" applyNumberFormat="1" applyFont="1" applyFill="1" applyBorder="1"/>
    <xf numFmtId="0" fontId="56" fillId="4" borderId="0" xfId="0" applyFont="1" applyFill="1" applyBorder="1" applyAlignment="1">
      <alignment horizontal="left" wrapText="1"/>
    </xf>
    <xf numFmtId="166" fontId="52" fillId="4" borderId="0" xfId="0" applyNumberFormat="1" applyFont="1" applyFill="1" applyBorder="1"/>
    <xf numFmtId="0" fontId="56" fillId="41" borderId="60" xfId="0" applyFont="1" applyFill="1" applyBorder="1" applyAlignment="1">
      <alignment horizontal="center" vertical="center" wrapText="1"/>
    </xf>
    <xf numFmtId="0" fontId="56" fillId="41" borderId="84" xfId="0" applyFont="1" applyFill="1" applyBorder="1" applyAlignment="1">
      <alignment horizontal="center" vertical="center" wrapText="1"/>
    </xf>
    <xf numFmtId="0" fontId="22" fillId="44" borderId="101" xfId="0" applyFont="1" applyFill="1" applyBorder="1" applyAlignment="1">
      <alignment horizontal="center" vertical="center" wrapText="1"/>
    </xf>
    <xf numFmtId="0" fontId="22" fillId="44" borderId="101" xfId="0" applyFont="1" applyFill="1" applyBorder="1" applyAlignment="1">
      <alignment horizontal="center" vertical="center"/>
    </xf>
    <xf numFmtId="0" fontId="58" fillId="31" borderId="101" xfId="0" applyFont="1" applyFill="1" applyBorder="1" applyAlignment="1">
      <alignment horizontal="center" vertical="center" wrapText="1"/>
    </xf>
    <xf numFmtId="0" fontId="58" fillId="31" borderId="101" xfId="0" applyFont="1" applyFill="1" applyBorder="1" applyAlignment="1">
      <alignment horizontal="center" vertical="center"/>
    </xf>
    <xf numFmtId="0" fontId="58" fillId="31" borderId="90" xfId="0" applyFont="1" applyFill="1" applyBorder="1" applyAlignment="1">
      <alignment horizontal="center" vertical="center" wrapText="1"/>
    </xf>
    <xf numFmtId="0" fontId="56" fillId="41" borderId="41" xfId="0" applyFont="1" applyFill="1" applyBorder="1" applyAlignment="1">
      <alignment horizontal="center" vertical="center" wrapText="1"/>
    </xf>
    <xf numFmtId="0" fontId="58" fillId="45" borderId="86" xfId="0" applyFont="1" applyFill="1" applyBorder="1" applyAlignment="1">
      <alignment horizontal="left" vertical="center" wrapText="1"/>
    </xf>
    <xf numFmtId="164" fontId="51" fillId="33" borderId="0" xfId="0" applyNumberFormat="1" applyFont="1" applyFill="1" applyBorder="1" applyAlignment="1">
      <alignment horizontal="center" vertical="center"/>
    </xf>
    <xf numFmtId="164" fontId="51" fillId="4" borderId="29" xfId="0" applyNumberFormat="1" applyFont="1" applyFill="1" applyBorder="1" applyAlignment="1">
      <alignment horizontal="center" vertical="center"/>
    </xf>
    <xf numFmtId="164" fontId="51" fillId="4" borderId="25" xfId="0" applyNumberFormat="1" applyFont="1" applyFill="1" applyBorder="1" applyAlignment="1">
      <alignment horizontal="center" vertical="center"/>
    </xf>
    <xf numFmtId="164" fontId="51" fillId="4" borderId="0" xfId="0" applyNumberFormat="1" applyFont="1" applyFill="1" applyBorder="1" applyAlignment="1">
      <alignment horizontal="center" vertical="center"/>
    </xf>
    <xf numFmtId="164" fontId="51" fillId="4" borderId="27" xfId="0" applyNumberFormat="1" applyFont="1" applyFill="1" applyBorder="1" applyAlignment="1">
      <alignment horizontal="center" vertical="center"/>
    </xf>
    <xf numFmtId="164" fontId="51" fillId="4" borderId="20" xfId="0" applyNumberFormat="1" applyFont="1" applyFill="1" applyBorder="1" applyAlignment="1">
      <alignment horizontal="center" vertical="center"/>
    </xf>
    <xf numFmtId="164" fontId="51" fillId="4" borderId="22" xfId="0" applyNumberFormat="1" applyFont="1" applyFill="1" applyBorder="1" applyAlignment="1">
      <alignment horizontal="center" vertical="center"/>
    </xf>
    <xf numFmtId="0" fontId="58" fillId="45" borderId="20" xfId="0" applyFont="1" applyFill="1" applyBorder="1" applyAlignment="1">
      <alignment horizontal="left" vertical="center" wrapText="1"/>
    </xf>
    <xf numFmtId="164" fontId="51" fillId="33" borderId="21" xfId="0" applyNumberFormat="1" applyFont="1" applyFill="1" applyBorder="1" applyAlignment="1">
      <alignment horizontal="center" vertical="center"/>
    </xf>
    <xf numFmtId="164" fontId="51" fillId="4" borderId="26" xfId="0" applyNumberFormat="1" applyFont="1" applyFill="1" applyBorder="1" applyAlignment="1">
      <alignment horizontal="center" vertical="center"/>
    </xf>
    <xf numFmtId="164" fontId="51" fillId="4" borderId="21" xfId="0" applyNumberFormat="1" applyFont="1" applyFill="1" applyBorder="1" applyAlignment="1">
      <alignment horizontal="center" vertical="center"/>
    </xf>
    <xf numFmtId="164" fontId="51" fillId="33" borderId="77" xfId="0" applyNumberFormat="1" applyFont="1" applyFill="1" applyBorder="1" applyAlignment="1">
      <alignment horizontal="center" vertical="center"/>
    </xf>
    <xf numFmtId="164" fontId="51" fillId="4" borderId="62" xfId="0" applyNumberFormat="1" applyFont="1" applyFill="1" applyBorder="1" applyAlignment="1">
      <alignment horizontal="center" vertical="center"/>
    </xf>
    <xf numFmtId="164" fontId="51" fillId="4" borderId="75" xfId="0" applyNumberFormat="1" applyFont="1" applyFill="1" applyBorder="1" applyAlignment="1">
      <alignment horizontal="center" vertical="center"/>
    </xf>
    <xf numFmtId="164" fontId="51" fillId="4" borderId="77" xfId="0" applyNumberFormat="1" applyFont="1" applyFill="1" applyBorder="1" applyAlignment="1">
      <alignment horizontal="center" vertical="center"/>
    </xf>
    <xf numFmtId="164" fontId="51" fillId="4" borderId="79" xfId="0" applyNumberFormat="1" applyFont="1" applyFill="1" applyBorder="1" applyAlignment="1">
      <alignment horizontal="center" vertical="center"/>
    </xf>
    <xf numFmtId="164" fontId="51" fillId="4" borderId="101" xfId="0" applyNumberFormat="1" applyFont="1" applyFill="1" applyBorder="1" applyAlignment="1">
      <alignment horizontal="center" vertical="center"/>
    </xf>
    <xf numFmtId="164" fontId="51" fillId="4" borderId="90" xfId="0" applyNumberFormat="1" applyFont="1" applyFill="1" applyBorder="1" applyAlignment="1">
      <alignment horizontal="center" vertical="center"/>
    </xf>
    <xf numFmtId="1" fontId="59" fillId="4" borderId="0" xfId="0" applyNumberFormat="1" applyFont="1" applyFill="1"/>
    <xf numFmtId="0" fontId="60" fillId="4" borderId="0" xfId="0" applyFont="1" applyFill="1"/>
    <xf numFmtId="1" fontId="59" fillId="4" borderId="0" xfId="0" applyNumberFormat="1" applyFont="1" applyFill="1" applyAlignment="1">
      <alignment horizontal="center"/>
    </xf>
    <xf numFmtId="0" fontId="59" fillId="4" borderId="0" xfId="0" applyFont="1" applyFill="1"/>
    <xf numFmtId="0" fontId="58" fillId="42" borderId="86" xfId="0" applyFont="1" applyFill="1" applyBorder="1" applyAlignment="1">
      <alignment horizontal="center" vertical="center" wrapText="1"/>
    </xf>
    <xf numFmtId="0" fontId="58" fillId="42" borderId="20" xfId="0" applyFont="1" applyFill="1" applyBorder="1" applyAlignment="1">
      <alignment horizontal="center" vertical="center" wrapText="1"/>
    </xf>
    <xf numFmtId="1" fontId="0" fillId="4" borderId="4" xfId="0" applyNumberFormat="1" applyFont="1" applyFill="1" applyBorder="1" applyAlignment="1">
      <alignment horizontal="center"/>
    </xf>
    <xf numFmtId="1" fontId="0" fillId="4" borderId="60" xfId="0" applyNumberFormat="1" applyFont="1" applyFill="1" applyBorder="1" applyAlignment="1">
      <alignment horizontal="center"/>
    </xf>
    <xf numFmtId="1" fontId="7" fillId="4" borderId="60" xfId="0" applyNumberFormat="1" applyFont="1" applyFill="1" applyBorder="1" applyAlignment="1">
      <alignment horizontal="center"/>
    </xf>
    <xf numFmtId="0" fontId="61" fillId="35" borderId="72" xfId="0" applyFont="1" applyFill="1" applyBorder="1" applyAlignment="1">
      <alignment horizontal="center"/>
    </xf>
    <xf numFmtId="1" fontId="61" fillId="35" borderId="52" xfId="0" applyNumberFormat="1" applyFont="1" applyFill="1" applyBorder="1" applyAlignment="1">
      <alignment horizontal="center"/>
    </xf>
    <xf numFmtId="9" fontId="61" fillId="35" borderId="53" xfId="2" applyFon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" fontId="61" fillId="35" borderId="53" xfId="0" applyNumberFormat="1" applyFont="1" applyFill="1" applyBorder="1" applyAlignment="1">
      <alignment horizontal="center"/>
    </xf>
    <xf numFmtId="1" fontId="63" fillId="48" borderId="14" xfId="0" applyNumberFormat="1" applyFont="1" applyFill="1" applyBorder="1" applyAlignment="1">
      <alignment horizontal="center" vertical="center"/>
    </xf>
    <xf numFmtId="1" fontId="63" fillId="48" borderId="14" xfId="0" applyNumberFormat="1" applyFont="1" applyFill="1" applyBorder="1" applyAlignment="1">
      <alignment horizontal="center" vertical="center" wrapText="1"/>
    </xf>
    <xf numFmtId="1" fontId="7" fillId="39" borderId="60" xfId="0" applyNumberFormat="1" applyFont="1" applyFill="1" applyBorder="1" applyAlignment="1">
      <alignment horizontal="center"/>
    </xf>
    <xf numFmtId="10" fontId="63" fillId="48" borderId="14" xfId="0" applyNumberFormat="1" applyFont="1" applyFill="1" applyBorder="1" applyAlignment="1">
      <alignment horizontal="center" vertical="center"/>
    </xf>
    <xf numFmtId="0" fontId="0" fillId="28" borderId="101" xfId="0" applyFill="1" applyBorder="1" applyAlignment="1">
      <alignment horizontal="left" indent="1"/>
    </xf>
    <xf numFmtId="0" fontId="0" fillId="28" borderId="101" xfId="0" applyNumberFormat="1" applyFill="1" applyBorder="1"/>
    <xf numFmtId="0" fontId="48" fillId="28" borderId="101" xfId="0" applyFont="1" applyFill="1" applyBorder="1"/>
    <xf numFmtId="0" fontId="0" fillId="34" borderId="101" xfId="0" applyFill="1" applyBorder="1" applyAlignment="1">
      <alignment horizontal="left" indent="1"/>
    </xf>
    <xf numFmtId="0" fontId="7" fillId="34" borderId="101" xfId="0" applyFont="1" applyFill="1" applyBorder="1" applyAlignment="1">
      <alignment horizontal="center"/>
    </xf>
    <xf numFmtId="0" fontId="7" fillId="34" borderId="101" xfId="0" applyNumberFormat="1" applyFont="1" applyFill="1" applyBorder="1" applyAlignment="1">
      <alignment horizontal="center"/>
    </xf>
    <xf numFmtId="0" fontId="0" fillId="34" borderId="101" xfId="0" applyNumberFormat="1" applyFont="1" applyFill="1" applyBorder="1" applyAlignment="1">
      <alignment horizontal="center"/>
    </xf>
    <xf numFmtId="0" fontId="48" fillId="34" borderId="101" xfId="0" applyFont="1" applyFill="1" applyBorder="1"/>
    <xf numFmtId="0" fontId="2" fillId="34" borderId="101" xfId="0" applyNumberFormat="1" applyFont="1" applyFill="1" applyBorder="1"/>
    <xf numFmtId="0" fontId="0" fillId="34" borderId="101" xfId="0" applyNumberFormat="1" applyFill="1" applyBorder="1"/>
    <xf numFmtId="0" fontId="7" fillId="34" borderId="101" xfId="0" applyFont="1" applyFill="1" applyBorder="1" applyAlignment="1">
      <alignment horizontal="left" indent="1"/>
    </xf>
    <xf numFmtId="0" fontId="35" fillId="34" borderId="101" xfId="0" applyNumberFormat="1" applyFont="1" applyFill="1" applyBorder="1"/>
    <xf numFmtId="0" fontId="7" fillId="34" borderId="101" xfId="0" applyNumberFormat="1" applyFont="1" applyFill="1" applyBorder="1"/>
    <xf numFmtId="0" fontId="3" fillId="49" borderId="101" xfId="0" applyFont="1" applyFill="1" applyBorder="1" applyAlignment="1">
      <alignment horizontal="center"/>
    </xf>
    <xf numFmtId="0" fontId="47" fillId="34" borderId="101" xfId="0" applyFont="1" applyFill="1" applyBorder="1" applyAlignment="1">
      <alignment horizontal="center"/>
    </xf>
    <xf numFmtId="0" fontId="65" fillId="35" borderId="41" xfId="27279" applyFont="1" applyFill="1" applyBorder="1" applyAlignment="1">
      <alignment horizontal="center" vertical="center" wrapText="1"/>
    </xf>
    <xf numFmtId="0" fontId="61" fillId="35" borderId="72" xfId="27279" applyFont="1" applyFill="1" applyBorder="1" applyAlignment="1">
      <alignment horizontal="center" vertical="center" wrapText="1"/>
    </xf>
    <xf numFmtId="0" fontId="61" fillId="35" borderId="85" xfId="41713" applyFont="1" applyFill="1" applyBorder="1" applyAlignment="1">
      <alignment horizontal="center" vertical="center" wrapText="1"/>
    </xf>
    <xf numFmtId="0" fontId="61" fillId="35" borderId="30" xfId="0" applyFont="1" applyFill="1" applyBorder="1" applyAlignment="1">
      <alignment horizontal="center" vertical="center"/>
    </xf>
    <xf numFmtId="0" fontId="61" fillId="35" borderId="81" xfId="0" applyFont="1" applyFill="1" applyBorder="1" applyAlignment="1">
      <alignment horizontal="center" vertical="center"/>
    </xf>
    <xf numFmtId="0" fontId="61" fillId="35" borderId="1" xfId="41712" applyFont="1" applyFill="1" applyBorder="1" applyAlignment="1">
      <alignment horizontal="center" vertical="center" wrapText="1"/>
    </xf>
    <xf numFmtId="0" fontId="61" fillId="35" borderId="52" xfId="0" applyFont="1" applyFill="1" applyBorder="1" applyAlignment="1">
      <alignment horizontal="center" vertical="center" wrapText="1"/>
    </xf>
    <xf numFmtId="0" fontId="61" fillId="35" borderId="2" xfId="0" applyFont="1" applyFill="1" applyBorder="1" applyAlignment="1">
      <alignment horizontal="center" vertical="center" wrapText="1"/>
    </xf>
    <xf numFmtId="0" fontId="61" fillId="35" borderId="52" xfId="41712" applyFont="1" applyFill="1" applyBorder="1" applyAlignment="1">
      <alignment horizontal="center" vertical="center" wrapText="1"/>
    </xf>
    <xf numFmtId="0" fontId="61" fillId="35" borderId="2" xfId="41712" applyFont="1" applyFill="1" applyBorder="1" applyAlignment="1">
      <alignment horizontal="center" vertical="center" wrapText="1"/>
    </xf>
    <xf numFmtId="0" fontId="61" fillId="35" borderId="53" xfId="41712" applyFont="1" applyFill="1" applyBorder="1" applyAlignment="1">
      <alignment horizontal="center" vertical="center" wrapText="1"/>
    </xf>
    <xf numFmtId="169" fontId="41" fillId="40" borderId="4" xfId="0" applyNumberFormat="1" applyFont="1" applyFill="1" applyBorder="1" applyAlignment="1">
      <alignment horizontal="center" vertical="center"/>
    </xf>
    <xf numFmtId="171" fontId="41" fillId="40" borderId="3" xfId="0" applyNumberFormat="1" applyFont="1" applyFill="1" applyBorder="1" applyAlignment="1">
      <alignment horizontal="center" vertical="center"/>
    </xf>
    <xf numFmtId="2" fontId="41" fillId="40" borderId="4" xfId="0" applyNumberFormat="1" applyFont="1" applyFill="1" applyBorder="1" applyAlignment="1">
      <alignment horizontal="center" vertical="center"/>
    </xf>
    <xf numFmtId="10" fontId="41" fillId="40" borderId="6" xfId="2" applyNumberFormat="1" applyFont="1" applyFill="1" applyBorder="1" applyAlignment="1">
      <alignment horizontal="center" vertical="center"/>
    </xf>
    <xf numFmtId="169" fontId="41" fillId="40" borderId="83" xfId="0" applyNumberFormat="1" applyFont="1" applyFill="1" applyBorder="1" applyAlignment="1">
      <alignment horizontal="center" vertical="center"/>
    </xf>
    <xf numFmtId="171" fontId="41" fillId="40" borderId="80" xfId="0" applyNumberFormat="1" applyFont="1" applyFill="1" applyBorder="1" applyAlignment="1">
      <alignment horizontal="center" vertical="center"/>
    </xf>
    <xf numFmtId="2" fontId="41" fillId="40" borderId="83" xfId="0" applyNumberFormat="1" applyFont="1" applyFill="1" applyBorder="1" applyAlignment="1">
      <alignment horizontal="center" vertical="center"/>
    </xf>
    <xf numFmtId="10" fontId="41" fillId="40" borderId="42" xfId="2" applyNumberFormat="1" applyFont="1" applyFill="1" applyBorder="1" applyAlignment="1">
      <alignment horizontal="center" vertical="center"/>
    </xf>
    <xf numFmtId="10" fontId="41" fillId="40" borderId="30" xfId="2" applyNumberFormat="1" applyFont="1" applyFill="1" applyBorder="1" applyAlignment="1">
      <alignment horizontal="center" vertical="center"/>
    </xf>
    <xf numFmtId="10" fontId="41" fillId="40" borderId="81" xfId="2" applyNumberFormat="1" applyFont="1" applyFill="1" applyBorder="1" applyAlignment="1">
      <alignment horizontal="center" vertical="center"/>
    </xf>
    <xf numFmtId="164" fontId="7" fillId="4" borderId="103" xfId="0" applyNumberFormat="1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1" xfId="0" applyFill="1" applyBorder="1" applyAlignment="1">
      <alignment horizontal="center"/>
    </xf>
    <xf numFmtId="164" fontId="7" fillId="4" borderId="83" xfId="0" applyNumberFormat="1" applyFont="1" applyFill="1" applyBorder="1" applyAlignment="1">
      <alignment horizontal="center"/>
    </xf>
    <xf numFmtId="0" fontId="54" fillId="39" borderId="4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2" fillId="29" borderId="0" xfId="0" applyFont="1" applyFill="1"/>
    <xf numFmtId="0" fontId="2" fillId="33" borderId="0" xfId="0" applyFont="1" applyFill="1"/>
    <xf numFmtId="0" fontId="54" fillId="39" borderId="101" xfId="0" applyFont="1" applyFill="1" applyBorder="1" applyAlignment="1">
      <alignment horizontal="center" vertical="center"/>
    </xf>
    <xf numFmtId="0" fontId="7" fillId="39" borderId="83" xfId="0" applyFont="1" applyFill="1" applyBorder="1" applyAlignment="1">
      <alignment horizontal="center" vertical="center"/>
    </xf>
    <xf numFmtId="0" fontId="3" fillId="47" borderId="106" xfId="0" applyFont="1" applyFill="1" applyBorder="1" applyAlignment="1">
      <alignment horizontal="left"/>
    </xf>
    <xf numFmtId="0" fontId="3" fillId="47" borderId="106" xfId="0" applyNumberFormat="1" applyFont="1" applyFill="1" applyBorder="1"/>
    <xf numFmtId="0" fontId="3" fillId="47" borderId="105" xfId="0" applyFont="1" applyFill="1" applyBorder="1"/>
    <xf numFmtId="0" fontId="3" fillId="47" borderId="0" xfId="0" applyFont="1" applyFill="1"/>
    <xf numFmtId="164" fontId="61" fillId="35" borderId="52" xfId="0" applyNumberFormat="1" applyFont="1" applyFill="1" applyBorder="1" applyAlignment="1">
      <alignment horizontal="center"/>
    </xf>
    <xf numFmtId="9" fontId="7" fillId="4" borderId="25" xfId="2" applyFont="1" applyFill="1" applyBorder="1" applyAlignment="1">
      <alignment horizontal="center"/>
    </xf>
    <xf numFmtId="0" fontId="7" fillId="4" borderId="93" xfId="0" applyFont="1" applyFill="1" applyBorder="1"/>
    <xf numFmtId="0" fontId="7" fillId="4" borderId="21" xfId="0" applyFont="1" applyFill="1" applyBorder="1"/>
    <xf numFmtId="0" fontId="0" fillId="0" borderId="20" xfId="0" applyBorder="1" applyAlignment="1">
      <alignment horizontal="center"/>
    </xf>
    <xf numFmtId="0" fontId="7" fillId="4" borderId="101" xfId="0" applyFont="1" applyFill="1" applyBorder="1"/>
    <xf numFmtId="0" fontId="0" fillId="2" borderId="101" xfId="0" applyFill="1" applyBorder="1"/>
    <xf numFmtId="0" fontId="0" fillId="50" borderId="101" xfId="0" applyFill="1" applyBorder="1"/>
    <xf numFmtId="0" fontId="3" fillId="50" borderId="101" xfId="0" applyFont="1" applyFill="1" applyBorder="1"/>
    <xf numFmtId="0" fontId="7" fillId="4" borderId="88" xfId="0" applyFont="1" applyFill="1" applyBorder="1"/>
    <xf numFmtId="0" fontId="0" fillId="0" borderId="95" xfId="0" applyFill="1" applyBorder="1" applyAlignment="1">
      <alignment horizontal="center"/>
    </xf>
    <xf numFmtId="0" fontId="7" fillId="4" borderId="83" xfId="0" applyNumberFormat="1" applyFont="1" applyFill="1" applyBorder="1" applyAlignment="1">
      <alignment horizontal="center"/>
    </xf>
    <xf numFmtId="9" fontId="7" fillId="4" borderId="12" xfId="2" applyFont="1" applyFill="1" applyBorder="1" applyAlignment="1">
      <alignment horizontal="center"/>
    </xf>
    <xf numFmtId="176" fontId="7" fillId="4" borderId="101" xfId="0" applyNumberFormat="1" applyFont="1" applyFill="1" applyBorder="1" applyAlignment="1">
      <alignment horizontal="center"/>
    </xf>
    <xf numFmtId="176" fontId="7" fillId="4" borderId="95" xfId="0" applyNumberFormat="1" applyFont="1" applyFill="1" applyBorder="1" applyAlignment="1">
      <alignment horizontal="center"/>
    </xf>
    <xf numFmtId="0" fontId="7" fillId="4" borderId="20" xfId="0" applyFont="1" applyFill="1" applyBorder="1"/>
    <xf numFmtId="176" fontId="7" fillId="4" borderId="20" xfId="0" applyNumberFormat="1" applyFont="1" applyFill="1" applyBorder="1" applyAlignment="1">
      <alignment horizontal="center"/>
    </xf>
    <xf numFmtId="176" fontId="7" fillId="4" borderId="4" xfId="0" applyNumberFormat="1" applyFont="1" applyFill="1" applyBorder="1" applyAlignment="1">
      <alignment horizontal="center"/>
    </xf>
    <xf numFmtId="176" fontId="7" fillId="4" borderId="83" xfId="0" applyNumberFormat="1" applyFont="1" applyFill="1" applyBorder="1" applyAlignment="1">
      <alignment horizontal="center"/>
    </xf>
    <xf numFmtId="0" fontId="7" fillId="28" borderId="10" xfId="0" applyFont="1" applyFill="1" applyBorder="1"/>
    <xf numFmtId="0" fontId="7" fillId="28" borderId="13" xfId="0" applyFont="1" applyFill="1" applyBorder="1"/>
    <xf numFmtId="0" fontId="7" fillId="28" borderId="14" xfId="0" applyFont="1" applyFill="1" applyBorder="1"/>
    <xf numFmtId="164" fontId="2" fillId="4" borderId="103" xfId="0" applyNumberFormat="1" applyFont="1" applyFill="1" applyBorder="1" applyAlignment="1">
      <alignment horizontal="center"/>
    </xf>
    <xf numFmtId="0" fontId="0" fillId="51" borderId="95" xfId="0" applyNumberFormat="1" applyFill="1" applyBorder="1" applyAlignment="1">
      <alignment horizontal="center" vertical="center"/>
    </xf>
    <xf numFmtId="164" fontId="7" fillId="4" borderId="90" xfId="1" applyNumberFormat="1" applyFont="1" applyFill="1" applyBorder="1" applyAlignment="1">
      <alignment horizontal="center"/>
    </xf>
    <xf numFmtId="164" fontId="7" fillId="4" borderId="96" xfId="0" applyNumberFormat="1" applyFont="1" applyFill="1" applyBorder="1" applyAlignment="1">
      <alignment horizontal="center"/>
    </xf>
    <xf numFmtId="164" fontId="7" fillId="4" borderId="103" xfId="1" applyNumberFormat="1" applyFont="1" applyFill="1" applyBorder="1" applyAlignment="1">
      <alignment horizontal="center"/>
    </xf>
    <xf numFmtId="0" fontId="0" fillId="0" borderId="25" xfId="0" applyNumberFormat="1" applyBorder="1"/>
    <xf numFmtId="0" fontId="3" fillId="0" borderId="25" xfId="0" applyNumberFormat="1" applyFont="1" applyBorder="1"/>
    <xf numFmtId="0" fontId="3" fillId="52" borderId="107" xfId="0" applyNumberFormat="1" applyFont="1" applyFill="1" applyBorder="1"/>
    <xf numFmtId="164" fontId="35" fillId="4" borderId="101" xfId="0" applyNumberFormat="1" applyFont="1" applyFill="1" applyBorder="1" applyAlignment="1">
      <alignment horizontal="center"/>
    </xf>
    <xf numFmtId="171" fontId="41" fillId="53" borderId="3" xfId="0" applyNumberFormat="1" applyFont="1" applyFill="1" applyBorder="1" applyAlignment="1">
      <alignment horizontal="center" vertical="center"/>
    </xf>
    <xf numFmtId="0" fontId="3" fillId="0" borderId="105" xfId="0" applyNumberFormat="1" applyFont="1" applyBorder="1"/>
    <xf numFmtId="164" fontId="51" fillId="54" borderId="20" xfId="0" applyNumberFormat="1" applyFont="1" applyFill="1" applyBorder="1" applyAlignment="1">
      <alignment horizontal="center" vertical="center"/>
    </xf>
    <xf numFmtId="0" fontId="63" fillId="48" borderId="1" xfId="0" applyFont="1" applyFill="1" applyBorder="1" applyAlignment="1">
      <alignment horizontal="center" vertical="center"/>
    </xf>
    <xf numFmtId="0" fontId="63" fillId="48" borderId="64" xfId="0" applyFont="1" applyFill="1" applyBorder="1" applyAlignment="1">
      <alignment horizontal="center" vertical="center"/>
    </xf>
    <xf numFmtId="167" fontId="3" fillId="28" borderId="10" xfId="0" applyNumberFormat="1" applyFont="1" applyFill="1" applyBorder="1" applyAlignment="1">
      <alignment horizontal="center"/>
    </xf>
    <xf numFmtId="167" fontId="3" fillId="28" borderId="13" xfId="0" applyNumberFormat="1" applyFont="1" applyFill="1" applyBorder="1" applyAlignment="1">
      <alignment horizontal="center"/>
    </xf>
    <xf numFmtId="167" fontId="3" fillId="28" borderId="14" xfId="0" applyNumberFormat="1" applyFont="1" applyFill="1" applyBorder="1" applyAlignment="1">
      <alignment horizont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4" fillId="28" borderId="49" xfId="0" applyFont="1" applyFill="1" applyBorder="1" applyAlignment="1">
      <alignment horizontal="center" vertical="center" wrapText="1"/>
    </xf>
    <xf numFmtId="0" fontId="3" fillId="28" borderId="23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50" xfId="0" applyFont="1" applyFill="1" applyBorder="1" applyAlignment="1">
      <alignment horizontal="center" vertical="center" wrapText="1"/>
    </xf>
    <xf numFmtId="0" fontId="63" fillId="48" borderId="19" xfId="0" applyFont="1" applyFill="1" applyBorder="1" applyAlignment="1">
      <alignment horizontal="center" vertical="center" wrapText="1"/>
    </xf>
    <xf numFmtId="0" fontId="63" fillId="48" borderId="1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27" borderId="58" xfId="0" applyFont="1" applyFill="1" applyBorder="1" applyAlignment="1">
      <alignment horizontal="center" vertical="center" wrapText="1"/>
    </xf>
    <xf numFmtId="0" fontId="7" fillId="27" borderId="54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27" borderId="9" xfId="0" applyFont="1" applyFill="1" applyBorder="1" applyAlignment="1">
      <alignment horizontal="center" vertical="center" wrapText="1"/>
    </xf>
    <xf numFmtId="168" fontId="42" fillId="33" borderId="23" xfId="0" applyNumberFormat="1" applyFont="1" applyFill="1" applyBorder="1" applyAlignment="1">
      <alignment horizontal="center" vertical="center"/>
    </xf>
    <xf numFmtId="168" fontId="42" fillId="33" borderId="0" xfId="0" applyNumberFormat="1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34" borderId="54" xfId="0" applyFont="1" applyFill="1" applyBorder="1"/>
    <xf numFmtId="0" fontId="0" fillId="34" borderId="5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64" fontId="3" fillId="39" borderId="75" xfId="0" applyNumberFormat="1" applyFont="1" applyFill="1" applyBorder="1" applyAlignment="1">
      <alignment horizontal="center" vertical="center"/>
    </xf>
    <xf numFmtId="164" fontId="3" fillId="39" borderId="12" xfId="0" applyNumberFormat="1" applyFont="1" applyFill="1" applyBorder="1" applyAlignment="1">
      <alignment horizontal="center" vertical="center"/>
    </xf>
    <xf numFmtId="0" fontId="35" fillId="39" borderId="62" xfId="0" applyFont="1" applyFill="1" applyBorder="1" applyAlignment="1">
      <alignment horizontal="center" vertical="center"/>
    </xf>
    <xf numFmtId="0" fontId="35" fillId="39" borderId="80" xfId="0" applyFont="1" applyFill="1" applyBorder="1" applyAlignment="1">
      <alignment horizontal="center" vertical="center"/>
    </xf>
    <xf numFmtId="9" fontId="3" fillId="39" borderId="75" xfId="2" applyFont="1" applyFill="1" applyBorder="1" applyAlignment="1">
      <alignment horizontal="center" vertical="center"/>
    </xf>
    <xf numFmtId="9" fontId="3" fillId="39" borderId="12" xfId="2" applyFont="1" applyFill="1" applyBorder="1" applyAlignment="1">
      <alignment horizontal="center" vertical="center"/>
    </xf>
    <xf numFmtId="164" fontId="35" fillId="39" borderId="75" xfId="0" applyNumberFormat="1" applyFont="1" applyFill="1" applyBorder="1" applyAlignment="1">
      <alignment horizontal="center" vertical="center"/>
    </xf>
    <xf numFmtId="164" fontId="35" fillId="39" borderId="12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wrapText="1"/>
    </xf>
    <xf numFmtId="2" fontId="61" fillId="35" borderId="8" xfId="0" applyNumberFormat="1" applyFont="1" applyFill="1" applyBorder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0" fontId="61" fillId="35" borderId="82" xfId="0" applyFont="1" applyFill="1" applyBorder="1" applyAlignment="1">
      <alignment horizontal="center" vertical="center" wrapText="1"/>
    </xf>
    <xf numFmtId="0" fontId="61" fillId="35" borderId="104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8" xfId="0" applyFont="1" applyFill="1" applyBorder="1" applyAlignment="1">
      <alignment horizontal="center" vertical="center" wrapText="1"/>
    </xf>
    <xf numFmtId="0" fontId="61" fillId="35" borderId="49" xfId="0" applyFont="1" applyFill="1" applyBorder="1" applyAlignment="1">
      <alignment horizontal="center" vertical="center" wrapText="1"/>
    </xf>
    <xf numFmtId="9" fontId="61" fillId="35" borderId="9" xfId="2" applyNumberFormat="1" applyFont="1" applyFill="1" applyBorder="1" applyAlignment="1">
      <alignment horizontal="center" vertical="center"/>
    </xf>
    <xf numFmtId="9" fontId="61" fillId="35" borderId="15" xfId="2" applyNumberFormat="1" applyFont="1" applyFill="1" applyBorder="1" applyAlignment="1">
      <alignment horizontal="center" vertical="center"/>
    </xf>
    <xf numFmtId="164" fontId="3" fillId="39" borderId="5" xfId="0" applyNumberFormat="1" applyFont="1" applyFill="1" applyBorder="1" applyAlignment="1">
      <alignment horizontal="center" vertical="center"/>
    </xf>
    <xf numFmtId="0" fontId="35" fillId="39" borderId="28" xfId="0" applyFont="1" applyFill="1" applyBorder="1" applyAlignment="1">
      <alignment horizontal="center" vertical="center"/>
    </xf>
    <xf numFmtId="164" fontId="35" fillId="39" borderId="5" xfId="0" applyNumberFormat="1" applyFont="1" applyFill="1" applyBorder="1" applyAlignment="1">
      <alignment horizontal="center" vertical="center"/>
    </xf>
    <xf numFmtId="9" fontId="3" fillId="39" borderId="5" xfId="2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9" fontId="0" fillId="0" borderId="9" xfId="2" applyNumberFormat="1" applyFont="1" applyFill="1" applyBorder="1" applyAlignment="1">
      <alignment horizontal="center" vertical="center"/>
    </xf>
    <xf numFmtId="9" fontId="0" fillId="0" borderId="15" xfId="2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9" fontId="0" fillId="0" borderId="19" xfId="2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50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62" fillId="28" borderId="8" xfId="0" applyFont="1" applyFill="1" applyBorder="1" applyAlignment="1">
      <alignment horizontal="center" vertical="center" wrapText="1"/>
    </xf>
    <xf numFmtId="0" fontId="62" fillId="28" borderId="17" xfId="0" applyFont="1" applyFill="1" applyBorder="1" applyAlignment="1">
      <alignment horizontal="center" vertical="center" wrapText="1"/>
    </xf>
    <xf numFmtId="0" fontId="62" fillId="28" borderId="4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10" fontId="0" fillId="0" borderId="19" xfId="2" applyNumberFormat="1" applyFont="1" applyFill="1" applyBorder="1" applyAlignment="1">
      <alignment horizontal="center" vertical="center"/>
    </xf>
    <xf numFmtId="172" fontId="7" fillId="28" borderId="13" xfId="0" applyNumberFormat="1" applyFont="1" applyFill="1" applyBorder="1" applyAlignment="1">
      <alignment horizontal="center"/>
    </xf>
    <xf numFmtId="10" fontId="0" fillId="0" borderId="9" xfId="2" applyNumberFormat="1" applyFont="1" applyFill="1" applyBorder="1" applyAlignment="1">
      <alignment horizontal="center" vertical="center"/>
    </xf>
    <xf numFmtId="10" fontId="0" fillId="0" borderId="15" xfId="2" applyNumberFormat="1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 wrapText="1"/>
    </xf>
    <xf numFmtId="0" fontId="66" fillId="27" borderId="97" xfId="0" applyFont="1" applyFill="1" applyBorder="1" applyAlignment="1">
      <alignment horizontal="center" vertical="center" wrapText="1"/>
    </xf>
    <xf numFmtId="0" fontId="66" fillId="27" borderId="29" xfId="0" applyFont="1" applyFill="1" applyBorder="1" applyAlignment="1">
      <alignment horizontal="center" vertical="center" wrapText="1"/>
    </xf>
    <xf numFmtId="0" fontId="66" fillId="27" borderId="59" xfId="0" applyFont="1" applyFill="1" applyBorder="1" applyAlignment="1">
      <alignment horizontal="center" vertical="center"/>
    </xf>
    <xf numFmtId="0" fontId="66" fillId="27" borderId="26" xfId="0" applyFont="1" applyFill="1" applyBorder="1" applyAlignment="1">
      <alignment horizontal="center" vertical="center"/>
    </xf>
    <xf numFmtId="172" fontId="4" fillId="34" borderId="0" xfId="0" applyNumberFormat="1" applyFont="1" applyFill="1" applyBorder="1" applyAlignment="1">
      <alignment horizontal="center" vertical="center"/>
    </xf>
    <xf numFmtId="0" fontId="7" fillId="40" borderId="59" xfId="0" applyFont="1" applyFill="1" applyBorder="1" applyAlignment="1">
      <alignment horizontal="center" vertical="center" wrapText="1"/>
    </xf>
    <xf numFmtId="164" fontId="61" fillId="35" borderId="82" xfId="0" applyNumberFormat="1" applyFont="1" applyFill="1" applyBorder="1" applyAlignment="1">
      <alignment horizontal="center" vertical="center"/>
    </xf>
    <xf numFmtId="164" fontId="61" fillId="35" borderId="24" xfId="0" applyNumberFormat="1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45" fillId="40" borderId="59" xfId="0" applyFont="1" applyFill="1" applyBorder="1" applyAlignment="1">
      <alignment horizontal="center" vertical="center" wrapText="1"/>
    </xf>
    <xf numFmtId="0" fontId="45" fillId="40" borderId="97" xfId="0" applyFont="1" applyFill="1" applyBorder="1" applyAlignment="1">
      <alignment horizontal="center" vertical="center" wrapText="1"/>
    </xf>
    <xf numFmtId="164" fontId="61" fillId="35" borderId="23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40" borderId="77" xfId="0" applyNumberFormat="1" applyFont="1" applyFill="1" applyBorder="1" applyAlignment="1">
      <alignment horizontal="center" vertical="center"/>
    </xf>
    <xf numFmtId="164" fontId="3" fillId="40" borderId="0" xfId="0" applyNumberFormat="1" applyFont="1" applyFill="1" applyBorder="1" applyAlignment="1">
      <alignment horizontal="center" vertical="center"/>
    </xf>
    <xf numFmtId="0" fontId="7" fillId="40" borderId="62" xfId="0" applyFont="1" applyFill="1" applyBorder="1" applyAlignment="1">
      <alignment horizontal="center" vertical="center" wrapText="1"/>
    </xf>
    <xf numFmtId="0" fontId="7" fillId="40" borderId="97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164" fontId="3" fillId="0" borderId="7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4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9" fontId="44" fillId="0" borderId="76" xfId="2" applyFont="1" applyFill="1" applyBorder="1" applyAlignment="1">
      <alignment horizontal="center" vertical="center"/>
    </xf>
    <xf numFmtId="9" fontId="44" fillId="0" borderId="45" xfId="2" applyFont="1" applyFill="1" applyBorder="1" applyAlignment="1">
      <alignment horizontal="center" vertical="center"/>
    </xf>
    <xf numFmtId="9" fontId="3" fillId="0" borderId="76" xfId="2" applyFont="1" applyFill="1" applyBorder="1" applyAlignment="1">
      <alignment horizontal="center" vertical="center"/>
    </xf>
    <xf numFmtId="9" fontId="3" fillId="0" borderId="46" xfId="2" applyFont="1" applyFill="1" applyBorder="1" applyAlignment="1">
      <alignment horizontal="center" vertical="center"/>
    </xf>
    <xf numFmtId="0" fontId="0" fillId="40" borderId="97" xfId="0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7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9" fontId="3" fillId="0" borderId="76" xfId="2" applyFont="1" applyBorder="1" applyAlignment="1">
      <alignment horizontal="center" vertical="center"/>
    </xf>
    <xf numFmtId="9" fontId="3" fillId="0" borderId="46" xfId="2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9" fontId="3" fillId="0" borderId="45" xfId="2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35" fillId="31" borderId="1" xfId="0" applyFont="1" applyFill="1" applyBorder="1" applyAlignment="1">
      <alignment horizontal="center" vertical="center"/>
    </xf>
    <xf numFmtId="0" fontId="35" fillId="31" borderId="2" xfId="0" applyFont="1" applyFill="1" applyBorder="1" applyAlignment="1">
      <alignment horizontal="center" vertical="center"/>
    </xf>
    <xf numFmtId="0" fontId="35" fillId="31" borderId="64" xfId="0" applyFont="1" applyFill="1" applyBorder="1" applyAlignment="1">
      <alignment horizontal="center" vertical="center"/>
    </xf>
    <xf numFmtId="0" fontId="35" fillId="33" borderId="1" xfId="0" applyFont="1" applyFill="1" applyBorder="1" applyAlignment="1">
      <alignment horizontal="center" vertical="center"/>
    </xf>
    <xf numFmtId="0" fontId="35" fillId="33" borderId="2" xfId="0" applyFont="1" applyFill="1" applyBorder="1" applyAlignment="1">
      <alignment horizontal="center" vertical="center"/>
    </xf>
    <xf numFmtId="0" fontId="35" fillId="33" borderId="64" xfId="0" applyFont="1" applyFill="1" applyBorder="1" applyAlignment="1">
      <alignment horizontal="center" vertical="center"/>
    </xf>
    <xf numFmtId="169" fontId="61" fillId="35" borderId="28" xfId="0" applyNumberFormat="1" applyFont="1" applyFill="1" applyBorder="1" applyAlignment="1">
      <alignment horizontal="center" vertical="center"/>
    </xf>
    <xf numFmtId="169" fontId="61" fillId="35" borderId="80" xfId="0" applyNumberFormat="1" applyFont="1" applyFill="1" applyBorder="1" applyAlignment="1">
      <alignment horizontal="center" vertical="center"/>
    </xf>
    <xf numFmtId="1" fontId="61" fillId="35" borderId="28" xfId="0" applyNumberFormat="1" applyFont="1" applyFill="1" applyBorder="1" applyAlignment="1">
      <alignment horizontal="center" vertical="center"/>
    </xf>
    <xf numFmtId="1" fontId="61" fillId="35" borderId="80" xfId="0" applyNumberFormat="1" applyFont="1" applyFill="1" applyBorder="1" applyAlignment="1">
      <alignment horizontal="center" vertical="center"/>
    </xf>
    <xf numFmtId="1" fontId="61" fillId="35" borderId="5" xfId="0" applyNumberFormat="1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164" fontId="61" fillId="35" borderId="28" xfId="0" applyNumberFormat="1" applyFont="1" applyFill="1" applyBorder="1" applyAlignment="1">
      <alignment horizontal="center" vertical="center"/>
    </xf>
    <xf numFmtId="164" fontId="61" fillId="35" borderId="80" xfId="0" applyNumberFormat="1" applyFont="1" applyFill="1" applyBorder="1" applyAlignment="1">
      <alignment horizontal="center" vertical="center"/>
    </xf>
    <xf numFmtId="164" fontId="61" fillId="35" borderId="5" xfId="0" applyNumberFormat="1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35" fillId="32" borderId="28" xfId="0" applyFont="1" applyFill="1" applyBorder="1" applyAlignment="1">
      <alignment horizontal="center" vertical="center"/>
    </xf>
    <xf numFmtId="0" fontId="35" fillId="32" borderId="5" xfId="0" applyFont="1" applyFill="1" applyBorder="1" applyAlignment="1">
      <alignment horizontal="center" vertical="center"/>
    </xf>
    <xf numFmtId="0" fontId="35" fillId="32" borderId="7" xfId="0" applyFont="1" applyFill="1" applyBorder="1" applyAlignment="1">
      <alignment horizontal="center" vertical="center"/>
    </xf>
    <xf numFmtId="0" fontId="61" fillId="35" borderId="72" xfId="0" applyFont="1" applyFill="1" applyBorder="1" applyAlignment="1">
      <alignment horizontal="center" vertical="center"/>
    </xf>
    <xf numFmtId="0" fontId="61" fillId="35" borderId="52" xfId="0" applyFont="1" applyFill="1" applyBorder="1" applyAlignment="1">
      <alignment horizontal="center" vertical="center"/>
    </xf>
    <xf numFmtId="0" fontId="61" fillId="35" borderId="53" xfId="0" applyFont="1" applyFill="1" applyBorder="1" applyAlignment="1">
      <alignment horizontal="center" vertical="center"/>
    </xf>
    <xf numFmtId="0" fontId="35" fillId="34" borderId="8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5" fillId="29" borderId="1" xfId="0" applyFont="1" applyFill="1" applyBorder="1" applyAlignment="1">
      <alignment horizontal="center" vertical="center"/>
    </xf>
    <xf numFmtId="0" fontId="35" fillId="29" borderId="2" xfId="0" applyFont="1" applyFill="1" applyBorder="1" applyAlignment="1">
      <alignment horizontal="center" vertical="center"/>
    </xf>
    <xf numFmtId="0" fontId="35" fillId="29" borderId="64" xfId="0" applyFont="1" applyFill="1" applyBorder="1" applyAlignment="1">
      <alignment horizontal="center" vertical="center"/>
    </xf>
    <xf numFmtId="0" fontId="35" fillId="28" borderId="1" xfId="0" applyFont="1" applyFill="1" applyBorder="1" applyAlignment="1">
      <alignment horizontal="center" vertical="center"/>
    </xf>
    <xf numFmtId="0" fontId="35" fillId="28" borderId="2" xfId="0" applyFont="1" applyFill="1" applyBorder="1" applyAlignment="1">
      <alignment horizontal="center" vertical="center"/>
    </xf>
    <xf numFmtId="0" fontId="35" fillId="28" borderId="64" xfId="0" applyFont="1" applyFill="1" applyBorder="1" applyAlignment="1">
      <alignment horizontal="center" vertical="center"/>
    </xf>
    <xf numFmtId="0" fontId="35" fillId="30" borderId="1" xfId="0" applyFont="1" applyFill="1" applyBorder="1" applyAlignment="1">
      <alignment horizontal="center" vertical="center"/>
    </xf>
    <xf numFmtId="0" fontId="35" fillId="30" borderId="2" xfId="0" applyFont="1" applyFill="1" applyBorder="1" applyAlignment="1">
      <alignment horizontal="center" vertical="center"/>
    </xf>
    <xf numFmtId="0" fontId="35" fillId="30" borderId="64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 textRotation="90"/>
    </xf>
    <xf numFmtId="0" fontId="64" fillId="35" borderId="15" xfId="0" applyFont="1" applyFill="1" applyBorder="1" applyAlignment="1">
      <alignment horizontal="center" vertical="center" textRotation="90"/>
    </xf>
    <xf numFmtId="164" fontId="3" fillId="0" borderId="0" xfId="0" applyNumberFormat="1" applyFont="1" applyBorder="1" applyAlignment="1">
      <alignment horizontal="center" vertical="center"/>
    </xf>
    <xf numFmtId="9" fontId="61" fillId="35" borderId="7" xfId="2" applyFont="1" applyFill="1" applyBorder="1" applyAlignment="1">
      <alignment horizontal="center" vertical="center"/>
    </xf>
    <xf numFmtId="9" fontId="61" fillId="35" borderId="74" xfId="2" applyFont="1" applyFill="1" applyBorder="1" applyAlignment="1">
      <alignment horizontal="center" vertical="center"/>
    </xf>
    <xf numFmtId="164" fontId="61" fillId="35" borderId="47" xfId="0" applyNumberFormat="1" applyFont="1" applyFill="1" applyBorder="1" applyAlignment="1">
      <alignment horizontal="center" vertical="center"/>
    </xf>
    <xf numFmtId="164" fontId="3" fillId="40" borderId="75" xfId="0" applyNumberFormat="1" applyFont="1" applyFill="1" applyBorder="1" applyAlignment="1">
      <alignment horizontal="center" vertical="center"/>
    </xf>
    <xf numFmtId="164" fontId="3" fillId="40" borderId="20" xfId="0" applyNumberFormat="1" applyFont="1" applyFill="1" applyBorder="1" applyAlignment="1">
      <alignment horizontal="center" vertical="center"/>
    </xf>
    <xf numFmtId="164" fontId="3" fillId="0" borderId="88" xfId="0" applyNumberFormat="1" applyFont="1" applyBorder="1" applyAlignment="1">
      <alignment horizontal="center" vertical="center"/>
    </xf>
    <xf numFmtId="0" fontId="50" fillId="34" borderId="101" xfId="42097" applyFont="1" applyFill="1" applyBorder="1" applyAlignment="1">
      <alignment horizontal="center" wrapText="1"/>
    </xf>
    <xf numFmtId="0" fontId="3" fillId="47" borderId="101" xfId="0" applyFont="1" applyFill="1" applyBorder="1" applyAlignment="1">
      <alignment horizontal="center"/>
    </xf>
    <xf numFmtId="164" fontId="51" fillId="32" borderId="54" xfId="0" applyNumberFormat="1" applyFont="1" applyFill="1" applyBorder="1" applyAlignment="1">
      <alignment horizontal="center" vertical="center" wrapText="1"/>
    </xf>
    <xf numFmtId="164" fontId="51" fillId="32" borderId="67" xfId="0" applyNumberFormat="1" applyFont="1" applyFill="1" applyBorder="1" applyAlignment="1">
      <alignment horizontal="center" vertical="center" wrapText="1"/>
    </xf>
    <xf numFmtId="164" fontId="22" fillId="32" borderId="67" xfId="0" applyNumberFormat="1" applyFont="1" applyFill="1" applyBorder="1" applyAlignment="1">
      <alignment horizontal="center" vertical="center" wrapText="1"/>
    </xf>
    <xf numFmtId="0" fontId="22" fillId="44" borderId="101" xfId="0" applyFont="1" applyFill="1" applyBorder="1" applyAlignment="1">
      <alignment horizontal="center" vertical="center"/>
    </xf>
    <xf numFmtId="0" fontId="58" fillId="31" borderId="101" xfId="0" applyFont="1" applyFill="1" applyBorder="1" applyAlignment="1">
      <alignment horizontal="center"/>
    </xf>
    <xf numFmtId="164" fontId="22" fillId="32" borderId="54" xfId="0" applyNumberFormat="1" applyFont="1" applyFill="1" applyBorder="1" applyAlignment="1">
      <alignment horizontal="center" vertical="center" wrapText="1"/>
    </xf>
    <xf numFmtId="166" fontId="53" fillId="32" borderId="99" xfId="0" applyNumberFormat="1" applyFont="1" applyFill="1" applyBorder="1" applyAlignment="1">
      <alignment horizontal="center" vertical="center"/>
    </xf>
    <xf numFmtId="166" fontId="53" fillId="32" borderId="100" xfId="0" applyNumberFormat="1" applyFont="1" applyFill="1" applyBorder="1" applyAlignment="1">
      <alignment horizontal="center" vertical="center"/>
    </xf>
    <xf numFmtId="164" fontId="52" fillId="38" borderId="3" xfId="0" applyNumberFormat="1" applyFont="1" applyFill="1" applyBorder="1" applyAlignment="1">
      <alignment horizontal="center" vertical="center"/>
    </xf>
    <xf numFmtId="164" fontId="52" fillId="38" borderId="78" xfId="0" applyNumberFormat="1" applyFont="1" applyFill="1" applyBorder="1" applyAlignment="1">
      <alignment horizontal="center" vertical="center"/>
    </xf>
    <xf numFmtId="166" fontId="53" fillId="32" borderId="4" xfId="0" applyNumberFormat="1" applyFont="1" applyFill="1" applyBorder="1" applyAlignment="1">
      <alignment horizontal="center" vertical="center"/>
    </xf>
    <xf numFmtId="166" fontId="53" fillId="32" borderId="83" xfId="0" applyNumberFormat="1" applyFont="1" applyFill="1" applyBorder="1" applyAlignment="1">
      <alignment horizontal="center" vertical="center"/>
    </xf>
    <xf numFmtId="164" fontId="53" fillId="32" borderId="4" xfId="0" applyNumberFormat="1" applyFont="1" applyFill="1" applyBorder="1" applyAlignment="1">
      <alignment horizontal="center" vertical="center"/>
    </xf>
    <xf numFmtId="164" fontId="53" fillId="32" borderId="83" xfId="0" applyNumberFormat="1" applyFont="1" applyFill="1" applyBorder="1" applyAlignment="1">
      <alignment horizontal="center" vertical="center"/>
    </xf>
    <xf numFmtId="164" fontId="53" fillId="32" borderId="30" xfId="0" applyNumberFormat="1" applyFont="1" applyFill="1" applyBorder="1" applyAlignment="1">
      <alignment horizontal="center" vertical="center"/>
    </xf>
    <xf numFmtId="164" fontId="53" fillId="32" borderId="81" xfId="0" applyNumberFormat="1" applyFont="1" applyFill="1" applyBorder="1" applyAlignment="1">
      <alignment horizontal="center" vertical="center"/>
    </xf>
    <xf numFmtId="164" fontId="22" fillId="32" borderId="58" xfId="0" applyNumberFormat="1" applyFont="1" applyFill="1" applyBorder="1" applyAlignment="1">
      <alignment horizontal="center" vertical="center" wrapText="1"/>
    </xf>
    <xf numFmtId="173" fontId="51" fillId="31" borderId="9" xfId="0" applyNumberFormat="1" applyFont="1" applyFill="1" applyBorder="1" applyAlignment="1">
      <alignment horizontal="center" vertical="center" wrapText="1"/>
    </xf>
    <xf numFmtId="173" fontId="51" fillId="31" borderId="54" xfId="0" applyNumberFormat="1" applyFont="1" applyFill="1" applyBorder="1" applyAlignment="1">
      <alignment horizontal="center" vertical="center" wrapText="1"/>
    </xf>
    <xf numFmtId="173" fontId="51" fillId="31" borderId="94" xfId="0" applyNumberFormat="1" applyFont="1" applyFill="1" applyBorder="1" applyAlignment="1">
      <alignment horizontal="center" vertical="center" wrapText="1"/>
    </xf>
    <xf numFmtId="175" fontId="53" fillId="32" borderId="99" xfId="0" applyNumberFormat="1" applyFont="1" applyFill="1" applyBorder="1" applyAlignment="1">
      <alignment horizontal="center" vertical="center"/>
    </xf>
    <xf numFmtId="175" fontId="53" fillId="32" borderId="100" xfId="0" applyNumberFormat="1" applyFont="1" applyFill="1" applyBorder="1" applyAlignment="1">
      <alignment horizontal="center" vertical="center"/>
    </xf>
    <xf numFmtId="173" fontId="51" fillId="30" borderId="94" xfId="0" applyNumberFormat="1" applyFont="1" applyFill="1" applyBorder="1" applyAlignment="1">
      <alignment horizontal="center" vertical="center" wrapText="1"/>
    </xf>
    <xf numFmtId="173" fontId="51" fillId="30" borderId="54" xfId="0" applyNumberFormat="1" applyFont="1" applyFill="1" applyBorder="1" applyAlignment="1">
      <alignment horizontal="center" vertical="center" wrapText="1"/>
    </xf>
    <xf numFmtId="0" fontId="58" fillId="45" borderId="96" xfId="0" applyFont="1" applyFill="1" applyBorder="1" applyAlignment="1">
      <alignment horizontal="center" vertical="center" wrapText="1"/>
    </xf>
    <xf numFmtId="0" fontId="58" fillId="45" borderId="102" xfId="0" applyFont="1" applyFill="1" applyBorder="1" applyAlignment="1">
      <alignment horizontal="center" vertical="center" wrapText="1"/>
    </xf>
    <xf numFmtId="0" fontId="58" fillId="45" borderId="22" xfId="0" applyFont="1" applyFill="1" applyBorder="1" applyAlignment="1">
      <alignment horizontal="center" vertical="center" wrapText="1"/>
    </xf>
    <xf numFmtId="0" fontId="58" fillId="45" borderId="55" xfId="0" applyFont="1" applyFill="1" applyBorder="1" applyAlignment="1">
      <alignment horizontal="center" vertical="center" wrapText="1"/>
    </xf>
    <xf numFmtId="164" fontId="22" fillId="32" borderId="94" xfId="0" applyNumberFormat="1" applyFont="1" applyFill="1" applyBorder="1" applyAlignment="1">
      <alignment horizontal="center" vertical="center" wrapText="1"/>
    </xf>
    <xf numFmtId="173" fontId="51" fillId="43" borderId="94" xfId="0" applyNumberFormat="1" applyFont="1" applyFill="1" applyBorder="1" applyAlignment="1">
      <alignment horizontal="center" vertical="center" wrapText="1"/>
    </xf>
    <xf numFmtId="173" fontId="51" fillId="43" borderId="19" xfId="0" applyNumberFormat="1" applyFont="1" applyFill="1" applyBorder="1" applyAlignment="1">
      <alignment horizontal="center" vertical="center" wrapText="1"/>
    </xf>
    <xf numFmtId="0" fontId="56" fillId="41" borderId="90" xfId="0" applyFont="1" applyFill="1" applyBorder="1" applyAlignment="1">
      <alignment horizontal="center" vertical="center" wrapText="1"/>
    </xf>
    <xf numFmtId="0" fontId="56" fillId="41" borderId="92" xfId="0" applyFont="1" applyFill="1" applyBorder="1" applyAlignment="1">
      <alignment horizontal="center" vertical="center" wrapText="1"/>
    </xf>
  </cellXfs>
  <cellStyles count="42098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41714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2 8" xfId="41715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3 8" xfId="41716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4 8" xfId="41717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5 8" xfId="41718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20% - Énfasis6 8" xfId="41719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1 8" xfId="41720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2 8" xfId="41721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3 8" xfId="41722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4 8" xfId="41723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41724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40% - Énfasis6 8" xfId="41725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1 8" xfId="41726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2 8" xfId="41727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3 8" xfId="41728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4 8" xfId="41729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5 8" xfId="41730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60% - Énfasis6 8" xfId="41731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Buena 8" xfId="41732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álculo 9" xfId="4173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de comprobación 8" xfId="41734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Celda vinculada 8" xfId="41735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Encabezado 4 8" xfId="41736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1 8" xfId="41737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2 8" xfId="4173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3 8" xfId="41739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4 8" xfId="41740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5 8" xfId="41741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Énfasis6 8" xfId="41742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ntrada 9" xfId="41743"/>
    <cellStyle name="Excel Built-in Normal" xfId="5735"/>
    <cellStyle name="Hipervínculo 2" xfId="41744"/>
    <cellStyle name="Hipervínculo 2 2" xfId="41745"/>
    <cellStyle name="Hipervínculo 3" xfId="41746"/>
    <cellStyle name="Hipervínculo 3 2" xfId="41747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Incorrecto 8" xfId="41748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16" xfId="41749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Moneda 8" xfId="41750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eutral 8" xfId="41751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2 2" xfId="41752"/>
    <cellStyle name="Normal 10 20" xfId="41753"/>
    <cellStyle name="Normal 10 3" xfId="6077"/>
    <cellStyle name="Normal 10 3 2" xfId="41754"/>
    <cellStyle name="Normal 10 4" xfId="6078"/>
    <cellStyle name="Normal 10 4 2" xfId="41755"/>
    <cellStyle name="Normal 10 5" xfId="6079"/>
    <cellStyle name="Normal 10 5 2" xfId="41756"/>
    <cellStyle name="Normal 10 6" xfId="6080"/>
    <cellStyle name="Normal 10 6 2" xfId="41757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4 2" xfId="41758"/>
    <cellStyle name="Normal 11 5" xfId="6173"/>
    <cellStyle name="Normal 11 5 2" xfId="41759"/>
    <cellStyle name="Normal 11 6" xfId="6174"/>
    <cellStyle name="Normal 11 6 2" xfId="41760"/>
    <cellStyle name="Normal 11 7" xfId="41761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3 2 2" xfId="41762"/>
    <cellStyle name="Normal 13 3" xfId="41763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16" xfId="41764"/>
    <cellStyle name="Normal 14 2" xfId="6219"/>
    <cellStyle name="Normal 14 2 2" xfId="41765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16" xfId="41766"/>
    <cellStyle name="Normal 15 2" xfId="6301"/>
    <cellStyle name="Normal 15 2 2" xfId="41767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14" xfId="41768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13" xfId="4176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70"/>
    <cellStyle name="Normal 2 11 2 3" xfId="6929"/>
    <cellStyle name="Normal 2 11 2 3 2" xfId="41771"/>
    <cellStyle name="Normal 2 11 2 4" xfId="6930"/>
    <cellStyle name="Normal 2 11 2 4 2" xfId="41772"/>
    <cellStyle name="Normal 2 11 2 5" xfId="6931"/>
    <cellStyle name="Normal 2 11 2 5 2" xfId="41773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4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5"/>
    <cellStyle name="Normal 2 16" xfId="7877"/>
    <cellStyle name="Normal 2 16 2" xfId="41776"/>
    <cellStyle name="Normal 2 17" xfId="7878"/>
    <cellStyle name="Normal 2 17 2" xfId="41777"/>
    <cellStyle name="Normal 2 18" xfId="7879"/>
    <cellStyle name="Normal 2 18 2" xfId="41778"/>
    <cellStyle name="Normal 2 19" xfId="7880"/>
    <cellStyle name="Normal 2 2" xfId="7881"/>
    <cellStyle name="Normal 2 2 10" xfId="7882"/>
    <cellStyle name="Normal 2 2 10 2" xfId="41779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80"/>
    <cellStyle name="Normal 2 2 11 2 2 3" xfId="7919"/>
    <cellStyle name="Normal 2 2 11 2 2 3 2" xfId="41781"/>
    <cellStyle name="Normal 2 2 11 2 2 4" xfId="7920"/>
    <cellStyle name="Normal 2 2 11 2 2 4 2" xfId="41782"/>
    <cellStyle name="Normal 2 2 11 2 2 5" xfId="7921"/>
    <cellStyle name="Normal 2 2 11 2 2 5 2" xfId="41783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4"/>
    <cellStyle name="Normal 2 2 11 3" xfId="8226"/>
    <cellStyle name="Normal 2 2 11 3 2" xfId="41785"/>
    <cellStyle name="Normal 2 2 11 4" xfId="8227"/>
    <cellStyle name="Normal 2 2 11 4 2" xfId="41786"/>
    <cellStyle name="Normal 2 2 11 5" xfId="8228"/>
    <cellStyle name="Normal 2 2 11 5 2" xfId="41787"/>
    <cellStyle name="Normal 2 2 11 6" xfId="8229"/>
    <cellStyle name="Normal 2 2 11 6 2" xfId="41788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9"/>
    <cellStyle name="Normal 2 2 13" xfId="8293"/>
    <cellStyle name="Normal 2 2 13 2" xfId="41790"/>
    <cellStyle name="Normal 2 2 14" xfId="8294"/>
    <cellStyle name="Normal 2 2 14 2" xfId="41791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92"/>
    <cellStyle name="Normal 2 2 15 3" xfId="8312"/>
    <cellStyle name="Normal 2 2 15 3 2" xfId="41793"/>
    <cellStyle name="Normal 2 2 15 4" xfId="8313"/>
    <cellStyle name="Normal 2 2 15 4 2" xfId="41794"/>
    <cellStyle name="Normal 2 2 15 5" xfId="8314"/>
    <cellStyle name="Normal 2 2 15 5 2" xfId="41795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6"/>
    <cellStyle name="Normal 2 2 2 14" xfId="9182"/>
    <cellStyle name="Normal 2 2 2 14 2" xfId="41797"/>
    <cellStyle name="Normal 2 2 2 15" xfId="9183"/>
    <cellStyle name="Normal 2 2 2 15 2" xfId="41798"/>
    <cellStyle name="Normal 2 2 2 16" xfId="9184"/>
    <cellStyle name="Normal 2 2 2 16 2" xfId="41799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800"/>
    <cellStyle name="Normal 2 2 2 2 11" xfId="9267"/>
    <cellStyle name="Normal 2 2 2 2 11 2" xfId="41801"/>
    <cellStyle name="Normal 2 2 2 2 12" xfId="9268"/>
    <cellStyle name="Normal 2 2 2 2 12 2" xfId="41802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803"/>
    <cellStyle name="Normal 2 2 2 2 13 3" xfId="9286"/>
    <cellStyle name="Normal 2 2 2 2 13 3 2" xfId="41804"/>
    <cellStyle name="Normal 2 2 2 2 13 4" xfId="9287"/>
    <cellStyle name="Normal 2 2 2 2 13 4 2" xfId="41805"/>
    <cellStyle name="Normal 2 2 2 2 13 5" xfId="9288"/>
    <cellStyle name="Normal 2 2 2 2 13 5 2" xfId="41806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7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8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9"/>
    <cellStyle name="Normal 2 2 2 2 2 2 2 2 2 3" xfId="9707"/>
    <cellStyle name="Normal 2 2 2 2 2 2 2 2 2 3 2" xfId="41810"/>
    <cellStyle name="Normal 2 2 2 2 2 2 2 2 2 4" xfId="9708"/>
    <cellStyle name="Normal 2 2 2 2 2 2 2 2 2 4 2" xfId="41811"/>
    <cellStyle name="Normal 2 2 2 2 2 2 2 2 2 5" xfId="9709"/>
    <cellStyle name="Normal 2 2 2 2 2 2 2 2 2 5 2" xfId="41812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13"/>
    <cellStyle name="Normal 2 2 2 2 2 2 2 3" xfId="10014"/>
    <cellStyle name="Normal 2 2 2 2 2 2 2 3 2" xfId="41814"/>
    <cellStyle name="Normal 2 2 2 2 2 2 2 4" xfId="10015"/>
    <cellStyle name="Normal 2 2 2 2 2 2 2 4 2" xfId="41815"/>
    <cellStyle name="Normal 2 2 2 2 2 2 2 5" xfId="10016"/>
    <cellStyle name="Normal 2 2 2 2 2 2 2 5 2" xfId="41816"/>
    <cellStyle name="Normal 2 2 2 2 2 2 2 6" xfId="10017"/>
    <cellStyle name="Normal 2 2 2 2 2 2 2 6 2" xfId="418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8"/>
    <cellStyle name="Normal 2 2 2 2 2 2 4" xfId="10081"/>
    <cellStyle name="Normal 2 2 2 2 2 2 4 2" xfId="41819"/>
    <cellStyle name="Normal 2 2 2 2 2 2 5" xfId="10082"/>
    <cellStyle name="Normal 2 2 2 2 2 2 5 2" xfId="41820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21"/>
    <cellStyle name="Normal 2 2 2 2 2 2 6 3" xfId="10100"/>
    <cellStyle name="Normal 2 2 2 2 2 2 6 3 2" xfId="41822"/>
    <cellStyle name="Normal 2 2 2 2 2 2 6 4" xfId="10101"/>
    <cellStyle name="Normal 2 2 2 2 2 2 6 4 2" xfId="41823"/>
    <cellStyle name="Normal 2 2 2 2 2 2 6 5" xfId="10102"/>
    <cellStyle name="Normal 2 2 2 2 2 2 6 5 2" xfId="41824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5"/>
    <cellStyle name="Normal 2 2 2 2 2 3 2 3" xfId="10748"/>
    <cellStyle name="Normal 2 2 2 2 2 3 2 3 2" xfId="41826"/>
    <cellStyle name="Normal 2 2 2 2 2 3 2 4" xfId="10749"/>
    <cellStyle name="Normal 2 2 2 2 2 3 2 4 2" xfId="41827"/>
    <cellStyle name="Normal 2 2 2 2 2 3 2 5" xfId="10750"/>
    <cellStyle name="Normal 2 2 2 2 2 3 2 5 2" xfId="41828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9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30"/>
    <cellStyle name="Normal 2 2 2 2 2 7" xfId="11616"/>
    <cellStyle name="Normal 2 2 2 2 2 7 2" xfId="41831"/>
    <cellStyle name="Normal 2 2 2 2 2 8" xfId="11617"/>
    <cellStyle name="Normal 2 2 2 2 2 8 2" xfId="41832"/>
    <cellStyle name="Normal 2 2 2 2 2 9" xfId="11618"/>
    <cellStyle name="Normal 2 2 2 2 2 9 2" xfId="41833"/>
    <cellStyle name="Normal 2 2 2 2 3" xfId="11619"/>
    <cellStyle name="Normal 2 2 2 2 3 2" xfId="41834"/>
    <cellStyle name="Normal 2 2 2 2 4" xfId="11620"/>
    <cellStyle name="Normal 2 2 2 2 4 2" xfId="41835"/>
    <cellStyle name="Normal 2 2 2 2 5" xfId="11621"/>
    <cellStyle name="Normal 2 2 2 2 5 2" xfId="41836"/>
    <cellStyle name="Normal 2 2 2 2 6" xfId="11622"/>
    <cellStyle name="Normal 2 2 2 2 6 2" xfId="41837"/>
    <cellStyle name="Normal 2 2 2 2 7" xfId="11623"/>
    <cellStyle name="Normal 2 2 2 2 7 2" xfId="41838"/>
    <cellStyle name="Normal 2 2 2 2 8" xfId="11624"/>
    <cellStyle name="Normal 2 2 2 2 8 2" xfId="41839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40"/>
    <cellStyle name="Normal 2 2 2 2 9 2 2 3" xfId="11661"/>
    <cellStyle name="Normal 2 2 2 2 9 2 2 3 2" xfId="41841"/>
    <cellStyle name="Normal 2 2 2 2 9 2 2 4" xfId="11662"/>
    <cellStyle name="Normal 2 2 2 2 9 2 2 4 2" xfId="41842"/>
    <cellStyle name="Normal 2 2 2 2 9 2 2 5" xfId="11663"/>
    <cellStyle name="Normal 2 2 2 2 9 2 2 5 2" xfId="4184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4"/>
    <cellStyle name="Normal 2 2 2 2 9 3" xfId="11968"/>
    <cellStyle name="Normal 2 2 2 2 9 3 2" xfId="41845"/>
    <cellStyle name="Normal 2 2 2 2 9 4" xfId="11969"/>
    <cellStyle name="Normal 2 2 2 2 9 4 2" xfId="41846"/>
    <cellStyle name="Normal 2 2 2 2 9 5" xfId="11970"/>
    <cellStyle name="Normal 2 2 2 2 9 5 2" xfId="41847"/>
    <cellStyle name="Normal 2 2 2 2 9 6" xfId="11971"/>
    <cellStyle name="Normal 2 2 2 2 9 6 2" xfId="41848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9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50"/>
    <cellStyle name="Normal 2 2 2 3 2 2 2 3" xfId="12450"/>
    <cellStyle name="Normal 2 2 2 3 2 2 2 3 2" xfId="41851"/>
    <cellStyle name="Normal 2 2 2 3 2 2 2 4" xfId="12451"/>
    <cellStyle name="Normal 2 2 2 3 2 2 2 4 2" xfId="41852"/>
    <cellStyle name="Normal 2 2 2 3 2 2 2 5" xfId="12452"/>
    <cellStyle name="Normal 2 2 2 3 2 2 2 5 2" xfId="41853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4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5"/>
    <cellStyle name="Normal 2 2 2 3 2 7" xfId="13401"/>
    <cellStyle name="Normal 2 2 2 3 2 7 2" xfId="41856"/>
    <cellStyle name="Normal 2 2 2 3 2 8" xfId="13402"/>
    <cellStyle name="Normal 2 2 2 3 2 8 2" xfId="41857"/>
    <cellStyle name="Normal 2 2 2 3 2 9" xfId="13403"/>
    <cellStyle name="Normal 2 2 2 3 2 9 2" xfId="41858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9"/>
    <cellStyle name="Normal 2 2 2 3 3 2 2 3" xfId="13440"/>
    <cellStyle name="Normal 2 2 2 3 3 2 2 3 2" xfId="41860"/>
    <cellStyle name="Normal 2 2 2 3 3 2 2 4" xfId="13441"/>
    <cellStyle name="Normal 2 2 2 3 3 2 2 4 2" xfId="41861"/>
    <cellStyle name="Normal 2 2 2 3 3 2 2 5" xfId="13442"/>
    <cellStyle name="Normal 2 2 2 3 3 2 2 5 2" xfId="4186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63"/>
    <cellStyle name="Normal 2 2 2 3 3 3" xfId="13747"/>
    <cellStyle name="Normal 2 2 2 3 3 3 2" xfId="41864"/>
    <cellStyle name="Normal 2 2 2 3 3 4" xfId="13748"/>
    <cellStyle name="Normal 2 2 2 3 3 4 2" xfId="41865"/>
    <cellStyle name="Normal 2 2 2 3 3 5" xfId="13749"/>
    <cellStyle name="Normal 2 2 2 3 3 5 2" xfId="41866"/>
    <cellStyle name="Normal 2 2 2 3 3 6" xfId="13750"/>
    <cellStyle name="Normal 2 2 2 3 3 6 2" xfId="41867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8"/>
    <cellStyle name="Normal 2 2 2 3 5" xfId="13814"/>
    <cellStyle name="Normal 2 2 2 3 5 2" xfId="41869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70"/>
    <cellStyle name="Normal 2 2 2 3 6 3" xfId="13832"/>
    <cellStyle name="Normal 2 2 2 3 6 3 2" xfId="41871"/>
    <cellStyle name="Normal 2 2 2 3 6 4" xfId="13833"/>
    <cellStyle name="Normal 2 2 2 3 6 4 2" xfId="41872"/>
    <cellStyle name="Normal 2 2 2 3 6 5" xfId="13834"/>
    <cellStyle name="Normal 2 2 2 3 6 5 2" xfId="41873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4"/>
    <cellStyle name="Normal 2 2 2 9 2 3" xfId="14877"/>
    <cellStyle name="Normal 2 2 2 9 2 3 2" xfId="41875"/>
    <cellStyle name="Normal 2 2 2 9 2 4" xfId="14878"/>
    <cellStyle name="Normal 2 2 2 9 2 4 2" xfId="41876"/>
    <cellStyle name="Normal 2 2 2 9 2 5" xfId="14879"/>
    <cellStyle name="Normal 2 2 2 9 2 5 2" xfId="41877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8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9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80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81"/>
    <cellStyle name="Normal 2 2 4 2 2 2 2 3" xfId="15391"/>
    <cellStyle name="Normal 2 2 4 2 2 2 2 3 2" xfId="41882"/>
    <cellStyle name="Normal 2 2 4 2 2 2 2 4" xfId="15392"/>
    <cellStyle name="Normal 2 2 4 2 2 2 2 4 2" xfId="41883"/>
    <cellStyle name="Normal 2 2 4 2 2 2 2 5" xfId="15393"/>
    <cellStyle name="Normal 2 2 4 2 2 2 2 5 2" xfId="41884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5"/>
    <cellStyle name="Normal 2 2 4 2 2 3" xfId="15698"/>
    <cellStyle name="Normal 2 2 4 2 2 3 2" xfId="41886"/>
    <cellStyle name="Normal 2 2 4 2 2 4" xfId="15699"/>
    <cellStyle name="Normal 2 2 4 2 2 4 2" xfId="41887"/>
    <cellStyle name="Normal 2 2 4 2 2 5" xfId="15700"/>
    <cellStyle name="Normal 2 2 4 2 2 5 2" xfId="41888"/>
    <cellStyle name="Normal 2 2 4 2 2 6" xfId="15701"/>
    <cellStyle name="Normal 2 2 4 2 2 6 2" xfId="41889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90"/>
    <cellStyle name="Normal 2 2 4 2 4" xfId="15765"/>
    <cellStyle name="Normal 2 2 4 2 4 2" xfId="41891"/>
    <cellStyle name="Normal 2 2 4 2 5" xfId="15766"/>
    <cellStyle name="Normal 2 2 4 2 5 2" xfId="41892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93"/>
    <cellStyle name="Normal 2 2 4 2 6 3" xfId="15784"/>
    <cellStyle name="Normal 2 2 4 2 6 3 2" xfId="41894"/>
    <cellStyle name="Normal 2 2 4 2 6 4" xfId="15785"/>
    <cellStyle name="Normal 2 2 4 2 6 4 2" xfId="41895"/>
    <cellStyle name="Normal 2 2 4 2 6 5" xfId="15786"/>
    <cellStyle name="Normal 2 2 4 2 6 5 2" xfId="4189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7"/>
    <cellStyle name="Normal 2 2 4 3 2 3" xfId="16432"/>
    <cellStyle name="Normal 2 2 4 3 2 3 2" xfId="41898"/>
    <cellStyle name="Normal 2 2 4 3 2 4" xfId="16433"/>
    <cellStyle name="Normal 2 2 4 3 2 4 2" xfId="41899"/>
    <cellStyle name="Normal 2 2 4 3 2 5" xfId="16434"/>
    <cellStyle name="Normal 2 2 4 3 2 5 2" xfId="41900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901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902"/>
    <cellStyle name="Normal 2 2 4 7" xfId="17300"/>
    <cellStyle name="Normal 2 2 4 7 2" xfId="41903"/>
    <cellStyle name="Normal 2 2 4 8" xfId="17301"/>
    <cellStyle name="Normal 2 2 4 8 2" xfId="41904"/>
    <cellStyle name="Normal 2 2 4 9" xfId="17302"/>
    <cellStyle name="Normal 2 2 4 9 2" xfId="41905"/>
    <cellStyle name="Normal 2 2 5" xfId="17303"/>
    <cellStyle name="Normal 2 2 5 2" xfId="41906"/>
    <cellStyle name="Normal 2 2 6" xfId="17304"/>
    <cellStyle name="Normal 2 2 6 2" xfId="41907"/>
    <cellStyle name="Normal 2 2 7" xfId="17305"/>
    <cellStyle name="Normal 2 2 7 2" xfId="41908"/>
    <cellStyle name="Normal 2 2 8" xfId="17306"/>
    <cellStyle name="Normal 2 2 8 2" xfId="41909"/>
    <cellStyle name="Normal 2 2 9" xfId="17307"/>
    <cellStyle name="Normal 2 2 9 2" xfId="41910"/>
    <cellStyle name="Normal 2 20" xfId="17308"/>
    <cellStyle name="Normal 2 20 2" xfId="41911"/>
    <cellStyle name="Normal 2 21" xfId="17309"/>
    <cellStyle name="Normal 2 22" xfId="17310"/>
    <cellStyle name="Normal 2 22 2" xfId="41912"/>
    <cellStyle name="Normal 2 23" xfId="41711"/>
    <cellStyle name="Normal 2 3" xfId="17311"/>
    <cellStyle name="Normal 2 3 10" xfId="17312"/>
    <cellStyle name="Normal 2 3 10 2" xfId="41913"/>
    <cellStyle name="Normal 2 3 11" xfId="17313"/>
    <cellStyle name="Normal 2 3 11 2" xfId="41914"/>
    <cellStyle name="Normal 2 3 12" xfId="17314"/>
    <cellStyle name="Normal 2 3 12 2" xfId="41915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6"/>
    <cellStyle name="Normal 2 3 13 3" xfId="17332"/>
    <cellStyle name="Normal 2 3 13 3 2" xfId="41917"/>
    <cellStyle name="Normal 2 3 13 4" xfId="17333"/>
    <cellStyle name="Normal 2 3 13 4 2" xfId="41918"/>
    <cellStyle name="Normal 2 3 13 5" xfId="17334"/>
    <cellStyle name="Normal 2 3 13 5 2" xfId="41919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20"/>
    <cellStyle name="Normal 2 3 2 14" xfId="18204"/>
    <cellStyle name="Normal 2 3 2 14 2" xfId="41921"/>
    <cellStyle name="Normal 2 3 2 15" xfId="18205"/>
    <cellStyle name="Normal 2 3 2 15 2" xfId="41922"/>
    <cellStyle name="Normal 2 3 2 16" xfId="18206"/>
    <cellStyle name="Normal 2 3 2 16 2" xfId="41923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4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5"/>
    <cellStyle name="Normal 2 3 2 2 2 2 2 3" xfId="18705"/>
    <cellStyle name="Normal 2 3 2 2 2 2 2 3 2" xfId="41926"/>
    <cellStyle name="Normal 2 3 2 2 2 2 2 4" xfId="18706"/>
    <cellStyle name="Normal 2 3 2 2 2 2 2 4 2" xfId="41927"/>
    <cellStyle name="Normal 2 3 2 2 2 2 2 5" xfId="18707"/>
    <cellStyle name="Normal 2 3 2 2 2 2 2 5 2" xfId="41928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9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30"/>
    <cellStyle name="Normal 2 3 2 2 2 7" xfId="19656"/>
    <cellStyle name="Normal 2 3 2 2 2 7 2" xfId="41931"/>
    <cellStyle name="Normal 2 3 2 2 2 8" xfId="19657"/>
    <cellStyle name="Normal 2 3 2 2 2 8 2" xfId="41932"/>
    <cellStyle name="Normal 2 3 2 2 2 9" xfId="19658"/>
    <cellStyle name="Normal 2 3 2 2 2 9 2" xfId="41933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4"/>
    <cellStyle name="Normal 2 3 2 2 3 2 2 3" xfId="19695"/>
    <cellStyle name="Normal 2 3 2 2 3 2 2 3 2" xfId="41935"/>
    <cellStyle name="Normal 2 3 2 2 3 2 2 4" xfId="19696"/>
    <cellStyle name="Normal 2 3 2 2 3 2 2 4 2" xfId="41936"/>
    <cellStyle name="Normal 2 3 2 2 3 2 2 5" xfId="19697"/>
    <cellStyle name="Normal 2 3 2 2 3 2 2 5 2" xfId="4193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8"/>
    <cellStyle name="Normal 2 3 2 2 3 3" xfId="20002"/>
    <cellStyle name="Normal 2 3 2 2 3 3 2" xfId="41939"/>
    <cellStyle name="Normal 2 3 2 2 3 4" xfId="20003"/>
    <cellStyle name="Normal 2 3 2 2 3 4 2" xfId="41940"/>
    <cellStyle name="Normal 2 3 2 2 3 5" xfId="20004"/>
    <cellStyle name="Normal 2 3 2 2 3 5 2" xfId="41941"/>
    <cellStyle name="Normal 2 3 2 2 3 6" xfId="20005"/>
    <cellStyle name="Normal 2 3 2 2 3 6 2" xfId="41942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43"/>
    <cellStyle name="Normal 2 3 2 2 5" xfId="20069"/>
    <cellStyle name="Normal 2 3 2 2 5 2" xfId="41944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5"/>
    <cellStyle name="Normal 2 3 2 2 6 3" xfId="20087"/>
    <cellStyle name="Normal 2 3 2 2 6 3 2" xfId="41946"/>
    <cellStyle name="Normal 2 3 2 2 6 4" xfId="20088"/>
    <cellStyle name="Normal 2 3 2 2 6 4 2" xfId="41947"/>
    <cellStyle name="Normal 2 3 2 2 6 5" xfId="20089"/>
    <cellStyle name="Normal 2 3 2 2 6 5 2" xfId="41948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9"/>
    <cellStyle name="Normal 2 3 2 9 2 3" xfId="21222"/>
    <cellStyle name="Normal 2 3 2 9 2 3 2" xfId="41950"/>
    <cellStyle name="Normal 2 3 2 9 2 4" xfId="21223"/>
    <cellStyle name="Normal 2 3 2 9 2 4 2" xfId="41951"/>
    <cellStyle name="Normal 2 3 2 9 2 5" xfId="21224"/>
    <cellStyle name="Normal 2 3 2 9 2 5 2" xfId="41952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53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4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5"/>
    <cellStyle name="Normal 2 3 3 2 2 2 2 3" xfId="21737"/>
    <cellStyle name="Normal 2 3 3 2 2 2 2 3 2" xfId="41956"/>
    <cellStyle name="Normal 2 3 3 2 2 2 2 4" xfId="21738"/>
    <cellStyle name="Normal 2 3 3 2 2 2 2 4 2" xfId="41957"/>
    <cellStyle name="Normal 2 3 3 2 2 2 2 5" xfId="21739"/>
    <cellStyle name="Normal 2 3 3 2 2 2 2 5 2" xfId="41958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9"/>
    <cellStyle name="Normal 2 3 3 2 2 3" xfId="22044"/>
    <cellStyle name="Normal 2 3 3 2 2 3 2" xfId="41960"/>
    <cellStyle name="Normal 2 3 3 2 2 4" xfId="22045"/>
    <cellStyle name="Normal 2 3 3 2 2 4 2" xfId="41961"/>
    <cellStyle name="Normal 2 3 3 2 2 5" xfId="22046"/>
    <cellStyle name="Normal 2 3 3 2 2 5 2" xfId="41962"/>
    <cellStyle name="Normal 2 3 3 2 2 6" xfId="22047"/>
    <cellStyle name="Normal 2 3 3 2 2 6 2" xfId="41963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4"/>
    <cellStyle name="Normal 2 3 3 2 4" xfId="22111"/>
    <cellStyle name="Normal 2 3 3 2 4 2" xfId="41965"/>
    <cellStyle name="Normal 2 3 3 2 5" xfId="22112"/>
    <cellStyle name="Normal 2 3 3 2 5 2" xfId="41966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7"/>
    <cellStyle name="Normal 2 3 3 2 6 3" xfId="22130"/>
    <cellStyle name="Normal 2 3 3 2 6 3 2" xfId="41968"/>
    <cellStyle name="Normal 2 3 3 2 6 4" xfId="22131"/>
    <cellStyle name="Normal 2 3 3 2 6 4 2" xfId="41969"/>
    <cellStyle name="Normal 2 3 3 2 6 5" xfId="22132"/>
    <cellStyle name="Normal 2 3 3 2 6 5 2" xfId="41970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71"/>
    <cellStyle name="Normal 2 3 3 3 2 3" xfId="22775"/>
    <cellStyle name="Normal 2 3 3 3 2 3 2" xfId="41972"/>
    <cellStyle name="Normal 2 3 3 3 2 4" xfId="22776"/>
    <cellStyle name="Normal 2 3 3 3 2 4 2" xfId="41973"/>
    <cellStyle name="Normal 2 3 3 3 2 5" xfId="22777"/>
    <cellStyle name="Normal 2 3 3 3 2 5 2" xfId="41974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5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6"/>
    <cellStyle name="Normal 2 3 3 7" xfId="23643"/>
    <cellStyle name="Normal 2 3 3 7 2" xfId="41977"/>
    <cellStyle name="Normal 2 3 3 8" xfId="23644"/>
    <cellStyle name="Normal 2 3 3 8 2" xfId="41978"/>
    <cellStyle name="Normal 2 3 3 9" xfId="23645"/>
    <cellStyle name="Normal 2 3 3 9 2" xfId="41979"/>
    <cellStyle name="Normal 2 3 4" xfId="23646"/>
    <cellStyle name="Normal 2 3 4 2" xfId="41980"/>
    <cellStyle name="Normal 2 3 5" xfId="23647"/>
    <cellStyle name="Normal 2 3 5 2" xfId="41981"/>
    <cellStyle name="Normal 2 3 6" xfId="23648"/>
    <cellStyle name="Normal 2 3 6 2" xfId="41982"/>
    <cellStyle name="Normal 2 3 7" xfId="23649"/>
    <cellStyle name="Normal 2 3 7 2" xfId="41983"/>
    <cellStyle name="Normal 2 3 8" xfId="23650"/>
    <cellStyle name="Normal 2 3 8 2" xfId="41984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5"/>
    <cellStyle name="Normal 2 3 9 2 2 3" xfId="23687"/>
    <cellStyle name="Normal 2 3 9 2 2 3 2" xfId="41986"/>
    <cellStyle name="Normal 2 3 9 2 2 4" xfId="23688"/>
    <cellStyle name="Normal 2 3 9 2 2 4 2" xfId="41987"/>
    <cellStyle name="Normal 2 3 9 2 2 5" xfId="23689"/>
    <cellStyle name="Normal 2 3 9 2 2 5 2" xfId="41988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9"/>
    <cellStyle name="Normal 2 3 9 3" xfId="23994"/>
    <cellStyle name="Normal 2 3 9 3 2" xfId="41990"/>
    <cellStyle name="Normal 2 3 9 4" xfId="23995"/>
    <cellStyle name="Normal 2 3 9 4 2" xfId="41991"/>
    <cellStyle name="Normal 2 3 9 5" xfId="23996"/>
    <cellStyle name="Normal 2 3 9 5 2" xfId="41992"/>
    <cellStyle name="Normal 2 3 9 6" xfId="23997"/>
    <cellStyle name="Normal 2 3 9 6 2" xfId="41993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4"/>
    <cellStyle name="Normal 2 4 2 2 2 3" xfId="24490"/>
    <cellStyle name="Normal 2 4 2 2 2 3 2" xfId="41995"/>
    <cellStyle name="Normal 2 4 2 2 2 4" xfId="24491"/>
    <cellStyle name="Normal 2 4 2 2 2 4 2" xfId="41996"/>
    <cellStyle name="Normal 2 4 2 2 2 5" xfId="24492"/>
    <cellStyle name="Normal 2 4 2 2 2 5 2" xfId="41997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8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9"/>
    <cellStyle name="Normal 2 4 2 7" xfId="25438"/>
    <cellStyle name="Normal 2 4 2 7 2" xfId="42000"/>
    <cellStyle name="Normal 2 4 2 8" xfId="25439"/>
    <cellStyle name="Normal 2 4 2 8 2" xfId="42001"/>
    <cellStyle name="Normal 2 4 2 9" xfId="25440"/>
    <cellStyle name="Normal 2 4 2 9 2" xfId="42002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2003"/>
    <cellStyle name="Normal 2 4 3 2 2 3" xfId="25479"/>
    <cellStyle name="Normal 2 4 3 2 2 3 2" xfId="42004"/>
    <cellStyle name="Normal 2 4 3 2 2 4" xfId="25480"/>
    <cellStyle name="Normal 2 4 3 2 2 4 2" xfId="42005"/>
    <cellStyle name="Normal 2 4 3 2 2 5" xfId="25481"/>
    <cellStyle name="Normal 2 4 3 2 2 5 2" xfId="42006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7"/>
    <cellStyle name="Normal 2 4 3 3" xfId="25786"/>
    <cellStyle name="Normal 2 4 3 3 2" xfId="42008"/>
    <cellStyle name="Normal 2 4 3 4" xfId="25787"/>
    <cellStyle name="Normal 2 4 3 4 2" xfId="42009"/>
    <cellStyle name="Normal 2 4 3 5" xfId="25788"/>
    <cellStyle name="Normal 2 4 3 5 2" xfId="42010"/>
    <cellStyle name="Normal 2 4 3 6" xfId="25789"/>
    <cellStyle name="Normal 2 4 3 6 2" xfId="42011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12"/>
    <cellStyle name="Normal 2 4 5" xfId="25853"/>
    <cellStyle name="Normal 2 4 5 2" xfId="4201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4"/>
    <cellStyle name="Normal 2 4 6 3" xfId="25871"/>
    <cellStyle name="Normal 2 4 6 3 2" xfId="42015"/>
    <cellStyle name="Normal 2 4 6 4" xfId="25872"/>
    <cellStyle name="Normal 2 4 6 4 2" xfId="42016"/>
    <cellStyle name="Normal 2 4 6 5" xfId="25873"/>
    <cellStyle name="Normal 2 4 6 5 2" xfId="42017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20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2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22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23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4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6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7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8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9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30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31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32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33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4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3 2" xfId="42035"/>
    <cellStyle name="Normal 3 4" xfId="27294"/>
    <cellStyle name="Normal 3 4 2" xfId="42036"/>
    <cellStyle name="Normal 3 5" xfId="27295"/>
    <cellStyle name="Normal 3 5 2" xfId="42037"/>
    <cellStyle name="Normal 3 6" xfId="27296"/>
    <cellStyle name="Normal 3 6 2" xfId="42038"/>
    <cellStyle name="Normal 3 7" xfId="27297"/>
    <cellStyle name="Normal 3 7 2" xfId="42039"/>
    <cellStyle name="Normal 3 8" xfId="27298"/>
    <cellStyle name="Normal 3 8 2" xfId="42040"/>
    <cellStyle name="Normal 3 9" xfId="42041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14" xfId="42042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13" xfId="42043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14" xfId="42044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13" xfId="42045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14" xfId="4204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13" xfId="42047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13" xfId="42048"/>
    <cellStyle name="Normal 33 2" xfId="27545"/>
    <cellStyle name="Normal 33 2 10" xfId="27546"/>
    <cellStyle name="Normal 33 2 10 2" xfId="27547"/>
    <cellStyle name="Normal 33 2 11" xfId="27548"/>
    <cellStyle name="Normal 33 2 12" xfId="42049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4 2" xfId="42050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2 3" xfId="42051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12" xfId="42052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12" xfId="42053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20" xfId="42054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22" xfId="41713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14" xfId="42055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21" xfId="4205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24" xfId="42057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15" xfId="42058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15" xfId="42059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15" xfId="42060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6 2" xfId="42061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54" xfId="41710"/>
    <cellStyle name="Normal 55" xfId="42062"/>
    <cellStyle name="Normal 56" xfId="42063"/>
    <cellStyle name="Normal 57" xfId="42064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14" xfId="42065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21" xfId="42066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24" xfId="42067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15" xfId="42068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15" xfId="42069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15" xfId="42070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6 2" xfId="42071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20" xfId="42072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22" xfId="41712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73" xfId="42073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15" xfId="42074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3 2" xfId="42075"/>
    <cellStyle name="Normal 8 4" xfId="31035"/>
    <cellStyle name="Normal 8 4 2" xfId="42076"/>
    <cellStyle name="Normal 8 5" xfId="31036"/>
    <cellStyle name="Normal 8 5 2" xfId="42077"/>
    <cellStyle name="Normal 8 6" xfId="31037"/>
    <cellStyle name="Normal 8 6 2" xfId="42078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13" xfId="42079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15" xfId="42080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14" xfId="42081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rmal_Pesca Investigacion-Fauna Acomp" xfId="42097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Notas 9" xfId="42082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14" xfId="42083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17" xfId="42084"/>
    <cellStyle name="Porcentual 3 2" xfId="35871"/>
    <cellStyle name="Porcentual 3 2 2" xfId="42085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17" xfId="420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17" xfId="42087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17" xfId="4208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Salida 9" xfId="42089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de advertencia 8" xfId="42090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exto explicativo 8" xfId="42091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1 8" xfId="42092"/>
    <cellStyle name="Título 10" xfId="42093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2 8" xfId="42094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3 8" xfId="42095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  <cellStyle name="Total 9" xfId="42096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C00FF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00FF"/>
      <color rgb="FFFE8CEE"/>
      <color rgb="FFE1B1DE"/>
      <color rgb="FFCCCCFF"/>
      <color rgb="FF74DFF4"/>
      <color rgb="FF66FFFF"/>
      <color rgb="FFEFE7EE"/>
      <color rgb="FFEAEAEA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181681</xdr:rowOff>
    </xdr:from>
    <xdr:to>
      <xdr:col>1</xdr:col>
      <xdr:colOff>1219200</xdr:colOff>
      <xdr:row>3</xdr:row>
      <xdr:rowOff>133350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81681"/>
          <a:ext cx="1162050" cy="589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1</xdr:row>
      <xdr:rowOff>87085</xdr:rowOff>
    </xdr:from>
    <xdr:to>
      <xdr:col>1</xdr:col>
      <xdr:colOff>1368538</xdr:colOff>
      <xdr:row>2</xdr:row>
      <xdr:rowOff>140380</xdr:rowOff>
    </xdr:to>
    <xdr:pic>
      <xdr:nvPicPr>
        <xdr:cNvPr id="6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628" y="283028"/>
          <a:ext cx="1259681" cy="457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11374</xdr:colOff>
      <xdr:row>1</xdr:row>
      <xdr:rowOff>22202</xdr:rowOff>
    </xdr:from>
    <xdr:to>
      <xdr:col>1</xdr:col>
      <xdr:colOff>1182806</xdr:colOff>
      <xdr:row>2</xdr:row>
      <xdr:rowOff>35384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434" y="215545"/>
          <a:ext cx="1171432" cy="40997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462740</xdr:colOff>
      <xdr:row>0</xdr:row>
      <xdr:rowOff>142875</xdr:rowOff>
    </xdr:from>
    <xdr:to>
      <xdr:col>2</xdr:col>
      <xdr:colOff>1537599</xdr:colOff>
      <xdr:row>4</xdr:row>
      <xdr:rowOff>169720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740" y="142875"/>
          <a:ext cx="1623268" cy="67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Crustaceos%20Ltp-Pep_2019/00_Transferencias_Ltp_Camaronailon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Camaronailon"/>
      <sheetName val="cc"/>
      <sheetName val="Hoja2"/>
      <sheetName val="ANTARTIC SEAFOOD S.A."/>
      <sheetName val="RUBIO Y MAUAD LTDA."/>
      <sheetName val="BRACPESCA S.A."/>
      <sheetName val="ALIMENTOS ALSAN LTDA"/>
      <sheetName val="PESCA FINA SpA."/>
      <sheetName val="PACIFICBLU SpA."/>
      <sheetName val="CAMANCHACA PESCA SUR S.A."/>
      <sheetName val="DA VENEZIA"/>
      <sheetName val="SOC. DISTRIMAR LTDA"/>
      <sheetName val="ISLADAMAS S.A. PESQ."/>
      <sheetName val="ENFEMAR LTDA. SOC. PESQ."/>
      <sheetName val="GRIMAR S.A. PESQ."/>
      <sheetName val="CRUZ CORDOVA EIRL"/>
      <sheetName val="LANDES S.A. SOC. PESQ."/>
      <sheetName val="BAYCIC BAYCIC MARIA"/>
      <sheetName val="MOROZIN BAYCIC MARIA ANA"/>
      <sheetName val="MOROZIN YURECIC MARIO"/>
      <sheetName val="QUINTERO LTDA. SOC. PESQ."/>
      <sheetName val="QUINTERO S.A. PESQ."/>
    </sheetNames>
    <sheetDataSet>
      <sheetData sheetId="0"/>
      <sheetData sheetId="1">
        <row r="9">
          <cell r="D9">
            <v>0.1990402</v>
          </cell>
          <cell r="M9">
            <v>-0.130519</v>
          </cell>
          <cell r="N9">
            <v>-2.0883039999999999</v>
          </cell>
          <cell r="O9">
            <v>-2.63815</v>
          </cell>
          <cell r="P9">
            <v>-1.9439</v>
          </cell>
          <cell r="Q9">
            <v>-4.0266500000000001</v>
          </cell>
          <cell r="R9">
            <v>-1.5828899999999999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3.0000000000000001E-5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0.17897150000000001</v>
          </cell>
          <cell r="M15">
            <v>0.6395807</v>
          </cell>
          <cell r="N15">
            <v>10.2332912</v>
          </cell>
          <cell r="O15">
            <v>12.927695</v>
          </cell>
          <cell r="P15">
            <v>9.5256700000000016</v>
          </cell>
          <cell r="Q15">
            <v>19.731745000000004</v>
          </cell>
          <cell r="R15">
            <v>7.7566170000000003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5.2567999999999998E-3</v>
          </cell>
          <cell r="M17">
            <v>-1.3159789662116783E-2</v>
          </cell>
          <cell r="N17">
            <v>-0.21055663459386853</v>
          </cell>
          <cell r="O17">
            <v>-0.26599574848959456</v>
          </cell>
          <cell r="P17">
            <v>-0.1959968673081223</v>
          </cell>
          <cell r="Q17">
            <v>-0.40599351085253904</v>
          </cell>
          <cell r="R17">
            <v>-0.15959744909375673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2.8389999999999999E-3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D21">
            <v>0.26584230000000003</v>
          </cell>
          <cell r="M21">
            <v>0.107442</v>
          </cell>
          <cell r="N21">
            <v>1.7190719999999999</v>
          </cell>
          <cell r="O21">
            <v>2.1717</v>
          </cell>
          <cell r="P21">
            <v>1.6001999999999998</v>
          </cell>
          <cell r="Q21">
            <v>3.3146999999999998</v>
          </cell>
          <cell r="R21">
            <v>1.3030199999999998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1.5497E-3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3.0000000000000001E-5</v>
          </cell>
          <cell r="M25">
            <v>1.5254178999999999</v>
          </cell>
          <cell r="N25">
            <v>24.406686399999998</v>
          </cell>
          <cell r="O25">
            <v>30.832914999999996</v>
          </cell>
          <cell r="P25">
            <v>22.718989999999998</v>
          </cell>
          <cell r="Q25">
            <v>47.060764999999996</v>
          </cell>
          <cell r="R25">
            <v>18.499748999999998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D27">
            <v>3.0000000000000001E-5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D29">
            <v>2.0000000000000002E-5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D31">
            <v>0.34050279999999999</v>
          </cell>
          <cell r="M31">
            <v>-1.6786378999999998</v>
          </cell>
          <cell r="N31">
            <v>-26.858206399999997</v>
          </cell>
          <cell r="O31">
            <v>-33.929914999999994</v>
          </cell>
          <cell r="P31">
            <v>-25.000989999999998</v>
          </cell>
          <cell r="Q31">
            <v>-51.787764999999993</v>
          </cell>
          <cell r="R31">
            <v>-20.357948999999998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D33">
            <v>1.0000000000000001E-5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D35">
            <v>4.6930000000000001E-3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D37">
            <v>2.7E-4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D39">
            <v>9.0000000000000006E-5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>
            <v>2.7409999999999999E-4</v>
          </cell>
          <cell r="M41">
            <v>-0.35584170000000004</v>
          </cell>
          <cell r="N41">
            <v>-5.6934672000000006</v>
          </cell>
          <cell r="O41">
            <v>-7.1925449999999982</v>
          </cell>
          <cell r="P41">
            <v>-5.2997700000000005</v>
          </cell>
          <cell r="Q41">
            <v>-10.978095000000001</v>
          </cell>
          <cell r="R41">
            <v>-4.3155270000000012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D45">
            <v>1.0000000000000001E-5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D47">
            <v>5.4029999999999996E-4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1">
          <cell r="D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3">
          <cell r="D53">
            <v>0</v>
          </cell>
          <cell r="M53">
            <v>1.31597896621168E-2</v>
          </cell>
          <cell r="N53">
            <v>0.210556634593869</v>
          </cell>
          <cell r="O53">
            <v>0.26599574848959501</v>
          </cell>
          <cell r="P53">
            <v>0.19599686730812199</v>
          </cell>
          <cell r="Q53">
            <v>0.40599351085253899</v>
          </cell>
          <cell r="R53">
            <v>0.159597449093757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CCFF"/>
  </sheetPr>
  <dimension ref="A1:R306"/>
  <sheetViews>
    <sheetView zoomScale="80" zoomScaleNormal="80" workbookViewId="0">
      <selection activeCell="G14" sqref="G14"/>
    </sheetView>
  </sheetViews>
  <sheetFormatPr baseColWidth="10" defaultRowHeight="14.4"/>
  <cols>
    <col min="1" max="1" width="7.5546875" style="3" customWidth="1"/>
    <col min="2" max="2" width="20.33203125" customWidth="1"/>
    <col min="3" max="3" width="36.109375" customWidth="1"/>
    <col min="4" max="4" width="14.88671875" customWidth="1"/>
    <col min="5" max="5" width="18.44140625" customWidth="1"/>
    <col min="6" max="6" width="15.44140625" customWidth="1"/>
    <col min="7" max="7" width="16.6640625" customWidth="1"/>
    <col min="9" max="9" width="15.109375" customWidth="1"/>
    <col min="10" max="11" width="10.88671875" customWidth="1"/>
  </cols>
  <sheetData>
    <row r="1" spans="1:18" ht="15" thickBot="1">
      <c r="A1" s="37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0.399999999999999" customHeight="1">
      <c r="A2" s="371"/>
      <c r="B2" s="418" t="s">
        <v>167</v>
      </c>
      <c r="C2" s="419"/>
      <c r="D2" s="419"/>
      <c r="E2" s="419"/>
      <c r="F2" s="419"/>
      <c r="G2" s="419"/>
      <c r="H2" s="419"/>
      <c r="I2" s="420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371"/>
      <c r="B3" s="421" t="s">
        <v>166</v>
      </c>
      <c r="C3" s="422"/>
      <c r="D3" s="422"/>
      <c r="E3" s="422"/>
      <c r="F3" s="422"/>
      <c r="G3" s="422"/>
      <c r="H3" s="422"/>
      <c r="I3" s="423"/>
      <c r="J3" s="6"/>
      <c r="K3" s="6"/>
      <c r="L3" s="6"/>
      <c r="M3" s="6"/>
      <c r="N3" s="6"/>
      <c r="O3" s="6"/>
      <c r="P3" s="6"/>
      <c r="Q3" s="6"/>
      <c r="R3" s="6"/>
    </row>
    <row r="4" spans="1:18" ht="15" thickBot="1">
      <c r="A4" s="371"/>
      <c r="B4" s="415">
        <v>43558</v>
      </c>
      <c r="C4" s="416"/>
      <c r="D4" s="416"/>
      <c r="E4" s="416"/>
      <c r="F4" s="416"/>
      <c r="G4" s="416"/>
      <c r="H4" s="416"/>
      <c r="I4" s="417"/>
      <c r="J4" s="6"/>
      <c r="K4" s="6"/>
      <c r="L4" s="6"/>
      <c r="M4" s="6"/>
      <c r="N4" s="6"/>
      <c r="O4" s="6"/>
      <c r="P4" s="6"/>
      <c r="Q4" s="6"/>
      <c r="R4" s="6"/>
    </row>
    <row r="5" spans="1:18">
      <c r="A5" s="37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31.95" customHeight="1" thickBot="1">
      <c r="A6" s="371"/>
      <c r="B6" s="325" t="s">
        <v>49</v>
      </c>
      <c r="C6" s="326" t="s">
        <v>111</v>
      </c>
      <c r="D6" s="326" t="s">
        <v>22</v>
      </c>
      <c r="E6" s="326" t="s">
        <v>4</v>
      </c>
      <c r="F6" s="326" t="s">
        <v>5</v>
      </c>
      <c r="G6" s="326" t="s">
        <v>6</v>
      </c>
      <c r="H6" s="326" t="s">
        <v>7</v>
      </c>
      <c r="I6" s="326" t="s">
        <v>28</v>
      </c>
      <c r="J6" s="6"/>
      <c r="K6" s="6"/>
      <c r="L6" s="6"/>
      <c r="M6" s="6"/>
      <c r="N6" s="6"/>
      <c r="O6" s="6"/>
      <c r="P6" s="6"/>
      <c r="Q6" s="6"/>
      <c r="R6" s="6"/>
    </row>
    <row r="7" spans="1:18" ht="16.350000000000001" customHeight="1">
      <c r="A7" s="371"/>
      <c r="B7" s="424" t="s">
        <v>66</v>
      </c>
      <c r="C7" s="53" t="s">
        <v>45</v>
      </c>
      <c r="D7" s="54">
        <f>'Resumen periodo'!E7+'Resumen periodo'!E8</f>
        <v>5</v>
      </c>
      <c r="E7" s="317">
        <f>'Resumen periodo'!F7+'Resumen periodo'!F8</f>
        <v>0</v>
      </c>
      <c r="F7" s="54">
        <f>D7+E7</f>
        <v>5</v>
      </c>
      <c r="G7" s="71">
        <f>'Resumen periodo'!H7+'Resumen periodo'!H8</f>
        <v>0</v>
      </c>
      <c r="H7" s="54">
        <f>F7-G7</f>
        <v>5</v>
      </c>
      <c r="I7" s="55">
        <f>G7/F7</f>
        <v>0</v>
      </c>
      <c r="J7" s="6"/>
      <c r="K7" s="6"/>
      <c r="L7" s="6"/>
      <c r="M7" s="6"/>
      <c r="N7" s="6"/>
      <c r="O7" s="6"/>
      <c r="P7" s="6"/>
      <c r="Q7" s="6"/>
      <c r="R7" s="6"/>
    </row>
    <row r="8" spans="1:18">
      <c r="A8" s="371"/>
      <c r="B8" s="424"/>
      <c r="C8" s="56" t="s">
        <v>44</v>
      </c>
      <c r="D8" s="57">
        <f>'Resumen periodo'!E9+'Resumen periodo'!E10</f>
        <v>20</v>
      </c>
      <c r="E8" s="318">
        <f>'Resumen periodo'!F9+'Resumen periodo'!F10</f>
        <v>0</v>
      </c>
      <c r="F8" s="57">
        <f t="shared" ref="F8:F21" si="0">D8+E8</f>
        <v>20</v>
      </c>
      <c r="G8" s="72">
        <f>'Resumen periodo'!H8+'Resumen periodo'!H9</f>
        <v>0</v>
      </c>
      <c r="H8" s="57">
        <f t="shared" ref="H8:H23" si="1">F8-G8</f>
        <v>20</v>
      </c>
      <c r="I8" s="58">
        <f t="shared" ref="I8:I23" si="2">G8/F8</f>
        <v>0</v>
      </c>
      <c r="J8" s="6"/>
      <c r="K8" s="6"/>
      <c r="L8" s="6"/>
      <c r="M8" s="6"/>
      <c r="N8" s="6"/>
      <c r="O8" s="6"/>
      <c r="P8" s="6"/>
      <c r="Q8" s="6"/>
      <c r="R8" s="6"/>
    </row>
    <row r="9" spans="1:18">
      <c r="A9" s="371"/>
      <c r="B9" s="424"/>
      <c r="C9" s="56" t="s">
        <v>76</v>
      </c>
      <c r="D9" s="57">
        <f>'Resumen periodo'!E11+'Resumen periodo'!E12</f>
        <v>758</v>
      </c>
      <c r="E9" s="319">
        <f>'Resumen periodo'!F11</f>
        <v>-21.981999999999999</v>
      </c>
      <c r="F9" s="57">
        <f>D9+E9</f>
        <v>736.01800000000003</v>
      </c>
      <c r="G9" s="72">
        <f>'Resumen periodo'!$H$11+'Resumen periodo'!$H$12</f>
        <v>310.72099999999995</v>
      </c>
      <c r="H9" s="57">
        <f t="shared" si="1"/>
        <v>425.29700000000008</v>
      </c>
      <c r="I9" s="58">
        <f t="shared" si="2"/>
        <v>0.42216494705292523</v>
      </c>
      <c r="J9" s="6"/>
      <c r="K9" s="6"/>
      <c r="L9" s="6"/>
      <c r="M9" s="6"/>
      <c r="N9" s="6"/>
      <c r="O9" s="6"/>
      <c r="P9" s="6"/>
      <c r="Q9" s="6"/>
      <c r="R9" s="6"/>
    </row>
    <row r="10" spans="1:18">
      <c r="A10" s="371"/>
      <c r="B10" s="424"/>
      <c r="C10" s="56" t="s">
        <v>43</v>
      </c>
      <c r="D10" s="57">
        <f>'Resumen periodo'!E13+'Resumen periodo'!E14+'Resumen periodo'!E15</f>
        <v>578</v>
      </c>
      <c r="E10" s="7">
        <f>'Resumen periodo'!F13+'Resumen periodo'!F14+'Resumen periodo'!F15</f>
        <v>0</v>
      </c>
      <c r="F10" s="57">
        <f t="shared" si="0"/>
        <v>578</v>
      </c>
      <c r="G10" s="72">
        <f>'Resumen periodo'!$H$13+'Resumen periodo'!$H$14+'Resumen periodo'!$H$15</f>
        <v>193.47800000000007</v>
      </c>
      <c r="H10" s="327">
        <f t="shared" si="1"/>
        <v>384.52199999999993</v>
      </c>
      <c r="I10" s="58">
        <f t="shared" si="2"/>
        <v>0.33473702422145341</v>
      </c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371"/>
      <c r="B11" s="424"/>
      <c r="C11" s="56" t="s">
        <v>42</v>
      </c>
      <c r="D11" s="57">
        <f>'Resumen periodo'!E16+'Resumen periodo'!E17</f>
        <v>6</v>
      </c>
      <c r="E11" s="7">
        <f>'Resumen periodo'!F16+'Resumen periodo'!F17</f>
        <v>0</v>
      </c>
      <c r="F11" s="57">
        <f t="shared" si="0"/>
        <v>6</v>
      </c>
      <c r="G11" s="72">
        <f>'Resumen periodo'!$H$16+'Resumen periodo'!$H$17</f>
        <v>0</v>
      </c>
      <c r="H11" s="57">
        <f t="shared" si="1"/>
        <v>6</v>
      </c>
      <c r="I11" s="58">
        <f t="shared" si="2"/>
        <v>0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371"/>
      <c r="B12" s="424"/>
      <c r="C12" s="56" t="s">
        <v>41</v>
      </c>
      <c r="D12" s="57">
        <f>'Resumen periodo'!E18+'Resumen periodo'!E19</f>
        <v>6</v>
      </c>
      <c r="E12" s="7">
        <f>'Resumen periodo'!F18+'Resumen periodo'!F19</f>
        <v>0</v>
      </c>
      <c r="F12" s="57">
        <f t="shared" si="0"/>
        <v>6</v>
      </c>
      <c r="G12" s="72">
        <f>'Resumen periodo'!H18+'Resumen periodo'!H19</f>
        <v>0</v>
      </c>
      <c r="H12" s="57">
        <f t="shared" si="1"/>
        <v>6</v>
      </c>
      <c r="I12" s="58">
        <f t="shared" si="2"/>
        <v>0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371"/>
      <c r="B13" s="424"/>
      <c r="C13" s="59" t="s">
        <v>40</v>
      </c>
      <c r="D13" s="60">
        <f>'Resumen periodo'!E20+'Resumen periodo'!E21</f>
        <v>6</v>
      </c>
      <c r="E13" s="8">
        <f>'Resumen periodo'!F20+'Resumen periodo'!F21</f>
        <v>0</v>
      </c>
      <c r="F13" s="60">
        <f t="shared" si="0"/>
        <v>6</v>
      </c>
      <c r="G13" s="178">
        <f>'Resumen periodo'!$H$20+'Resumen periodo'!$H$21</f>
        <v>0</v>
      </c>
      <c r="H13" s="60">
        <f t="shared" si="1"/>
        <v>6</v>
      </c>
      <c r="I13" s="61">
        <f t="shared" si="2"/>
        <v>0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ht="15" thickBot="1">
      <c r="A14" s="371"/>
      <c r="B14" s="424"/>
      <c r="C14" s="59" t="s">
        <v>164</v>
      </c>
      <c r="D14" s="60">
        <f>'Resumen periodo'!E22</f>
        <v>25</v>
      </c>
      <c r="E14" s="8">
        <f>'Resumen periodo'!F22</f>
        <v>0</v>
      </c>
      <c r="F14" s="60">
        <f t="shared" si="0"/>
        <v>25</v>
      </c>
      <c r="G14" s="178">
        <f>'Resumen periodo'!$H$22</f>
        <v>0</v>
      </c>
      <c r="H14" s="60">
        <f t="shared" si="1"/>
        <v>25</v>
      </c>
      <c r="I14" s="61">
        <f t="shared" si="2"/>
        <v>0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ht="15" thickBot="1">
      <c r="A15" s="371"/>
      <c r="B15" s="424"/>
      <c r="C15" s="320" t="s">
        <v>163</v>
      </c>
      <c r="D15" s="321">
        <f>SUM(D7:D14)</f>
        <v>1404</v>
      </c>
      <c r="E15" s="321">
        <f>SUM(E7:E14)</f>
        <v>-21.981999999999999</v>
      </c>
      <c r="F15" s="321">
        <f t="shared" ref="F15" si="3">D15+E15</f>
        <v>1382.018</v>
      </c>
      <c r="G15" s="321">
        <f>SUM(G7:G14)</f>
        <v>504.19900000000001</v>
      </c>
      <c r="H15" s="321">
        <f t="shared" ref="H15" si="4">F15-G15</f>
        <v>877.81899999999996</v>
      </c>
      <c r="I15" s="324">
        <f t="shared" ref="I15" si="5">G15/F15</f>
        <v>0.3648280991998657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371"/>
      <c r="B16" s="424"/>
      <c r="C16" s="62" t="s">
        <v>53</v>
      </c>
      <c r="D16" s="63">
        <f>+'Resumen periodo'!E23+'Resumen periodo'!E24</f>
        <v>69.08942789999999</v>
      </c>
      <c r="E16" s="65">
        <f>+'Resumen periodo'!F23+'Resumen periodo'!F24</f>
        <v>0</v>
      </c>
      <c r="F16" s="63">
        <f>D16+E16</f>
        <v>69.08942789999999</v>
      </c>
      <c r="G16" s="323">
        <f>+'Resumen periodo'!H23+'Resumen periodo'!H24</f>
        <v>0</v>
      </c>
      <c r="H16" s="63">
        <f t="shared" si="1"/>
        <v>69.08942789999999</v>
      </c>
      <c r="I16" s="64">
        <f t="shared" si="2"/>
        <v>0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371"/>
      <c r="B17" s="424"/>
      <c r="C17" s="50" t="s">
        <v>161</v>
      </c>
      <c r="D17" s="63">
        <f>+'Resumen periodo'!E25+'Resumen periodo'!E26</f>
        <v>751.99977439999986</v>
      </c>
      <c r="E17" s="216">
        <f>+'Resumen periodo'!F25+'Resumen periodo'!F26</f>
        <v>1.7190719999999984</v>
      </c>
      <c r="F17" s="51">
        <f t="shared" si="0"/>
        <v>753.71884639999985</v>
      </c>
      <c r="G17" s="72">
        <f>+'Resumen periodo'!H24+'Resumen periodo'!H25</f>
        <v>108.92100000000001</v>
      </c>
      <c r="H17" s="51">
        <f t="shared" si="1"/>
        <v>644.7978463999998</v>
      </c>
      <c r="I17" s="52">
        <f t="shared" si="2"/>
        <v>0.14451144550815098</v>
      </c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371"/>
      <c r="B18" s="424"/>
      <c r="C18" s="50" t="s">
        <v>54</v>
      </c>
      <c r="D18" s="63">
        <f>+'Resumen periodo'!E27+'Resumen periodo'!E28</f>
        <v>949.99971500000038</v>
      </c>
      <c r="E18" s="7">
        <f>+'Resumen periodo'!F27+'Resumen periodo'!F28</f>
        <v>2.1717000000000066</v>
      </c>
      <c r="F18" s="51">
        <f t="shared" si="0"/>
        <v>952.17141500000037</v>
      </c>
      <c r="G18" s="72">
        <f>+'Resumen periodo'!H27+'Resumen periodo'!H28</f>
        <v>259.07499999999999</v>
      </c>
      <c r="H18" s="51">
        <f t="shared" si="1"/>
        <v>693.09641500000043</v>
      </c>
      <c r="I18" s="52">
        <f t="shared" si="2"/>
        <v>0.27208861337220452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s="6" customFormat="1">
      <c r="A19" s="371"/>
      <c r="B19" s="424"/>
      <c r="C19" s="50" t="s">
        <v>55</v>
      </c>
      <c r="D19" s="63">
        <f>+'Resumen periodo'!E29+'Resumen periodo'!E30</f>
        <v>699.99978999999996</v>
      </c>
      <c r="E19" s="7">
        <f>+'Resumen periodo'!F29+'Resumen periodo'!F30</f>
        <v>1.6001999999999998</v>
      </c>
      <c r="F19" s="51">
        <f t="shared" si="0"/>
        <v>701.59998999999993</v>
      </c>
      <c r="G19" s="72">
        <f>+'Resumen periodo'!H29+'Resumen periodo'!H30</f>
        <v>256.56600000000003</v>
      </c>
      <c r="H19" s="51">
        <f t="shared" si="1"/>
        <v>445.0339899999999</v>
      </c>
      <c r="I19" s="52">
        <f t="shared" si="2"/>
        <v>0.36568700635243745</v>
      </c>
    </row>
    <row r="20" spans="1:18" s="6" customFormat="1">
      <c r="A20" s="371"/>
      <c r="B20" s="424"/>
      <c r="C20" s="50" t="s">
        <v>56</v>
      </c>
      <c r="D20" s="63">
        <f>+'Resumen periodo'!E31+'Resumen periodo'!E32</f>
        <v>1449.9995649999996</v>
      </c>
      <c r="E20" s="7">
        <f>+'Resumen periodo'!F31+'Resumen periodo'!F32</f>
        <v>3.3146999999999962</v>
      </c>
      <c r="F20" s="51">
        <f t="shared" si="0"/>
        <v>1453.3142649999995</v>
      </c>
      <c r="G20" s="72">
        <f>+'Resumen periodo'!H31+'Resumen periodo'!H32</f>
        <v>518.99799999999993</v>
      </c>
      <c r="H20" s="51">
        <f t="shared" si="1"/>
        <v>934.31626499999959</v>
      </c>
      <c r="I20" s="52">
        <f t="shared" si="2"/>
        <v>0.35711340107158457</v>
      </c>
    </row>
    <row r="21" spans="1:18" s="6" customFormat="1" ht="15" thickBot="1">
      <c r="A21" s="371"/>
      <c r="B21" s="424"/>
      <c r="C21" s="215" t="s">
        <v>57</v>
      </c>
      <c r="D21" s="223">
        <f>+'Resumen periodo'!E33+'Resumen periodo'!E34</f>
        <v>569.99982899999998</v>
      </c>
      <c r="E21" s="224">
        <f>+'Resumen periodo'!F33+'Resumen periodo'!F34</f>
        <v>1.3030199999999996</v>
      </c>
      <c r="F21" s="209">
        <f t="shared" si="0"/>
        <v>571.30284899999992</v>
      </c>
      <c r="G21" s="220">
        <f>+'Resumen periodo'!H33+'Resumen periodo'!H34</f>
        <v>36.383000000000003</v>
      </c>
      <c r="H21" s="209">
        <f t="shared" si="1"/>
        <v>534.91984899999989</v>
      </c>
      <c r="I21" s="210">
        <f t="shared" si="2"/>
        <v>6.3684261445018639E-2</v>
      </c>
    </row>
    <row r="22" spans="1:18" s="6" customFormat="1" ht="15" thickBot="1">
      <c r="A22" s="371"/>
      <c r="B22" s="424"/>
      <c r="C22" s="320" t="s">
        <v>162</v>
      </c>
      <c r="D22" s="321">
        <f>SUM(D16:D21)</f>
        <v>4491.0881012999998</v>
      </c>
      <c r="E22" s="321">
        <f>SUM(E16:E21)</f>
        <v>10.108692000000001</v>
      </c>
      <c r="F22" s="321">
        <f>+D22+E22</f>
        <v>4501.1967932999996</v>
      </c>
      <c r="G22" s="379">
        <f>SUM(G16:G21)</f>
        <v>1179.943</v>
      </c>
      <c r="H22" s="321">
        <f>+F22-G22</f>
        <v>3321.2537932999994</v>
      </c>
      <c r="I22" s="322">
        <f>G22/F22</f>
        <v>0.26213983839949789</v>
      </c>
    </row>
    <row r="23" spans="1:18" s="6" customFormat="1" ht="15" thickBot="1">
      <c r="A23" s="371"/>
      <c r="B23" s="425"/>
      <c r="C23" s="320" t="s">
        <v>153</v>
      </c>
      <c r="D23" s="321">
        <v>119</v>
      </c>
      <c r="E23" s="321">
        <v>0</v>
      </c>
      <c r="F23" s="321">
        <f>D23+E23</f>
        <v>119</v>
      </c>
      <c r="G23" s="321">
        <f>+'PESCA INVES'!J10</f>
        <v>0</v>
      </c>
      <c r="H23" s="321">
        <f t="shared" si="1"/>
        <v>119</v>
      </c>
      <c r="I23" s="322">
        <f t="shared" si="2"/>
        <v>0</v>
      </c>
    </row>
    <row r="24" spans="1:18" s="6" customFormat="1" ht="24" customHeight="1" thickBot="1">
      <c r="A24" s="371"/>
      <c r="B24" s="413" t="s">
        <v>165</v>
      </c>
      <c r="C24" s="414"/>
      <c r="D24" s="325">
        <f>+D15+D22+D23</f>
        <v>6014.0881012999998</v>
      </c>
      <c r="E24" s="325">
        <f>+E15+E22+E23</f>
        <v>-11.873307999999998</v>
      </c>
      <c r="F24" s="325">
        <f>+F15+F22+F23</f>
        <v>6002.2147932999997</v>
      </c>
      <c r="G24" s="325">
        <f>+G15+G22+G23</f>
        <v>1684.1420000000001</v>
      </c>
      <c r="H24" s="325">
        <f>+F24-G24</f>
        <v>4318.0727932999998</v>
      </c>
      <c r="I24" s="328">
        <f>+G24/F24</f>
        <v>0.28058675972075031</v>
      </c>
    </row>
    <row r="25" spans="1:18" s="66" customFormat="1">
      <c r="A25" s="372"/>
    </row>
    <row r="26" spans="1:18" s="66" customFormat="1">
      <c r="A26" s="372"/>
    </row>
    <row r="27" spans="1:18" s="66" customFormat="1">
      <c r="A27" s="372"/>
    </row>
    <row r="28" spans="1:18" s="66" customFormat="1">
      <c r="A28" s="372"/>
    </row>
    <row r="29" spans="1:18" s="66" customFormat="1">
      <c r="A29" s="372"/>
    </row>
    <row r="30" spans="1:18" s="66" customFormat="1">
      <c r="A30" s="372"/>
    </row>
    <row r="31" spans="1:18" s="66" customFormat="1">
      <c r="A31" s="372"/>
    </row>
    <row r="32" spans="1:18" s="66" customFormat="1">
      <c r="A32" s="372"/>
    </row>
    <row r="33" spans="1:1" s="66" customFormat="1">
      <c r="A33" s="372"/>
    </row>
    <row r="34" spans="1:1" s="66" customFormat="1">
      <c r="A34" s="372"/>
    </row>
    <row r="35" spans="1:1" s="66" customFormat="1">
      <c r="A35" s="372"/>
    </row>
    <row r="36" spans="1:1" s="66" customFormat="1">
      <c r="A36" s="372"/>
    </row>
    <row r="37" spans="1:1" s="66" customFormat="1">
      <c r="A37" s="372"/>
    </row>
    <row r="38" spans="1:1" s="66" customFormat="1">
      <c r="A38" s="372"/>
    </row>
    <row r="39" spans="1:1" s="66" customFormat="1">
      <c r="A39" s="372"/>
    </row>
    <row r="40" spans="1:1" s="66" customFormat="1">
      <c r="A40" s="372"/>
    </row>
    <row r="41" spans="1:1" s="66" customFormat="1">
      <c r="A41" s="372"/>
    </row>
    <row r="42" spans="1:1" s="66" customFormat="1">
      <c r="A42" s="372"/>
    </row>
    <row r="43" spans="1:1" s="66" customFormat="1">
      <c r="A43" s="372"/>
    </row>
    <row r="44" spans="1:1" s="66" customFormat="1">
      <c r="A44" s="372"/>
    </row>
    <row r="45" spans="1:1" s="66" customFormat="1">
      <c r="A45" s="372"/>
    </row>
    <row r="46" spans="1:1" s="66" customFormat="1">
      <c r="A46" s="372"/>
    </row>
    <row r="47" spans="1:1" s="66" customFormat="1">
      <c r="A47" s="372"/>
    </row>
    <row r="48" spans="1:1" s="66" customFormat="1">
      <c r="A48" s="372"/>
    </row>
    <row r="49" spans="1:1" s="66" customFormat="1">
      <c r="A49" s="372"/>
    </row>
    <row r="50" spans="1:1" s="66" customFormat="1">
      <c r="A50" s="372"/>
    </row>
    <row r="51" spans="1:1" s="66" customFormat="1">
      <c r="A51" s="372"/>
    </row>
    <row r="52" spans="1:1" s="66" customFormat="1">
      <c r="A52" s="372"/>
    </row>
    <row r="53" spans="1:1" s="66" customFormat="1">
      <c r="A53" s="372"/>
    </row>
    <row r="54" spans="1:1" s="66" customFormat="1">
      <c r="A54" s="372"/>
    </row>
    <row r="55" spans="1:1" s="66" customFormat="1">
      <c r="A55" s="372"/>
    </row>
    <row r="56" spans="1:1" s="66" customFormat="1">
      <c r="A56" s="372"/>
    </row>
    <row r="57" spans="1:1" s="66" customFormat="1">
      <c r="A57" s="372"/>
    </row>
    <row r="58" spans="1:1" s="66" customFormat="1">
      <c r="A58" s="372"/>
    </row>
    <row r="59" spans="1:1" s="66" customFormat="1">
      <c r="A59" s="372"/>
    </row>
    <row r="60" spans="1:1" s="66" customFormat="1">
      <c r="A60" s="372"/>
    </row>
    <row r="61" spans="1:1" s="66" customFormat="1">
      <c r="A61" s="372"/>
    </row>
    <row r="62" spans="1:1" s="66" customFormat="1">
      <c r="A62" s="372"/>
    </row>
    <row r="63" spans="1:1" s="66" customFormat="1">
      <c r="A63" s="372"/>
    </row>
    <row r="64" spans="1:1" s="66" customFormat="1">
      <c r="A64" s="372"/>
    </row>
    <row r="65" spans="1:1" s="66" customFormat="1">
      <c r="A65" s="372"/>
    </row>
    <row r="66" spans="1:1" s="66" customFormat="1">
      <c r="A66" s="372"/>
    </row>
    <row r="67" spans="1:1" s="66" customFormat="1">
      <c r="A67" s="372"/>
    </row>
    <row r="68" spans="1:1" s="66" customFormat="1">
      <c r="A68" s="372"/>
    </row>
    <row r="69" spans="1:1" s="66" customFormat="1">
      <c r="A69" s="372"/>
    </row>
    <row r="70" spans="1:1" s="66" customFormat="1">
      <c r="A70" s="372"/>
    </row>
    <row r="71" spans="1:1" s="66" customFormat="1">
      <c r="A71" s="372"/>
    </row>
    <row r="72" spans="1:1" s="66" customFormat="1">
      <c r="A72" s="372"/>
    </row>
    <row r="73" spans="1:1" s="66" customFormat="1">
      <c r="A73" s="372"/>
    </row>
    <row r="74" spans="1:1" s="66" customFormat="1">
      <c r="A74" s="372"/>
    </row>
    <row r="75" spans="1:1" s="66" customFormat="1">
      <c r="A75" s="372"/>
    </row>
    <row r="76" spans="1:1" s="66" customFormat="1">
      <c r="A76" s="372"/>
    </row>
    <row r="77" spans="1:1" s="66" customFormat="1">
      <c r="A77" s="372"/>
    </row>
    <row r="78" spans="1:1" s="66" customFormat="1">
      <c r="A78" s="372"/>
    </row>
    <row r="79" spans="1:1" s="66" customFormat="1">
      <c r="A79" s="372"/>
    </row>
    <row r="80" spans="1:1" s="66" customFormat="1">
      <c r="A80" s="372"/>
    </row>
    <row r="81" spans="1:1" s="66" customFormat="1">
      <c r="A81" s="372"/>
    </row>
    <row r="82" spans="1:1" s="66" customFormat="1">
      <c r="A82" s="372"/>
    </row>
    <row r="83" spans="1:1" s="66" customFormat="1">
      <c r="A83" s="372"/>
    </row>
    <row r="84" spans="1:1" s="66" customFormat="1">
      <c r="A84" s="372"/>
    </row>
    <row r="85" spans="1:1" s="66" customFormat="1">
      <c r="A85" s="372"/>
    </row>
    <row r="86" spans="1:1" s="66" customFormat="1">
      <c r="A86" s="372"/>
    </row>
    <row r="87" spans="1:1" s="66" customFormat="1">
      <c r="A87" s="372"/>
    </row>
    <row r="88" spans="1:1" s="66" customFormat="1">
      <c r="A88" s="372"/>
    </row>
    <row r="89" spans="1:1" s="66" customFormat="1">
      <c r="A89" s="372"/>
    </row>
    <row r="90" spans="1:1" s="66" customFormat="1">
      <c r="A90" s="372"/>
    </row>
    <row r="91" spans="1:1" s="66" customFormat="1">
      <c r="A91" s="372"/>
    </row>
    <row r="92" spans="1:1" s="66" customFormat="1">
      <c r="A92" s="372"/>
    </row>
    <row r="93" spans="1:1" s="66" customFormat="1">
      <c r="A93" s="372"/>
    </row>
    <row r="94" spans="1:1" s="66" customFormat="1">
      <c r="A94" s="372"/>
    </row>
    <row r="95" spans="1:1" s="66" customFormat="1">
      <c r="A95" s="372"/>
    </row>
    <row r="96" spans="1:1" s="66" customFormat="1">
      <c r="A96" s="372"/>
    </row>
    <row r="97" spans="1:1" s="66" customFormat="1">
      <c r="A97" s="372"/>
    </row>
    <row r="98" spans="1:1" s="66" customFormat="1">
      <c r="A98" s="372"/>
    </row>
    <row r="99" spans="1:1" s="66" customFormat="1">
      <c r="A99" s="372"/>
    </row>
    <row r="100" spans="1:1" s="66" customFormat="1">
      <c r="A100" s="372"/>
    </row>
    <row r="101" spans="1:1" s="66" customFormat="1">
      <c r="A101" s="372"/>
    </row>
    <row r="102" spans="1:1" s="66" customFormat="1">
      <c r="A102" s="372"/>
    </row>
    <row r="103" spans="1:1" s="66" customFormat="1">
      <c r="A103" s="372"/>
    </row>
    <row r="104" spans="1:1" s="66" customFormat="1">
      <c r="A104" s="372"/>
    </row>
    <row r="105" spans="1:1" s="66" customFormat="1">
      <c r="A105" s="372"/>
    </row>
    <row r="106" spans="1:1" s="66" customFormat="1">
      <c r="A106" s="372"/>
    </row>
    <row r="107" spans="1:1" s="66" customFormat="1">
      <c r="A107" s="372"/>
    </row>
    <row r="108" spans="1:1" s="66" customFormat="1">
      <c r="A108" s="372"/>
    </row>
    <row r="109" spans="1:1" s="66" customFormat="1">
      <c r="A109" s="372"/>
    </row>
    <row r="110" spans="1:1" s="66" customFormat="1">
      <c r="A110" s="372"/>
    </row>
    <row r="111" spans="1:1" s="66" customFormat="1">
      <c r="A111" s="372"/>
    </row>
    <row r="112" spans="1:1" s="66" customFormat="1">
      <c r="A112" s="372"/>
    </row>
    <row r="113" spans="1:1" s="66" customFormat="1">
      <c r="A113" s="372"/>
    </row>
    <row r="114" spans="1:1" s="66" customFormat="1">
      <c r="A114" s="372"/>
    </row>
    <row r="115" spans="1:1" s="66" customFormat="1">
      <c r="A115" s="372"/>
    </row>
    <row r="116" spans="1:1" s="66" customFormat="1">
      <c r="A116" s="372"/>
    </row>
    <row r="117" spans="1:1" s="66" customFormat="1">
      <c r="A117" s="372"/>
    </row>
    <row r="118" spans="1:1" s="66" customFormat="1">
      <c r="A118" s="372"/>
    </row>
    <row r="119" spans="1:1" s="66" customFormat="1">
      <c r="A119" s="372"/>
    </row>
    <row r="120" spans="1:1" s="66" customFormat="1">
      <c r="A120" s="372"/>
    </row>
    <row r="121" spans="1:1" s="66" customFormat="1">
      <c r="A121" s="372"/>
    </row>
    <row r="122" spans="1:1" s="66" customFormat="1">
      <c r="A122" s="372"/>
    </row>
    <row r="123" spans="1:1" s="66" customFormat="1">
      <c r="A123" s="372"/>
    </row>
    <row r="124" spans="1:1" s="66" customFormat="1">
      <c r="A124" s="372"/>
    </row>
    <row r="125" spans="1:1" s="66" customFormat="1">
      <c r="A125" s="372"/>
    </row>
    <row r="126" spans="1:1" s="66" customFormat="1">
      <c r="A126" s="372"/>
    </row>
    <row r="127" spans="1:1" s="66" customFormat="1">
      <c r="A127" s="372"/>
    </row>
    <row r="128" spans="1:1" s="66" customFormat="1">
      <c r="A128" s="372"/>
    </row>
    <row r="129" spans="1:1" s="66" customFormat="1">
      <c r="A129" s="372"/>
    </row>
    <row r="130" spans="1:1" s="66" customFormat="1">
      <c r="A130" s="372"/>
    </row>
    <row r="131" spans="1:1" s="66" customFormat="1">
      <c r="A131" s="372"/>
    </row>
    <row r="132" spans="1:1" s="66" customFormat="1">
      <c r="A132" s="372"/>
    </row>
    <row r="133" spans="1:1" s="66" customFormat="1">
      <c r="A133" s="372"/>
    </row>
    <row r="134" spans="1:1" s="66" customFormat="1">
      <c r="A134" s="372"/>
    </row>
    <row r="135" spans="1:1" s="66" customFormat="1">
      <c r="A135" s="372"/>
    </row>
    <row r="136" spans="1:1" s="66" customFormat="1">
      <c r="A136" s="372"/>
    </row>
    <row r="137" spans="1:1" s="66" customFormat="1">
      <c r="A137" s="372"/>
    </row>
    <row r="138" spans="1:1" s="66" customFormat="1">
      <c r="A138" s="372"/>
    </row>
    <row r="139" spans="1:1" s="66" customFormat="1">
      <c r="A139" s="372"/>
    </row>
    <row r="140" spans="1:1" s="66" customFormat="1">
      <c r="A140" s="372"/>
    </row>
    <row r="141" spans="1:1" s="66" customFormat="1">
      <c r="A141" s="372"/>
    </row>
    <row r="142" spans="1:1" s="66" customFormat="1">
      <c r="A142" s="372"/>
    </row>
    <row r="143" spans="1:1" s="66" customFormat="1">
      <c r="A143" s="372"/>
    </row>
    <row r="144" spans="1:1" s="66" customFormat="1">
      <c r="A144" s="372"/>
    </row>
    <row r="145" spans="1:1" s="66" customFormat="1">
      <c r="A145" s="372"/>
    </row>
    <row r="146" spans="1:1" s="66" customFormat="1">
      <c r="A146" s="372"/>
    </row>
    <row r="147" spans="1:1" s="66" customFormat="1">
      <c r="A147" s="372"/>
    </row>
    <row r="148" spans="1:1" s="66" customFormat="1">
      <c r="A148" s="372"/>
    </row>
    <row r="149" spans="1:1" s="66" customFormat="1">
      <c r="A149" s="372"/>
    </row>
    <row r="150" spans="1:1" s="66" customFormat="1">
      <c r="A150" s="372"/>
    </row>
    <row r="151" spans="1:1" s="66" customFormat="1">
      <c r="A151" s="372"/>
    </row>
    <row r="152" spans="1:1" s="66" customFormat="1">
      <c r="A152" s="372"/>
    </row>
    <row r="153" spans="1:1" s="66" customFormat="1">
      <c r="A153" s="372"/>
    </row>
    <row r="154" spans="1:1" s="66" customFormat="1">
      <c r="A154" s="372"/>
    </row>
    <row r="155" spans="1:1" s="66" customFormat="1">
      <c r="A155" s="372"/>
    </row>
    <row r="156" spans="1:1" s="66" customFormat="1">
      <c r="A156" s="372"/>
    </row>
    <row r="157" spans="1:1" s="66" customFormat="1">
      <c r="A157" s="372"/>
    </row>
    <row r="158" spans="1:1" s="66" customFormat="1">
      <c r="A158" s="372"/>
    </row>
    <row r="159" spans="1:1" s="66" customFormat="1">
      <c r="A159" s="372"/>
    </row>
    <row r="160" spans="1:1" s="66" customFormat="1">
      <c r="A160" s="372"/>
    </row>
    <row r="161" spans="1:1" s="66" customFormat="1">
      <c r="A161" s="372"/>
    </row>
    <row r="162" spans="1:1" s="66" customFormat="1">
      <c r="A162" s="372"/>
    </row>
    <row r="163" spans="1:1" s="66" customFormat="1">
      <c r="A163" s="372"/>
    </row>
    <row r="164" spans="1:1" s="66" customFormat="1">
      <c r="A164" s="372"/>
    </row>
    <row r="165" spans="1:1" s="66" customFormat="1">
      <c r="A165" s="372"/>
    </row>
    <row r="166" spans="1:1" s="66" customFormat="1">
      <c r="A166" s="372"/>
    </row>
    <row r="167" spans="1:1" s="66" customFormat="1">
      <c r="A167" s="372"/>
    </row>
    <row r="168" spans="1:1" s="66" customFormat="1">
      <c r="A168" s="372"/>
    </row>
    <row r="169" spans="1:1" s="66" customFormat="1">
      <c r="A169" s="372"/>
    </row>
    <row r="170" spans="1:1" s="66" customFormat="1">
      <c r="A170" s="372"/>
    </row>
    <row r="171" spans="1:1" s="66" customFormat="1">
      <c r="A171" s="372"/>
    </row>
    <row r="172" spans="1:1" s="66" customFormat="1">
      <c r="A172" s="372"/>
    </row>
    <row r="173" spans="1:1" s="66" customFormat="1">
      <c r="A173" s="372"/>
    </row>
    <row r="174" spans="1:1" s="66" customFormat="1">
      <c r="A174" s="372"/>
    </row>
    <row r="175" spans="1:1" s="66" customFormat="1">
      <c r="A175" s="372"/>
    </row>
    <row r="176" spans="1:1" s="66" customFormat="1">
      <c r="A176" s="372"/>
    </row>
    <row r="177" spans="1:1" s="66" customFormat="1">
      <c r="A177" s="372"/>
    </row>
    <row r="178" spans="1:1" s="66" customFormat="1">
      <c r="A178" s="372"/>
    </row>
    <row r="179" spans="1:1" s="66" customFormat="1">
      <c r="A179" s="372"/>
    </row>
    <row r="180" spans="1:1" s="66" customFormat="1">
      <c r="A180" s="372"/>
    </row>
    <row r="181" spans="1:1" s="66" customFormat="1">
      <c r="A181" s="372"/>
    </row>
    <row r="182" spans="1:1" s="66" customFormat="1">
      <c r="A182" s="372"/>
    </row>
    <row r="183" spans="1:1" s="66" customFormat="1">
      <c r="A183" s="372"/>
    </row>
    <row r="184" spans="1:1" s="66" customFormat="1">
      <c r="A184" s="372"/>
    </row>
    <row r="185" spans="1:1" s="66" customFormat="1">
      <c r="A185" s="372"/>
    </row>
    <row r="186" spans="1:1" s="66" customFormat="1">
      <c r="A186" s="372"/>
    </row>
    <row r="187" spans="1:1" s="66" customFormat="1">
      <c r="A187" s="372"/>
    </row>
    <row r="188" spans="1:1" s="66" customFormat="1">
      <c r="A188" s="372"/>
    </row>
    <row r="189" spans="1:1" s="66" customFormat="1">
      <c r="A189" s="372"/>
    </row>
    <row r="190" spans="1:1" s="66" customFormat="1">
      <c r="A190" s="372"/>
    </row>
    <row r="191" spans="1:1" s="66" customFormat="1">
      <c r="A191" s="372"/>
    </row>
    <row r="192" spans="1:1" s="66" customFormat="1">
      <c r="A192" s="372"/>
    </row>
    <row r="193" spans="1:1" s="66" customFormat="1">
      <c r="A193" s="372"/>
    </row>
    <row r="194" spans="1:1" s="66" customFormat="1">
      <c r="A194" s="372"/>
    </row>
    <row r="195" spans="1:1" s="66" customFormat="1">
      <c r="A195" s="372"/>
    </row>
    <row r="196" spans="1:1" s="66" customFormat="1">
      <c r="A196" s="372"/>
    </row>
    <row r="197" spans="1:1" s="66" customFormat="1">
      <c r="A197" s="372"/>
    </row>
    <row r="198" spans="1:1" s="66" customFormat="1">
      <c r="A198" s="372"/>
    </row>
    <row r="199" spans="1:1" s="66" customFormat="1">
      <c r="A199" s="372"/>
    </row>
    <row r="200" spans="1:1" s="66" customFormat="1">
      <c r="A200" s="372"/>
    </row>
    <row r="201" spans="1:1" s="66" customFormat="1">
      <c r="A201" s="372"/>
    </row>
    <row r="202" spans="1:1" s="66" customFormat="1">
      <c r="A202" s="372"/>
    </row>
    <row r="203" spans="1:1" s="66" customFormat="1">
      <c r="A203" s="372"/>
    </row>
    <row r="204" spans="1:1" s="66" customFormat="1">
      <c r="A204" s="372"/>
    </row>
    <row r="205" spans="1:1" s="66" customFormat="1">
      <c r="A205" s="372"/>
    </row>
    <row r="206" spans="1:1" s="66" customFormat="1">
      <c r="A206" s="372"/>
    </row>
    <row r="207" spans="1:1" s="66" customFormat="1">
      <c r="A207" s="372"/>
    </row>
    <row r="208" spans="1:1" s="66" customFormat="1">
      <c r="A208" s="372"/>
    </row>
    <row r="209" spans="1:1" s="66" customFormat="1">
      <c r="A209" s="372"/>
    </row>
    <row r="210" spans="1:1" s="66" customFormat="1">
      <c r="A210" s="372"/>
    </row>
    <row r="211" spans="1:1" s="66" customFormat="1">
      <c r="A211" s="372"/>
    </row>
    <row r="212" spans="1:1" s="66" customFormat="1">
      <c r="A212" s="372"/>
    </row>
    <row r="213" spans="1:1" s="66" customFormat="1">
      <c r="A213" s="372"/>
    </row>
    <row r="214" spans="1:1" s="66" customFormat="1">
      <c r="A214" s="372"/>
    </row>
    <row r="215" spans="1:1" s="66" customFormat="1">
      <c r="A215" s="372"/>
    </row>
    <row r="216" spans="1:1" s="66" customFormat="1">
      <c r="A216" s="372"/>
    </row>
    <row r="217" spans="1:1" s="66" customFormat="1">
      <c r="A217" s="372"/>
    </row>
    <row r="218" spans="1:1" s="66" customFormat="1">
      <c r="A218" s="372"/>
    </row>
    <row r="219" spans="1:1" s="66" customFormat="1">
      <c r="A219" s="372"/>
    </row>
    <row r="220" spans="1:1" s="66" customFormat="1">
      <c r="A220" s="372"/>
    </row>
    <row r="221" spans="1:1" s="66" customFormat="1">
      <c r="A221" s="372"/>
    </row>
    <row r="222" spans="1:1" s="66" customFormat="1">
      <c r="A222" s="372"/>
    </row>
    <row r="223" spans="1:1" s="66" customFormat="1">
      <c r="A223" s="372"/>
    </row>
    <row r="224" spans="1:1" s="66" customFormat="1">
      <c r="A224" s="372"/>
    </row>
    <row r="225" spans="1:1" s="66" customFormat="1">
      <c r="A225" s="372"/>
    </row>
    <row r="226" spans="1:1" s="66" customFormat="1">
      <c r="A226" s="372"/>
    </row>
    <row r="227" spans="1:1" s="66" customFormat="1">
      <c r="A227" s="372"/>
    </row>
    <row r="228" spans="1:1" s="66" customFormat="1">
      <c r="A228" s="372"/>
    </row>
    <row r="229" spans="1:1" s="66" customFormat="1">
      <c r="A229" s="372"/>
    </row>
    <row r="230" spans="1:1" s="66" customFormat="1">
      <c r="A230" s="372"/>
    </row>
    <row r="231" spans="1:1" s="66" customFormat="1">
      <c r="A231" s="372"/>
    </row>
    <row r="232" spans="1:1" s="66" customFormat="1">
      <c r="A232" s="372"/>
    </row>
    <row r="233" spans="1:1" s="66" customFormat="1">
      <c r="A233" s="372"/>
    </row>
    <row r="234" spans="1:1" s="66" customFormat="1">
      <c r="A234" s="372"/>
    </row>
    <row r="235" spans="1:1" s="66" customFormat="1">
      <c r="A235" s="372"/>
    </row>
    <row r="236" spans="1:1" s="66" customFormat="1">
      <c r="A236" s="372"/>
    </row>
    <row r="237" spans="1:1" s="66" customFormat="1">
      <c r="A237" s="372"/>
    </row>
    <row r="238" spans="1:1" s="66" customFormat="1">
      <c r="A238" s="372"/>
    </row>
    <row r="239" spans="1:1" s="66" customFormat="1">
      <c r="A239" s="372"/>
    </row>
    <row r="240" spans="1:1" s="66" customFormat="1">
      <c r="A240" s="372"/>
    </row>
    <row r="241" spans="1:1" s="66" customFormat="1">
      <c r="A241" s="372"/>
    </row>
    <row r="242" spans="1:1" s="66" customFormat="1">
      <c r="A242" s="372"/>
    </row>
    <row r="243" spans="1:1" s="66" customFormat="1">
      <c r="A243" s="372"/>
    </row>
    <row r="244" spans="1:1" s="66" customFormat="1">
      <c r="A244" s="372"/>
    </row>
    <row r="245" spans="1:1" s="66" customFormat="1">
      <c r="A245" s="372"/>
    </row>
    <row r="246" spans="1:1" s="66" customFormat="1">
      <c r="A246" s="372"/>
    </row>
    <row r="247" spans="1:1" s="66" customFormat="1">
      <c r="A247" s="372"/>
    </row>
    <row r="248" spans="1:1" s="66" customFormat="1">
      <c r="A248" s="372"/>
    </row>
    <row r="249" spans="1:1" s="66" customFormat="1">
      <c r="A249" s="372"/>
    </row>
    <row r="250" spans="1:1" s="66" customFormat="1">
      <c r="A250" s="372"/>
    </row>
    <row r="251" spans="1:1" s="66" customFormat="1">
      <c r="A251" s="372"/>
    </row>
    <row r="252" spans="1:1" s="66" customFormat="1">
      <c r="A252" s="372"/>
    </row>
    <row r="253" spans="1:1" s="66" customFormat="1">
      <c r="A253" s="372"/>
    </row>
    <row r="254" spans="1:1" s="66" customFormat="1">
      <c r="A254" s="372"/>
    </row>
    <row r="255" spans="1:1" s="66" customFormat="1">
      <c r="A255" s="372"/>
    </row>
    <row r="256" spans="1:1" s="66" customFormat="1">
      <c r="A256" s="372"/>
    </row>
    <row r="257" spans="1:1" s="66" customFormat="1">
      <c r="A257" s="372"/>
    </row>
    <row r="258" spans="1:1" s="66" customFormat="1">
      <c r="A258" s="372"/>
    </row>
    <row r="259" spans="1:1" s="66" customFormat="1">
      <c r="A259" s="372"/>
    </row>
    <row r="260" spans="1:1" s="66" customFormat="1">
      <c r="A260" s="372"/>
    </row>
    <row r="261" spans="1:1" s="66" customFormat="1">
      <c r="A261" s="372"/>
    </row>
    <row r="262" spans="1:1" s="66" customFormat="1">
      <c r="A262" s="372"/>
    </row>
    <row r="263" spans="1:1" s="66" customFormat="1">
      <c r="A263" s="372"/>
    </row>
    <row r="264" spans="1:1" s="66" customFormat="1">
      <c r="A264" s="372"/>
    </row>
    <row r="265" spans="1:1" s="66" customFormat="1">
      <c r="A265" s="372"/>
    </row>
    <row r="266" spans="1:1" s="66" customFormat="1">
      <c r="A266" s="372"/>
    </row>
    <row r="267" spans="1:1" s="66" customFormat="1">
      <c r="A267" s="372"/>
    </row>
    <row r="268" spans="1:1" s="66" customFormat="1">
      <c r="A268" s="372"/>
    </row>
    <row r="269" spans="1:1" s="66" customFormat="1">
      <c r="A269" s="372"/>
    </row>
    <row r="270" spans="1:1" s="66" customFormat="1">
      <c r="A270" s="372"/>
    </row>
    <row r="271" spans="1:1" s="66" customFormat="1">
      <c r="A271" s="372"/>
    </row>
    <row r="272" spans="1:1" s="66" customFormat="1">
      <c r="A272" s="372"/>
    </row>
    <row r="273" spans="1:1" s="66" customFormat="1">
      <c r="A273" s="372"/>
    </row>
    <row r="274" spans="1:1" s="66" customFormat="1">
      <c r="A274" s="372"/>
    </row>
    <row r="275" spans="1:1" s="66" customFormat="1">
      <c r="A275" s="372"/>
    </row>
    <row r="276" spans="1:1" s="66" customFormat="1">
      <c r="A276" s="372"/>
    </row>
    <row r="277" spans="1:1" s="66" customFormat="1">
      <c r="A277" s="372"/>
    </row>
    <row r="278" spans="1:1" s="66" customFormat="1">
      <c r="A278" s="372"/>
    </row>
    <row r="279" spans="1:1" s="66" customFormat="1">
      <c r="A279" s="372"/>
    </row>
    <row r="280" spans="1:1" s="66" customFormat="1">
      <c r="A280" s="372"/>
    </row>
    <row r="281" spans="1:1" s="66" customFormat="1">
      <c r="A281" s="372"/>
    </row>
    <row r="282" spans="1:1" s="66" customFormat="1">
      <c r="A282" s="372"/>
    </row>
    <row r="283" spans="1:1" s="66" customFormat="1">
      <c r="A283" s="372"/>
    </row>
    <row r="284" spans="1:1" s="66" customFormat="1">
      <c r="A284" s="372"/>
    </row>
    <row r="285" spans="1:1" s="66" customFormat="1">
      <c r="A285" s="372"/>
    </row>
    <row r="286" spans="1:1" s="66" customFormat="1">
      <c r="A286" s="372"/>
    </row>
    <row r="287" spans="1:1" s="66" customFormat="1">
      <c r="A287" s="372"/>
    </row>
    <row r="288" spans="1:1" s="66" customFormat="1">
      <c r="A288" s="372"/>
    </row>
    <row r="289" spans="1:1" s="66" customFormat="1">
      <c r="A289" s="372"/>
    </row>
    <row r="290" spans="1:1" s="66" customFormat="1">
      <c r="A290" s="372"/>
    </row>
    <row r="291" spans="1:1" s="66" customFormat="1">
      <c r="A291" s="372"/>
    </row>
    <row r="292" spans="1:1" s="66" customFormat="1">
      <c r="A292" s="372"/>
    </row>
    <row r="293" spans="1:1" s="66" customFormat="1">
      <c r="A293" s="372"/>
    </row>
    <row r="294" spans="1:1" s="66" customFormat="1">
      <c r="A294" s="372"/>
    </row>
    <row r="295" spans="1:1" s="66" customFormat="1">
      <c r="A295" s="372"/>
    </row>
    <row r="296" spans="1:1" s="66" customFormat="1">
      <c r="A296" s="372"/>
    </row>
    <row r="297" spans="1:1" s="66" customFormat="1">
      <c r="A297" s="372"/>
    </row>
    <row r="298" spans="1:1" s="66" customFormat="1">
      <c r="A298" s="372"/>
    </row>
    <row r="299" spans="1:1" s="66" customFormat="1">
      <c r="A299" s="372"/>
    </row>
    <row r="300" spans="1:1" s="66" customFormat="1">
      <c r="A300" s="372"/>
    </row>
    <row r="301" spans="1:1" s="66" customFormat="1">
      <c r="A301" s="372"/>
    </row>
    <row r="302" spans="1:1" s="66" customFormat="1">
      <c r="A302" s="372"/>
    </row>
    <row r="303" spans="1:1" s="66" customFormat="1">
      <c r="A303" s="372"/>
    </row>
    <row r="304" spans="1:1" s="66" customFormat="1">
      <c r="A304" s="372"/>
    </row>
    <row r="305" spans="3:3">
      <c r="C305" s="66"/>
    </row>
    <row r="306" spans="3:3">
      <c r="C306" s="66"/>
    </row>
  </sheetData>
  <mergeCells count="5">
    <mergeCell ref="B24:C24"/>
    <mergeCell ref="B4:I4"/>
    <mergeCell ref="B2:I2"/>
    <mergeCell ref="B3:I3"/>
    <mergeCell ref="B7:B23"/>
  </mergeCells>
  <pageMargins left="0.7" right="0.7" top="0.75" bottom="0.75" header="0.3" footer="0.3"/>
  <pageSetup paperSize="177" scale="71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KT1006"/>
  <sheetViews>
    <sheetView topLeftCell="B1" zoomScaleNormal="100" workbookViewId="0">
      <selection activeCell="H11" sqref="H11"/>
    </sheetView>
  </sheetViews>
  <sheetFormatPr baseColWidth="10" defaultRowHeight="14.4"/>
  <cols>
    <col min="1" max="1" width="5.88671875" style="16" customWidth="1"/>
    <col min="2" max="2" width="24.44140625" customWidth="1"/>
    <col min="3" max="3" width="25" customWidth="1"/>
    <col min="4" max="4" width="20.109375" customWidth="1"/>
    <col min="5" max="5" width="16.44140625" customWidth="1"/>
    <col min="6" max="6" width="14.44140625" style="5" customWidth="1"/>
    <col min="7" max="7" width="18.5546875" customWidth="1"/>
    <col min="8" max="8" width="19" customWidth="1"/>
    <col min="9" max="9" width="16.44140625" customWidth="1"/>
    <col min="10" max="10" width="15.5546875" style="16" customWidth="1"/>
    <col min="11" max="11" width="18.109375" style="16" customWidth="1"/>
    <col min="12" max="91" width="11.44140625" style="16"/>
    <col min="92" max="306" width="11.44140625" style="4"/>
  </cols>
  <sheetData>
    <row r="1" spans="2:11" s="16" customFormat="1">
      <c r="E1" s="17"/>
      <c r="F1" s="18"/>
    </row>
    <row r="2" spans="2:11" ht="30.75" customHeight="1">
      <c r="B2" s="431" t="s">
        <v>157</v>
      </c>
      <c r="C2" s="432"/>
      <c r="D2" s="432"/>
      <c r="E2" s="432"/>
      <c r="F2" s="432"/>
      <c r="G2" s="432"/>
      <c r="H2" s="432"/>
      <c r="I2" s="432"/>
      <c r="J2" s="432"/>
    </row>
    <row r="3" spans="2:11" ht="15.6" customHeight="1">
      <c r="B3" s="433" t="str">
        <f>+'Resumen anual_'!B3</f>
        <v>Dto Ex N° 526 21-12-2018</v>
      </c>
      <c r="C3" s="434"/>
      <c r="D3" s="434"/>
      <c r="E3" s="434"/>
      <c r="F3" s="434"/>
      <c r="G3" s="434"/>
      <c r="H3" s="434"/>
      <c r="I3" s="434"/>
      <c r="J3" s="434"/>
    </row>
    <row r="4" spans="2:11" ht="21" customHeight="1">
      <c r="B4" s="436">
        <f>+'Resumen anual_'!B4</f>
        <v>43558</v>
      </c>
      <c r="C4" s="437"/>
      <c r="D4" s="437"/>
      <c r="E4" s="437"/>
      <c r="F4" s="437"/>
      <c r="G4" s="437"/>
      <c r="H4" s="437"/>
      <c r="I4" s="437"/>
      <c r="J4" s="437"/>
    </row>
    <row r="5" spans="2:11" s="16" customFormat="1" ht="15" thickBot="1">
      <c r="E5" s="17"/>
      <c r="F5" s="18"/>
    </row>
    <row r="6" spans="2:11" ht="36" customHeight="1" thickBot="1">
      <c r="B6" s="12" t="s">
        <v>49</v>
      </c>
      <c r="C6" s="41" t="s">
        <v>48</v>
      </c>
      <c r="D6" s="42" t="s">
        <v>75</v>
      </c>
      <c r="E6" s="42" t="s">
        <v>22</v>
      </c>
      <c r="F6" s="10" t="s">
        <v>4</v>
      </c>
      <c r="G6" s="10" t="s">
        <v>5</v>
      </c>
      <c r="H6" s="10" t="s">
        <v>6</v>
      </c>
      <c r="I6" s="10" t="s">
        <v>7</v>
      </c>
      <c r="J6" s="11" t="s">
        <v>28</v>
      </c>
      <c r="K6" s="111" t="s">
        <v>9</v>
      </c>
    </row>
    <row r="7" spans="2:11">
      <c r="B7" s="426" t="s">
        <v>46</v>
      </c>
      <c r="C7" s="438" t="s">
        <v>58</v>
      </c>
      <c r="D7" s="15" t="s">
        <v>50</v>
      </c>
      <c r="E7" s="67">
        <f>'Control Cuota Artesanal'!E7</f>
        <v>4</v>
      </c>
      <c r="F7" s="45">
        <f>'Control Cuota Artesanal'!F7</f>
        <v>0</v>
      </c>
      <c r="G7" s="69">
        <f>E7+F7</f>
        <v>4</v>
      </c>
      <c r="H7" s="177">
        <f>'Control Cuota Artesanal'!H7</f>
        <v>0</v>
      </c>
      <c r="I7" s="48">
        <f>G7-H7</f>
        <v>4</v>
      </c>
      <c r="J7" s="108">
        <f t="shared" ref="J7:J34" si="0">+H7/G7</f>
        <v>0</v>
      </c>
      <c r="K7" s="117"/>
    </row>
    <row r="8" spans="2:11">
      <c r="B8" s="426"/>
      <c r="C8" s="439"/>
      <c r="D8" s="13" t="s">
        <v>51</v>
      </c>
      <c r="E8" s="68">
        <f>'Control Cuota Artesanal'!E8</f>
        <v>1</v>
      </c>
      <c r="F8" s="46">
        <f>'Control Cuota Artesanal'!F8</f>
        <v>0</v>
      </c>
      <c r="G8" s="40">
        <f>E8+F8+I7</f>
        <v>5</v>
      </c>
      <c r="H8" s="46">
        <f>'Control Cuota Artesanal'!H8</f>
        <v>0</v>
      </c>
      <c r="I8" s="176">
        <f>G8-H8</f>
        <v>5</v>
      </c>
      <c r="J8" s="109">
        <f t="shared" si="0"/>
        <v>0</v>
      </c>
      <c r="K8" s="118"/>
    </row>
    <row r="9" spans="2:11">
      <c r="B9" s="426"/>
      <c r="C9" s="440" t="s">
        <v>59</v>
      </c>
      <c r="D9" s="14" t="s">
        <v>50</v>
      </c>
      <c r="E9" s="68">
        <f>'Control Cuota Artesanal'!E9</f>
        <v>18</v>
      </c>
      <c r="F9" s="46">
        <f>'Control Cuota Artesanal'!F9</f>
        <v>0</v>
      </c>
      <c r="G9" s="40">
        <f>E9+F9</f>
        <v>18</v>
      </c>
      <c r="H9" s="46">
        <f>'Control Cuota Artesanal'!H9</f>
        <v>0</v>
      </c>
      <c r="I9" s="176">
        <f t="shared" ref="I9:I22" si="1">G9-H9</f>
        <v>18</v>
      </c>
      <c r="J9" s="109">
        <f t="shared" si="0"/>
        <v>0</v>
      </c>
      <c r="K9" s="118"/>
    </row>
    <row r="10" spans="2:11">
      <c r="B10" s="426"/>
      <c r="C10" s="439"/>
      <c r="D10" s="13" t="s">
        <v>51</v>
      </c>
      <c r="E10" s="68">
        <f>'Control Cuota Artesanal'!E10</f>
        <v>2</v>
      </c>
      <c r="F10" s="46">
        <f>'Control Cuota Artesanal'!F10</f>
        <v>0</v>
      </c>
      <c r="G10" s="40">
        <f>E10+F10+I9</f>
        <v>20</v>
      </c>
      <c r="H10" s="46">
        <f>'Control Cuota Artesanal'!H10</f>
        <v>0</v>
      </c>
      <c r="I10" s="176">
        <f t="shared" si="1"/>
        <v>20</v>
      </c>
      <c r="J10" s="109">
        <f t="shared" si="0"/>
        <v>0</v>
      </c>
      <c r="K10" s="118"/>
    </row>
    <row r="11" spans="2:11">
      <c r="B11" s="426"/>
      <c r="C11" s="440" t="s">
        <v>60</v>
      </c>
      <c r="D11" s="14" t="s">
        <v>50</v>
      </c>
      <c r="E11" s="68">
        <f>'Control Cuota Artesanal'!E15+'Control Cuota Artesanal'!E17+'Control Cuota Artesanal'!E11+'Control Cuota Artesanal'!E13+'Control Cuota Artesanal'!E19</f>
        <v>682</v>
      </c>
      <c r="F11" s="46">
        <f>'Control Cuota Artesanal'!F11+'Control Cuota Artesanal'!F13+'Control Cuota Artesanal'!F15+'Control Cuota Artesanal'!F17+'Control Cuota Artesanal'!F19</f>
        <v>-21.981999999999999</v>
      </c>
      <c r="G11" s="40">
        <f>E11+F11</f>
        <v>660.01800000000003</v>
      </c>
      <c r="H11" s="46">
        <f>'Control Cuota Artesanal'!H15+'Control Cuota Artesanal'!H17+'Control Cuota Artesanal'!H11+'Control Cuota Artesanal'!H13+'Control Cuota Artesanal'!H19</f>
        <v>310.72099999999995</v>
      </c>
      <c r="I11" s="176">
        <f t="shared" si="1"/>
        <v>349.29700000000008</v>
      </c>
      <c r="J11" s="109">
        <f t="shared" si="0"/>
        <v>0.4707765545788144</v>
      </c>
      <c r="K11" s="118"/>
    </row>
    <row r="12" spans="2:11">
      <c r="B12" s="426"/>
      <c r="C12" s="441"/>
      <c r="D12" s="13" t="s">
        <v>51</v>
      </c>
      <c r="E12" s="68">
        <f>'Control Cuota Artesanal'!E16+'Control Cuota Artesanal'!E18+'Control Cuota Artesanal'!E12+'Control Cuota Artesanal'!E14+'Control Cuota Artesanal'!E20</f>
        <v>76</v>
      </c>
      <c r="F12" s="46">
        <f>'Control Cuota Artesanal'!F16+'Control Cuota Artesanal'!F18+'Control Cuota Artesanal'!F12+'Control Cuota Artesanal'!F14+'Control Cuota Artesanal'!F20</f>
        <v>0</v>
      </c>
      <c r="G12" s="40">
        <f>E12+F12+I11</f>
        <v>425.29700000000008</v>
      </c>
      <c r="H12" s="46">
        <f>'Control Cuota Artesanal'!H16+'Control Cuota Artesanal'!H18+'Control Cuota Artesanal'!H12+'Control Cuota Artesanal'!H14+'Control Cuota Artesanal'!H20</f>
        <v>0</v>
      </c>
      <c r="I12" s="176">
        <f t="shared" si="1"/>
        <v>425.29700000000008</v>
      </c>
      <c r="J12" s="109">
        <f t="shared" si="0"/>
        <v>0</v>
      </c>
      <c r="K12" s="118"/>
    </row>
    <row r="13" spans="2:11">
      <c r="B13" s="426"/>
      <c r="C13" s="440" t="s">
        <v>61</v>
      </c>
      <c r="D13" s="14" t="s">
        <v>52</v>
      </c>
      <c r="E13" s="68">
        <f>'Control Cuota Artesanal'!E21</f>
        <v>193</v>
      </c>
      <c r="F13" s="46">
        <f>'Control Cuota Artesanal'!F21</f>
        <v>0</v>
      </c>
      <c r="G13" s="40">
        <f>E13+F13</f>
        <v>193</v>
      </c>
      <c r="H13" s="46">
        <f>'Control Cuota Artesanal'!H21</f>
        <v>193.47800000000007</v>
      </c>
      <c r="I13" s="176">
        <f t="shared" si="1"/>
        <v>-0.47800000000006548</v>
      </c>
      <c r="J13" s="109">
        <f t="shared" si="0"/>
        <v>1.0024766839378241</v>
      </c>
      <c r="K13" s="120"/>
    </row>
    <row r="14" spans="2:11">
      <c r="B14" s="426"/>
      <c r="C14" s="442"/>
      <c r="D14" s="214" t="s">
        <v>145</v>
      </c>
      <c r="E14" s="68">
        <f>'Control Cuota Artesanal'!E22</f>
        <v>193</v>
      </c>
      <c r="F14" s="46">
        <f>'Control Cuota Artesanal'!F22</f>
        <v>0</v>
      </c>
      <c r="G14" s="40">
        <f>E14+F14+I13</f>
        <v>192.52199999999993</v>
      </c>
      <c r="H14" s="46">
        <f>'Control Cuota Artesanal'!H22</f>
        <v>0</v>
      </c>
      <c r="I14" s="176">
        <f t="shared" si="1"/>
        <v>192.52199999999993</v>
      </c>
      <c r="J14" s="109">
        <f t="shared" si="0"/>
        <v>0</v>
      </c>
      <c r="K14" s="120"/>
    </row>
    <row r="15" spans="2:11">
      <c r="B15" s="426"/>
      <c r="C15" s="441"/>
      <c r="D15" s="13" t="s">
        <v>51</v>
      </c>
      <c r="E15" s="68">
        <f>'Control Cuota Artesanal'!E23</f>
        <v>192</v>
      </c>
      <c r="F15" s="46">
        <f>'Control Cuota Artesanal'!F23</f>
        <v>0</v>
      </c>
      <c r="G15" s="40">
        <f>E15+F15+I14</f>
        <v>384.52199999999993</v>
      </c>
      <c r="H15" s="46">
        <f>'Control Cuota Artesanal'!H23</f>
        <v>0</v>
      </c>
      <c r="I15" s="176">
        <f t="shared" si="1"/>
        <v>384.52199999999993</v>
      </c>
      <c r="J15" s="109">
        <f t="shared" si="0"/>
        <v>0</v>
      </c>
      <c r="K15" s="120"/>
    </row>
    <row r="16" spans="2:11">
      <c r="B16" s="426"/>
      <c r="C16" s="440" t="s">
        <v>62</v>
      </c>
      <c r="D16" s="14" t="s">
        <v>50</v>
      </c>
      <c r="E16" s="68">
        <f>'Control Cuota Artesanal'!E24</f>
        <v>5</v>
      </c>
      <c r="F16" s="46">
        <f>'Control Cuota Artesanal'!F24</f>
        <v>0</v>
      </c>
      <c r="G16" s="40">
        <f>E16+F16</f>
        <v>5</v>
      </c>
      <c r="H16" s="46">
        <f>'Control Cuota Artesanal'!H24</f>
        <v>0</v>
      </c>
      <c r="I16" s="176">
        <f t="shared" si="1"/>
        <v>5</v>
      </c>
      <c r="J16" s="109">
        <f t="shared" si="0"/>
        <v>0</v>
      </c>
      <c r="K16" s="118"/>
    </row>
    <row r="17" spans="1:91">
      <c r="B17" s="426"/>
      <c r="C17" s="441"/>
      <c r="D17" s="13" t="s">
        <v>51</v>
      </c>
      <c r="E17" s="68">
        <f>'Control Cuota Artesanal'!E25</f>
        <v>1</v>
      </c>
      <c r="F17" s="46">
        <f>'Control Cuota Artesanal'!F25</f>
        <v>0</v>
      </c>
      <c r="G17" s="40">
        <f>E17+F17+I16</f>
        <v>6</v>
      </c>
      <c r="H17" s="46">
        <f>'Control Cuota Artesanal'!H25</f>
        <v>0</v>
      </c>
      <c r="I17" s="176">
        <f t="shared" si="1"/>
        <v>6</v>
      </c>
      <c r="J17" s="109">
        <f t="shared" si="0"/>
        <v>0</v>
      </c>
      <c r="K17" s="118"/>
    </row>
    <row r="18" spans="1:91">
      <c r="B18" s="426"/>
      <c r="C18" s="440" t="s">
        <v>47</v>
      </c>
      <c r="D18" s="14" t="s">
        <v>50</v>
      </c>
      <c r="E18" s="68">
        <f>'Control Cuota Artesanal'!E26</f>
        <v>5</v>
      </c>
      <c r="F18" s="46">
        <f>'Control Cuota Artesanal'!F26</f>
        <v>0</v>
      </c>
      <c r="G18" s="40">
        <f>E18+F18</f>
        <v>5</v>
      </c>
      <c r="H18" s="46">
        <f>'Control Cuota Artesanal'!H26</f>
        <v>0</v>
      </c>
      <c r="I18" s="176">
        <f t="shared" si="1"/>
        <v>5</v>
      </c>
      <c r="J18" s="109">
        <f t="shared" si="0"/>
        <v>0</v>
      </c>
      <c r="K18" s="118"/>
    </row>
    <row r="19" spans="1:91">
      <c r="B19" s="426"/>
      <c r="C19" s="441"/>
      <c r="D19" s="13" t="s">
        <v>51</v>
      </c>
      <c r="E19" s="68">
        <f>'Control Cuota Artesanal'!E27</f>
        <v>1</v>
      </c>
      <c r="F19" s="46">
        <f>'Control Cuota Artesanal'!F27</f>
        <v>0</v>
      </c>
      <c r="G19" s="40">
        <f>E19+F19+I18</f>
        <v>6</v>
      </c>
      <c r="H19" s="46">
        <f>'Control Cuota Artesanal'!H27</f>
        <v>0</v>
      </c>
      <c r="I19" s="176">
        <f t="shared" si="1"/>
        <v>6</v>
      </c>
      <c r="J19" s="109">
        <f t="shared" si="0"/>
        <v>0</v>
      </c>
      <c r="K19" s="118"/>
    </row>
    <row r="20" spans="1:91">
      <c r="B20" s="426"/>
      <c r="C20" s="440" t="s">
        <v>63</v>
      </c>
      <c r="D20" s="14" t="s">
        <v>50</v>
      </c>
      <c r="E20" s="68">
        <f>'Control Cuota Artesanal'!E28</f>
        <v>5</v>
      </c>
      <c r="F20" s="46">
        <f>'Control Cuota Artesanal'!F28</f>
        <v>0</v>
      </c>
      <c r="G20" s="40">
        <f>E20+F20</f>
        <v>5</v>
      </c>
      <c r="H20" s="46">
        <f>'Control Cuota Artesanal'!H28</f>
        <v>0</v>
      </c>
      <c r="I20" s="176">
        <f t="shared" si="1"/>
        <v>5</v>
      </c>
      <c r="J20" s="109">
        <f t="shared" si="0"/>
        <v>0</v>
      </c>
      <c r="K20" s="118"/>
    </row>
    <row r="21" spans="1:91">
      <c r="B21" s="426"/>
      <c r="C21" s="441"/>
      <c r="D21" s="13" t="s">
        <v>51</v>
      </c>
      <c r="E21" s="68">
        <f>'Control Cuota Artesanal'!E29</f>
        <v>1</v>
      </c>
      <c r="F21" s="46">
        <f>'Control Cuota Artesanal'!F29</f>
        <v>0</v>
      </c>
      <c r="G21" s="40">
        <f>E21+F21+I20</f>
        <v>6</v>
      </c>
      <c r="H21" s="46">
        <f>'Control Cuota Artesanal'!H29</f>
        <v>0</v>
      </c>
      <c r="I21" s="176">
        <f t="shared" si="1"/>
        <v>6</v>
      </c>
      <c r="J21" s="109">
        <f t="shared" si="0"/>
        <v>0</v>
      </c>
      <c r="K21" s="118"/>
    </row>
    <row r="22" spans="1:91" ht="15" thickBot="1">
      <c r="B22" s="426"/>
      <c r="C22" s="179" t="s">
        <v>20</v>
      </c>
      <c r="D22" s="180" t="s">
        <v>21</v>
      </c>
      <c r="E22" s="181">
        <v>25</v>
      </c>
      <c r="F22" s="177">
        <v>0</v>
      </c>
      <c r="G22" s="182">
        <f>E22</f>
        <v>25</v>
      </c>
      <c r="H22" s="217">
        <v>0</v>
      </c>
      <c r="I22" s="183">
        <f t="shared" si="1"/>
        <v>25</v>
      </c>
      <c r="J22" s="184">
        <f t="shared" si="0"/>
        <v>0</v>
      </c>
      <c r="K22" s="185"/>
    </row>
    <row r="23" spans="1:91">
      <c r="B23" s="426"/>
      <c r="C23" s="435" t="s">
        <v>64</v>
      </c>
      <c r="D23" s="112" t="s">
        <v>50</v>
      </c>
      <c r="E23" s="113">
        <f>+'Control Cuota LTP'!G56</f>
        <v>64.089429399999986</v>
      </c>
      <c r="F23" s="114">
        <f>+'Control Cuota LTP'!H56</f>
        <v>0</v>
      </c>
      <c r="G23" s="115">
        <f>E23+F23</f>
        <v>64.089429399999986</v>
      </c>
      <c r="H23" s="114">
        <f>+'Control Cuota LTP'!H56</f>
        <v>0</v>
      </c>
      <c r="I23" s="113">
        <f>G23-H23</f>
        <v>64.089429399999986</v>
      </c>
      <c r="J23" s="116">
        <f t="shared" si="0"/>
        <v>0</v>
      </c>
      <c r="K23" s="117"/>
    </row>
    <row r="24" spans="1:91">
      <c r="B24" s="426"/>
      <c r="C24" s="429"/>
      <c r="D24" s="9" t="s">
        <v>51</v>
      </c>
      <c r="E24" s="49">
        <f>+'Control Cuota LTP'!G57</f>
        <v>4.9999985000000002</v>
      </c>
      <c r="F24" s="47">
        <f>+'Control Cuota LTP'!H57</f>
        <v>0</v>
      </c>
      <c r="G24" s="70">
        <f>E24+F24+I23</f>
        <v>69.08942789999999</v>
      </c>
      <c r="H24" s="47">
        <f>+'Control Cuota LTP'!H57</f>
        <v>0</v>
      </c>
      <c r="I24" s="49">
        <f t="shared" ref="I24:I34" si="2">G24-H24</f>
        <v>69.08942789999999</v>
      </c>
      <c r="J24" s="186">
        <f t="shared" si="0"/>
        <v>0</v>
      </c>
      <c r="K24" s="118"/>
    </row>
    <row r="25" spans="1:91" s="4" customFormat="1">
      <c r="A25" s="16"/>
      <c r="B25" s="426"/>
      <c r="C25" s="428" t="s">
        <v>65</v>
      </c>
      <c r="D25" s="187" t="s">
        <v>50</v>
      </c>
      <c r="E25" s="49">
        <f>+'Control Cuota LTP'!K56</f>
        <v>676.99979689999986</v>
      </c>
      <c r="F25" s="47">
        <f>+'Control Cuota LTP'!L56</f>
        <v>1.7190719999999984</v>
      </c>
      <c r="G25" s="70">
        <f>E25+F25</f>
        <v>678.71886889999985</v>
      </c>
      <c r="H25" s="47">
        <f>+'Control Cuota LTP'!N56</f>
        <v>108.92100000000001</v>
      </c>
      <c r="I25" s="49">
        <f t="shared" si="2"/>
        <v>569.7978688999998</v>
      </c>
      <c r="J25" s="186">
        <f t="shared" si="0"/>
        <v>0.16048028865991062</v>
      </c>
      <c r="K25" s="1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</row>
    <row r="26" spans="1:91" s="4" customFormat="1">
      <c r="A26" s="16"/>
      <c r="B26" s="426"/>
      <c r="C26" s="429"/>
      <c r="D26" s="9" t="s">
        <v>51</v>
      </c>
      <c r="E26" s="49">
        <f>+'Control Cuota LTP'!K57</f>
        <v>74.999977499999972</v>
      </c>
      <c r="F26" s="47">
        <f>+'Control Cuota LTP'!L57</f>
        <v>0</v>
      </c>
      <c r="G26" s="70">
        <f>E26+F26+I25</f>
        <v>644.7978463999998</v>
      </c>
      <c r="H26" s="47">
        <f>+'Control Cuota LTP'!N57</f>
        <v>0</v>
      </c>
      <c r="I26" s="49">
        <f t="shared" si="2"/>
        <v>644.7978463999998</v>
      </c>
      <c r="J26" s="186">
        <f t="shared" si="0"/>
        <v>0</v>
      </c>
      <c r="K26" s="11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1:91" s="4" customFormat="1">
      <c r="A27" s="16"/>
      <c r="B27" s="426"/>
      <c r="C27" s="428" t="s">
        <v>54</v>
      </c>
      <c r="D27" s="187" t="s">
        <v>50</v>
      </c>
      <c r="E27" s="49">
        <f>+'Control Cuota LTP'!Q56</f>
        <v>854.99974350000036</v>
      </c>
      <c r="F27" s="47">
        <f>+'Control Cuota LTP'!R56</f>
        <v>2.1717000000000066</v>
      </c>
      <c r="G27" s="70">
        <f>E27+F27</f>
        <v>857.17144350000035</v>
      </c>
      <c r="H27" s="47">
        <f>+'Control Cuota LTP'!T56</f>
        <v>259.07499999999999</v>
      </c>
      <c r="I27" s="49">
        <f t="shared" si="2"/>
        <v>598.0964435000003</v>
      </c>
      <c r="J27" s="186">
        <f t="shared" si="0"/>
        <v>0.30224408659969537</v>
      </c>
      <c r="K27" s="11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</row>
    <row r="28" spans="1:91" s="4" customFormat="1">
      <c r="A28" s="16"/>
      <c r="B28" s="426"/>
      <c r="C28" s="429"/>
      <c r="D28" s="9" t="s">
        <v>51</v>
      </c>
      <c r="E28" s="49">
        <f>+'Control Cuota LTP'!Q57</f>
        <v>94.999971500000001</v>
      </c>
      <c r="F28" s="47">
        <f>+'Control Cuota LTP'!R57</f>
        <v>0</v>
      </c>
      <c r="G28" s="70">
        <f>E28+F28+I27</f>
        <v>693.09641500000032</v>
      </c>
      <c r="H28" s="47">
        <f>+'Control Cuota LTP'!T57</f>
        <v>0</v>
      </c>
      <c r="I28" s="49">
        <f t="shared" si="2"/>
        <v>693.09641500000032</v>
      </c>
      <c r="J28" s="186">
        <f t="shared" si="0"/>
        <v>0</v>
      </c>
      <c r="K28" s="1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</row>
    <row r="29" spans="1:91" s="4" customFormat="1">
      <c r="A29" s="16"/>
      <c r="B29" s="426"/>
      <c r="C29" s="428" t="s">
        <v>55</v>
      </c>
      <c r="D29" s="187" t="s">
        <v>50</v>
      </c>
      <c r="E29" s="49">
        <f>+'Control Cuota LTP'!W56</f>
        <v>629.99981100000002</v>
      </c>
      <c r="F29" s="47">
        <f>+'Control Cuota LTP'!X56</f>
        <v>1.6001999999999998</v>
      </c>
      <c r="G29" s="70">
        <f>E29+F29</f>
        <v>631.60001099999999</v>
      </c>
      <c r="H29" s="47">
        <f>+'Control Cuota LTP'!Z56</f>
        <v>256.56600000000003</v>
      </c>
      <c r="I29" s="49">
        <f t="shared" si="2"/>
        <v>375.03401099999996</v>
      </c>
      <c r="J29" s="186">
        <f t="shared" si="0"/>
        <v>0.40621595239332575</v>
      </c>
      <c r="K29" s="11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</row>
    <row r="30" spans="1:91" s="4" customFormat="1">
      <c r="A30" s="16"/>
      <c r="B30" s="426"/>
      <c r="C30" s="429"/>
      <c r="D30" s="9" t="s">
        <v>51</v>
      </c>
      <c r="E30" s="49">
        <f>+'Control Cuota LTP'!W57</f>
        <v>69.999978999999982</v>
      </c>
      <c r="F30" s="47">
        <f>+'Control Cuota LTP'!X57</f>
        <v>0</v>
      </c>
      <c r="G30" s="70">
        <f>E30+F30+I29</f>
        <v>445.03398999999996</v>
      </c>
      <c r="H30" s="47">
        <f>+'Control Cuota LTP'!Z57</f>
        <v>0</v>
      </c>
      <c r="I30" s="49">
        <f t="shared" si="2"/>
        <v>445.03398999999996</v>
      </c>
      <c r="J30" s="186">
        <f t="shared" si="0"/>
        <v>0</v>
      </c>
      <c r="K30" s="11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</row>
    <row r="31" spans="1:91" s="4" customFormat="1">
      <c r="A31" s="16"/>
      <c r="B31" s="426"/>
      <c r="C31" s="428" t="s">
        <v>56</v>
      </c>
      <c r="D31" s="187" t="s">
        <v>50</v>
      </c>
      <c r="E31" s="49">
        <f>+'Control Cuota LTP'!AC56</f>
        <v>1304.9996084999996</v>
      </c>
      <c r="F31" s="47">
        <f>+'Control Cuota LTP'!AD56</f>
        <v>3.3146999999999962</v>
      </c>
      <c r="G31" s="70">
        <f>E31+F31</f>
        <v>1308.3143084999995</v>
      </c>
      <c r="H31" s="47">
        <f>+'Control Cuota LTP'!AF56</f>
        <v>518.99799999999993</v>
      </c>
      <c r="I31" s="49">
        <f t="shared" si="2"/>
        <v>789.31630849999954</v>
      </c>
      <c r="J31" s="186">
        <f t="shared" si="0"/>
        <v>0.39669213783577612</v>
      </c>
      <c r="K31" s="1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</row>
    <row r="32" spans="1:91" s="4" customFormat="1">
      <c r="A32" s="16"/>
      <c r="B32" s="426"/>
      <c r="C32" s="429"/>
      <c r="D32" s="9" t="s">
        <v>51</v>
      </c>
      <c r="E32" s="49">
        <f>+'Control Cuota LTP'!AC57</f>
        <v>144.9999565</v>
      </c>
      <c r="F32" s="47">
        <f>+'Control Cuota LTP'!AD57</f>
        <v>0</v>
      </c>
      <c r="G32" s="70">
        <f>E32+F32+I31</f>
        <v>934.31626499999948</v>
      </c>
      <c r="H32" s="47">
        <f>+'Control Cuota LTP'!AF57</f>
        <v>0</v>
      </c>
      <c r="I32" s="49">
        <f t="shared" si="2"/>
        <v>934.31626499999948</v>
      </c>
      <c r="J32" s="186">
        <f t="shared" si="0"/>
        <v>0</v>
      </c>
      <c r="K32" s="1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</row>
    <row r="33" spans="1:91" s="4" customFormat="1">
      <c r="A33" s="16"/>
      <c r="B33" s="426"/>
      <c r="C33" s="428" t="s">
        <v>57</v>
      </c>
      <c r="D33" s="187" t="s">
        <v>50</v>
      </c>
      <c r="E33" s="49">
        <f>+'Control Cuota LTP'!AI56</f>
        <v>512.99984610000001</v>
      </c>
      <c r="F33" s="47">
        <f>+'Control Cuota LTP'!AJ56</f>
        <v>1.3030199999999996</v>
      </c>
      <c r="G33" s="70">
        <f>E33+F33</f>
        <v>514.30286609999996</v>
      </c>
      <c r="H33" s="47">
        <f>+'Control Cuota LTP'!AL56</f>
        <v>36.383000000000003</v>
      </c>
      <c r="I33" s="49">
        <f t="shared" si="2"/>
        <v>477.91986609999998</v>
      </c>
      <c r="J33" s="186">
        <f t="shared" si="0"/>
        <v>7.0742362911362364E-2</v>
      </c>
      <c r="K33" s="1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</row>
    <row r="34" spans="1:91" s="4" customFormat="1" ht="15" thickBot="1">
      <c r="A34" s="16"/>
      <c r="B34" s="427"/>
      <c r="C34" s="430"/>
      <c r="D34" s="43" t="s">
        <v>51</v>
      </c>
      <c r="E34" s="188">
        <f>+'Control Cuota LTP'!AI57</f>
        <v>56.999982900000013</v>
      </c>
      <c r="F34" s="47">
        <f>+'Control Cuota LTP'!AJ57</f>
        <v>0</v>
      </c>
      <c r="G34" s="190">
        <f>E34+F34+I33</f>
        <v>534.919849</v>
      </c>
      <c r="H34" s="189">
        <f>+'Control Cuota LTP'!AL57</f>
        <v>0</v>
      </c>
      <c r="I34" s="188">
        <f t="shared" si="2"/>
        <v>534.919849</v>
      </c>
      <c r="J34" s="110">
        <f t="shared" si="0"/>
        <v>0</v>
      </c>
      <c r="K34" s="11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</row>
    <row r="35" spans="1:91" s="16" customFormat="1">
      <c r="F35" s="18"/>
      <c r="I35" s="18"/>
    </row>
    <row r="36" spans="1:91" s="16" customFormat="1">
      <c r="F36" s="18"/>
    </row>
    <row r="37" spans="1:91" s="16" customFormat="1">
      <c r="F37" s="18"/>
    </row>
    <row r="38" spans="1:91" s="16" customFormat="1">
      <c r="F38" s="18"/>
    </row>
    <row r="39" spans="1:91" s="16" customFormat="1">
      <c r="F39" s="18"/>
    </row>
    <row r="40" spans="1:91" s="16" customFormat="1">
      <c r="F40" s="18"/>
    </row>
    <row r="41" spans="1:91" s="16" customFormat="1">
      <c r="F41" s="18"/>
    </row>
    <row r="42" spans="1:91" s="16" customFormat="1">
      <c r="F42" s="18"/>
    </row>
    <row r="43" spans="1:91" s="16" customFormat="1">
      <c r="F43" s="18"/>
    </row>
    <row r="44" spans="1:91" s="16" customFormat="1">
      <c r="F44" s="18"/>
    </row>
    <row r="45" spans="1:91" s="16" customFormat="1">
      <c r="F45" s="18"/>
    </row>
    <row r="46" spans="1:91" s="16" customFormat="1">
      <c r="F46" s="18"/>
    </row>
    <row r="47" spans="1:91" s="16" customFormat="1">
      <c r="F47" s="18"/>
    </row>
    <row r="48" spans="1:91" s="16" customFormat="1">
      <c r="F48" s="18"/>
    </row>
    <row r="49" spans="6:6" s="16" customFormat="1">
      <c r="F49" s="18"/>
    </row>
    <row r="50" spans="6:6" s="16" customFormat="1">
      <c r="F50" s="18"/>
    </row>
    <row r="51" spans="6:6" s="16" customFormat="1">
      <c r="F51" s="18"/>
    </row>
    <row r="52" spans="6:6" s="16" customFormat="1">
      <c r="F52" s="18"/>
    </row>
    <row r="53" spans="6:6" s="16" customFormat="1">
      <c r="F53" s="18"/>
    </row>
    <row r="54" spans="6:6" s="16" customFormat="1">
      <c r="F54" s="18"/>
    </row>
    <row r="55" spans="6:6" s="16" customFormat="1">
      <c r="F55" s="18"/>
    </row>
    <row r="56" spans="6:6" s="16" customFormat="1">
      <c r="F56" s="18"/>
    </row>
    <row r="57" spans="6:6" s="16" customFormat="1">
      <c r="F57" s="18"/>
    </row>
    <row r="58" spans="6:6" s="16" customFormat="1">
      <c r="F58" s="18"/>
    </row>
    <row r="59" spans="6:6" s="16" customFormat="1">
      <c r="F59" s="18"/>
    </row>
    <row r="60" spans="6:6" s="16" customFormat="1">
      <c r="F60" s="18"/>
    </row>
    <row r="61" spans="6:6" s="16" customFormat="1">
      <c r="F61" s="18"/>
    </row>
    <row r="62" spans="6:6" s="16" customFormat="1">
      <c r="F62" s="18"/>
    </row>
    <row r="63" spans="6:6" s="16" customFormat="1">
      <c r="F63" s="18"/>
    </row>
    <row r="64" spans="6:6" s="16" customFormat="1">
      <c r="F64" s="18"/>
    </row>
    <row r="65" spans="6:6" s="16" customFormat="1">
      <c r="F65" s="18"/>
    </row>
    <row r="66" spans="6:6" s="16" customFormat="1">
      <c r="F66" s="18"/>
    </row>
    <row r="67" spans="6:6" s="16" customFormat="1">
      <c r="F67" s="18"/>
    </row>
    <row r="68" spans="6:6" s="16" customFormat="1">
      <c r="F68" s="18"/>
    </row>
    <row r="69" spans="6:6" s="16" customFormat="1">
      <c r="F69" s="18"/>
    </row>
    <row r="70" spans="6:6" s="16" customFormat="1">
      <c r="F70" s="18"/>
    </row>
    <row r="71" spans="6:6" s="16" customFormat="1">
      <c r="F71" s="18"/>
    </row>
    <row r="72" spans="6:6" s="16" customFormat="1">
      <c r="F72" s="18"/>
    </row>
    <row r="73" spans="6:6" s="16" customFormat="1">
      <c r="F73" s="18"/>
    </row>
    <row r="74" spans="6:6" s="16" customFormat="1">
      <c r="F74" s="18"/>
    </row>
    <row r="75" spans="6:6" s="16" customFormat="1">
      <c r="F75" s="18"/>
    </row>
    <row r="76" spans="6:6" s="16" customFormat="1">
      <c r="F76" s="18"/>
    </row>
    <row r="77" spans="6:6" s="16" customFormat="1">
      <c r="F77" s="18"/>
    </row>
    <row r="78" spans="6:6" s="16" customFormat="1">
      <c r="F78" s="18"/>
    </row>
    <row r="79" spans="6:6" s="16" customFormat="1">
      <c r="F79" s="18"/>
    </row>
    <row r="80" spans="6:6" s="16" customFormat="1">
      <c r="F80" s="18"/>
    </row>
    <row r="81" spans="6:6" s="16" customFormat="1">
      <c r="F81" s="18"/>
    </row>
    <row r="82" spans="6:6" s="16" customFormat="1">
      <c r="F82" s="18"/>
    </row>
    <row r="83" spans="6:6" s="16" customFormat="1">
      <c r="F83" s="18"/>
    </row>
    <row r="84" spans="6:6" s="16" customFormat="1">
      <c r="F84" s="18"/>
    </row>
    <row r="85" spans="6:6" s="16" customFormat="1">
      <c r="F85" s="18"/>
    </row>
    <row r="86" spans="6:6" s="16" customFormat="1">
      <c r="F86" s="18"/>
    </row>
    <row r="87" spans="6:6" s="16" customFormat="1">
      <c r="F87" s="18"/>
    </row>
    <row r="88" spans="6:6" s="16" customFormat="1">
      <c r="F88" s="18"/>
    </row>
    <row r="89" spans="6:6" s="16" customFormat="1">
      <c r="F89" s="18"/>
    </row>
    <row r="90" spans="6:6" s="16" customFormat="1">
      <c r="F90" s="18"/>
    </row>
    <row r="91" spans="6:6" s="16" customFormat="1">
      <c r="F91" s="18"/>
    </row>
    <row r="92" spans="6:6" s="16" customFormat="1">
      <c r="F92" s="18"/>
    </row>
    <row r="93" spans="6:6" s="16" customFormat="1">
      <c r="F93" s="18"/>
    </row>
    <row r="94" spans="6:6" s="16" customFormat="1">
      <c r="F94" s="18"/>
    </row>
    <row r="95" spans="6:6" s="16" customFormat="1">
      <c r="F95" s="18"/>
    </row>
    <row r="96" spans="6:6" s="16" customFormat="1">
      <c r="F96" s="18"/>
    </row>
    <row r="97" spans="6:6" s="16" customFormat="1">
      <c r="F97" s="18"/>
    </row>
    <row r="98" spans="6:6" s="16" customFormat="1">
      <c r="F98" s="18"/>
    </row>
    <row r="99" spans="6:6" s="16" customFormat="1">
      <c r="F99" s="18"/>
    </row>
    <row r="100" spans="6:6" s="16" customFormat="1">
      <c r="F100" s="18"/>
    </row>
    <row r="101" spans="6:6" s="16" customFormat="1">
      <c r="F101" s="18"/>
    </row>
    <row r="102" spans="6:6" s="16" customFormat="1">
      <c r="F102" s="18"/>
    </row>
    <row r="103" spans="6:6" s="16" customFormat="1">
      <c r="F103" s="18"/>
    </row>
    <row r="104" spans="6:6" s="16" customFormat="1">
      <c r="F104" s="18"/>
    </row>
    <row r="105" spans="6:6" s="16" customFormat="1">
      <c r="F105" s="18"/>
    </row>
    <row r="106" spans="6:6" s="16" customFormat="1">
      <c r="F106" s="18"/>
    </row>
    <row r="107" spans="6:6" s="16" customFormat="1">
      <c r="F107" s="18"/>
    </row>
    <row r="108" spans="6:6" s="16" customFormat="1">
      <c r="F108" s="18"/>
    </row>
    <row r="109" spans="6:6" s="16" customFormat="1">
      <c r="F109" s="18"/>
    </row>
    <row r="110" spans="6:6" s="16" customFormat="1">
      <c r="F110" s="18"/>
    </row>
    <row r="111" spans="6:6" s="16" customFormat="1">
      <c r="F111" s="18"/>
    </row>
    <row r="112" spans="6:6" s="16" customFormat="1">
      <c r="F112" s="18"/>
    </row>
    <row r="113" spans="6:6" s="16" customFormat="1">
      <c r="F113" s="18"/>
    </row>
    <row r="114" spans="6:6" s="16" customFormat="1">
      <c r="F114" s="18"/>
    </row>
    <row r="115" spans="6:6" s="16" customFormat="1">
      <c r="F115" s="18"/>
    </row>
    <row r="116" spans="6:6" s="16" customFormat="1">
      <c r="F116" s="18"/>
    </row>
    <row r="117" spans="6:6" s="16" customFormat="1">
      <c r="F117" s="18"/>
    </row>
    <row r="118" spans="6:6" s="16" customFormat="1">
      <c r="F118" s="18"/>
    </row>
    <row r="119" spans="6:6" s="16" customFormat="1">
      <c r="F119" s="18"/>
    </row>
    <row r="120" spans="6:6" s="16" customFormat="1">
      <c r="F120" s="18"/>
    </row>
    <row r="121" spans="6:6" s="16" customFormat="1">
      <c r="F121" s="18"/>
    </row>
    <row r="122" spans="6:6" s="16" customFormat="1">
      <c r="F122" s="18"/>
    </row>
    <row r="123" spans="6:6" s="16" customFormat="1">
      <c r="F123" s="18"/>
    </row>
    <row r="124" spans="6:6" s="16" customFormat="1">
      <c r="F124" s="18"/>
    </row>
    <row r="125" spans="6:6" s="16" customFormat="1">
      <c r="F125" s="18"/>
    </row>
    <row r="126" spans="6:6" s="16" customFormat="1">
      <c r="F126" s="18"/>
    </row>
    <row r="127" spans="6:6" s="16" customFormat="1">
      <c r="F127" s="18"/>
    </row>
    <row r="128" spans="6:6" s="16" customFormat="1">
      <c r="F128" s="18"/>
    </row>
    <row r="129" spans="6:6" s="16" customFormat="1">
      <c r="F129" s="18"/>
    </row>
    <row r="130" spans="6:6" s="16" customFormat="1">
      <c r="F130" s="18"/>
    </row>
    <row r="131" spans="6:6" s="16" customFormat="1">
      <c r="F131" s="18"/>
    </row>
    <row r="132" spans="6:6" s="16" customFormat="1">
      <c r="F132" s="18"/>
    </row>
    <row r="133" spans="6:6" s="16" customFormat="1">
      <c r="F133" s="18"/>
    </row>
    <row r="134" spans="6:6" s="16" customFormat="1">
      <c r="F134" s="18"/>
    </row>
    <row r="135" spans="6:6" s="16" customFormat="1">
      <c r="F135" s="18"/>
    </row>
    <row r="136" spans="6:6" s="16" customFormat="1">
      <c r="F136" s="18"/>
    </row>
    <row r="137" spans="6:6" s="16" customFormat="1">
      <c r="F137" s="18"/>
    </row>
    <row r="138" spans="6:6" s="16" customFormat="1">
      <c r="F138" s="18"/>
    </row>
    <row r="139" spans="6:6" s="16" customFormat="1">
      <c r="F139" s="18"/>
    </row>
    <row r="140" spans="6:6" s="16" customFormat="1">
      <c r="F140" s="18"/>
    </row>
    <row r="141" spans="6:6" s="16" customFormat="1">
      <c r="F141" s="18"/>
    </row>
    <row r="142" spans="6:6" s="16" customFormat="1">
      <c r="F142" s="18"/>
    </row>
    <row r="143" spans="6:6" s="16" customFormat="1">
      <c r="F143" s="18"/>
    </row>
    <row r="144" spans="6:6" s="16" customFormat="1">
      <c r="F144" s="18"/>
    </row>
    <row r="145" spans="6:6" s="16" customFormat="1">
      <c r="F145" s="18"/>
    </row>
    <row r="146" spans="6:6" s="16" customFormat="1">
      <c r="F146" s="18"/>
    </row>
    <row r="147" spans="6:6" s="16" customFormat="1">
      <c r="F147" s="18"/>
    </row>
    <row r="148" spans="6:6" s="16" customFormat="1">
      <c r="F148" s="18"/>
    </row>
    <row r="149" spans="6:6" s="16" customFormat="1">
      <c r="F149" s="18"/>
    </row>
    <row r="150" spans="6:6" s="16" customFormat="1">
      <c r="F150" s="18"/>
    </row>
    <row r="151" spans="6:6" s="16" customFormat="1">
      <c r="F151" s="18"/>
    </row>
    <row r="152" spans="6:6" s="16" customFormat="1">
      <c r="F152" s="18"/>
    </row>
    <row r="153" spans="6:6" s="16" customFormat="1">
      <c r="F153" s="18"/>
    </row>
    <row r="154" spans="6:6" s="16" customFormat="1">
      <c r="F154" s="18"/>
    </row>
    <row r="155" spans="6:6" s="16" customFormat="1">
      <c r="F155" s="18"/>
    </row>
    <row r="156" spans="6:6" s="16" customFormat="1">
      <c r="F156" s="18"/>
    </row>
    <row r="157" spans="6:6" s="16" customFormat="1">
      <c r="F157" s="18"/>
    </row>
    <row r="158" spans="6:6" s="16" customFormat="1">
      <c r="F158" s="18"/>
    </row>
    <row r="159" spans="6:6" s="16" customFormat="1">
      <c r="F159" s="18"/>
    </row>
    <row r="160" spans="6:6" s="16" customFormat="1">
      <c r="F160" s="18"/>
    </row>
    <row r="161" spans="6:6" s="16" customFormat="1">
      <c r="F161" s="18"/>
    </row>
    <row r="162" spans="6:6" s="16" customFormat="1">
      <c r="F162" s="18"/>
    </row>
    <row r="163" spans="6:6" s="16" customFormat="1">
      <c r="F163" s="18"/>
    </row>
    <row r="164" spans="6:6" s="16" customFormat="1">
      <c r="F164" s="18"/>
    </row>
    <row r="165" spans="6:6" s="16" customFormat="1">
      <c r="F165" s="18"/>
    </row>
    <row r="166" spans="6:6" s="16" customFormat="1">
      <c r="F166" s="18"/>
    </row>
    <row r="167" spans="6:6" s="16" customFormat="1">
      <c r="F167" s="18"/>
    </row>
    <row r="168" spans="6:6" s="16" customFormat="1">
      <c r="F168" s="18"/>
    </row>
    <row r="169" spans="6:6" s="16" customFormat="1">
      <c r="F169" s="18"/>
    </row>
    <row r="170" spans="6:6" s="16" customFormat="1">
      <c r="F170" s="18"/>
    </row>
    <row r="171" spans="6:6" s="16" customFormat="1">
      <c r="F171" s="18"/>
    </row>
    <row r="172" spans="6:6" s="16" customFormat="1">
      <c r="F172" s="18"/>
    </row>
    <row r="173" spans="6:6" s="16" customFormat="1">
      <c r="F173" s="18"/>
    </row>
    <row r="174" spans="6:6" s="16" customFormat="1">
      <c r="F174" s="18"/>
    </row>
    <row r="175" spans="6:6" s="16" customFormat="1">
      <c r="F175" s="18"/>
    </row>
    <row r="176" spans="6:6" s="16" customFormat="1">
      <c r="F176" s="18"/>
    </row>
    <row r="177" spans="6:6" s="16" customFormat="1">
      <c r="F177" s="18"/>
    </row>
    <row r="178" spans="6:6" s="16" customFormat="1">
      <c r="F178" s="18"/>
    </row>
    <row r="179" spans="6:6" s="16" customFormat="1">
      <c r="F179" s="18"/>
    </row>
    <row r="180" spans="6:6" s="16" customFormat="1">
      <c r="F180" s="18"/>
    </row>
    <row r="181" spans="6:6" s="16" customFormat="1">
      <c r="F181" s="18"/>
    </row>
    <row r="182" spans="6:6" s="16" customFormat="1">
      <c r="F182" s="18"/>
    </row>
    <row r="183" spans="6:6" s="16" customFormat="1">
      <c r="F183" s="18"/>
    </row>
    <row r="184" spans="6:6" s="16" customFormat="1">
      <c r="F184" s="18"/>
    </row>
    <row r="185" spans="6:6" s="16" customFormat="1">
      <c r="F185" s="18"/>
    </row>
    <row r="186" spans="6:6" s="16" customFormat="1">
      <c r="F186" s="18"/>
    </row>
    <row r="187" spans="6:6" s="16" customFormat="1">
      <c r="F187" s="18"/>
    </row>
    <row r="188" spans="6:6" s="16" customFormat="1">
      <c r="F188" s="18"/>
    </row>
    <row r="189" spans="6:6" s="16" customFormat="1">
      <c r="F189" s="18"/>
    </row>
    <row r="190" spans="6:6" s="16" customFormat="1">
      <c r="F190" s="18"/>
    </row>
    <row r="191" spans="6:6" s="16" customFormat="1">
      <c r="F191" s="18"/>
    </row>
    <row r="192" spans="6:6" s="16" customFormat="1">
      <c r="F192" s="18"/>
    </row>
    <row r="193" spans="6:6" s="16" customFormat="1">
      <c r="F193" s="18"/>
    </row>
    <row r="194" spans="6:6" s="16" customFormat="1">
      <c r="F194" s="18"/>
    </row>
    <row r="195" spans="6:6" s="16" customFormat="1">
      <c r="F195" s="18"/>
    </row>
    <row r="196" spans="6:6" s="16" customFormat="1">
      <c r="F196" s="18"/>
    </row>
    <row r="197" spans="6:6" s="16" customFormat="1">
      <c r="F197" s="18"/>
    </row>
    <row r="198" spans="6:6" s="16" customFormat="1">
      <c r="F198" s="18"/>
    </row>
    <row r="199" spans="6:6" s="16" customFormat="1">
      <c r="F199" s="18"/>
    </row>
    <row r="200" spans="6:6" s="16" customFormat="1">
      <c r="F200" s="18"/>
    </row>
    <row r="201" spans="6:6" s="16" customFormat="1">
      <c r="F201" s="18"/>
    </row>
    <row r="202" spans="6:6" s="16" customFormat="1">
      <c r="F202" s="18"/>
    </row>
    <row r="203" spans="6:6" s="16" customFormat="1">
      <c r="F203" s="18"/>
    </row>
    <row r="204" spans="6:6" s="16" customFormat="1">
      <c r="F204" s="18"/>
    </row>
    <row r="205" spans="6:6" s="16" customFormat="1">
      <c r="F205" s="18"/>
    </row>
    <row r="206" spans="6:6" s="16" customFormat="1">
      <c r="F206" s="18"/>
    </row>
    <row r="207" spans="6:6" s="16" customFormat="1">
      <c r="F207" s="18"/>
    </row>
    <row r="208" spans="6:6" s="16" customFormat="1">
      <c r="F208" s="18"/>
    </row>
    <row r="209" spans="6:6" s="16" customFormat="1">
      <c r="F209" s="18"/>
    </row>
    <row r="210" spans="6:6" s="16" customFormat="1">
      <c r="F210" s="18"/>
    </row>
    <row r="211" spans="6:6" s="16" customFormat="1">
      <c r="F211" s="18"/>
    </row>
    <row r="212" spans="6:6" s="16" customFormat="1">
      <c r="F212" s="18"/>
    </row>
    <row r="213" spans="6:6" s="16" customFormat="1">
      <c r="F213" s="18"/>
    </row>
    <row r="214" spans="6:6" s="16" customFormat="1">
      <c r="F214" s="18"/>
    </row>
    <row r="215" spans="6:6" s="16" customFormat="1">
      <c r="F215" s="18"/>
    </row>
    <row r="216" spans="6:6" s="16" customFormat="1">
      <c r="F216" s="18"/>
    </row>
    <row r="217" spans="6:6" s="16" customFormat="1">
      <c r="F217" s="18"/>
    </row>
    <row r="218" spans="6:6" s="16" customFormat="1">
      <c r="F218" s="18"/>
    </row>
    <row r="219" spans="6:6" s="16" customFormat="1">
      <c r="F219" s="18"/>
    </row>
    <row r="220" spans="6:6" s="16" customFormat="1">
      <c r="F220" s="18"/>
    </row>
    <row r="221" spans="6:6" s="16" customFormat="1">
      <c r="F221" s="18"/>
    </row>
    <row r="222" spans="6:6" s="16" customFormat="1">
      <c r="F222" s="18"/>
    </row>
    <row r="223" spans="6:6" s="16" customFormat="1">
      <c r="F223" s="18"/>
    </row>
    <row r="224" spans="6:6" s="16" customFormat="1">
      <c r="F224" s="18"/>
    </row>
    <row r="225" spans="6:6" s="16" customFormat="1">
      <c r="F225" s="18"/>
    </row>
    <row r="226" spans="6:6" s="16" customFormat="1">
      <c r="F226" s="18"/>
    </row>
    <row r="227" spans="6:6" s="16" customFormat="1">
      <c r="F227" s="18"/>
    </row>
    <row r="228" spans="6:6" s="16" customFormat="1">
      <c r="F228" s="18"/>
    </row>
    <row r="229" spans="6:6" s="16" customFormat="1">
      <c r="F229" s="18"/>
    </row>
    <row r="230" spans="6:6" s="16" customFormat="1">
      <c r="F230" s="18"/>
    </row>
    <row r="231" spans="6:6" s="16" customFormat="1">
      <c r="F231" s="18"/>
    </row>
    <row r="232" spans="6:6" s="16" customFormat="1">
      <c r="F232" s="18"/>
    </row>
    <row r="233" spans="6:6" s="16" customFormat="1">
      <c r="F233" s="18"/>
    </row>
    <row r="234" spans="6:6" s="16" customFormat="1">
      <c r="F234" s="18"/>
    </row>
    <row r="235" spans="6:6" s="16" customFormat="1">
      <c r="F235" s="18"/>
    </row>
    <row r="236" spans="6:6" s="16" customFormat="1">
      <c r="F236" s="18"/>
    </row>
    <row r="237" spans="6:6" s="16" customFormat="1">
      <c r="F237" s="18"/>
    </row>
    <row r="238" spans="6:6" s="16" customFormat="1">
      <c r="F238" s="18"/>
    </row>
    <row r="239" spans="6:6" s="16" customFormat="1">
      <c r="F239" s="18"/>
    </row>
    <row r="240" spans="6:6" s="16" customFormat="1">
      <c r="F240" s="18"/>
    </row>
    <row r="241" spans="6:6" s="16" customFormat="1">
      <c r="F241" s="18"/>
    </row>
    <row r="242" spans="6:6" s="16" customFormat="1">
      <c r="F242" s="18"/>
    </row>
    <row r="243" spans="6:6" s="16" customFormat="1">
      <c r="F243" s="18"/>
    </row>
    <row r="244" spans="6:6" s="16" customFormat="1">
      <c r="F244" s="18"/>
    </row>
    <row r="245" spans="6:6" s="16" customFormat="1">
      <c r="F245" s="18"/>
    </row>
    <row r="246" spans="6:6" s="16" customFormat="1">
      <c r="F246" s="18"/>
    </row>
    <row r="247" spans="6:6" s="16" customFormat="1">
      <c r="F247" s="18"/>
    </row>
    <row r="248" spans="6:6" s="16" customFormat="1">
      <c r="F248" s="18"/>
    </row>
    <row r="249" spans="6:6" s="16" customFormat="1">
      <c r="F249" s="18"/>
    </row>
    <row r="250" spans="6:6" s="16" customFormat="1">
      <c r="F250" s="18"/>
    </row>
    <row r="251" spans="6:6" s="16" customFormat="1">
      <c r="F251" s="18"/>
    </row>
    <row r="252" spans="6:6" s="16" customFormat="1">
      <c r="F252" s="18"/>
    </row>
    <row r="253" spans="6:6" s="16" customFormat="1">
      <c r="F253" s="18"/>
    </row>
    <row r="254" spans="6:6" s="16" customFormat="1">
      <c r="F254" s="18"/>
    </row>
    <row r="255" spans="6:6" s="16" customFormat="1">
      <c r="F255" s="18"/>
    </row>
    <row r="256" spans="6:6" s="16" customFormat="1">
      <c r="F256" s="18"/>
    </row>
    <row r="257" spans="6:6" s="16" customFormat="1">
      <c r="F257" s="18"/>
    </row>
    <row r="258" spans="6:6" s="16" customFormat="1">
      <c r="F258" s="18"/>
    </row>
    <row r="259" spans="6:6" s="16" customFormat="1">
      <c r="F259" s="18"/>
    </row>
    <row r="260" spans="6:6" s="16" customFormat="1">
      <c r="F260" s="18"/>
    </row>
    <row r="261" spans="6:6" s="16" customFormat="1">
      <c r="F261" s="18"/>
    </row>
    <row r="262" spans="6:6" s="16" customFormat="1">
      <c r="F262" s="18"/>
    </row>
    <row r="263" spans="6:6" s="16" customFormat="1">
      <c r="F263" s="18"/>
    </row>
    <row r="264" spans="6:6" s="16" customFormat="1">
      <c r="F264" s="18"/>
    </row>
    <row r="265" spans="6:6" s="16" customFormat="1">
      <c r="F265" s="18"/>
    </row>
    <row r="266" spans="6:6" s="16" customFormat="1">
      <c r="F266" s="18"/>
    </row>
    <row r="267" spans="6:6" s="16" customFormat="1">
      <c r="F267" s="18"/>
    </row>
    <row r="268" spans="6:6" s="16" customFormat="1">
      <c r="F268" s="18"/>
    </row>
    <row r="269" spans="6:6" s="16" customFormat="1">
      <c r="F269" s="18"/>
    </row>
    <row r="270" spans="6:6" s="16" customFormat="1">
      <c r="F270" s="18"/>
    </row>
    <row r="271" spans="6:6" s="16" customFormat="1">
      <c r="F271" s="18"/>
    </row>
    <row r="272" spans="6:6" s="16" customFormat="1">
      <c r="F272" s="18"/>
    </row>
    <row r="273" spans="6:6" s="16" customFormat="1">
      <c r="F273" s="18"/>
    </row>
    <row r="274" spans="6:6" s="16" customFormat="1">
      <c r="F274" s="18"/>
    </row>
    <row r="275" spans="6:6" s="16" customFormat="1">
      <c r="F275" s="18"/>
    </row>
    <row r="276" spans="6:6" s="16" customFormat="1">
      <c r="F276" s="18"/>
    </row>
    <row r="277" spans="6:6" s="16" customFormat="1">
      <c r="F277" s="18"/>
    </row>
    <row r="278" spans="6:6" s="16" customFormat="1">
      <c r="F278" s="18"/>
    </row>
    <row r="279" spans="6:6" s="16" customFormat="1">
      <c r="F279" s="18"/>
    </row>
    <row r="280" spans="6:6" s="16" customFormat="1">
      <c r="F280" s="18"/>
    </row>
    <row r="281" spans="6:6" s="16" customFormat="1">
      <c r="F281" s="18"/>
    </row>
    <row r="282" spans="6:6" s="16" customFormat="1">
      <c r="F282" s="18"/>
    </row>
    <row r="283" spans="6:6" s="16" customFormat="1">
      <c r="F283" s="18"/>
    </row>
    <row r="284" spans="6:6" s="16" customFormat="1">
      <c r="F284" s="18"/>
    </row>
    <row r="285" spans="6:6" s="16" customFormat="1">
      <c r="F285" s="18"/>
    </row>
    <row r="286" spans="6:6" s="16" customFormat="1">
      <c r="F286" s="18"/>
    </row>
    <row r="287" spans="6:6" s="16" customFormat="1">
      <c r="F287" s="18"/>
    </row>
    <row r="288" spans="6:6" s="16" customFormat="1">
      <c r="F288" s="18"/>
    </row>
    <row r="289" spans="6:6" s="16" customFormat="1">
      <c r="F289" s="18"/>
    </row>
    <row r="290" spans="6:6" s="16" customFormat="1">
      <c r="F290" s="18"/>
    </row>
    <row r="291" spans="6:6" s="16" customFormat="1">
      <c r="F291" s="18"/>
    </row>
    <row r="292" spans="6:6" s="16" customFormat="1">
      <c r="F292" s="18"/>
    </row>
    <row r="293" spans="6:6" s="16" customFormat="1">
      <c r="F293" s="18"/>
    </row>
    <row r="294" spans="6:6" s="16" customFormat="1">
      <c r="F294" s="18"/>
    </row>
    <row r="295" spans="6:6" s="16" customFormat="1">
      <c r="F295" s="18"/>
    </row>
    <row r="296" spans="6:6" s="16" customFormat="1">
      <c r="F296" s="18"/>
    </row>
    <row r="297" spans="6:6" s="16" customFormat="1">
      <c r="F297" s="18"/>
    </row>
    <row r="298" spans="6:6" s="16" customFormat="1">
      <c r="F298" s="18"/>
    </row>
    <row r="299" spans="6:6" s="16" customFormat="1">
      <c r="F299" s="18"/>
    </row>
    <row r="300" spans="6:6" s="16" customFormat="1">
      <c r="F300" s="18"/>
    </row>
    <row r="301" spans="6:6" s="16" customFormat="1">
      <c r="F301" s="18"/>
    </row>
    <row r="302" spans="6:6" s="16" customFormat="1">
      <c r="F302" s="18"/>
    </row>
    <row r="303" spans="6:6" s="16" customFormat="1">
      <c r="F303" s="18"/>
    </row>
    <row r="304" spans="6:6" s="16" customFormat="1">
      <c r="F304" s="18"/>
    </row>
    <row r="305" spans="6:6" s="16" customFormat="1">
      <c r="F305" s="18"/>
    </row>
    <row r="306" spans="6:6" s="16" customFormat="1">
      <c r="F306" s="18"/>
    </row>
    <row r="307" spans="6:6" s="16" customFormat="1">
      <c r="F307" s="18"/>
    </row>
    <row r="308" spans="6:6" s="16" customFormat="1">
      <c r="F308" s="18"/>
    </row>
    <row r="309" spans="6:6" s="16" customFormat="1">
      <c r="F309" s="18"/>
    </row>
    <row r="310" spans="6:6" s="16" customFormat="1">
      <c r="F310" s="18"/>
    </row>
    <row r="311" spans="6:6" s="16" customFormat="1">
      <c r="F311" s="18"/>
    </row>
    <row r="312" spans="6:6" s="16" customFormat="1">
      <c r="F312" s="18"/>
    </row>
    <row r="313" spans="6:6" s="16" customFormat="1">
      <c r="F313" s="18"/>
    </row>
    <row r="314" spans="6:6" s="16" customFormat="1">
      <c r="F314" s="18"/>
    </row>
    <row r="315" spans="6:6" s="16" customFormat="1">
      <c r="F315" s="18"/>
    </row>
    <row r="316" spans="6:6" s="16" customFormat="1">
      <c r="F316" s="18"/>
    </row>
    <row r="317" spans="6:6" s="16" customFormat="1">
      <c r="F317" s="18"/>
    </row>
    <row r="318" spans="6:6" s="16" customFormat="1">
      <c r="F318" s="18"/>
    </row>
    <row r="319" spans="6:6" s="16" customFormat="1">
      <c r="F319" s="18"/>
    </row>
    <row r="320" spans="6:6" s="16" customFormat="1">
      <c r="F320" s="18"/>
    </row>
    <row r="321" spans="6:6" s="16" customFormat="1">
      <c r="F321" s="18"/>
    </row>
    <row r="322" spans="6:6" s="16" customFormat="1">
      <c r="F322" s="18"/>
    </row>
    <row r="323" spans="6:6" s="16" customFormat="1">
      <c r="F323" s="18"/>
    </row>
    <row r="324" spans="6:6" s="16" customFormat="1">
      <c r="F324" s="18"/>
    </row>
    <row r="325" spans="6:6" s="16" customFormat="1">
      <c r="F325" s="18"/>
    </row>
    <row r="326" spans="6:6" s="16" customFormat="1">
      <c r="F326" s="18"/>
    </row>
    <row r="327" spans="6:6" s="16" customFormat="1">
      <c r="F327" s="18"/>
    </row>
    <row r="328" spans="6:6" s="16" customFormat="1">
      <c r="F328" s="18"/>
    </row>
    <row r="329" spans="6:6" s="16" customFormat="1">
      <c r="F329" s="18"/>
    </row>
    <row r="330" spans="6:6" s="16" customFormat="1">
      <c r="F330" s="18"/>
    </row>
    <row r="331" spans="6:6" s="16" customFormat="1">
      <c r="F331" s="18"/>
    </row>
    <row r="332" spans="6:6" s="16" customFormat="1">
      <c r="F332" s="18"/>
    </row>
    <row r="333" spans="6:6" s="16" customFormat="1">
      <c r="F333" s="18"/>
    </row>
    <row r="334" spans="6:6" s="16" customFormat="1">
      <c r="F334" s="18"/>
    </row>
    <row r="335" spans="6:6" s="16" customFormat="1">
      <c r="F335" s="18"/>
    </row>
    <row r="336" spans="6:6" s="16" customFormat="1">
      <c r="F336" s="18"/>
    </row>
    <row r="337" spans="6:6" s="16" customFormat="1">
      <c r="F337" s="18"/>
    </row>
    <row r="338" spans="6:6" s="16" customFormat="1">
      <c r="F338" s="18"/>
    </row>
    <row r="339" spans="6:6" s="16" customFormat="1">
      <c r="F339" s="18"/>
    </row>
    <row r="340" spans="6:6" s="16" customFormat="1">
      <c r="F340" s="18"/>
    </row>
    <row r="341" spans="6:6" s="16" customFormat="1">
      <c r="F341" s="18"/>
    </row>
    <row r="342" spans="6:6" s="16" customFormat="1">
      <c r="F342" s="18"/>
    </row>
    <row r="343" spans="6:6" s="16" customFormat="1">
      <c r="F343" s="18"/>
    </row>
    <row r="344" spans="6:6" s="16" customFormat="1">
      <c r="F344" s="18"/>
    </row>
    <row r="345" spans="6:6" s="16" customFormat="1">
      <c r="F345" s="18"/>
    </row>
    <row r="346" spans="6:6" s="16" customFormat="1">
      <c r="F346" s="18"/>
    </row>
    <row r="347" spans="6:6" s="16" customFormat="1">
      <c r="F347" s="18"/>
    </row>
    <row r="348" spans="6:6" s="16" customFormat="1">
      <c r="F348" s="18"/>
    </row>
    <row r="349" spans="6:6" s="16" customFormat="1">
      <c r="F349" s="18"/>
    </row>
    <row r="350" spans="6:6" s="16" customFormat="1">
      <c r="F350" s="18"/>
    </row>
    <row r="351" spans="6:6" s="16" customFormat="1">
      <c r="F351" s="18"/>
    </row>
    <row r="352" spans="6:6" s="16" customFormat="1">
      <c r="F352" s="18"/>
    </row>
    <row r="353" spans="6:6" s="16" customFormat="1">
      <c r="F353" s="18"/>
    </row>
    <row r="354" spans="6:6" s="16" customFormat="1">
      <c r="F354" s="18"/>
    </row>
    <row r="355" spans="6:6" s="16" customFormat="1">
      <c r="F355" s="18"/>
    </row>
    <row r="356" spans="6:6" s="16" customFormat="1">
      <c r="F356" s="18"/>
    </row>
    <row r="357" spans="6:6" s="16" customFormat="1">
      <c r="F357" s="18"/>
    </row>
    <row r="358" spans="6:6" s="16" customFormat="1">
      <c r="F358" s="18"/>
    </row>
    <row r="359" spans="6:6" s="16" customFormat="1">
      <c r="F359" s="18"/>
    </row>
    <row r="360" spans="6:6" s="16" customFormat="1">
      <c r="F360" s="18"/>
    </row>
    <row r="361" spans="6:6" s="16" customFormat="1">
      <c r="F361" s="18"/>
    </row>
    <row r="362" spans="6:6" s="16" customFormat="1">
      <c r="F362" s="18"/>
    </row>
    <row r="363" spans="6:6" s="16" customFormat="1">
      <c r="F363" s="18"/>
    </row>
    <row r="364" spans="6:6" s="16" customFormat="1">
      <c r="F364" s="18"/>
    </row>
    <row r="365" spans="6:6" s="16" customFormat="1">
      <c r="F365" s="18"/>
    </row>
    <row r="366" spans="6:6" s="16" customFormat="1">
      <c r="F366" s="18"/>
    </row>
    <row r="367" spans="6:6" s="16" customFormat="1">
      <c r="F367" s="18"/>
    </row>
    <row r="368" spans="6:6" s="16" customFormat="1">
      <c r="F368" s="18"/>
    </row>
    <row r="369" spans="6:6" s="16" customFormat="1">
      <c r="F369" s="18"/>
    </row>
    <row r="370" spans="6:6" s="16" customFormat="1">
      <c r="F370" s="18"/>
    </row>
    <row r="371" spans="6:6" s="16" customFormat="1">
      <c r="F371" s="18"/>
    </row>
    <row r="372" spans="6:6" s="16" customFormat="1">
      <c r="F372" s="18"/>
    </row>
    <row r="373" spans="6:6" s="16" customFormat="1">
      <c r="F373" s="18"/>
    </row>
    <row r="374" spans="6:6" s="16" customFormat="1">
      <c r="F374" s="18"/>
    </row>
    <row r="375" spans="6:6" s="16" customFormat="1">
      <c r="F375" s="18"/>
    </row>
    <row r="376" spans="6:6" s="16" customFormat="1">
      <c r="F376" s="18"/>
    </row>
    <row r="377" spans="6:6" s="16" customFormat="1">
      <c r="F377" s="18"/>
    </row>
    <row r="378" spans="6:6" s="16" customFormat="1">
      <c r="F378" s="18"/>
    </row>
    <row r="379" spans="6:6" s="16" customFormat="1">
      <c r="F379" s="18"/>
    </row>
    <row r="380" spans="6:6" s="16" customFormat="1">
      <c r="F380" s="18"/>
    </row>
    <row r="381" spans="6:6" s="16" customFormat="1">
      <c r="F381" s="18"/>
    </row>
    <row r="382" spans="6:6" s="16" customFormat="1">
      <c r="F382" s="18"/>
    </row>
    <row r="383" spans="6:6" s="16" customFormat="1">
      <c r="F383" s="18"/>
    </row>
    <row r="384" spans="6:6" s="16" customFormat="1">
      <c r="F384" s="18"/>
    </row>
    <row r="385" spans="6:6" s="16" customFormat="1">
      <c r="F385" s="18"/>
    </row>
    <row r="386" spans="6:6" s="16" customFormat="1">
      <c r="F386" s="18"/>
    </row>
    <row r="387" spans="6:6" s="16" customFormat="1">
      <c r="F387" s="18"/>
    </row>
    <row r="388" spans="6:6" s="16" customFormat="1">
      <c r="F388" s="18"/>
    </row>
    <row r="389" spans="6:6" s="16" customFormat="1">
      <c r="F389" s="18"/>
    </row>
    <row r="390" spans="6:6" s="16" customFormat="1">
      <c r="F390" s="18"/>
    </row>
    <row r="391" spans="6:6" s="16" customFormat="1">
      <c r="F391" s="18"/>
    </row>
    <row r="392" spans="6:6" s="16" customFormat="1">
      <c r="F392" s="18"/>
    </row>
    <row r="393" spans="6:6" s="16" customFormat="1">
      <c r="F393" s="18"/>
    </row>
    <row r="394" spans="6:6" s="16" customFormat="1">
      <c r="F394" s="18"/>
    </row>
    <row r="395" spans="6:6" s="16" customFormat="1">
      <c r="F395" s="18"/>
    </row>
    <row r="396" spans="6:6" s="16" customFormat="1">
      <c r="F396" s="18"/>
    </row>
    <row r="397" spans="6:6" s="16" customFormat="1">
      <c r="F397" s="18"/>
    </row>
    <row r="398" spans="6:6" s="16" customFormat="1">
      <c r="F398" s="18"/>
    </row>
    <row r="399" spans="6:6" s="16" customFormat="1">
      <c r="F399" s="18"/>
    </row>
    <row r="400" spans="6:6" s="16" customFormat="1">
      <c r="F400" s="18"/>
    </row>
    <row r="401" spans="6:6" s="16" customFormat="1">
      <c r="F401" s="18"/>
    </row>
    <row r="402" spans="6:6" s="16" customFormat="1">
      <c r="F402" s="18"/>
    </row>
    <row r="403" spans="6:6" s="16" customFormat="1">
      <c r="F403" s="18"/>
    </row>
    <row r="404" spans="6:6" s="16" customFormat="1">
      <c r="F404" s="18"/>
    </row>
    <row r="405" spans="6:6" s="16" customFormat="1">
      <c r="F405" s="18"/>
    </row>
    <row r="406" spans="6:6" s="16" customFormat="1">
      <c r="F406" s="18"/>
    </row>
    <row r="407" spans="6:6" s="16" customFormat="1">
      <c r="F407" s="18"/>
    </row>
    <row r="408" spans="6:6" s="16" customFormat="1">
      <c r="F408" s="18"/>
    </row>
    <row r="409" spans="6:6" s="16" customFormat="1">
      <c r="F409" s="18"/>
    </row>
    <row r="410" spans="6:6" s="16" customFormat="1">
      <c r="F410" s="18"/>
    </row>
    <row r="411" spans="6:6" s="16" customFormat="1">
      <c r="F411" s="18"/>
    </row>
    <row r="412" spans="6:6" s="16" customFormat="1">
      <c r="F412" s="18"/>
    </row>
    <row r="413" spans="6:6" s="16" customFormat="1">
      <c r="F413" s="18"/>
    </row>
    <row r="414" spans="6:6" s="16" customFormat="1">
      <c r="F414" s="18"/>
    </row>
    <row r="415" spans="6:6" s="16" customFormat="1">
      <c r="F415" s="18"/>
    </row>
    <row r="416" spans="6:6" s="16" customFormat="1">
      <c r="F416" s="18"/>
    </row>
    <row r="417" spans="6:6" s="16" customFormat="1">
      <c r="F417" s="18"/>
    </row>
    <row r="418" spans="6:6" s="16" customFormat="1">
      <c r="F418" s="18"/>
    </row>
    <row r="419" spans="6:6" s="16" customFormat="1">
      <c r="F419" s="18"/>
    </row>
    <row r="420" spans="6:6" s="16" customFormat="1">
      <c r="F420" s="18"/>
    </row>
    <row r="421" spans="6:6" s="16" customFormat="1">
      <c r="F421" s="18"/>
    </row>
    <row r="422" spans="6:6" s="16" customFormat="1">
      <c r="F422" s="18"/>
    </row>
    <row r="423" spans="6:6" s="16" customFormat="1">
      <c r="F423" s="18"/>
    </row>
    <row r="424" spans="6:6" s="16" customFormat="1">
      <c r="F424" s="18"/>
    </row>
    <row r="425" spans="6:6" s="16" customFormat="1">
      <c r="F425" s="18"/>
    </row>
    <row r="426" spans="6:6" s="16" customFormat="1">
      <c r="F426" s="18"/>
    </row>
    <row r="427" spans="6:6" s="16" customFormat="1">
      <c r="F427" s="18"/>
    </row>
    <row r="428" spans="6:6" s="16" customFormat="1">
      <c r="F428" s="18"/>
    </row>
    <row r="429" spans="6:6" s="16" customFormat="1">
      <c r="F429" s="18"/>
    </row>
    <row r="430" spans="6:6" s="16" customFormat="1">
      <c r="F430" s="18"/>
    </row>
    <row r="431" spans="6:6" s="16" customFormat="1">
      <c r="F431" s="18"/>
    </row>
    <row r="432" spans="6:6" s="16" customFormat="1">
      <c r="F432" s="18"/>
    </row>
    <row r="433" spans="6:6" s="16" customFormat="1">
      <c r="F433" s="18"/>
    </row>
    <row r="434" spans="6:6" s="16" customFormat="1">
      <c r="F434" s="18"/>
    </row>
    <row r="435" spans="6:6" s="16" customFormat="1">
      <c r="F435" s="18"/>
    </row>
    <row r="436" spans="6:6" s="16" customFormat="1">
      <c r="F436" s="18"/>
    </row>
    <row r="437" spans="6:6" s="16" customFormat="1">
      <c r="F437" s="18"/>
    </row>
    <row r="438" spans="6:6" s="16" customFormat="1">
      <c r="F438" s="18"/>
    </row>
    <row r="439" spans="6:6" s="16" customFormat="1">
      <c r="F439" s="18"/>
    </row>
    <row r="440" spans="6:6" s="16" customFormat="1">
      <c r="F440" s="18"/>
    </row>
    <row r="441" spans="6:6" s="16" customFormat="1">
      <c r="F441" s="18"/>
    </row>
    <row r="442" spans="6:6" s="16" customFormat="1">
      <c r="F442" s="18"/>
    </row>
    <row r="443" spans="6:6" s="16" customFormat="1">
      <c r="F443" s="18"/>
    </row>
    <row r="444" spans="6:6" s="16" customFormat="1">
      <c r="F444" s="18"/>
    </row>
    <row r="445" spans="6:6" s="16" customFormat="1">
      <c r="F445" s="18"/>
    </row>
    <row r="446" spans="6:6" s="16" customFormat="1">
      <c r="F446" s="18"/>
    </row>
    <row r="447" spans="6:6" s="16" customFormat="1">
      <c r="F447" s="18"/>
    </row>
    <row r="448" spans="6:6" s="16" customFormat="1">
      <c r="F448" s="18"/>
    </row>
    <row r="449" spans="6:6" s="16" customFormat="1">
      <c r="F449" s="18"/>
    </row>
    <row r="450" spans="6:6" s="16" customFormat="1">
      <c r="F450" s="18"/>
    </row>
    <row r="451" spans="6:6" s="16" customFormat="1">
      <c r="F451" s="18"/>
    </row>
    <row r="452" spans="6:6" s="16" customFormat="1">
      <c r="F452" s="18"/>
    </row>
    <row r="453" spans="6:6" s="16" customFormat="1">
      <c r="F453" s="18"/>
    </row>
    <row r="454" spans="6:6" s="16" customFormat="1">
      <c r="F454" s="18"/>
    </row>
    <row r="455" spans="6:6" s="16" customFormat="1">
      <c r="F455" s="18"/>
    </row>
    <row r="456" spans="6:6" s="16" customFormat="1">
      <c r="F456" s="18"/>
    </row>
    <row r="457" spans="6:6" s="16" customFormat="1">
      <c r="F457" s="18"/>
    </row>
    <row r="458" spans="6:6" s="16" customFormat="1">
      <c r="F458" s="18"/>
    </row>
    <row r="459" spans="6:6" s="16" customFormat="1">
      <c r="F459" s="18"/>
    </row>
    <row r="460" spans="6:6" s="16" customFormat="1">
      <c r="F460" s="18"/>
    </row>
    <row r="461" spans="6:6" s="16" customFormat="1">
      <c r="F461" s="18"/>
    </row>
    <row r="462" spans="6:6" s="16" customFormat="1">
      <c r="F462" s="18"/>
    </row>
    <row r="463" spans="6:6" s="16" customFormat="1">
      <c r="F463" s="18"/>
    </row>
    <row r="464" spans="6:6" s="16" customFormat="1">
      <c r="F464" s="18"/>
    </row>
    <row r="465" spans="6:6" s="16" customFormat="1">
      <c r="F465" s="18"/>
    </row>
    <row r="466" spans="6:6" s="16" customFormat="1">
      <c r="F466" s="18"/>
    </row>
    <row r="467" spans="6:6" s="16" customFormat="1">
      <c r="F467" s="18"/>
    </row>
    <row r="468" spans="6:6" s="16" customFormat="1">
      <c r="F468" s="18"/>
    </row>
    <row r="469" spans="6:6" s="16" customFormat="1">
      <c r="F469" s="18"/>
    </row>
    <row r="470" spans="6:6" s="16" customFormat="1">
      <c r="F470" s="18"/>
    </row>
    <row r="471" spans="6:6" s="16" customFormat="1">
      <c r="F471" s="18"/>
    </row>
    <row r="472" spans="6:6" s="16" customFormat="1">
      <c r="F472" s="18"/>
    </row>
    <row r="473" spans="6:6" s="16" customFormat="1">
      <c r="F473" s="18"/>
    </row>
    <row r="474" spans="6:6" s="16" customFormat="1">
      <c r="F474" s="18"/>
    </row>
    <row r="475" spans="6:6" s="16" customFormat="1">
      <c r="F475" s="18"/>
    </row>
    <row r="476" spans="6:6" s="16" customFormat="1">
      <c r="F476" s="18"/>
    </row>
    <row r="477" spans="6:6" s="16" customFormat="1">
      <c r="F477" s="18"/>
    </row>
    <row r="478" spans="6:6" s="16" customFormat="1">
      <c r="F478" s="18"/>
    </row>
    <row r="479" spans="6:6" s="16" customFormat="1">
      <c r="F479" s="18"/>
    </row>
    <row r="480" spans="6:6" s="16" customFormat="1">
      <c r="F480" s="18"/>
    </row>
    <row r="481" spans="6:6" s="16" customFormat="1">
      <c r="F481" s="18"/>
    </row>
    <row r="482" spans="6:6" s="16" customFormat="1">
      <c r="F482" s="18"/>
    </row>
    <row r="483" spans="6:6" s="16" customFormat="1">
      <c r="F483" s="18"/>
    </row>
    <row r="484" spans="6:6" s="16" customFormat="1">
      <c r="F484" s="18"/>
    </row>
    <row r="485" spans="6:6" s="16" customFormat="1">
      <c r="F485" s="18"/>
    </row>
    <row r="486" spans="6:6" s="16" customFormat="1">
      <c r="F486" s="18"/>
    </row>
    <row r="487" spans="6:6" s="16" customFormat="1">
      <c r="F487" s="18"/>
    </row>
    <row r="488" spans="6:6" s="16" customFormat="1">
      <c r="F488" s="18"/>
    </row>
    <row r="489" spans="6:6" s="16" customFormat="1">
      <c r="F489" s="18"/>
    </row>
    <row r="490" spans="6:6" s="16" customFormat="1">
      <c r="F490" s="18"/>
    </row>
    <row r="491" spans="6:6" s="16" customFormat="1">
      <c r="F491" s="18"/>
    </row>
    <row r="492" spans="6:6" s="16" customFormat="1">
      <c r="F492" s="18"/>
    </row>
    <row r="493" spans="6:6" s="16" customFormat="1">
      <c r="F493" s="18"/>
    </row>
    <row r="494" spans="6:6" s="16" customFormat="1">
      <c r="F494" s="18"/>
    </row>
    <row r="495" spans="6:6" s="16" customFormat="1">
      <c r="F495" s="18"/>
    </row>
    <row r="496" spans="6:6" s="16" customFormat="1">
      <c r="F496" s="18"/>
    </row>
    <row r="497" spans="6:6" s="16" customFormat="1">
      <c r="F497" s="18"/>
    </row>
    <row r="498" spans="6:6" s="16" customFormat="1">
      <c r="F498" s="18"/>
    </row>
    <row r="499" spans="6:6" s="16" customFormat="1">
      <c r="F499" s="18"/>
    </row>
    <row r="500" spans="6:6" s="16" customFormat="1">
      <c r="F500" s="18"/>
    </row>
    <row r="501" spans="6:6" s="16" customFormat="1">
      <c r="F501" s="18"/>
    </row>
    <row r="502" spans="6:6" s="16" customFormat="1">
      <c r="F502" s="18"/>
    </row>
    <row r="503" spans="6:6" s="16" customFormat="1">
      <c r="F503" s="18"/>
    </row>
    <row r="504" spans="6:6" s="16" customFormat="1">
      <c r="F504" s="18"/>
    </row>
    <row r="505" spans="6:6" s="16" customFormat="1">
      <c r="F505" s="18"/>
    </row>
    <row r="506" spans="6:6" s="16" customFormat="1">
      <c r="F506" s="18"/>
    </row>
    <row r="507" spans="6:6" s="16" customFormat="1">
      <c r="F507" s="18"/>
    </row>
    <row r="508" spans="6:6" s="16" customFormat="1">
      <c r="F508" s="18"/>
    </row>
    <row r="509" spans="6:6" s="16" customFormat="1">
      <c r="F509" s="18"/>
    </row>
    <row r="510" spans="6:6" s="16" customFormat="1">
      <c r="F510" s="18"/>
    </row>
    <row r="511" spans="6:6" s="16" customFormat="1">
      <c r="F511" s="18"/>
    </row>
    <row r="512" spans="6:6" s="16" customFormat="1">
      <c r="F512" s="18"/>
    </row>
    <row r="513" spans="6:6" s="16" customFormat="1">
      <c r="F513" s="18"/>
    </row>
    <row r="514" spans="6:6" s="16" customFormat="1">
      <c r="F514" s="18"/>
    </row>
    <row r="515" spans="6:6" s="16" customFormat="1">
      <c r="F515" s="18"/>
    </row>
    <row r="516" spans="6:6" s="16" customFormat="1">
      <c r="F516" s="18"/>
    </row>
    <row r="517" spans="6:6" s="16" customFormat="1">
      <c r="F517" s="18"/>
    </row>
    <row r="518" spans="6:6" s="16" customFormat="1">
      <c r="F518" s="18"/>
    </row>
    <row r="519" spans="6:6" s="16" customFormat="1">
      <c r="F519" s="18"/>
    </row>
    <row r="520" spans="6:6" s="16" customFormat="1">
      <c r="F520" s="18"/>
    </row>
    <row r="521" spans="6:6" s="16" customFormat="1">
      <c r="F521" s="18"/>
    </row>
    <row r="522" spans="6:6" s="16" customFormat="1">
      <c r="F522" s="18"/>
    </row>
    <row r="523" spans="6:6" s="16" customFormat="1">
      <c r="F523" s="18"/>
    </row>
    <row r="524" spans="6:6" s="16" customFormat="1">
      <c r="F524" s="18"/>
    </row>
    <row r="525" spans="6:6" s="16" customFormat="1">
      <c r="F525" s="18"/>
    </row>
    <row r="526" spans="6:6" s="16" customFormat="1">
      <c r="F526" s="18"/>
    </row>
    <row r="527" spans="6:6" s="16" customFormat="1">
      <c r="F527" s="18"/>
    </row>
    <row r="528" spans="6:6" s="16" customFormat="1">
      <c r="F528" s="18"/>
    </row>
    <row r="529" spans="6:6" s="16" customFormat="1">
      <c r="F529" s="18"/>
    </row>
    <row r="530" spans="6:6" s="16" customFormat="1">
      <c r="F530" s="18"/>
    </row>
    <row r="531" spans="6:6" s="16" customFormat="1">
      <c r="F531" s="18"/>
    </row>
    <row r="532" spans="6:6" s="16" customFormat="1">
      <c r="F532" s="18"/>
    </row>
    <row r="533" spans="6:6" s="16" customFormat="1">
      <c r="F533" s="18"/>
    </row>
    <row r="534" spans="6:6" s="16" customFormat="1">
      <c r="F534" s="18"/>
    </row>
    <row r="535" spans="6:6" s="16" customFormat="1">
      <c r="F535" s="18"/>
    </row>
    <row r="536" spans="6:6" s="16" customFormat="1">
      <c r="F536" s="18"/>
    </row>
    <row r="537" spans="6:6" s="16" customFormat="1">
      <c r="F537" s="18"/>
    </row>
    <row r="538" spans="6:6" s="16" customFormat="1">
      <c r="F538" s="18"/>
    </row>
    <row r="539" spans="6:6" s="16" customFormat="1">
      <c r="F539" s="18"/>
    </row>
    <row r="540" spans="6:6" s="16" customFormat="1">
      <c r="F540" s="18"/>
    </row>
    <row r="541" spans="6:6" s="16" customFormat="1">
      <c r="F541" s="18"/>
    </row>
    <row r="542" spans="6:6" s="16" customFormat="1">
      <c r="F542" s="18"/>
    </row>
    <row r="543" spans="6:6" s="16" customFormat="1">
      <c r="F543" s="18"/>
    </row>
    <row r="544" spans="6:6" s="16" customFormat="1">
      <c r="F544" s="18"/>
    </row>
    <row r="545" spans="6:6" s="16" customFormat="1">
      <c r="F545" s="18"/>
    </row>
    <row r="546" spans="6:6" s="16" customFormat="1">
      <c r="F546" s="18"/>
    </row>
    <row r="547" spans="6:6" s="16" customFormat="1">
      <c r="F547" s="18"/>
    </row>
    <row r="548" spans="6:6" s="16" customFormat="1">
      <c r="F548" s="18"/>
    </row>
    <row r="549" spans="6:6" s="16" customFormat="1">
      <c r="F549" s="18"/>
    </row>
    <row r="550" spans="6:6" s="16" customFormat="1">
      <c r="F550" s="18"/>
    </row>
    <row r="551" spans="6:6" s="16" customFormat="1">
      <c r="F551" s="18"/>
    </row>
    <row r="552" spans="6:6" s="16" customFormat="1">
      <c r="F552" s="18"/>
    </row>
    <row r="553" spans="6:6" s="16" customFormat="1">
      <c r="F553" s="18"/>
    </row>
    <row r="554" spans="6:6" s="16" customFormat="1">
      <c r="F554" s="18"/>
    </row>
    <row r="555" spans="6:6" s="16" customFormat="1">
      <c r="F555" s="18"/>
    </row>
    <row r="556" spans="6:6" s="16" customFormat="1">
      <c r="F556" s="18"/>
    </row>
    <row r="557" spans="6:6" s="16" customFormat="1">
      <c r="F557" s="18"/>
    </row>
    <row r="558" spans="6:6" s="16" customFormat="1">
      <c r="F558" s="18"/>
    </row>
    <row r="559" spans="6:6" s="16" customFormat="1">
      <c r="F559" s="18"/>
    </row>
    <row r="560" spans="6:6" s="16" customFormat="1">
      <c r="F560" s="18"/>
    </row>
    <row r="561" spans="6:6" s="16" customFormat="1">
      <c r="F561" s="18"/>
    </row>
    <row r="562" spans="6:6" s="16" customFormat="1">
      <c r="F562" s="18"/>
    </row>
    <row r="563" spans="6:6" s="16" customFormat="1">
      <c r="F563" s="18"/>
    </row>
    <row r="564" spans="6:6" s="16" customFormat="1">
      <c r="F564" s="18"/>
    </row>
    <row r="565" spans="6:6" s="16" customFormat="1">
      <c r="F565" s="18"/>
    </row>
    <row r="566" spans="6:6" s="16" customFormat="1">
      <c r="F566" s="18"/>
    </row>
    <row r="567" spans="6:6" s="16" customFormat="1">
      <c r="F567" s="18"/>
    </row>
    <row r="568" spans="6:6" s="16" customFormat="1">
      <c r="F568" s="18"/>
    </row>
    <row r="569" spans="6:6" s="16" customFormat="1">
      <c r="F569" s="18"/>
    </row>
    <row r="570" spans="6:6" s="16" customFormat="1">
      <c r="F570" s="18"/>
    </row>
    <row r="571" spans="6:6" s="16" customFormat="1">
      <c r="F571" s="18"/>
    </row>
    <row r="572" spans="6:6" s="16" customFormat="1">
      <c r="F572" s="18"/>
    </row>
    <row r="573" spans="6:6" s="16" customFormat="1">
      <c r="F573" s="18"/>
    </row>
    <row r="574" spans="6:6" s="16" customFormat="1">
      <c r="F574" s="18"/>
    </row>
    <row r="575" spans="6:6" s="16" customFormat="1">
      <c r="F575" s="18"/>
    </row>
    <row r="576" spans="6:6" s="16" customFormat="1">
      <c r="F576" s="18"/>
    </row>
    <row r="577" spans="6:6" s="16" customFormat="1">
      <c r="F577" s="18"/>
    </row>
    <row r="578" spans="6:6" s="16" customFormat="1">
      <c r="F578" s="18"/>
    </row>
    <row r="579" spans="6:6" s="16" customFormat="1">
      <c r="F579" s="18"/>
    </row>
    <row r="580" spans="6:6" s="16" customFormat="1">
      <c r="F580" s="18"/>
    </row>
    <row r="581" spans="6:6" s="16" customFormat="1">
      <c r="F581" s="18"/>
    </row>
    <row r="582" spans="6:6" s="16" customFormat="1">
      <c r="F582" s="18"/>
    </row>
    <row r="583" spans="6:6" s="16" customFormat="1">
      <c r="F583" s="18"/>
    </row>
    <row r="584" spans="6:6" s="16" customFormat="1">
      <c r="F584" s="18"/>
    </row>
    <row r="585" spans="6:6" s="16" customFormat="1">
      <c r="F585" s="18"/>
    </row>
    <row r="586" spans="6:6" s="16" customFormat="1">
      <c r="F586" s="18"/>
    </row>
    <row r="587" spans="6:6" s="16" customFormat="1">
      <c r="F587" s="18"/>
    </row>
    <row r="588" spans="6:6" s="16" customFormat="1">
      <c r="F588" s="18"/>
    </row>
    <row r="589" spans="6:6" s="16" customFormat="1">
      <c r="F589" s="18"/>
    </row>
    <row r="590" spans="6:6" s="16" customFormat="1">
      <c r="F590" s="18"/>
    </row>
    <row r="591" spans="6:6" s="16" customFormat="1">
      <c r="F591" s="18"/>
    </row>
    <row r="592" spans="6:6" s="16" customFormat="1">
      <c r="F592" s="18"/>
    </row>
    <row r="593" spans="6:6" s="16" customFormat="1">
      <c r="F593" s="18"/>
    </row>
    <row r="594" spans="6:6" s="16" customFormat="1">
      <c r="F594" s="18"/>
    </row>
    <row r="595" spans="6:6" s="16" customFormat="1">
      <c r="F595" s="18"/>
    </row>
    <row r="596" spans="6:6" s="16" customFormat="1">
      <c r="F596" s="18"/>
    </row>
    <row r="597" spans="6:6" s="16" customFormat="1">
      <c r="F597" s="18"/>
    </row>
    <row r="598" spans="6:6" s="16" customFormat="1">
      <c r="F598" s="18"/>
    </row>
    <row r="599" spans="6:6" s="16" customFormat="1">
      <c r="F599" s="18"/>
    </row>
    <row r="600" spans="6:6" s="16" customFormat="1">
      <c r="F600" s="18"/>
    </row>
    <row r="601" spans="6:6" s="16" customFormat="1">
      <c r="F601" s="18"/>
    </row>
    <row r="602" spans="6:6" s="16" customFormat="1">
      <c r="F602" s="18"/>
    </row>
    <row r="603" spans="6:6" s="16" customFormat="1">
      <c r="F603" s="18"/>
    </row>
    <row r="604" spans="6:6" s="16" customFormat="1">
      <c r="F604" s="18"/>
    </row>
    <row r="605" spans="6:6" s="16" customFormat="1">
      <c r="F605" s="18"/>
    </row>
    <row r="606" spans="6:6" s="16" customFormat="1">
      <c r="F606" s="18"/>
    </row>
    <row r="607" spans="6:6" s="16" customFormat="1">
      <c r="F607" s="18"/>
    </row>
    <row r="608" spans="6:6" s="16" customFormat="1">
      <c r="F608" s="18"/>
    </row>
    <row r="609" spans="6:6" s="16" customFormat="1">
      <c r="F609" s="18"/>
    </row>
    <row r="610" spans="6:6" s="16" customFormat="1">
      <c r="F610" s="18"/>
    </row>
    <row r="611" spans="6:6" s="16" customFormat="1">
      <c r="F611" s="18"/>
    </row>
    <row r="612" spans="6:6" s="16" customFormat="1">
      <c r="F612" s="18"/>
    </row>
    <row r="613" spans="6:6" s="16" customFormat="1">
      <c r="F613" s="18"/>
    </row>
    <row r="614" spans="6:6" s="16" customFormat="1">
      <c r="F614" s="18"/>
    </row>
    <row r="615" spans="6:6" s="16" customFormat="1">
      <c r="F615" s="18"/>
    </row>
    <row r="616" spans="6:6" s="16" customFormat="1">
      <c r="F616" s="18"/>
    </row>
    <row r="617" spans="6:6" s="16" customFormat="1">
      <c r="F617" s="18"/>
    </row>
    <row r="618" spans="6:6" s="16" customFormat="1">
      <c r="F618" s="18"/>
    </row>
    <row r="619" spans="6:6" s="16" customFormat="1">
      <c r="F619" s="18"/>
    </row>
    <row r="620" spans="6:6" s="16" customFormat="1">
      <c r="F620" s="18"/>
    </row>
    <row r="621" spans="6:6" s="16" customFormat="1">
      <c r="F621" s="18"/>
    </row>
    <row r="622" spans="6:6" s="16" customFormat="1">
      <c r="F622" s="18"/>
    </row>
    <row r="623" spans="6:6" s="16" customFormat="1">
      <c r="F623" s="18"/>
    </row>
    <row r="624" spans="6:6" s="16" customFormat="1">
      <c r="F624" s="18"/>
    </row>
    <row r="625" spans="6:6" s="16" customFormat="1">
      <c r="F625" s="18"/>
    </row>
    <row r="626" spans="6:6" s="16" customFormat="1">
      <c r="F626" s="18"/>
    </row>
    <row r="627" spans="6:6" s="16" customFormat="1">
      <c r="F627" s="18"/>
    </row>
    <row r="628" spans="6:6" s="16" customFormat="1">
      <c r="F628" s="18"/>
    </row>
    <row r="629" spans="6:6" s="16" customFormat="1">
      <c r="F629" s="18"/>
    </row>
    <row r="630" spans="6:6" s="16" customFormat="1">
      <c r="F630" s="18"/>
    </row>
    <row r="631" spans="6:6" s="16" customFormat="1">
      <c r="F631" s="18"/>
    </row>
    <row r="632" spans="6:6" s="16" customFormat="1">
      <c r="F632" s="18"/>
    </row>
    <row r="633" spans="6:6" s="16" customFormat="1">
      <c r="F633" s="18"/>
    </row>
    <row r="634" spans="6:6" s="16" customFormat="1">
      <c r="F634" s="18"/>
    </row>
    <row r="635" spans="6:6" s="16" customFormat="1">
      <c r="F635" s="18"/>
    </row>
    <row r="636" spans="6:6" s="16" customFormat="1">
      <c r="F636" s="18"/>
    </row>
    <row r="637" spans="6:6" s="16" customFormat="1">
      <c r="F637" s="18"/>
    </row>
    <row r="638" spans="6:6" s="16" customFormat="1">
      <c r="F638" s="18"/>
    </row>
    <row r="639" spans="6:6" s="16" customFormat="1">
      <c r="F639" s="18"/>
    </row>
    <row r="640" spans="6:6" s="16" customFormat="1">
      <c r="F640" s="18"/>
    </row>
    <row r="641" spans="6:6" s="16" customFormat="1">
      <c r="F641" s="18"/>
    </row>
    <row r="642" spans="6:6" s="16" customFormat="1">
      <c r="F642" s="18"/>
    </row>
    <row r="643" spans="6:6" s="16" customFormat="1">
      <c r="F643" s="18"/>
    </row>
    <row r="644" spans="6:6" s="16" customFormat="1">
      <c r="F644" s="18"/>
    </row>
    <row r="645" spans="6:6" s="16" customFormat="1">
      <c r="F645" s="18"/>
    </row>
    <row r="646" spans="6:6" s="16" customFormat="1">
      <c r="F646" s="18"/>
    </row>
    <row r="647" spans="6:6" s="16" customFormat="1">
      <c r="F647" s="18"/>
    </row>
    <row r="648" spans="6:6" s="16" customFormat="1">
      <c r="F648" s="18"/>
    </row>
    <row r="649" spans="6:6" s="16" customFormat="1">
      <c r="F649" s="18"/>
    </row>
    <row r="650" spans="6:6" s="16" customFormat="1">
      <c r="F650" s="18"/>
    </row>
    <row r="651" spans="6:6" s="16" customFormat="1">
      <c r="F651" s="18"/>
    </row>
    <row r="652" spans="6:6" s="16" customFormat="1">
      <c r="F652" s="18"/>
    </row>
    <row r="653" spans="6:6" s="16" customFormat="1">
      <c r="F653" s="18"/>
    </row>
    <row r="654" spans="6:6" s="16" customFormat="1">
      <c r="F654" s="18"/>
    </row>
    <row r="655" spans="6:6" s="16" customFormat="1">
      <c r="F655" s="18"/>
    </row>
    <row r="656" spans="6:6" s="16" customFormat="1">
      <c r="F656" s="18"/>
    </row>
    <row r="657" spans="6:6" s="16" customFormat="1">
      <c r="F657" s="18"/>
    </row>
    <row r="658" spans="6:6" s="16" customFormat="1">
      <c r="F658" s="18"/>
    </row>
    <row r="659" spans="6:6" s="16" customFormat="1">
      <c r="F659" s="18"/>
    </row>
    <row r="660" spans="6:6" s="16" customFormat="1">
      <c r="F660" s="18"/>
    </row>
    <row r="661" spans="6:6" s="16" customFormat="1">
      <c r="F661" s="18"/>
    </row>
    <row r="662" spans="6:6" s="16" customFormat="1">
      <c r="F662" s="18"/>
    </row>
    <row r="663" spans="6:6" s="16" customFormat="1">
      <c r="F663" s="18"/>
    </row>
    <row r="664" spans="6:6" s="16" customFormat="1">
      <c r="F664" s="18"/>
    </row>
    <row r="665" spans="6:6" s="16" customFormat="1">
      <c r="F665" s="18"/>
    </row>
    <row r="666" spans="6:6" s="16" customFormat="1">
      <c r="F666" s="18"/>
    </row>
    <row r="667" spans="6:6" s="16" customFormat="1">
      <c r="F667" s="18"/>
    </row>
    <row r="668" spans="6:6" s="16" customFormat="1">
      <c r="F668" s="18"/>
    </row>
    <row r="669" spans="6:6" s="16" customFormat="1">
      <c r="F669" s="18"/>
    </row>
    <row r="670" spans="6:6" s="16" customFormat="1">
      <c r="F670" s="18"/>
    </row>
    <row r="671" spans="6:6" s="16" customFormat="1">
      <c r="F671" s="18"/>
    </row>
    <row r="672" spans="6:6" s="16" customFormat="1">
      <c r="F672" s="18"/>
    </row>
    <row r="673" spans="6:6" s="16" customFormat="1">
      <c r="F673" s="18"/>
    </row>
    <row r="674" spans="6:6" s="16" customFormat="1">
      <c r="F674" s="18"/>
    </row>
    <row r="675" spans="6:6" s="16" customFormat="1">
      <c r="F675" s="18"/>
    </row>
    <row r="676" spans="6:6" s="16" customFormat="1">
      <c r="F676" s="18"/>
    </row>
    <row r="677" spans="6:6" s="16" customFormat="1">
      <c r="F677" s="18"/>
    </row>
    <row r="678" spans="6:6" s="16" customFormat="1">
      <c r="F678" s="18"/>
    </row>
    <row r="679" spans="6:6" s="16" customFormat="1">
      <c r="F679" s="18"/>
    </row>
    <row r="680" spans="6:6" s="16" customFormat="1">
      <c r="F680" s="18"/>
    </row>
    <row r="681" spans="6:6" s="16" customFormat="1">
      <c r="F681" s="18"/>
    </row>
    <row r="682" spans="6:6" s="16" customFormat="1">
      <c r="F682" s="18"/>
    </row>
    <row r="683" spans="6:6" s="16" customFormat="1">
      <c r="F683" s="18"/>
    </row>
    <row r="684" spans="6:6" s="16" customFormat="1">
      <c r="F684" s="18"/>
    </row>
    <row r="685" spans="6:6" s="16" customFormat="1">
      <c r="F685" s="18"/>
    </row>
    <row r="686" spans="6:6" s="16" customFormat="1">
      <c r="F686" s="18"/>
    </row>
    <row r="687" spans="6:6" s="16" customFormat="1">
      <c r="F687" s="18"/>
    </row>
    <row r="688" spans="6:6" s="16" customFormat="1">
      <c r="F688" s="18"/>
    </row>
    <row r="689" spans="6:6" s="16" customFormat="1">
      <c r="F689" s="18"/>
    </row>
    <row r="690" spans="6:6" s="16" customFormat="1">
      <c r="F690" s="18"/>
    </row>
    <row r="691" spans="6:6" s="16" customFormat="1">
      <c r="F691" s="18"/>
    </row>
    <row r="692" spans="6:6" s="16" customFormat="1">
      <c r="F692" s="18"/>
    </row>
    <row r="693" spans="6:6" s="16" customFormat="1">
      <c r="F693" s="18"/>
    </row>
    <row r="694" spans="6:6" s="16" customFormat="1">
      <c r="F694" s="18"/>
    </row>
    <row r="695" spans="6:6" s="16" customFormat="1">
      <c r="F695" s="18"/>
    </row>
    <row r="696" spans="6:6" s="16" customFormat="1">
      <c r="F696" s="18"/>
    </row>
    <row r="697" spans="6:6" s="16" customFormat="1">
      <c r="F697" s="18"/>
    </row>
    <row r="698" spans="6:6" s="16" customFormat="1">
      <c r="F698" s="18"/>
    </row>
    <row r="699" spans="6:6" s="16" customFormat="1">
      <c r="F699" s="18"/>
    </row>
    <row r="700" spans="6:6" s="16" customFormat="1">
      <c r="F700" s="18"/>
    </row>
    <row r="701" spans="6:6" s="16" customFormat="1">
      <c r="F701" s="18"/>
    </row>
    <row r="702" spans="6:6" s="16" customFormat="1">
      <c r="F702" s="18"/>
    </row>
    <row r="703" spans="6:6" s="16" customFormat="1">
      <c r="F703" s="18"/>
    </row>
    <row r="704" spans="6:6" s="16" customFormat="1">
      <c r="F704" s="18"/>
    </row>
    <row r="705" spans="6:6" s="16" customFormat="1">
      <c r="F705" s="18"/>
    </row>
    <row r="706" spans="6:6" s="16" customFormat="1">
      <c r="F706" s="18"/>
    </row>
    <row r="707" spans="6:6" s="16" customFormat="1">
      <c r="F707" s="18"/>
    </row>
    <row r="708" spans="6:6" s="16" customFormat="1">
      <c r="F708" s="18"/>
    </row>
    <row r="709" spans="6:6" s="16" customFormat="1">
      <c r="F709" s="18"/>
    </row>
    <row r="710" spans="6:6" s="16" customFormat="1">
      <c r="F710" s="18"/>
    </row>
    <row r="711" spans="6:6" s="16" customFormat="1">
      <c r="F711" s="18"/>
    </row>
    <row r="712" spans="6:6" s="16" customFormat="1">
      <c r="F712" s="18"/>
    </row>
    <row r="713" spans="6:6" s="16" customFormat="1">
      <c r="F713" s="18"/>
    </row>
    <row r="714" spans="6:6" s="16" customFormat="1">
      <c r="F714" s="18"/>
    </row>
    <row r="715" spans="6:6" s="16" customFormat="1">
      <c r="F715" s="18"/>
    </row>
    <row r="716" spans="6:6" s="16" customFormat="1">
      <c r="F716" s="18"/>
    </row>
    <row r="717" spans="6:6" s="16" customFormat="1">
      <c r="F717" s="18"/>
    </row>
    <row r="718" spans="6:6" s="16" customFormat="1">
      <c r="F718" s="18"/>
    </row>
    <row r="719" spans="6:6" s="16" customFormat="1">
      <c r="F719" s="18"/>
    </row>
    <row r="720" spans="6:6" s="16" customFormat="1">
      <c r="F720" s="18"/>
    </row>
    <row r="721" spans="6:6" s="16" customFormat="1">
      <c r="F721" s="18"/>
    </row>
    <row r="722" spans="6:6" s="16" customFormat="1">
      <c r="F722" s="18"/>
    </row>
    <row r="723" spans="6:6" s="16" customFormat="1">
      <c r="F723" s="18"/>
    </row>
    <row r="724" spans="6:6" s="16" customFormat="1">
      <c r="F724" s="18"/>
    </row>
    <row r="725" spans="6:6" s="16" customFormat="1">
      <c r="F725" s="18"/>
    </row>
    <row r="726" spans="6:6" s="16" customFormat="1">
      <c r="F726" s="18"/>
    </row>
    <row r="727" spans="6:6" s="16" customFormat="1">
      <c r="F727" s="18"/>
    </row>
    <row r="728" spans="6:6" s="16" customFormat="1">
      <c r="F728" s="18"/>
    </row>
    <row r="729" spans="6:6" s="16" customFormat="1">
      <c r="F729" s="18"/>
    </row>
    <row r="730" spans="6:6" s="16" customFormat="1">
      <c r="F730" s="18"/>
    </row>
    <row r="731" spans="6:6" s="16" customFormat="1">
      <c r="F731" s="18"/>
    </row>
    <row r="732" spans="6:6" s="16" customFormat="1">
      <c r="F732" s="18"/>
    </row>
    <row r="733" spans="6:6" s="16" customFormat="1">
      <c r="F733" s="18"/>
    </row>
    <row r="734" spans="6:6" s="16" customFormat="1">
      <c r="F734" s="18"/>
    </row>
    <row r="735" spans="6:6" s="16" customFormat="1">
      <c r="F735" s="18"/>
    </row>
    <row r="736" spans="6:6" s="16" customFormat="1">
      <c r="F736" s="18"/>
    </row>
    <row r="737" spans="6:6" s="16" customFormat="1">
      <c r="F737" s="18"/>
    </row>
    <row r="738" spans="6:6" s="16" customFormat="1">
      <c r="F738" s="18"/>
    </row>
    <row r="739" spans="6:6" s="16" customFormat="1">
      <c r="F739" s="18"/>
    </row>
    <row r="740" spans="6:6" s="16" customFormat="1">
      <c r="F740" s="18"/>
    </row>
    <row r="741" spans="6:6" s="16" customFormat="1">
      <c r="F741" s="18"/>
    </row>
    <row r="742" spans="6:6" s="16" customFormat="1">
      <c r="F742" s="18"/>
    </row>
    <row r="743" spans="6:6" s="16" customFormat="1">
      <c r="F743" s="18"/>
    </row>
    <row r="744" spans="6:6" s="16" customFormat="1">
      <c r="F744" s="18"/>
    </row>
    <row r="745" spans="6:6" s="16" customFormat="1">
      <c r="F745" s="18"/>
    </row>
    <row r="746" spans="6:6" s="16" customFormat="1">
      <c r="F746" s="18"/>
    </row>
    <row r="747" spans="6:6" s="16" customFormat="1">
      <c r="F747" s="18"/>
    </row>
    <row r="748" spans="6:6" s="16" customFormat="1">
      <c r="F748" s="18"/>
    </row>
    <row r="749" spans="6:6" s="16" customFormat="1">
      <c r="F749" s="18"/>
    </row>
    <row r="750" spans="6:6" s="16" customFormat="1">
      <c r="F750" s="18"/>
    </row>
    <row r="751" spans="6:6" s="16" customFormat="1">
      <c r="F751" s="18"/>
    </row>
    <row r="752" spans="6:6" s="16" customFormat="1">
      <c r="F752" s="18"/>
    </row>
    <row r="753" spans="6:6" s="16" customFormat="1">
      <c r="F753" s="18"/>
    </row>
    <row r="754" spans="6:6" s="16" customFormat="1">
      <c r="F754" s="18"/>
    </row>
    <row r="755" spans="6:6" s="16" customFormat="1">
      <c r="F755" s="18"/>
    </row>
    <row r="756" spans="6:6" s="16" customFormat="1">
      <c r="F756" s="18"/>
    </row>
    <row r="757" spans="6:6" s="16" customFormat="1">
      <c r="F757" s="18"/>
    </row>
    <row r="758" spans="6:6" s="16" customFormat="1">
      <c r="F758" s="18"/>
    </row>
    <row r="759" spans="6:6" s="16" customFormat="1">
      <c r="F759" s="18"/>
    </row>
    <row r="760" spans="6:6" s="16" customFormat="1">
      <c r="F760" s="18"/>
    </row>
    <row r="761" spans="6:6" s="16" customFormat="1">
      <c r="F761" s="18"/>
    </row>
    <row r="762" spans="6:6" s="16" customFormat="1">
      <c r="F762" s="18"/>
    </row>
    <row r="763" spans="6:6" s="16" customFormat="1">
      <c r="F763" s="18"/>
    </row>
    <row r="764" spans="6:6" s="16" customFormat="1">
      <c r="F764" s="18"/>
    </row>
    <row r="765" spans="6:6" s="16" customFormat="1">
      <c r="F765" s="18"/>
    </row>
    <row r="766" spans="6:6" s="16" customFormat="1">
      <c r="F766" s="18"/>
    </row>
    <row r="767" spans="6:6" s="16" customFormat="1">
      <c r="F767" s="18"/>
    </row>
    <row r="768" spans="6:6" s="16" customFormat="1">
      <c r="F768" s="18"/>
    </row>
    <row r="769" spans="6:6" s="16" customFormat="1">
      <c r="F769" s="18"/>
    </row>
    <row r="770" spans="6:6" s="16" customFormat="1">
      <c r="F770" s="18"/>
    </row>
    <row r="771" spans="6:6" s="16" customFormat="1">
      <c r="F771" s="18"/>
    </row>
    <row r="772" spans="6:6" s="16" customFormat="1">
      <c r="F772" s="18"/>
    </row>
    <row r="773" spans="6:6" s="16" customFormat="1">
      <c r="F773" s="18"/>
    </row>
    <row r="774" spans="6:6" s="16" customFormat="1">
      <c r="F774" s="18"/>
    </row>
    <row r="775" spans="6:6" s="16" customFormat="1">
      <c r="F775" s="18"/>
    </row>
    <row r="776" spans="6:6" s="16" customFormat="1">
      <c r="F776" s="18"/>
    </row>
    <row r="777" spans="6:6" s="16" customFormat="1">
      <c r="F777" s="18"/>
    </row>
    <row r="778" spans="6:6" s="16" customFormat="1">
      <c r="F778" s="18"/>
    </row>
    <row r="779" spans="6:6" s="16" customFormat="1">
      <c r="F779" s="18"/>
    </row>
    <row r="780" spans="6:6" s="16" customFormat="1">
      <c r="F780" s="18"/>
    </row>
    <row r="781" spans="6:6" s="16" customFormat="1">
      <c r="F781" s="18"/>
    </row>
    <row r="782" spans="6:6" s="16" customFormat="1">
      <c r="F782" s="18"/>
    </row>
    <row r="783" spans="6:6" s="16" customFormat="1">
      <c r="F783" s="18"/>
    </row>
    <row r="784" spans="6:6" s="16" customFormat="1">
      <c r="F784" s="18"/>
    </row>
    <row r="785" spans="6:6" s="16" customFormat="1">
      <c r="F785" s="18"/>
    </row>
    <row r="786" spans="6:6" s="16" customFormat="1">
      <c r="F786" s="18"/>
    </row>
    <row r="787" spans="6:6" s="16" customFormat="1">
      <c r="F787" s="18"/>
    </row>
    <row r="788" spans="6:6" s="16" customFormat="1">
      <c r="F788" s="18"/>
    </row>
    <row r="789" spans="6:6" s="16" customFormat="1">
      <c r="F789" s="18"/>
    </row>
    <row r="790" spans="6:6" s="16" customFormat="1">
      <c r="F790" s="18"/>
    </row>
    <row r="791" spans="6:6" s="16" customFormat="1">
      <c r="F791" s="18"/>
    </row>
    <row r="792" spans="6:6" s="16" customFormat="1">
      <c r="F792" s="18"/>
    </row>
    <row r="793" spans="6:6" s="16" customFormat="1">
      <c r="F793" s="18"/>
    </row>
    <row r="794" spans="6:6" s="16" customFormat="1">
      <c r="F794" s="18"/>
    </row>
    <row r="795" spans="6:6" s="16" customFormat="1">
      <c r="F795" s="18"/>
    </row>
    <row r="796" spans="6:6" s="16" customFormat="1">
      <c r="F796" s="18"/>
    </row>
    <row r="797" spans="6:6" s="16" customFormat="1">
      <c r="F797" s="18"/>
    </row>
    <row r="798" spans="6:6" s="16" customFormat="1">
      <c r="F798" s="18"/>
    </row>
    <row r="799" spans="6:6" s="16" customFormat="1">
      <c r="F799" s="18"/>
    </row>
    <row r="800" spans="6:6" s="16" customFormat="1">
      <c r="F800" s="18"/>
    </row>
    <row r="801" spans="6:6" s="16" customFormat="1">
      <c r="F801" s="18"/>
    </row>
    <row r="802" spans="6:6" s="16" customFormat="1">
      <c r="F802" s="18"/>
    </row>
    <row r="803" spans="6:6" s="16" customFormat="1">
      <c r="F803" s="18"/>
    </row>
    <row r="804" spans="6:6" s="16" customFormat="1">
      <c r="F804" s="18"/>
    </row>
    <row r="805" spans="6:6" s="16" customFormat="1">
      <c r="F805" s="18"/>
    </row>
    <row r="806" spans="6:6" s="16" customFormat="1">
      <c r="F806" s="18"/>
    </row>
    <row r="807" spans="6:6" s="16" customFormat="1">
      <c r="F807" s="18"/>
    </row>
    <row r="808" spans="6:6" s="16" customFormat="1">
      <c r="F808" s="18"/>
    </row>
    <row r="809" spans="6:6" s="16" customFormat="1">
      <c r="F809" s="18"/>
    </row>
    <row r="810" spans="6:6" s="16" customFormat="1">
      <c r="F810" s="18"/>
    </row>
    <row r="811" spans="6:6" s="16" customFormat="1">
      <c r="F811" s="18"/>
    </row>
    <row r="812" spans="6:6" s="16" customFormat="1">
      <c r="F812" s="18"/>
    </row>
    <row r="813" spans="6:6" s="16" customFormat="1">
      <c r="F813" s="18"/>
    </row>
    <row r="814" spans="6:6" s="16" customFormat="1">
      <c r="F814" s="18"/>
    </row>
    <row r="815" spans="6:6" s="16" customFormat="1">
      <c r="F815" s="18"/>
    </row>
    <row r="816" spans="6:6" s="16" customFormat="1">
      <c r="F816" s="18"/>
    </row>
    <row r="817" spans="6:6" s="16" customFormat="1">
      <c r="F817" s="18"/>
    </row>
    <row r="818" spans="6:6" s="16" customFormat="1">
      <c r="F818" s="18"/>
    </row>
    <row r="819" spans="6:6" s="16" customFormat="1">
      <c r="F819" s="18"/>
    </row>
    <row r="820" spans="6:6" s="16" customFormat="1">
      <c r="F820" s="18"/>
    </row>
    <row r="821" spans="6:6" s="16" customFormat="1">
      <c r="F821" s="18"/>
    </row>
    <row r="822" spans="6:6" s="16" customFormat="1">
      <c r="F822" s="18"/>
    </row>
    <row r="823" spans="6:6" s="16" customFormat="1">
      <c r="F823" s="18"/>
    </row>
    <row r="824" spans="6:6" s="16" customFormat="1">
      <c r="F824" s="18"/>
    </row>
    <row r="825" spans="6:6" s="16" customFormat="1">
      <c r="F825" s="18"/>
    </row>
    <row r="826" spans="6:6" s="16" customFormat="1">
      <c r="F826" s="18"/>
    </row>
    <row r="827" spans="6:6" s="16" customFormat="1">
      <c r="F827" s="18"/>
    </row>
    <row r="828" spans="6:6" s="16" customFormat="1">
      <c r="F828" s="18"/>
    </row>
    <row r="829" spans="6:6" s="16" customFormat="1">
      <c r="F829" s="18"/>
    </row>
    <row r="830" spans="6:6" s="16" customFormat="1">
      <c r="F830" s="18"/>
    </row>
    <row r="831" spans="6:6" s="16" customFormat="1">
      <c r="F831" s="18"/>
    </row>
    <row r="832" spans="6:6" s="16" customFormat="1">
      <c r="F832" s="18"/>
    </row>
    <row r="833" spans="6:6" s="16" customFormat="1">
      <c r="F833" s="18"/>
    </row>
    <row r="834" spans="6:6" s="16" customFormat="1">
      <c r="F834" s="18"/>
    </row>
    <row r="835" spans="6:6" s="16" customFormat="1">
      <c r="F835" s="18"/>
    </row>
    <row r="836" spans="6:6" s="16" customFormat="1">
      <c r="F836" s="18"/>
    </row>
    <row r="837" spans="6:6" s="16" customFormat="1">
      <c r="F837" s="18"/>
    </row>
    <row r="838" spans="6:6" s="16" customFormat="1">
      <c r="F838" s="18"/>
    </row>
    <row r="839" spans="6:6" s="16" customFormat="1">
      <c r="F839" s="18"/>
    </row>
    <row r="840" spans="6:6" s="16" customFormat="1">
      <c r="F840" s="18"/>
    </row>
    <row r="841" spans="6:6" s="16" customFormat="1">
      <c r="F841" s="18"/>
    </row>
    <row r="842" spans="6:6" s="16" customFormat="1">
      <c r="F842" s="18"/>
    </row>
    <row r="843" spans="6:6" s="16" customFormat="1">
      <c r="F843" s="18"/>
    </row>
    <row r="844" spans="6:6" s="16" customFormat="1">
      <c r="F844" s="18"/>
    </row>
    <row r="845" spans="6:6" s="16" customFormat="1">
      <c r="F845" s="18"/>
    </row>
    <row r="846" spans="6:6" s="16" customFormat="1">
      <c r="F846" s="18"/>
    </row>
    <row r="847" spans="6:6" s="16" customFormat="1">
      <c r="F847" s="18"/>
    </row>
    <row r="848" spans="6:6" s="16" customFormat="1">
      <c r="F848" s="18"/>
    </row>
    <row r="849" spans="6:6" s="16" customFormat="1">
      <c r="F849" s="18"/>
    </row>
    <row r="850" spans="6:6" s="16" customFormat="1">
      <c r="F850" s="18"/>
    </row>
    <row r="851" spans="6:6" s="16" customFormat="1">
      <c r="F851" s="18"/>
    </row>
    <row r="852" spans="6:6" s="16" customFormat="1">
      <c r="F852" s="18"/>
    </row>
    <row r="853" spans="6:6" s="16" customFormat="1">
      <c r="F853" s="18"/>
    </row>
    <row r="854" spans="6:6" s="16" customFormat="1">
      <c r="F854" s="18"/>
    </row>
    <row r="855" spans="6:6" s="16" customFormat="1">
      <c r="F855" s="18"/>
    </row>
    <row r="856" spans="6:6" s="16" customFormat="1">
      <c r="F856" s="18"/>
    </row>
    <row r="857" spans="6:6" s="16" customFormat="1">
      <c r="F857" s="18"/>
    </row>
    <row r="858" spans="6:6" s="16" customFormat="1">
      <c r="F858" s="18"/>
    </row>
    <row r="859" spans="6:6" s="16" customFormat="1">
      <c r="F859" s="18"/>
    </row>
    <row r="860" spans="6:6" s="16" customFormat="1">
      <c r="F860" s="18"/>
    </row>
    <row r="861" spans="6:6" s="16" customFormat="1">
      <c r="F861" s="18"/>
    </row>
    <row r="862" spans="6:6" s="16" customFormat="1">
      <c r="F862" s="18"/>
    </row>
    <row r="863" spans="6:6" s="16" customFormat="1">
      <c r="F863" s="18"/>
    </row>
    <row r="864" spans="6:6" s="16" customFormat="1">
      <c r="F864" s="18"/>
    </row>
    <row r="865" spans="6:6" s="16" customFormat="1">
      <c r="F865" s="18"/>
    </row>
    <row r="866" spans="6:6" s="16" customFormat="1">
      <c r="F866" s="18"/>
    </row>
    <row r="867" spans="6:6" s="16" customFormat="1">
      <c r="F867" s="18"/>
    </row>
    <row r="868" spans="6:6" s="16" customFormat="1">
      <c r="F868" s="18"/>
    </row>
    <row r="869" spans="6:6" s="16" customFormat="1">
      <c r="F869" s="18"/>
    </row>
    <row r="870" spans="6:6" s="16" customFormat="1">
      <c r="F870" s="18"/>
    </row>
    <row r="871" spans="6:6" s="16" customFormat="1">
      <c r="F871" s="18"/>
    </row>
    <row r="872" spans="6:6" s="16" customFormat="1">
      <c r="F872" s="18"/>
    </row>
    <row r="873" spans="6:6" s="16" customFormat="1">
      <c r="F873" s="18"/>
    </row>
    <row r="874" spans="6:6" s="16" customFormat="1">
      <c r="F874" s="18"/>
    </row>
    <row r="875" spans="6:6" s="16" customFormat="1">
      <c r="F875" s="18"/>
    </row>
    <row r="876" spans="6:6" s="16" customFormat="1">
      <c r="F876" s="18"/>
    </row>
    <row r="877" spans="6:6" s="16" customFormat="1">
      <c r="F877" s="18"/>
    </row>
    <row r="878" spans="6:6" s="16" customFormat="1">
      <c r="F878" s="18"/>
    </row>
    <row r="879" spans="6:6" s="16" customFormat="1">
      <c r="F879" s="18"/>
    </row>
    <row r="880" spans="6:6" s="16" customFormat="1">
      <c r="F880" s="18"/>
    </row>
    <row r="881" spans="6:6" s="16" customFormat="1">
      <c r="F881" s="18"/>
    </row>
    <row r="882" spans="6:6" s="16" customFormat="1">
      <c r="F882" s="18"/>
    </row>
    <row r="883" spans="6:6" s="16" customFormat="1">
      <c r="F883" s="18"/>
    </row>
    <row r="884" spans="6:6" s="16" customFormat="1">
      <c r="F884" s="18"/>
    </row>
    <row r="885" spans="6:6" s="16" customFormat="1">
      <c r="F885" s="18"/>
    </row>
    <row r="886" spans="6:6" s="16" customFormat="1">
      <c r="F886" s="18"/>
    </row>
    <row r="887" spans="6:6" s="16" customFormat="1">
      <c r="F887" s="18"/>
    </row>
    <row r="888" spans="6:6" s="16" customFormat="1">
      <c r="F888" s="18"/>
    </row>
    <row r="889" spans="6:6" s="16" customFormat="1">
      <c r="F889" s="18"/>
    </row>
    <row r="890" spans="6:6" s="16" customFormat="1">
      <c r="F890" s="18"/>
    </row>
    <row r="891" spans="6:6" s="16" customFormat="1">
      <c r="F891" s="18"/>
    </row>
    <row r="892" spans="6:6" s="16" customFormat="1">
      <c r="F892" s="18"/>
    </row>
    <row r="893" spans="6:6" s="16" customFormat="1">
      <c r="F893" s="18"/>
    </row>
    <row r="894" spans="6:6" s="16" customFormat="1">
      <c r="F894" s="18"/>
    </row>
    <row r="895" spans="6:6" s="16" customFormat="1">
      <c r="F895" s="18"/>
    </row>
    <row r="896" spans="6:6" s="16" customFormat="1">
      <c r="F896" s="18"/>
    </row>
    <row r="897" spans="6:6" s="16" customFormat="1">
      <c r="F897" s="18"/>
    </row>
    <row r="898" spans="6:6" s="16" customFormat="1">
      <c r="F898" s="18"/>
    </row>
    <row r="899" spans="6:6" s="16" customFormat="1">
      <c r="F899" s="18"/>
    </row>
    <row r="900" spans="6:6" s="16" customFormat="1">
      <c r="F900" s="18"/>
    </row>
    <row r="901" spans="6:6" s="16" customFormat="1">
      <c r="F901" s="18"/>
    </row>
    <row r="902" spans="6:6" s="16" customFormat="1">
      <c r="F902" s="18"/>
    </row>
    <row r="903" spans="6:6" s="16" customFormat="1">
      <c r="F903" s="18"/>
    </row>
    <row r="904" spans="6:6" s="16" customFormat="1">
      <c r="F904" s="18"/>
    </row>
    <row r="905" spans="6:6" s="16" customFormat="1">
      <c r="F905" s="18"/>
    </row>
    <row r="906" spans="6:6" s="16" customFormat="1">
      <c r="F906" s="18"/>
    </row>
    <row r="907" spans="6:6" s="16" customFormat="1">
      <c r="F907" s="18"/>
    </row>
    <row r="908" spans="6:6" s="16" customFormat="1">
      <c r="F908" s="18"/>
    </row>
    <row r="909" spans="6:6" s="16" customFormat="1">
      <c r="F909" s="18"/>
    </row>
    <row r="910" spans="6:6" s="16" customFormat="1">
      <c r="F910" s="18"/>
    </row>
    <row r="911" spans="6:6" s="16" customFormat="1">
      <c r="F911" s="18"/>
    </row>
    <row r="912" spans="6:6" s="16" customFormat="1">
      <c r="F912" s="18"/>
    </row>
    <row r="913" spans="6:6" s="16" customFormat="1">
      <c r="F913" s="18"/>
    </row>
    <row r="914" spans="6:6" s="16" customFormat="1">
      <c r="F914" s="18"/>
    </row>
    <row r="915" spans="6:6" s="16" customFormat="1">
      <c r="F915" s="18"/>
    </row>
    <row r="916" spans="6:6" s="16" customFormat="1">
      <c r="F916" s="18"/>
    </row>
    <row r="917" spans="6:6" s="16" customFormat="1">
      <c r="F917" s="18"/>
    </row>
    <row r="918" spans="6:6" s="16" customFormat="1">
      <c r="F918" s="18"/>
    </row>
    <row r="919" spans="6:6" s="16" customFormat="1">
      <c r="F919" s="18"/>
    </row>
    <row r="920" spans="6:6" s="16" customFormat="1">
      <c r="F920" s="18"/>
    </row>
    <row r="921" spans="6:6" s="16" customFormat="1">
      <c r="F921" s="18"/>
    </row>
    <row r="922" spans="6:6" s="16" customFormat="1">
      <c r="F922" s="18"/>
    </row>
    <row r="923" spans="6:6" s="16" customFormat="1">
      <c r="F923" s="18"/>
    </row>
    <row r="924" spans="6:6" s="16" customFormat="1">
      <c r="F924" s="18"/>
    </row>
    <row r="925" spans="6:6" s="16" customFormat="1">
      <c r="F925" s="18"/>
    </row>
    <row r="926" spans="6:6" s="16" customFormat="1">
      <c r="F926" s="18"/>
    </row>
    <row r="927" spans="6:6" s="16" customFormat="1">
      <c r="F927" s="18"/>
    </row>
    <row r="928" spans="6:6" s="16" customFormat="1">
      <c r="F928" s="18"/>
    </row>
    <row r="929" spans="6:6" s="16" customFormat="1">
      <c r="F929" s="18"/>
    </row>
    <row r="930" spans="6:6" s="16" customFormat="1">
      <c r="F930" s="18"/>
    </row>
    <row r="931" spans="6:6" s="16" customFormat="1">
      <c r="F931" s="18"/>
    </row>
    <row r="932" spans="6:6" s="16" customFormat="1">
      <c r="F932" s="18"/>
    </row>
    <row r="933" spans="6:6" s="16" customFormat="1">
      <c r="F933" s="18"/>
    </row>
    <row r="934" spans="6:6" s="16" customFormat="1">
      <c r="F934" s="18"/>
    </row>
    <row r="935" spans="6:6" s="16" customFormat="1">
      <c r="F935" s="18"/>
    </row>
    <row r="936" spans="6:6" s="16" customFormat="1">
      <c r="F936" s="18"/>
    </row>
    <row r="937" spans="6:6" s="16" customFormat="1">
      <c r="F937" s="18"/>
    </row>
    <row r="938" spans="6:6" s="16" customFormat="1">
      <c r="F938" s="18"/>
    </row>
    <row r="939" spans="6:6" s="16" customFormat="1">
      <c r="F939" s="18"/>
    </row>
    <row r="940" spans="6:6" s="16" customFormat="1">
      <c r="F940" s="18"/>
    </row>
    <row r="941" spans="6:6" s="16" customFormat="1">
      <c r="F941" s="18"/>
    </row>
    <row r="942" spans="6:6" s="16" customFormat="1">
      <c r="F942" s="18"/>
    </row>
    <row r="943" spans="6:6" s="16" customFormat="1">
      <c r="F943" s="18"/>
    </row>
    <row r="944" spans="6:6" s="16" customFormat="1">
      <c r="F944" s="18"/>
    </row>
    <row r="945" spans="6:6" s="16" customFormat="1">
      <c r="F945" s="18"/>
    </row>
    <row r="946" spans="6:6" s="16" customFormat="1">
      <c r="F946" s="18"/>
    </row>
    <row r="947" spans="6:6" s="16" customFormat="1">
      <c r="F947" s="18"/>
    </row>
    <row r="948" spans="6:6" s="16" customFormat="1">
      <c r="F948" s="18"/>
    </row>
    <row r="949" spans="6:6" s="16" customFormat="1">
      <c r="F949" s="18"/>
    </row>
    <row r="950" spans="6:6" s="16" customFormat="1">
      <c r="F950" s="18"/>
    </row>
    <row r="951" spans="6:6" s="16" customFormat="1">
      <c r="F951" s="18"/>
    </row>
    <row r="952" spans="6:6" s="16" customFormat="1">
      <c r="F952" s="18"/>
    </row>
    <row r="953" spans="6:6" s="16" customFormat="1">
      <c r="F953" s="18"/>
    </row>
    <row r="954" spans="6:6" s="16" customFormat="1">
      <c r="F954" s="18"/>
    </row>
    <row r="955" spans="6:6" s="16" customFormat="1">
      <c r="F955" s="18"/>
    </row>
    <row r="956" spans="6:6" s="16" customFormat="1">
      <c r="F956" s="18"/>
    </row>
    <row r="957" spans="6:6" s="16" customFormat="1">
      <c r="F957" s="18"/>
    </row>
    <row r="958" spans="6:6" s="16" customFormat="1">
      <c r="F958" s="18"/>
    </row>
    <row r="959" spans="6:6" s="16" customFormat="1">
      <c r="F959" s="18"/>
    </row>
    <row r="960" spans="6:6" s="16" customFormat="1">
      <c r="F960" s="18"/>
    </row>
    <row r="961" spans="6:6" s="16" customFormat="1">
      <c r="F961" s="18"/>
    </row>
    <row r="962" spans="6:6" s="16" customFormat="1">
      <c r="F962" s="18"/>
    </row>
    <row r="963" spans="6:6" s="16" customFormat="1">
      <c r="F963" s="18"/>
    </row>
    <row r="964" spans="6:6" s="16" customFormat="1">
      <c r="F964" s="18"/>
    </row>
    <row r="965" spans="6:6" s="16" customFormat="1">
      <c r="F965" s="18"/>
    </row>
    <row r="966" spans="6:6" s="16" customFormat="1">
      <c r="F966" s="18"/>
    </row>
    <row r="967" spans="6:6" s="16" customFormat="1">
      <c r="F967" s="18"/>
    </row>
    <row r="968" spans="6:6" s="16" customFormat="1">
      <c r="F968" s="18"/>
    </row>
    <row r="969" spans="6:6" s="16" customFormat="1">
      <c r="F969" s="18"/>
    </row>
    <row r="970" spans="6:6" s="16" customFormat="1">
      <c r="F970" s="18"/>
    </row>
    <row r="971" spans="6:6" s="16" customFormat="1">
      <c r="F971" s="18"/>
    </row>
    <row r="972" spans="6:6" s="16" customFormat="1">
      <c r="F972" s="18"/>
    </row>
    <row r="973" spans="6:6" s="16" customFormat="1">
      <c r="F973" s="18"/>
    </row>
    <row r="974" spans="6:6" s="16" customFormat="1">
      <c r="F974" s="18"/>
    </row>
    <row r="975" spans="6:6" s="16" customFormat="1">
      <c r="F975" s="18"/>
    </row>
    <row r="976" spans="6:6" s="16" customFormat="1">
      <c r="F976" s="18"/>
    </row>
    <row r="977" spans="6:6" s="16" customFormat="1">
      <c r="F977" s="18"/>
    </row>
    <row r="978" spans="6:6" s="16" customFormat="1">
      <c r="F978" s="18"/>
    </row>
    <row r="979" spans="6:6" s="16" customFormat="1">
      <c r="F979" s="18"/>
    </row>
    <row r="980" spans="6:6" s="16" customFormat="1">
      <c r="F980" s="18"/>
    </row>
    <row r="981" spans="6:6" s="16" customFormat="1">
      <c r="F981" s="18"/>
    </row>
    <row r="982" spans="6:6" s="16" customFormat="1">
      <c r="F982" s="18"/>
    </row>
    <row r="983" spans="6:6" s="16" customFormat="1">
      <c r="F983" s="18"/>
    </row>
    <row r="984" spans="6:6" s="16" customFormat="1">
      <c r="F984" s="18"/>
    </row>
    <row r="985" spans="6:6" s="16" customFormat="1">
      <c r="F985" s="18"/>
    </row>
    <row r="986" spans="6:6" s="16" customFormat="1">
      <c r="F986" s="18"/>
    </row>
    <row r="987" spans="6:6" s="16" customFormat="1">
      <c r="F987" s="18"/>
    </row>
    <row r="988" spans="6:6" s="16" customFormat="1">
      <c r="F988" s="18"/>
    </row>
    <row r="989" spans="6:6" s="16" customFormat="1">
      <c r="F989" s="18"/>
    </row>
    <row r="990" spans="6:6" s="16" customFormat="1">
      <c r="F990" s="18"/>
    </row>
    <row r="991" spans="6:6" s="16" customFormat="1">
      <c r="F991" s="18"/>
    </row>
    <row r="992" spans="6:6" s="16" customFormat="1">
      <c r="F992" s="18"/>
    </row>
    <row r="993" spans="6:6" s="16" customFormat="1">
      <c r="F993" s="18"/>
    </row>
    <row r="994" spans="6:6" s="16" customFormat="1">
      <c r="F994" s="18"/>
    </row>
    <row r="995" spans="6:6" s="16" customFormat="1">
      <c r="F995" s="18"/>
    </row>
    <row r="996" spans="6:6" s="16" customFormat="1">
      <c r="F996" s="18"/>
    </row>
    <row r="997" spans="6:6" s="16" customFormat="1">
      <c r="F997" s="18"/>
    </row>
    <row r="998" spans="6:6" s="16" customFormat="1">
      <c r="F998" s="18"/>
    </row>
    <row r="999" spans="6:6" s="16" customFormat="1">
      <c r="F999" s="18"/>
    </row>
    <row r="1000" spans="6:6" s="16" customFormat="1">
      <c r="F1000" s="18"/>
    </row>
    <row r="1001" spans="6:6" s="16" customFormat="1">
      <c r="F1001" s="18"/>
    </row>
    <row r="1002" spans="6:6" s="16" customFormat="1">
      <c r="F1002" s="18"/>
    </row>
    <row r="1003" spans="6:6" s="16" customFormat="1">
      <c r="F1003" s="18"/>
    </row>
    <row r="1004" spans="6:6" s="16" customFormat="1">
      <c r="F1004" s="18"/>
    </row>
    <row r="1005" spans="6:6" s="16" customFormat="1">
      <c r="F1005" s="18"/>
    </row>
    <row r="1006" spans="6:6" s="16" customFormat="1">
      <c r="F1006" s="18"/>
    </row>
  </sheetData>
  <mergeCells count="17">
    <mergeCell ref="C20:C21"/>
    <mergeCell ref="B7:B34"/>
    <mergeCell ref="C29:C30"/>
    <mergeCell ref="C31:C32"/>
    <mergeCell ref="C33:C34"/>
    <mergeCell ref="B2:J2"/>
    <mergeCell ref="B3:J3"/>
    <mergeCell ref="C23:C24"/>
    <mergeCell ref="C25:C26"/>
    <mergeCell ref="C27:C28"/>
    <mergeCell ref="B4:J4"/>
    <mergeCell ref="C7:C8"/>
    <mergeCell ref="C9:C10"/>
    <mergeCell ref="C11:C12"/>
    <mergeCell ref="C13:C15"/>
    <mergeCell ref="C16:C17"/>
    <mergeCell ref="C18:C19"/>
  </mergeCells>
  <conditionalFormatting sqref="J7:J34">
    <cfRule type="cellIs" dxfId="9" priority="2" operator="greaterThan">
      <formula>1</formula>
    </cfRule>
    <cfRule type="cellIs" dxfId="8" priority="1" operator="greaterThan">
      <formula>0.95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FF342"/>
  <sheetViews>
    <sheetView topLeftCell="A16" zoomScale="90" zoomScaleNormal="90" workbookViewId="0">
      <selection activeCell="G39" sqref="G39"/>
    </sheetView>
  </sheetViews>
  <sheetFormatPr baseColWidth="10" defaultRowHeight="14.4"/>
  <cols>
    <col min="1" max="1" width="5.6640625" style="1" customWidth="1"/>
    <col min="2" max="2" width="28.109375" customWidth="1"/>
    <col min="3" max="3" width="16.109375" customWidth="1"/>
    <col min="4" max="4" width="11.44140625" style="3"/>
    <col min="5" max="5" width="11.5546875" customWidth="1"/>
    <col min="6" max="6" width="11.44140625" customWidth="1"/>
    <col min="7" max="7" width="15.33203125" customWidth="1"/>
    <col min="8" max="8" width="14" customWidth="1"/>
    <col min="9" max="9" width="16.6640625" customWidth="1"/>
    <col min="10" max="10" width="10.44140625" customWidth="1"/>
    <col min="11" max="11" width="15.33203125" customWidth="1"/>
    <col min="12" max="12" width="12.5546875" style="1" customWidth="1"/>
    <col min="13" max="13" width="11.6640625" style="1" customWidth="1"/>
    <col min="14" max="14" width="15.5546875" style="1" customWidth="1"/>
    <col min="15" max="15" width="14.44140625" style="1" customWidth="1"/>
    <col min="16" max="16" width="11.5546875" style="1" customWidth="1"/>
    <col min="17" max="17" width="11.88671875" style="1" customWidth="1"/>
    <col min="18" max="162" width="11.44140625" style="1"/>
  </cols>
  <sheetData>
    <row r="1" spans="1:21" s="1" customFormat="1" ht="15" thickBot="1">
      <c r="D1" s="2"/>
    </row>
    <row r="2" spans="1:21" s="1" customFormat="1" ht="32.25" customHeight="1">
      <c r="B2" s="490" t="s">
        <v>156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2"/>
    </row>
    <row r="3" spans="1:21" ht="16.5" customHeight="1" thickBot="1">
      <c r="B3" s="398"/>
      <c r="C3" s="399"/>
      <c r="D3" s="399"/>
      <c r="E3" s="399"/>
      <c r="F3" s="399"/>
      <c r="G3" s="399"/>
      <c r="H3" s="498">
        <f>+'Resumen anual_'!B4</f>
        <v>43558</v>
      </c>
      <c r="I3" s="498"/>
      <c r="J3" s="498"/>
      <c r="K3" s="399"/>
      <c r="L3" s="399"/>
      <c r="M3" s="399"/>
      <c r="N3" s="399"/>
      <c r="O3" s="399"/>
      <c r="P3" s="399"/>
      <c r="Q3" s="400"/>
    </row>
    <row r="4" spans="1:21" s="1" customFormat="1" ht="14.4" customHeight="1" thickBot="1">
      <c r="D4" s="2"/>
    </row>
    <row r="5" spans="1:21" s="1" customFormat="1" ht="15" thickBot="1">
      <c r="D5" s="2"/>
      <c r="L5" s="493" t="s">
        <v>169</v>
      </c>
      <c r="M5" s="494"/>
      <c r="N5" s="494"/>
      <c r="O5" s="494"/>
      <c r="P5" s="494"/>
      <c r="Q5" s="495"/>
    </row>
    <row r="6" spans="1:21" ht="31.8" thickBot="1">
      <c r="B6" s="36" t="s">
        <v>0</v>
      </c>
      <c r="C6" s="37" t="s">
        <v>1</v>
      </c>
      <c r="D6" s="38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111" t="s">
        <v>9</v>
      </c>
      <c r="L6" s="39" t="s">
        <v>3</v>
      </c>
      <c r="M6" s="39" t="s">
        <v>4</v>
      </c>
      <c r="N6" s="39" t="s">
        <v>5</v>
      </c>
      <c r="O6" s="39" t="s">
        <v>6</v>
      </c>
      <c r="P6" s="39" t="s">
        <v>7</v>
      </c>
      <c r="Q6" s="39" t="s">
        <v>8</v>
      </c>
    </row>
    <row r="7" spans="1:21" ht="15" customHeight="1">
      <c r="A7" s="273">
        <v>3</v>
      </c>
      <c r="B7" s="471" t="s">
        <v>10</v>
      </c>
      <c r="C7" s="472" t="s">
        <v>129</v>
      </c>
      <c r="D7" s="35" t="s">
        <v>11</v>
      </c>
      <c r="E7" s="238">
        <v>4</v>
      </c>
      <c r="F7" s="239"/>
      <c r="G7" s="238">
        <f>E7+F7</f>
        <v>4</v>
      </c>
      <c r="H7" s="264"/>
      <c r="I7" s="238">
        <f t="shared" ref="I7:I10" si="0">G7-H7</f>
        <v>4</v>
      </c>
      <c r="J7" s="240">
        <f t="shared" ref="J7:J18" si="1">(H7/G7)</f>
        <v>0</v>
      </c>
      <c r="K7" s="392" t="s">
        <v>136</v>
      </c>
      <c r="L7" s="475">
        <f>E7+E8</f>
        <v>5</v>
      </c>
      <c r="M7" s="476">
        <f>F7+F8</f>
        <v>0</v>
      </c>
      <c r="N7" s="476">
        <f>L7+M7</f>
        <v>5</v>
      </c>
      <c r="O7" s="476">
        <f>H7+H8</f>
        <v>0</v>
      </c>
      <c r="P7" s="476">
        <f>N7-O7</f>
        <v>5</v>
      </c>
      <c r="Q7" s="497">
        <f>O7/N7</f>
        <v>0</v>
      </c>
    </row>
    <row r="8" spans="1:21" ht="15" thickBot="1">
      <c r="A8" s="273">
        <v>1</v>
      </c>
      <c r="B8" s="496"/>
      <c r="C8" s="473"/>
      <c r="D8" s="231" t="s">
        <v>12</v>
      </c>
      <c r="E8" s="247">
        <v>1</v>
      </c>
      <c r="F8" s="248"/>
      <c r="G8" s="247">
        <f>E8+F8+I7</f>
        <v>5</v>
      </c>
      <c r="H8" s="249"/>
      <c r="I8" s="250">
        <f t="shared" si="0"/>
        <v>5</v>
      </c>
      <c r="J8" s="251">
        <f t="shared" si="1"/>
        <v>0</v>
      </c>
      <c r="K8" s="393" t="s">
        <v>136</v>
      </c>
      <c r="L8" s="475"/>
      <c r="M8" s="476"/>
      <c r="N8" s="476"/>
      <c r="O8" s="476"/>
      <c r="P8" s="476"/>
      <c r="Q8" s="497"/>
    </row>
    <row r="9" spans="1:21" ht="15" customHeight="1">
      <c r="A9" s="273">
        <v>13</v>
      </c>
      <c r="B9" s="470" t="s">
        <v>13</v>
      </c>
      <c r="C9" s="472" t="s">
        <v>129</v>
      </c>
      <c r="D9" s="34" t="s">
        <v>11</v>
      </c>
      <c r="E9" s="244">
        <v>18</v>
      </c>
      <c r="F9" s="245"/>
      <c r="G9" s="244">
        <f>E9+F9</f>
        <v>18</v>
      </c>
      <c r="H9" s="265"/>
      <c r="I9" s="244">
        <f t="shared" si="0"/>
        <v>18</v>
      </c>
      <c r="J9" s="246">
        <f t="shared" si="1"/>
        <v>0</v>
      </c>
      <c r="K9" s="396" t="s">
        <v>136</v>
      </c>
      <c r="L9" s="481">
        <f>E9+E10</f>
        <v>20</v>
      </c>
      <c r="M9" s="484">
        <f>F9+F10</f>
        <v>0</v>
      </c>
      <c r="N9" s="484">
        <f>L9+M9</f>
        <v>20</v>
      </c>
      <c r="O9" s="484">
        <f>H9+H10</f>
        <v>0</v>
      </c>
      <c r="P9" s="484">
        <f>N9-O9</f>
        <v>20</v>
      </c>
      <c r="Q9" s="499">
        <f>O9/N9</f>
        <v>0</v>
      </c>
    </row>
    <row r="10" spans="1:21" ht="15" thickBot="1">
      <c r="A10" s="273">
        <v>2</v>
      </c>
      <c r="B10" s="479"/>
      <c r="C10" s="480"/>
      <c r="D10" s="33" t="s">
        <v>12</v>
      </c>
      <c r="E10" s="241">
        <v>2</v>
      </c>
      <c r="F10" s="242"/>
      <c r="G10" s="241">
        <f>E10+F10+I9</f>
        <v>20</v>
      </c>
      <c r="H10" s="243"/>
      <c r="I10" s="368">
        <f t="shared" si="0"/>
        <v>20</v>
      </c>
      <c r="J10" s="261">
        <f t="shared" si="1"/>
        <v>0</v>
      </c>
      <c r="K10" s="397" t="s">
        <v>136</v>
      </c>
      <c r="L10" s="483"/>
      <c r="M10" s="486"/>
      <c r="N10" s="486"/>
      <c r="O10" s="486"/>
      <c r="P10" s="486"/>
      <c r="Q10" s="500"/>
    </row>
    <row r="11" spans="1:21" ht="15" customHeight="1">
      <c r="A11" s="273">
        <v>202.13</v>
      </c>
      <c r="B11" s="501" t="s">
        <v>23</v>
      </c>
      <c r="C11" s="507" t="s">
        <v>132</v>
      </c>
      <c r="D11" s="394" t="s">
        <v>11</v>
      </c>
      <c r="E11" s="383">
        <v>143.22</v>
      </c>
      <c r="F11" s="238"/>
      <c r="G11" s="238">
        <f>E11+F11</f>
        <v>143.22</v>
      </c>
      <c r="H11" s="212">
        <v>67.614000000000004</v>
      </c>
      <c r="I11" s="238">
        <f t="shared" ref="I11:I18" si="2">G11-H11</f>
        <v>75.605999999999995</v>
      </c>
      <c r="J11" s="240">
        <f t="shared" si="1"/>
        <v>0.47209886887306246</v>
      </c>
      <c r="K11" s="395" t="s">
        <v>136</v>
      </c>
      <c r="L11" s="475">
        <f>E11+E12</f>
        <v>159.18</v>
      </c>
      <c r="M11" s="476">
        <f>F11+F12</f>
        <v>0</v>
      </c>
      <c r="N11" s="476">
        <f>L11+M11</f>
        <v>159.18</v>
      </c>
      <c r="O11" s="476">
        <f>H11+H12</f>
        <v>67.614000000000004</v>
      </c>
      <c r="P11" s="476">
        <f>N11-O11</f>
        <v>91.566000000000003</v>
      </c>
      <c r="Q11" s="477">
        <f>O11/N11</f>
        <v>0.42476441764040712</v>
      </c>
      <c r="S11" s="225"/>
      <c r="T11" s="226"/>
      <c r="U11" s="225"/>
    </row>
    <row r="12" spans="1:21" ht="15" thickBot="1">
      <c r="A12" s="273">
        <v>22.62</v>
      </c>
      <c r="B12" s="502"/>
      <c r="C12" s="506"/>
      <c r="D12" s="384" t="s">
        <v>12</v>
      </c>
      <c r="E12" s="366">
        <v>15.96</v>
      </c>
      <c r="F12" s="254"/>
      <c r="G12" s="258">
        <f>E12+F12+I11</f>
        <v>91.566000000000003</v>
      </c>
      <c r="H12" s="252"/>
      <c r="I12" s="365">
        <f t="shared" si="2"/>
        <v>91.566000000000003</v>
      </c>
      <c r="J12" s="240">
        <f t="shared" si="1"/>
        <v>0</v>
      </c>
      <c r="K12" s="392" t="s">
        <v>136</v>
      </c>
      <c r="L12" s="478"/>
      <c r="M12" s="467"/>
      <c r="N12" s="467"/>
      <c r="O12" s="467"/>
      <c r="P12" s="467"/>
      <c r="Q12" s="469"/>
      <c r="S12" s="225"/>
    </row>
    <row r="13" spans="1:21">
      <c r="A13" s="273">
        <v>189.58</v>
      </c>
      <c r="B13" s="502"/>
      <c r="C13" s="506" t="s">
        <v>137</v>
      </c>
      <c r="D13" s="384" t="s">
        <v>11</v>
      </c>
      <c r="E13" s="366">
        <v>135.036</v>
      </c>
      <c r="F13" s="254"/>
      <c r="G13" s="258">
        <f>E13+F13</f>
        <v>135.036</v>
      </c>
      <c r="H13" s="406">
        <v>59.295000000000002</v>
      </c>
      <c r="I13" s="365">
        <f t="shared" si="2"/>
        <v>75.741</v>
      </c>
      <c r="J13" s="240">
        <f t="shared" si="1"/>
        <v>0.43910512752154984</v>
      </c>
      <c r="K13" s="392" t="s">
        <v>136</v>
      </c>
      <c r="L13" s="474">
        <f>E13+E14</f>
        <v>150.084</v>
      </c>
      <c r="M13" s="466">
        <f>F13+F14</f>
        <v>0</v>
      </c>
      <c r="N13" s="466">
        <f>L13+M13</f>
        <v>150.084</v>
      </c>
      <c r="O13" s="466">
        <f>H13+H14</f>
        <v>59.295000000000002</v>
      </c>
      <c r="P13" s="466">
        <f>N13-O13</f>
        <v>90.789000000000001</v>
      </c>
      <c r="Q13" s="468">
        <f>O13/N13</f>
        <v>0.39507875589669783</v>
      </c>
    </row>
    <row r="14" spans="1:21" ht="15" thickBot="1">
      <c r="A14" s="273">
        <v>21.22</v>
      </c>
      <c r="B14" s="502"/>
      <c r="C14" s="506"/>
      <c r="D14" s="384" t="s">
        <v>12</v>
      </c>
      <c r="E14" s="366">
        <v>15.048</v>
      </c>
      <c r="F14" s="254"/>
      <c r="G14" s="403">
        <f>E14+F14+I13</f>
        <v>90.789000000000001</v>
      </c>
      <c r="H14" s="253"/>
      <c r="I14" s="405">
        <f t="shared" si="2"/>
        <v>90.789000000000001</v>
      </c>
      <c r="J14" s="240">
        <f t="shared" si="1"/>
        <v>0</v>
      </c>
      <c r="K14" s="392" t="s">
        <v>136</v>
      </c>
      <c r="L14" s="478"/>
      <c r="M14" s="467"/>
      <c r="N14" s="467"/>
      <c r="O14" s="467"/>
      <c r="P14" s="467"/>
      <c r="Q14" s="469"/>
      <c r="T14" s="225"/>
    </row>
    <row r="15" spans="1:21">
      <c r="A15" s="273">
        <v>146.37</v>
      </c>
      <c r="B15" s="502"/>
      <c r="C15" s="506" t="s">
        <v>130</v>
      </c>
      <c r="D15" s="382" t="s">
        <v>11</v>
      </c>
      <c r="E15" s="383">
        <v>197.78</v>
      </c>
      <c r="F15" s="401">
        <v>-21.981999999999999</v>
      </c>
      <c r="G15" s="258">
        <f>E15+F15</f>
        <v>175.798</v>
      </c>
      <c r="H15" s="407">
        <v>78.293999999999983</v>
      </c>
      <c r="I15" s="256">
        <f t="shared" si="2"/>
        <v>97.504000000000019</v>
      </c>
      <c r="J15" s="240">
        <f t="shared" si="1"/>
        <v>0.44536342848041494</v>
      </c>
      <c r="K15" s="392" t="s">
        <v>136</v>
      </c>
      <c r="L15" s="474">
        <f>E15+E16</f>
        <v>219.82</v>
      </c>
      <c r="M15" s="466">
        <f>F15+F16</f>
        <v>-21.981999999999999</v>
      </c>
      <c r="N15" s="466">
        <f>L15+M15</f>
        <v>197.83799999999999</v>
      </c>
      <c r="O15" s="466">
        <f>H15+H16</f>
        <v>78.293999999999983</v>
      </c>
      <c r="P15" s="466">
        <f>N15-O15</f>
        <v>119.54400000000001</v>
      </c>
      <c r="Q15" s="468">
        <f>O15/N15</f>
        <v>0.39574803627210137</v>
      </c>
      <c r="T15" s="225"/>
    </row>
    <row r="16" spans="1:21" ht="15" thickBot="1">
      <c r="A16" s="273">
        <v>16.38</v>
      </c>
      <c r="B16" s="502"/>
      <c r="C16" s="506"/>
      <c r="D16" s="381" t="s">
        <v>12</v>
      </c>
      <c r="E16" s="366">
        <v>22.04</v>
      </c>
      <c r="F16" s="365"/>
      <c r="G16" s="403">
        <f>E16+F16+I15</f>
        <v>119.54400000000001</v>
      </c>
      <c r="H16" s="253"/>
      <c r="I16" s="365">
        <f t="shared" si="2"/>
        <v>119.54400000000001</v>
      </c>
      <c r="J16" s="240">
        <f t="shared" si="1"/>
        <v>0</v>
      </c>
      <c r="K16" s="392" t="s">
        <v>136</v>
      </c>
      <c r="L16" s="478"/>
      <c r="M16" s="467"/>
      <c r="N16" s="467"/>
      <c r="O16" s="467"/>
      <c r="P16" s="467"/>
      <c r="Q16" s="469"/>
      <c r="S16" s="225"/>
      <c r="T16" s="225"/>
      <c r="U16" s="226"/>
    </row>
    <row r="17" spans="1:17">
      <c r="A17" s="273">
        <v>138.01</v>
      </c>
      <c r="B17" s="502"/>
      <c r="C17" s="506" t="s">
        <v>131</v>
      </c>
      <c r="D17" s="384" t="s">
        <v>11</v>
      </c>
      <c r="E17" s="366">
        <v>185.50399999999999</v>
      </c>
      <c r="F17" s="254"/>
      <c r="G17" s="258">
        <f>E17+F17</f>
        <v>185.50399999999999</v>
      </c>
      <c r="H17" s="406">
        <v>98.565000000000012</v>
      </c>
      <c r="I17" s="365">
        <f t="shared" si="2"/>
        <v>86.938999999999979</v>
      </c>
      <c r="J17" s="240">
        <f t="shared" si="1"/>
        <v>0.53133625150940156</v>
      </c>
      <c r="K17" s="392" t="s">
        <v>136</v>
      </c>
      <c r="L17" s="474">
        <f>E17+E18</f>
        <v>206.17599999999999</v>
      </c>
      <c r="M17" s="466">
        <f>F17+F18</f>
        <v>0</v>
      </c>
      <c r="N17" s="466">
        <f>L17+M17</f>
        <v>206.17599999999999</v>
      </c>
      <c r="O17" s="466">
        <f>H17+H18</f>
        <v>98.565000000000012</v>
      </c>
      <c r="P17" s="466">
        <f>N17-O17</f>
        <v>107.61099999999998</v>
      </c>
      <c r="Q17" s="468">
        <f>O17/N17</f>
        <v>0.4780624320968494</v>
      </c>
    </row>
    <row r="18" spans="1:17" ht="18.600000000000001" customHeight="1" thickBot="1">
      <c r="A18" s="273">
        <v>15.44</v>
      </c>
      <c r="B18" s="502"/>
      <c r="C18" s="506"/>
      <c r="D18" s="384" t="s">
        <v>12</v>
      </c>
      <c r="E18" s="366">
        <v>20.672000000000001</v>
      </c>
      <c r="F18" s="254"/>
      <c r="G18" s="258">
        <f>E18+F18+I17</f>
        <v>107.61099999999998</v>
      </c>
      <c r="H18" s="253"/>
      <c r="I18" s="365">
        <f t="shared" si="2"/>
        <v>107.61099999999998</v>
      </c>
      <c r="J18" s="240">
        <f t="shared" si="1"/>
        <v>0</v>
      </c>
      <c r="K18" s="392" t="s">
        <v>136</v>
      </c>
      <c r="L18" s="478"/>
      <c r="M18" s="467"/>
      <c r="N18" s="467"/>
      <c r="O18" s="467"/>
      <c r="P18" s="467"/>
      <c r="Q18" s="469"/>
    </row>
    <row r="19" spans="1:17" ht="18" customHeight="1">
      <c r="A19" s="273">
        <v>20.91</v>
      </c>
      <c r="B19" s="502"/>
      <c r="C19" s="504" t="s">
        <v>133</v>
      </c>
      <c r="D19" s="381" t="s">
        <v>11</v>
      </c>
      <c r="E19" s="367">
        <v>20.46</v>
      </c>
      <c r="G19" s="258">
        <f>E19+F15</f>
        <v>-1.5219999999999985</v>
      </c>
      <c r="H19" s="406">
        <v>6.9529999999999985</v>
      </c>
      <c r="I19" s="365">
        <f t="shared" ref="I19:I20" si="3">G19-H19</f>
        <v>-8.4749999999999979</v>
      </c>
      <c r="J19" s="240">
        <f t="shared" ref="J19:J20" si="4">(H19/G19)</f>
        <v>-4.5683311432325926</v>
      </c>
      <c r="K19" s="392" t="s">
        <v>136</v>
      </c>
      <c r="L19" s="474">
        <f>E19+E20</f>
        <v>22.740000000000002</v>
      </c>
      <c r="M19" s="466">
        <f>F15+F20</f>
        <v>-21.981999999999999</v>
      </c>
      <c r="N19" s="466">
        <f>L19+M19</f>
        <v>0.75800000000000267</v>
      </c>
      <c r="O19" s="466">
        <f>H19+H20</f>
        <v>6.9529999999999985</v>
      </c>
      <c r="P19" s="466">
        <f>N19-O19</f>
        <v>-6.1949999999999958</v>
      </c>
      <c r="Q19" s="468">
        <f>O19/N19</f>
        <v>9.172823218997328</v>
      </c>
    </row>
    <row r="20" spans="1:17" ht="14.4" customHeight="1" thickBot="1">
      <c r="A20" s="273">
        <v>2.34</v>
      </c>
      <c r="B20" s="503"/>
      <c r="C20" s="505"/>
      <c r="D20" s="388" t="s">
        <v>12</v>
      </c>
      <c r="E20" s="389">
        <v>2.2799999999999998</v>
      </c>
      <c r="F20" s="268"/>
      <c r="G20" s="404">
        <f>E20+F20+I19</f>
        <v>-6.1949999999999985</v>
      </c>
      <c r="H20" s="253"/>
      <c r="I20" s="268">
        <f t="shared" si="3"/>
        <v>-6.1949999999999985</v>
      </c>
      <c r="J20" s="380">
        <f t="shared" si="4"/>
        <v>0</v>
      </c>
      <c r="K20" s="393" t="s">
        <v>136</v>
      </c>
      <c r="L20" s="475"/>
      <c r="M20" s="476"/>
      <c r="N20" s="476"/>
      <c r="O20" s="476"/>
      <c r="P20" s="476"/>
      <c r="Q20" s="477"/>
    </row>
    <row r="21" spans="1:17" ht="15" customHeight="1">
      <c r="A21" s="273">
        <v>249</v>
      </c>
      <c r="B21" s="470" t="s">
        <v>14</v>
      </c>
      <c r="C21" s="472" t="s">
        <v>129</v>
      </c>
      <c r="D21" s="34" t="s">
        <v>15</v>
      </c>
      <c r="E21" s="244">
        <v>193</v>
      </c>
      <c r="F21" s="245"/>
      <c r="G21" s="262">
        <f>E21+F21</f>
        <v>193</v>
      </c>
      <c r="H21" s="408">
        <v>193.47800000000007</v>
      </c>
      <c r="I21" s="263">
        <f t="shared" ref="I21:I30" si="5">G21-H21</f>
        <v>-0.47800000000006548</v>
      </c>
      <c r="J21" s="246">
        <f>(H21/G21)</f>
        <v>1.0024766839378241</v>
      </c>
      <c r="K21" s="396">
        <v>43508</v>
      </c>
      <c r="L21" s="481">
        <f>E21+E22+E23</f>
        <v>578</v>
      </c>
      <c r="M21" s="484">
        <f>F21+F22+F23</f>
        <v>0</v>
      </c>
      <c r="N21" s="484">
        <f>L21+M21</f>
        <v>578</v>
      </c>
      <c r="O21" s="484">
        <f>H21+H22+H23</f>
        <v>193.47800000000007</v>
      </c>
      <c r="P21" s="487">
        <f>N21-O21</f>
        <v>384.52199999999993</v>
      </c>
      <c r="Q21" s="468">
        <f>O21/N21</f>
        <v>0.33473702422145341</v>
      </c>
    </row>
    <row r="22" spans="1:17">
      <c r="A22" s="273">
        <v>207</v>
      </c>
      <c r="B22" s="471"/>
      <c r="C22" s="473"/>
      <c r="D22" s="272" t="s">
        <v>16</v>
      </c>
      <c r="E22" s="254">
        <v>193</v>
      </c>
      <c r="F22" s="257"/>
      <c r="G22" s="258">
        <f>E22+F22+I21</f>
        <v>192.52199999999993</v>
      </c>
      <c r="H22" s="230"/>
      <c r="I22" s="365">
        <f t="shared" si="5"/>
        <v>192.52199999999993</v>
      </c>
      <c r="J22" s="240">
        <f t="shared" ref="J22:J30" si="6">(H22/G22)</f>
        <v>0</v>
      </c>
      <c r="K22" s="392"/>
      <c r="L22" s="482"/>
      <c r="M22" s="485"/>
      <c r="N22" s="485"/>
      <c r="O22" s="485"/>
      <c r="P22" s="488"/>
      <c r="Q22" s="477"/>
    </row>
    <row r="23" spans="1:17" ht="15" thickBot="1">
      <c r="A23" s="273">
        <v>114</v>
      </c>
      <c r="B23" s="479"/>
      <c r="C23" s="480"/>
      <c r="D23" s="33" t="s">
        <v>12</v>
      </c>
      <c r="E23" s="241">
        <v>192</v>
      </c>
      <c r="F23" s="242"/>
      <c r="G23" s="259">
        <f>E23+F23+I22</f>
        <v>384.52199999999993</v>
      </c>
      <c r="H23" s="390"/>
      <c r="I23" s="260">
        <f t="shared" si="5"/>
        <v>384.52199999999993</v>
      </c>
      <c r="J23" s="391">
        <f t="shared" si="6"/>
        <v>0</v>
      </c>
      <c r="K23" s="397"/>
      <c r="L23" s="483"/>
      <c r="M23" s="486"/>
      <c r="N23" s="486"/>
      <c r="O23" s="486"/>
      <c r="P23" s="489"/>
      <c r="Q23" s="469"/>
    </row>
    <row r="24" spans="1:17" ht="15" customHeight="1">
      <c r="A24" s="273">
        <v>4</v>
      </c>
      <c r="B24" s="471" t="s">
        <v>17</v>
      </c>
      <c r="C24" s="473" t="s">
        <v>129</v>
      </c>
      <c r="D24" s="35" t="s">
        <v>11</v>
      </c>
      <c r="E24" s="238">
        <v>5</v>
      </c>
      <c r="F24" s="239"/>
      <c r="G24" s="255">
        <f>E24+F24</f>
        <v>5</v>
      </c>
      <c r="H24" s="270"/>
      <c r="I24" s="256">
        <f t="shared" si="5"/>
        <v>5</v>
      </c>
      <c r="J24" s="240">
        <f t="shared" si="6"/>
        <v>0</v>
      </c>
      <c r="K24" s="395" t="s">
        <v>136</v>
      </c>
      <c r="L24" s="475">
        <f>E24+E25</f>
        <v>6</v>
      </c>
      <c r="M24" s="476">
        <f>F24+F25</f>
        <v>0</v>
      </c>
      <c r="N24" s="476">
        <f>L24+M24</f>
        <v>6</v>
      </c>
      <c r="O24" s="476">
        <f>H24+H25</f>
        <v>0</v>
      </c>
      <c r="P24" s="476">
        <f>N24-O24</f>
        <v>6</v>
      </c>
      <c r="Q24" s="477">
        <f>O24/N24</f>
        <v>0</v>
      </c>
    </row>
    <row r="25" spans="1:17" ht="15" thickBot="1">
      <c r="A25" s="273">
        <v>1</v>
      </c>
      <c r="B25" s="479"/>
      <c r="C25" s="480"/>
      <c r="D25" s="33" t="s">
        <v>12</v>
      </c>
      <c r="E25" s="241">
        <v>1</v>
      </c>
      <c r="F25" s="242"/>
      <c r="G25" s="259">
        <f>E25+F25+I24</f>
        <v>6</v>
      </c>
      <c r="H25" s="409"/>
      <c r="I25" s="260">
        <f t="shared" si="5"/>
        <v>6</v>
      </c>
      <c r="J25" s="261">
        <f t="shared" si="6"/>
        <v>0</v>
      </c>
      <c r="K25" s="392" t="s">
        <v>136</v>
      </c>
      <c r="L25" s="478"/>
      <c r="M25" s="467"/>
      <c r="N25" s="467"/>
      <c r="O25" s="467"/>
      <c r="P25" s="467"/>
      <c r="Q25" s="469"/>
    </row>
    <row r="26" spans="1:17" ht="15" customHeight="1">
      <c r="A26" s="273">
        <v>4</v>
      </c>
      <c r="B26" s="471" t="s">
        <v>18</v>
      </c>
      <c r="C26" s="473" t="s">
        <v>129</v>
      </c>
      <c r="D26" s="35" t="s">
        <v>11</v>
      </c>
      <c r="E26" s="238">
        <v>5</v>
      </c>
      <c r="F26" s="239"/>
      <c r="G26" s="255">
        <f>E26+F26</f>
        <v>5</v>
      </c>
      <c r="H26" s="270"/>
      <c r="I26" s="256">
        <f t="shared" si="5"/>
        <v>5</v>
      </c>
      <c r="J26" s="271">
        <f t="shared" si="6"/>
        <v>0</v>
      </c>
      <c r="K26" s="392" t="s">
        <v>136</v>
      </c>
      <c r="L26" s="474">
        <f>E26+E27</f>
        <v>6</v>
      </c>
      <c r="M26" s="466">
        <f>F26+F27</f>
        <v>0</v>
      </c>
      <c r="N26" s="466">
        <f>L26+M26</f>
        <v>6</v>
      </c>
      <c r="O26" s="466">
        <f>H26+H27</f>
        <v>0</v>
      </c>
      <c r="P26" s="466">
        <f>N26-O26</f>
        <v>6</v>
      </c>
      <c r="Q26" s="468">
        <f>O26/N26</f>
        <v>0</v>
      </c>
    </row>
    <row r="27" spans="1:17" ht="15" thickBot="1">
      <c r="A27" s="273">
        <v>1</v>
      </c>
      <c r="B27" s="471"/>
      <c r="C27" s="473"/>
      <c r="D27" s="231" t="s">
        <v>12</v>
      </c>
      <c r="E27" s="247">
        <v>1</v>
      </c>
      <c r="F27" s="248"/>
      <c r="G27" s="266">
        <f>E27+F27+I26</f>
        <v>6</v>
      </c>
      <c r="H27" s="267"/>
      <c r="I27" s="268">
        <f t="shared" si="5"/>
        <v>6</v>
      </c>
      <c r="J27" s="251">
        <f t="shared" si="6"/>
        <v>0</v>
      </c>
      <c r="K27" s="392" t="s">
        <v>136</v>
      </c>
      <c r="L27" s="478"/>
      <c r="M27" s="467"/>
      <c r="N27" s="467"/>
      <c r="O27" s="467"/>
      <c r="P27" s="467"/>
      <c r="Q27" s="469"/>
    </row>
    <row r="28" spans="1:17" ht="15" customHeight="1">
      <c r="A28" s="273">
        <v>4</v>
      </c>
      <c r="B28" s="470" t="s">
        <v>19</v>
      </c>
      <c r="C28" s="472" t="s">
        <v>129</v>
      </c>
      <c r="D28" s="34" t="s">
        <v>11</v>
      </c>
      <c r="E28" s="244">
        <v>5</v>
      </c>
      <c r="F28" s="245"/>
      <c r="G28" s="262">
        <f>E28+F28</f>
        <v>5</v>
      </c>
      <c r="H28" s="269"/>
      <c r="I28" s="263">
        <f t="shared" si="5"/>
        <v>5</v>
      </c>
      <c r="J28" s="246">
        <f t="shared" si="6"/>
        <v>0</v>
      </c>
      <c r="K28" s="392" t="s">
        <v>136</v>
      </c>
      <c r="L28" s="474">
        <f>E28+E29</f>
        <v>6</v>
      </c>
      <c r="M28" s="466">
        <f>F28+F29</f>
        <v>0</v>
      </c>
      <c r="N28" s="466">
        <f>L28+M28</f>
        <v>6</v>
      </c>
      <c r="O28" s="466">
        <f>H28+H29</f>
        <v>0</v>
      </c>
      <c r="P28" s="466">
        <f>N28-O28</f>
        <v>6</v>
      </c>
      <c r="Q28" s="468">
        <f>O28/N28</f>
        <v>0</v>
      </c>
    </row>
    <row r="29" spans="1:17" ht="15" thickBot="1">
      <c r="A29" s="273">
        <v>1</v>
      </c>
      <c r="B29" s="471"/>
      <c r="C29" s="473"/>
      <c r="D29" s="231" t="s">
        <v>12</v>
      </c>
      <c r="E29" s="247">
        <v>1</v>
      </c>
      <c r="F29" s="248"/>
      <c r="G29" s="266">
        <f>E29+F29+I28</f>
        <v>6</v>
      </c>
      <c r="H29" s="267"/>
      <c r="I29" s="268">
        <f t="shared" si="5"/>
        <v>6</v>
      </c>
      <c r="J29" s="251">
        <f t="shared" si="6"/>
        <v>0</v>
      </c>
      <c r="K29" s="393" t="s">
        <v>136</v>
      </c>
      <c r="L29" s="475"/>
      <c r="M29" s="476"/>
      <c r="N29" s="476"/>
      <c r="O29" s="476"/>
      <c r="P29" s="476"/>
      <c r="Q29" s="477"/>
    </row>
    <row r="30" spans="1:17" ht="15" customHeight="1">
      <c r="B30" s="458" t="s">
        <v>168</v>
      </c>
      <c r="C30" s="459"/>
      <c r="D30" s="463" t="s">
        <v>134</v>
      </c>
      <c r="E30" s="462">
        <f>SUM(E7:E29)</f>
        <v>1379</v>
      </c>
      <c r="F30" s="464">
        <f>SUM(F7:F29)</f>
        <v>-21.981999999999999</v>
      </c>
      <c r="G30" s="462">
        <f>E30+F30</f>
        <v>1357.018</v>
      </c>
      <c r="H30" s="462">
        <f>SUM(H7:H29)</f>
        <v>504.19900000000001</v>
      </c>
      <c r="I30" s="462">
        <f t="shared" si="5"/>
        <v>852.81899999999996</v>
      </c>
      <c r="J30" s="465">
        <f t="shared" si="6"/>
        <v>0.3715492351612138</v>
      </c>
      <c r="K30" s="369" t="s">
        <v>136</v>
      </c>
      <c r="L30" s="452">
        <f>E30+E31</f>
        <v>1379</v>
      </c>
      <c r="M30" s="452">
        <f>F30+F31</f>
        <v>-21.981999999999999</v>
      </c>
      <c r="N30" s="452">
        <f>L30+M30</f>
        <v>1357.018</v>
      </c>
      <c r="O30" s="452">
        <f>H30+H31</f>
        <v>504.19900000000001</v>
      </c>
      <c r="P30" s="452">
        <f>N30-O30</f>
        <v>852.81899999999996</v>
      </c>
      <c r="Q30" s="460">
        <f>O30/N30</f>
        <v>0.3715492351612138</v>
      </c>
    </row>
    <row r="31" spans="1:17" ht="15" thickBot="1">
      <c r="B31" s="456"/>
      <c r="C31" s="457"/>
      <c r="D31" s="446"/>
      <c r="E31" s="444"/>
      <c r="F31" s="450"/>
      <c r="G31" s="444"/>
      <c r="H31" s="444"/>
      <c r="I31" s="444"/>
      <c r="J31" s="448"/>
      <c r="K31" s="370" t="s">
        <v>136</v>
      </c>
      <c r="L31" s="453"/>
      <c r="M31" s="453"/>
      <c r="N31" s="453"/>
      <c r="O31" s="453"/>
      <c r="P31" s="453"/>
      <c r="Q31" s="461"/>
    </row>
    <row r="32" spans="1:17" s="1" customFormat="1"/>
    <row r="33" spans="2:11" s="1" customFormat="1">
      <c r="B33" s="454" t="s">
        <v>170</v>
      </c>
      <c r="C33" s="455"/>
      <c r="D33" s="445" t="s">
        <v>134</v>
      </c>
      <c r="E33" s="443">
        <f>+'Resumen anual_'!D14</f>
        <v>25</v>
      </c>
      <c r="F33" s="449" t="s">
        <v>171</v>
      </c>
      <c r="G33" s="443">
        <f>+E33</f>
        <v>25</v>
      </c>
      <c r="H33" s="443">
        <v>0.01</v>
      </c>
      <c r="I33" s="443">
        <f>+E33-H33</f>
        <v>24.99</v>
      </c>
      <c r="J33" s="447">
        <f>+H33/E33</f>
        <v>4.0000000000000002E-4</v>
      </c>
      <c r="K33" s="373" t="s">
        <v>136</v>
      </c>
    </row>
    <row r="34" spans="2:11" s="1" customFormat="1" ht="15.9" customHeight="1" thickBot="1">
      <c r="B34" s="456"/>
      <c r="C34" s="457"/>
      <c r="D34" s="446"/>
      <c r="E34" s="444"/>
      <c r="F34" s="450"/>
      <c r="G34" s="444"/>
      <c r="H34" s="444"/>
      <c r="I34" s="444"/>
      <c r="J34" s="448"/>
      <c r="K34" s="374" t="s">
        <v>136</v>
      </c>
    </row>
    <row r="35" spans="2:11" s="1" customFormat="1">
      <c r="D35" s="2"/>
    </row>
    <row r="36" spans="2:11" s="1" customFormat="1">
      <c r="D36" s="2"/>
      <c r="I36" s="225"/>
      <c r="J36" s="225"/>
    </row>
    <row r="37" spans="2:11" s="1" customFormat="1">
      <c r="D37" s="2"/>
    </row>
    <row r="38" spans="2:11" s="1" customFormat="1">
      <c r="D38" s="2"/>
      <c r="H38" s="194"/>
    </row>
    <row r="39" spans="2:11" s="1" customFormat="1">
      <c r="D39" s="2"/>
    </row>
    <row r="40" spans="2:11" s="1" customFormat="1">
      <c r="B40" s="451" t="s">
        <v>74</v>
      </c>
      <c r="D40" s="2"/>
    </row>
    <row r="41" spans="2:11" s="1" customFormat="1">
      <c r="B41" s="451"/>
      <c r="D41" s="2"/>
    </row>
    <row r="42" spans="2:11" s="1" customFormat="1">
      <c r="B42" s="451"/>
      <c r="D42" s="2"/>
    </row>
    <row r="43" spans="2:11" s="1" customFormat="1">
      <c r="B43" s="451"/>
      <c r="D43" s="2"/>
    </row>
    <row r="44" spans="2:11" s="1" customFormat="1">
      <c r="B44" s="451"/>
      <c r="D44" s="2"/>
    </row>
    <row r="45" spans="2:11" s="1" customFormat="1">
      <c r="D45" s="2"/>
    </row>
    <row r="46" spans="2:11" s="1" customFormat="1">
      <c r="D46" s="2"/>
    </row>
    <row r="47" spans="2:11" s="1" customFormat="1">
      <c r="B47" s="385" t="s">
        <v>176</v>
      </c>
      <c r="C47" s="385" t="s">
        <v>174</v>
      </c>
      <c r="D47" s="2"/>
    </row>
    <row r="48" spans="2:11" s="1" customFormat="1">
      <c r="B48" s="386">
        <v>4</v>
      </c>
      <c r="C48" s="386">
        <v>175.12100000000004</v>
      </c>
      <c r="D48" s="2"/>
    </row>
    <row r="49" spans="2:4" s="1" customFormat="1">
      <c r="B49" s="385" t="s">
        <v>132</v>
      </c>
      <c r="C49" s="385">
        <v>60.085000000000001</v>
      </c>
      <c r="D49" s="2"/>
    </row>
    <row r="50" spans="2:4" s="1" customFormat="1">
      <c r="B50" s="385" t="s">
        <v>137</v>
      </c>
      <c r="C50" s="385">
        <v>18.358000000000001</v>
      </c>
      <c r="D50" s="2"/>
    </row>
    <row r="51" spans="2:4" s="1" customFormat="1">
      <c r="B51" s="385" t="s">
        <v>130</v>
      </c>
      <c r="C51" s="385">
        <v>54.715000000000003</v>
      </c>
      <c r="D51" s="2"/>
    </row>
    <row r="52" spans="2:4" s="1" customFormat="1">
      <c r="B52" s="385" t="s">
        <v>177</v>
      </c>
      <c r="C52" s="385">
        <v>5.1679999999999993</v>
      </c>
      <c r="D52" s="2"/>
    </row>
    <row r="53" spans="2:4" s="1" customFormat="1">
      <c r="B53" s="385" t="s">
        <v>178</v>
      </c>
      <c r="C53" s="385">
        <v>36.795000000000002</v>
      </c>
      <c r="D53" s="2"/>
    </row>
    <row r="54" spans="2:4" s="1" customFormat="1">
      <c r="B54" s="386">
        <v>5</v>
      </c>
      <c r="C54" s="386">
        <v>193.47800000000001</v>
      </c>
      <c r="D54" s="2"/>
    </row>
    <row r="55" spans="2:4" s="1" customFormat="1">
      <c r="B55" s="385" t="s">
        <v>179</v>
      </c>
      <c r="C55" s="385">
        <v>113.248</v>
      </c>
      <c r="D55" s="2"/>
    </row>
    <row r="56" spans="2:4" s="1" customFormat="1">
      <c r="B56" s="385" t="s">
        <v>180</v>
      </c>
      <c r="C56" s="385">
        <v>80.230000000000018</v>
      </c>
      <c r="D56" s="2"/>
    </row>
    <row r="57" spans="2:4" s="1" customFormat="1">
      <c r="B57" s="387" t="s">
        <v>142</v>
      </c>
      <c r="C57" s="387">
        <v>368.59900000000005</v>
      </c>
      <c r="D57" s="2"/>
    </row>
    <row r="58" spans="2:4" s="1" customFormat="1">
      <c r="D58" s="2"/>
    </row>
    <row r="59" spans="2:4" s="1" customFormat="1">
      <c r="D59" s="2"/>
    </row>
    <row r="60" spans="2:4" s="1" customFormat="1">
      <c r="D60" s="2"/>
    </row>
    <row r="61" spans="2:4" s="1" customFormat="1">
      <c r="D61" s="2"/>
    </row>
    <row r="62" spans="2:4" s="1" customFormat="1">
      <c r="D62" s="2"/>
    </row>
    <row r="63" spans="2:4" s="1" customFormat="1">
      <c r="D63" s="2"/>
    </row>
    <row r="64" spans="2:4" s="1" customFormat="1">
      <c r="D64" s="2"/>
    </row>
    <row r="65" spans="4:4" s="1" customFormat="1">
      <c r="D65" s="2"/>
    </row>
    <row r="66" spans="4:4" s="1" customFormat="1">
      <c r="D66" s="2"/>
    </row>
    <row r="67" spans="4:4" s="1" customFormat="1">
      <c r="D67" s="2"/>
    </row>
    <row r="68" spans="4:4" s="1" customFormat="1">
      <c r="D68" s="2"/>
    </row>
    <row r="69" spans="4:4" s="1" customFormat="1">
      <c r="D69" s="2"/>
    </row>
    <row r="70" spans="4:4" s="1" customFormat="1">
      <c r="D70" s="2"/>
    </row>
    <row r="71" spans="4:4" s="1" customFormat="1">
      <c r="D71" s="2"/>
    </row>
    <row r="72" spans="4:4" s="1" customFormat="1">
      <c r="D72" s="2"/>
    </row>
    <row r="73" spans="4:4" s="1" customFormat="1">
      <c r="D73" s="2"/>
    </row>
    <row r="74" spans="4:4" s="1" customFormat="1">
      <c r="D74" s="2"/>
    </row>
    <row r="75" spans="4:4" s="1" customFormat="1">
      <c r="D75" s="2"/>
    </row>
    <row r="76" spans="4:4" s="1" customFormat="1">
      <c r="D76" s="2"/>
    </row>
    <row r="77" spans="4:4" s="1" customFormat="1">
      <c r="D77" s="2"/>
    </row>
    <row r="78" spans="4:4" s="1" customFormat="1">
      <c r="D78" s="2"/>
    </row>
    <row r="79" spans="4:4" s="1" customFormat="1">
      <c r="D79" s="2"/>
    </row>
    <row r="80" spans="4:4" s="1" customFormat="1">
      <c r="D80" s="2"/>
    </row>
    <row r="81" spans="4:4" s="1" customFormat="1">
      <c r="D81" s="2"/>
    </row>
    <row r="82" spans="4:4" s="1" customFormat="1">
      <c r="D82" s="2"/>
    </row>
    <row r="83" spans="4:4" s="1" customFormat="1">
      <c r="D83" s="2"/>
    </row>
    <row r="84" spans="4:4" s="1" customFormat="1">
      <c r="D84" s="2"/>
    </row>
    <row r="85" spans="4:4" s="1" customFormat="1">
      <c r="D85" s="2"/>
    </row>
    <row r="86" spans="4:4" s="1" customFormat="1">
      <c r="D86" s="2"/>
    </row>
    <row r="87" spans="4:4" s="1" customFormat="1">
      <c r="D87" s="2"/>
    </row>
    <row r="88" spans="4:4" s="1" customFormat="1">
      <c r="D88" s="2"/>
    </row>
    <row r="89" spans="4:4" s="1" customFormat="1">
      <c r="D89" s="2"/>
    </row>
    <row r="90" spans="4:4" s="1" customFormat="1">
      <c r="D90" s="2"/>
    </row>
    <row r="91" spans="4:4" s="1" customFormat="1">
      <c r="D91" s="2"/>
    </row>
    <row r="92" spans="4:4" s="1" customFormat="1">
      <c r="D92" s="2"/>
    </row>
    <row r="93" spans="4:4" s="1" customFormat="1">
      <c r="D93" s="2"/>
    </row>
    <row r="94" spans="4:4" s="1" customFormat="1">
      <c r="D94" s="2"/>
    </row>
    <row r="95" spans="4:4" s="1" customFormat="1">
      <c r="D95" s="2"/>
    </row>
    <row r="96" spans="4:4" s="1" customFormat="1">
      <c r="D96" s="2"/>
    </row>
    <row r="97" spans="4:4" s="1" customFormat="1">
      <c r="D97" s="2"/>
    </row>
    <row r="98" spans="4:4" s="1" customFormat="1">
      <c r="D98" s="2"/>
    </row>
    <row r="99" spans="4:4" s="1" customFormat="1">
      <c r="D99" s="2"/>
    </row>
    <row r="100" spans="4:4" s="1" customFormat="1">
      <c r="D100" s="2"/>
    </row>
    <row r="101" spans="4:4" s="1" customFormat="1">
      <c r="D101" s="2"/>
    </row>
    <row r="102" spans="4:4" s="1" customFormat="1">
      <c r="D102" s="2"/>
    </row>
    <row r="103" spans="4:4" s="1" customFormat="1">
      <c r="D103" s="2"/>
    </row>
    <row r="104" spans="4:4" s="1" customFormat="1">
      <c r="D104" s="2"/>
    </row>
    <row r="105" spans="4:4" s="1" customFormat="1">
      <c r="D105" s="2"/>
    </row>
    <row r="106" spans="4:4" s="1" customFormat="1">
      <c r="D106" s="2"/>
    </row>
    <row r="107" spans="4:4" s="1" customFormat="1">
      <c r="D107" s="2"/>
    </row>
    <row r="108" spans="4:4" s="1" customFormat="1">
      <c r="D108" s="2"/>
    </row>
    <row r="109" spans="4:4" s="1" customFormat="1">
      <c r="D109" s="2"/>
    </row>
    <row r="110" spans="4:4" s="1" customFormat="1">
      <c r="D110" s="2"/>
    </row>
    <row r="111" spans="4:4" s="1" customFormat="1">
      <c r="D111" s="2"/>
    </row>
    <row r="112" spans="4:4" s="1" customFormat="1">
      <c r="D112" s="2"/>
    </row>
    <row r="113" spans="4:4" s="1" customFormat="1">
      <c r="D113" s="2"/>
    </row>
    <row r="114" spans="4:4" s="1" customFormat="1">
      <c r="D114" s="2"/>
    </row>
    <row r="115" spans="4:4" s="1" customFormat="1">
      <c r="D115" s="2"/>
    </row>
    <row r="116" spans="4:4" s="1" customFormat="1">
      <c r="D116" s="2"/>
    </row>
    <row r="117" spans="4:4" s="1" customFormat="1">
      <c r="D117" s="2"/>
    </row>
    <row r="118" spans="4:4" s="1" customFormat="1">
      <c r="D118" s="2"/>
    </row>
    <row r="119" spans="4:4" s="1" customFormat="1">
      <c r="D119" s="2"/>
    </row>
    <row r="120" spans="4:4" s="1" customFormat="1">
      <c r="D120" s="2"/>
    </row>
    <row r="121" spans="4:4" s="1" customFormat="1">
      <c r="D121" s="2"/>
    </row>
    <row r="122" spans="4:4" s="1" customFormat="1">
      <c r="D122" s="2"/>
    </row>
    <row r="123" spans="4:4" s="1" customFormat="1">
      <c r="D123" s="2"/>
    </row>
    <row r="124" spans="4:4" s="1" customFormat="1">
      <c r="D124" s="2"/>
    </row>
    <row r="125" spans="4:4" s="1" customFormat="1">
      <c r="D125" s="2"/>
    </row>
    <row r="126" spans="4:4" s="1" customFormat="1">
      <c r="D126" s="2"/>
    </row>
    <row r="127" spans="4:4" s="1" customFormat="1">
      <c r="D127" s="2"/>
    </row>
    <row r="128" spans="4:4" s="1" customFormat="1">
      <c r="D128" s="2"/>
    </row>
    <row r="129" spans="4:4" s="1" customFormat="1">
      <c r="D129" s="2"/>
    </row>
    <row r="130" spans="4:4" s="1" customFormat="1">
      <c r="D130" s="2"/>
    </row>
    <row r="131" spans="4:4" s="1" customFormat="1">
      <c r="D131" s="2"/>
    </row>
    <row r="132" spans="4:4" s="1" customFormat="1">
      <c r="D132" s="2"/>
    </row>
    <row r="133" spans="4:4" s="1" customFormat="1">
      <c r="D133" s="2"/>
    </row>
    <row r="134" spans="4:4" s="1" customFormat="1">
      <c r="D134" s="2"/>
    </row>
    <row r="135" spans="4:4" s="1" customFormat="1">
      <c r="D135" s="2"/>
    </row>
    <row r="136" spans="4:4" s="1" customFormat="1">
      <c r="D136" s="2"/>
    </row>
    <row r="137" spans="4:4" s="1" customFormat="1">
      <c r="D137" s="2"/>
    </row>
    <row r="138" spans="4:4" s="1" customFormat="1">
      <c r="D138" s="2"/>
    </row>
    <row r="139" spans="4:4" s="1" customFormat="1">
      <c r="D139" s="2"/>
    </row>
    <row r="140" spans="4:4" s="1" customFormat="1">
      <c r="D140" s="2"/>
    </row>
    <row r="141" spans="4:4" s="1" customFormat="1">
      <c r="D141" s="2"/>
    </row>
    <row r="142" spans="4:4" s="1" customFormat="1">
      <c r="D142" s="2"/>
    </row>
    <row r="143" spans="4:4" s="1" customFormat="1">
      <c r="D143" s="2"/>
    </row>
    <row r="144" spans="4:4" s="1" customFormat="1">
      <c r="D144" s="2"/>
    </row>
    <row r="145" spans="4:4" s="1" customFormat="1">
      <c r="D145" s="2"/>
    </row>
    <row r="146" spans="4:4" s="1" customFormat="1">
      <c r="D146" s="2"/>
    </row>
    <row r="147" spans="4:4" s="1" customFormat="1">
      <c r="D147" s="2"/>
    </row>
    <row r="148" spans="4:4" s="1" customFormat="1">
      <c r="D148" s="2"/>
    </row>
    <row r="149" spans="4:4" s="1" customFormat="1">
      <c r="D149" s="2"/>
    </row>
    <row r="150" spans="4:4" s="1" customFormat="1">
      <c r="D150" s="2"/>
    </row>
    <row r="151" spans="4:4" s="1" customFormat="1">
      <c r="D151" s="2"/>
    </row>
    <row r="152" spans="4:4" s="1" customFormat="1">
      <c r="D152" s="2"/>
    </row>
    <row r="153" spans="4:4" s="1" customFormat="1">
      <c r="D153" s="2"/>
    </row>
    <row r="154" spans="4:4" s="1" customFormat="1">
      <c r="D154" s="2"/>
    </row>
    <row r="155" spans="4:4" s="1" customFormat="1">
      <c r="D155" s="2"/>
    </row>
    <row r="156" spans="4:4" s="1" customFormat="1">
      <c r="D156" s="2"/>
    </row>
    <row r="157" spans="4:4" s="1" customFormat="1">
      <c r="D157" s="2"/>
    </row>
    <row r="158" spans="4:4" s="1" customFormat="1">
      <c r="D158" s="2"/>
    </row>
    <row r="159" spans="4:4" s="1" customFormat="1">
      <c r="D159" s="2"/>
    </row>
    <row r="160" spans="4:4" s="1" customFormat="1">
      <c r="D160" s="2"/>
    </row>
    <row r="161" spans="4:4" s="1" customFormat="1">
      <c r="D161" s="2"/>
    </row>
    <row r="162" spans="4:4" s="1" customFormat="1">
      <c r="D162" s="2"/>
    </row>
    <row r="163" spans="4:4" s="1" customFormat="1">
      <c r="D163" s="2"/>
    </row>
    <row r="164" spans="4:4" s="1" customFormat="1">
      <c r="D164" s="2"/>
    </row>
    <row r="165" spans="4:4" s="1" customFormat="1">
      <c r="D165" s="2"/>
    </row>
    <row r="166" spans="4:4" s="1" customFormat="1">
      <c r="D166" s="2"/>
    </row>
    <row r="167" spans="4:4" s="1" customFormat="1">
      <c r="D167" s="2"/>
    </row>
    <row r="168" spans="4:4" s="1" customFormat="1">
      <c r="D168" s="2"/>
    </row>
    <row r="169" spans="4:4" s="1" customFormat="1">
      <c r="D169" s="2"/>
    </row>
    <row r="170" spans="4:4" s="1" customFormat="1">
      <c r="D170" s="2"/>
    </row>
    <row r="171" spans="4:4" s="1" customFormat="1">
      <c r="D171" s="2"/>
    </row>
    <row r="172" spans="4:4" s="1" customFormat="1">
      <c r="D172" s="2"/>
    </row>
    <row r="173" spans="4:4" s="1" customFormat="1">
      <c r="D173" s="2"/>
    </row>
    <row r="174" spans="4:4" s="1" customFormat="1">
      <c r="D174" s="2"/>
    </row>
    <row r="175" spans="4:4" s="1" customFormat="1">
      <c r="D175" s="2"/>
    </row>
    <row r="176" spans="4:4" s="1" customFormat="1">
      <c r="D176" s="2"/>
    </row>
    <row r="177" spans="4:4" s="1" customFormat="1">
      <c r="D177" s="2"/>
    </row>
    <row r="178" spans="4:4" s="1" customFormat="1">
      <c r="D178" s="2"/>
    </row>
    <row r="179" spans="4:4" s="1" customFormat="1">
      <c r="D179" s="2"/>
    </row>
    <row r="180" spans="4:4" s="1" customFormat="1">
      <c r="D180" s="2"/>
    </row>
    <row r="181" spans="4:4" s="1" customFormat="1">
      <c r="D181" s="2"/>
    </row>
    <row r="182" spans="4:4" s="1" customFormat="1">
      <c r="D182" s="2"/>
    </row>
    <row r="183" spans="4:4" s="1" customFormat="1">
      <c r="D183" s="2"/>
    </row>
    <row r="184" spans="4:4" s="1" customFormat="1">
      <c r="D184" s="2"/>
    </row>
    <row r="185" spans="4:4" s="1" customFormat="1">
      <c r="D185" s="2"/>
    </row>
    <row r="186" spans="4:4" s="1" customFormat="1">
      <c r="D186" s="2"/>
    </row>
    <row r="187" spans="4:4" s="1" customFormat="1">
      <c r="D187" s="2"/>
    </row>
    <row r="188" spans="4:4" s="1" customFormat="1">
      <c r="D188" s="2"/>
    </row>
    <row r="189" spans="4:4" s="1" customFormat="1">
      <c r="D189" s="2"/>
    </row>
    <row r="190" spans="4:4" s="1" customFormat="1">
      <c r="D190" s="2"/>
    </row>
    <row r="191" spans="4:4" s="1" customFormat="1">
      <c r="D191" s="2"/>
    </row>
    <row r="192" spans="4:4" s="1" customFormat="1">
      <c r="D192" s="2"/>
    </row>
    <row r="193" spans="4:4" s="1" customFormat="1">
      <c r="D193" s="2"/>
    </row>
    <row r="194" spans="4:4" s="1" customFormat="1">
      <c r="D194" s="2"/>
    </row>
    <row r="195" spans="4:4" s="1" customFormat="1">
      <c r="D195" s="2"/>
    </row>
    <row r="196" spans="4:4" s="1" customFormat="1">
      <c r="D196" s="2"/>
    </row>
    <row r="197" spans="4:4" s="1" customFormat="1">
      <c r="D197" s="2"/>
    </row>
    <row r="198" spans="4:4" s="1" customFormat="1">
      <c r="D198" s="2"/>
    </row>
    <row r="199" spans="4:4" s="1" customFormat="1">
      <c r="D199" s="2"/>
    </row>
    <row r="200" spans="4:4" s="1" customFormat="1">
      <c r="D200" s="2"/>
    </row>
    <row r="201" spans="4:4" s="1" customFormat="1">
      <c r="D201" s="2"/>
    </row>
    <row r="202" spans="4:4" s="1" customFormat="1">
      <c r="D202" s="2"/>
    </row>
    <row r="203" spans="4:4" s="1" customFormat="1">
      <c r="D203" s="2"/>
    </row>
    <row r="204" spans="4:4" s="1" customFormat="1">
      <c r="D204" s="2"/>
    </row>
    <row r="205" spans="4:4" s="1" customFormat="1">
      <c r="D205" s="2"/>
    </row>
    <row r="206" spans="4:4" s="1" customFormat="1">
      <c r="D206" s="2"/>
    </row>
    <row r="207" spans="4:4" s="1" customFormat="1">
      <c r="D207" s="2"/>
    </row>
    <row r="208" spans="4:4" s="1" customFormat="1">
      <c r="D208" s="2"/>
    </row>
    <row r="209" spans="4:4" s="1" customFormat="1">
      <c r="D209" s="2"/>
    </row>
    <row r="210" spans="4:4" s="1" customFormat="1">
      <c r="D210" s="2"/>
    </row>
    <row r="211" spans="4:4" s="1" customFormat="1">
      <c r="D211" s="2"/>
    </row>
    <row r="212" spans="4:4" s="1" customFormat="1">
      <c r="D212" s="2"/>
    </row>
    <row r="213" spans="4:4" s="1" customFormat="1">
      <c r="D213" s="2"/>
    </row>
    <row r="214" spans="4:4" s="1" customFormat="1">
      <c r="D214" s="2"/>
    </row>
    <row r="215" spans="4:4" s="1" customFormat="1">
      <c r="D215" s="2"/>
    </row>
    <row r="216" spans="4:4" s="1" customFormat="1">
      <c r="D216" s="2"/>
    </row>
    <row r="217" spans="4:4" s="1" customFormat="1">
      <c r="D217" s="2"/>
    </row>
    <row r="218" spans="4:4" s="1" customFormat="1">
      <c r="D218" s="2"/>
    </row>
    <row r="219" spans="4:4" s="1" customFormat="1">
      <c r="D219" s="2"/>
    </row>
    <row r="220" spans="4:4" s="1" customFormat="1">
      <c r="D220" s="2"/>
    </row>
    <row r="221" spans="4:4" s="1" customFormat="1">
      <c r="D221" s="2"/>
    </row>
    <row r="222" spans="4:4" s="1" customFormat="1">
      <c r="D222" s="2"/>
    </row>
    <row r="223" spans="4:4" s="1" customFormat="1">
      <c r="D223" s="2"/>
    </row>
    <row r="224" spans="4:4" s="1" customFormat="1">
      <c r="D224" s="2"/>
    </row>
    <row r="225" spans="4:4" s="1" customFormat="1">
      <c r="D225" s="2"/>
    </row>
    <row r="226" spans="4:4" s="1" customFormat="1">
      <c r="D226" s="2"/>
    </row>
    <row r="227" spans="4:4" s="1" customFormat="1">
      <c r="D227" s="2"/>
    </row>
    <row r="228" spans="4:4" s="1" customFormat="1">
      <c r="D228" s="2"/>
    </row>
    <row r="229" spans="4:4" s="1" customFormat="1">
      <c r="D229" s="2"/>
    </row>
    <row r="230" spans="4:4" s="1" customFormat="1">
      <c r="D230" s="2"/>
    </row>
    <row r="231" spans="4:4" s="1" customFormat="1">
      <c r="D231" s="2"/>
    </row>
    <row r="232" spans="4:4" s="1" customFormat="1">
      <c r="D232" s="2"/>
    </row>
    <row r="233" spans="4:4" s="1" customFormat="1">
      <c r="D233" s="2"/>
    </row>
    <row r="234" spans="4:4" s="1" customFormat="1">
      <c r="D234" s="2"/>
    </row>
    <row r="235" spans="4:4" s="1" customFormat="1">
      <c r="D235" s="2"/>
    </row>
    <row r="236" spans="4:4" s="1" customFormat="1">
      <c r="D236" s="2"/>
    </row>
    <row r="237" spans="4:4" s="1" customFormat="1">
      <c r="D237" s="2"/>
    </row>
    <row r="238" spans="4:4" s="1" customFormat="1">
      <c r="D238" s="2"/>
    </row>
    <row r="239" spans="4:4" s="1" customFormat="1">
      <c r="D239" s="2"/>
    </row>
    <row r="240" spans="4:4" s="1" customFormat="1">
      <c r="D240" s="2"/>
    </row>
    <row r="241" spans="4:4" s="1" customFormat="1">
      <c r="D241" s="2"/>
    </row>
    <row r="242" spans="4:4" s="1" customFormat="1">
      <c r="D242" s="2"/>
    </row>
    <row r="243" spans="4:4" s="1" customFormat="1">
      <c r="D243" s="2"/>
    </row>
    <row r="244" spans="4:4" s="1" customFormat="1">
      <c r="D244" s="2"/>
    </row>
    <row r="245" spans="4:4" s="1" customFormat="1">
      <c r="D245" s="2"/>
    </row>
    <row r="246" spans="4:4" s="1" customFormat="1">
      <c r="D246" s="2"/>
    </row>
    <row r="247" spans="4:4" s="1" customFormat="1">
      <c r="D247" s="2"/>
    </row>
    <row r="248" spans="4:4" s="1" customFormat="1">
      <c r="D248" s="2"/>
    </row>
    <row r="249" spans="4:4" s="1" customFormat="1">
      <c r="D249" s="2"/>
    </row>
    <row r="250" spans="4:4" s="1" customFormat="1">
      <c r="D250" s="2"/>
    </row>
    <row r="251" spans="4:4" s="1" customFormat="1">
      <c r="D251" s="2"/>
    </row>
    <row r="252" spans="4:4" s="1" customFormat="1">
      <c r="D252" s="2"/>
    </row>
    <row r="253" spans="4:4" s="1" customFormat="1">
      <c r="D253" s="2"/>
    </row>
    <row r="254" spans="4:4" s="1" customFormat="1">
      <c r="D254" s="2"/>
    </row>
    <row r="255" spans="4:4" s="1" customFormat="1">
      <c r="D255" s="2"/>
    </row>
    <row r="256" spans="4:4" s="1" customFormat="1">
      <c r="D256" s="2"/>
    </row>
    <row r="257" spans="4:4" s="1" customFormat="1">
      <c r="D257" s="2"/>
    </row>
    <row r="258" spans="4:4" s="1" customFormat="1">
      <c r="D258" s="2"/>
    </row>
    <row r="259" spans="4:4" s="1" customFormat="1">
      <c r="D259" s="2"/>
    </row>
    <row r="260" spans="4:4" s="1" customFormat="1">
      <c r="D260" s="2"/>
    </row>
    <row r="261" spans="4:4" s="1" customFormat="1">
      <c r="D261" s="2"/>
    </row>
    <row r="262" spans="4:4" s="1" customFormat="1">
      <c r="D262" s="2"/>
    </row>
    <row r="263" spans="4:4" s="1" customFormat="1">
      <c r="D263" s="2"/>
    </row>
    <row r="264" spans="4:4" s="1" customFormat="1">
      <c r="D264" s="2"/>
    </row>
    <row r="265" spans="4:4" s="1" customFormat="1">
      <c r="D265" s="2"/>
    </row>
    <row r="266" spans="4:4" s="1" customFormat="1">
      <c r="D266" s="2"/>
    </row>
    <row r="267" spans="4:4" s="1" customFormat="1">
      <c r="D267" s="2"/>
    </row>
    <row r="268" spans="4:4" s="1" customFormat="1">
      <c r="D268" s="2"/>
    </row>
    <row r="269" spans="4:4" s="1" customFormat="1">
      <c r="D269" s="2"/>
    </row>
    <row r="270" spans="4:4" s="1" customFormat="1">
      <c r="D270" s="2"/>
    </row>
    <row r="271" spans="4:4" s="1" customFormat="1">
      <c r="D271" s="2"/>
    </row>
    <row r="272" spans="4:4" s="1" customFormat="1">
      <c r="D272" s="2"/>
    </row>
    <row r="273" spans="4:4" s="1" customFormat="1">
      <c r="D273" s="2"/>
    </row>
    <row r="274" spans="4:4" s="1" customFormat="1">
      <c r="D274" s="2"/>
    </row>
    <row r="275" spans="4:4" s="1" customFormat="1">
      <c r="D275" s="2"/>
    </row>
    <row r="276" spans="4:4" s="1" customFormat="1">
      <c r="D276" s="2"/>
    </row>
    <row r="277" spans="4:4" s="1" customFormat="1">
      <c r="D277" s="2"/>
    </row>
    <row r="278" spans="4:4" s="1" customFormat="1">
      <c r="D278" s="2"/>
    </row>
    <row r="279" spans="4:4" s="1" customFormat="1">
      <c r="D279" s="2"/>
    </row>
    <row r="280" spans="4:4" s="1" customFormat="1">
      <c r="D280" s="2"/>
    </row>
    <row r="281" spans="4:4" s="1" customFormat="1">
      <c r="D281" s="2"/>
    </row>
    <row r="282" spans="4:4" s="1" customFormat="1">
      <c r="D282" s="2"/>
    </row>
    <row r="283" spans="4:4" s="1" customFormat="1">
      <c r="D283" s="2"/>
    </row>
    <row r="284" spans="4:4" s="1" customFormat="1">
      <c r="D284" s="2"/>
    </row>
    <row r="285" spans="4:4" s="1" customFormat="1">
      <c r="D285" s="2"/>
    </row>
    <row r="286" spans="4:4" s="1" customFormat="1">
      <c r="D286" s="2"/>
    </row>
    <row r="287" spans="4:4" s="1" customFormat="1">
      <c r="D287" s="2"/>
    </row>
    <row r="288" spans="4:4" s="1" customFormat="1">
      <c r="D288" s="2"/>
    </row>
    <row r="289" spans="4:4" s="1" customFormat="1">
      <c r="D289" s="2"/>
    </row>
    <row r="290" spans="4:4" s="1" customFormat="1">
      <c r="D290" s="2"/>
    </row>
    <row r="291" spans="4:4" s="1" customFormat="1">
      <c r="D291" s="2"/>
    </row>
    <row r="292" spans="4:4" s="1" customFormat="1">
      <c r="D292" s="2"/>
    </row>
    <row r="293" spans="4:4" s="1" customFormat="1">
      <c r="D293" s="2"/>
    </row>
    <row r="294" spans="4:4" s="1" customFormat="1">
      <c r="D294" s="2"/>
    </row>
    <row r="295" spans="4:4" s="1" customFormat="1">
      <c r="D295" s="2"/>
    </row>
    <row r="296" spans="4:4" s="1" customFormat="1">
      <c r="D296" s="2"/>
    </row>
    <row r="297" spans="4:4" s="1" customFormat="1">
      <c r="D297" s="2"/>
    </row>
    <row r="298" spans="4:4" s="1" customFormat="1">
      <c r="D298" s="2"/>
    </row>
    <row r="299" spans="4:4" s="1" customFormat="1">
      <c r="D299" s="2"/>
    </row>
    <row r="300" spans="4:4" s="1" customFormat="1">
      <c r="D300" s="2"/>
    </row>
    <row r="301" spans="4:4" s="1" customFormat="1">
      <c r="D301" s="2"/>
    </row>
    <row r="302" spans="4:4" s="1" customFormat="1">
      <c r="D302" s="2"/>
    </row>
    <row r="303" spans="4:4" s="1" customFormat="1">
      <c r="D303" s="2"/>
    </row>
    <row r="304" spans="4:4" s="1" customFormat="1">
      <c r="D304" s="2"/>
    </row>
    <row r="305" spans="4:4" s="1" customFormat="1">
      <c r="D305" s="2"/>
    </row>
    <row r="306" spans="4:4" s="1" customFormat="1">
      <c r="D306" s="2"/>
    </row>
    <row r="307" spans="4:4" s="1" customFormat="1">
      <c r="D307" s="2"/>
    </row>
    <row r="308" spans="4:4" s="1" customFormat="1">
      <c r="D308" s="2"/>
    </row>
    <row r="309" spans="4:4" s="1" customFormat="1">
      <c r="D309" s="2"/>
    </row>
    <row r="310" spans="4:4" s="1" customFormat="1">
      <c r="D310" s="2"/>
    </row>
    <row r="311" spans="4:4" s="1" customFormat="1">
      <c r="D311" s="2"/>
    </row>
    <row r="312" spans="4:4" s="1" customFormat="1">
      <c r="D312" s="2"/>
    </row>
    <row r="313" spans="4:4" s="1" customFormat="1">
      <c r="D313" s="2"/>
    </row>
    <row r="314" spans="4:4" s="1" customFormat="1">
      <c r="D314" s="2"/>
    </row>
    <row r="315" spans="4:4" s="1" customFormat="1">
      <c r="D315" s="2"/>
    </row>
    <row r="316" spans="4:4" s="1" customFormat="1">
      <c r="D316" s="2"/>
    </row>
    <row r="317" spans="4:4" s="1" customFormat="1">
      <c r="D317" s="2"/>
    </row>
    <row r="318" spans="4:4" s="1" customFormat="1">
      <c r="D318" s="2"/>
    </row>
    <row r="319" spans="4:4" s="1" customFormat="1">
      <c r="D319" s="2"/>
    </row>
    <row r="320" spans="4:4" s="1" customFormat="1">
      <c r="D320" s="2"/>
    </row>
    <row r="321" spans="4:4" s="1" customFormat="1">
      <c r="D321" s="2"/>
    </row>
    <row r="322" spans="4:4" s="1" customFormat="1">
      <c r="D322" s="2"/>
    </row>
    <row r="323" spans="4:4" s="1" customFormat="1">
      <c r="D323" s="2"/>
    </row>
    <row r="324" spans="4:4" s="1" customFormat="1">
      <c r="D324" s="2"/>
    </row>
    <row r="325" spans="4:4" s="1" customFormat="1">
      <c r="D325" s="2"/>
    </row>
    <row r="326" spans="4:4" s="1" customFormat="1">
      <c r="D326" s="2"/>
    </row>
    <row r="327" spans="4:4" s="1" customFormat="1">
      <c r="D327" s="2"/>
    </row>
    <row r="328" spans="4:4" s="1" customFormat="1">
      <c r="D328" s="2"/>
    </row>
    <row r="329" spans="4:4" s="1" customFormat="1">
      <c r="D329" s="2"/>
    </row>
    <row r="330" spans="4:4" s="1" customFormat="1">
      <c r="D330" s="2"/>
    </row>
    <row r="331" spans="4:4" s="1" customFormat="1">
      <c r="D331" s="2"/>
    </row>
    <row r="332" spans="4:4" s="1" customFormat="1">
      <c r="D332" s="2"/>
    </row>
    <row r="333" spans="4:4" s="1" customFormat="1">
      <c r="D333" s="2"/>
    </row>
    <row r="334" spans="4:4" s="1" customFormat="1">
      <c r="D334" s="2"/>
    </row>
    <row r="335" spans="4:4" s="1" customFormat="1">
      <c r="D335" s="2"/>
    </row>
    <row r="336" spans="4:4" s="1" customFormat="1">
      <c r="D336" s="2"/>
    </row>
    <row r="337" spans="4:4" s="1" customFormat="1">
      <c r="D337" s="2"/>
    </row>
    <row r="338" spans="4:4" s="1" customFormat="1">
      <c r="D338" s="2"/>
    </row>
    <row r="339" spans="4:4" s="1" customFormat="1">
      <c r="D339" s="2"/>
    </row>
    <row r="340" spans="4:4" s="1" customFormat="1">
      <c r="D340" s="2"/>
    </row>
    <row r="341" spans="4:4" s="1" customFormat="1">
      <c r="D341" s="2"/>
    </row>
    <row r="342" spans="4:4" s="1" customFormat="1">
      <c r="D342" s="2"/>
    </row>
  </sheetData>
  <mergeCells count="110">
    <mergeCell ref="P9:P10"/>
    <mergeCell ref="Q9:Q10"/>
    <mergeCell ref="L17:L18"/>
    <mergeCell ref="M17:M18"/>
    <mergeCell ref="L11:L12"/>
    <mergeCell ref="L13:L14"/>
    <mergeCell ref="B11:B20"/>
    <mergeCell ref="L15:L16"/>
    <mergeCell ref="M15:M16"/>
    <mergeCell ref="N15:N16"/>
    <mergeCell ref="O15:O16"/>
    <mergeCell ref="C19:C20"/>
    <mergeCell ref="L19:L20"/>
    <mergeCell ref="B9:B10"/>
    <mergeCell ref="C9:C10"/>
    <mergeCell ref="L9:L10"/>
    <mergeCell ref="M9:M10"/>
    <mergeCell ref="N9:N10"/>
    <mergeCell ref="O9:O10"/>
    <mergeCell ref="Q17:Q18"/>
    <mergeCell ref="C13:C14"/>
    <mergeCell ref="C15:C16"/>
    <mergeCell ref="C17:C18"/>
    <mergeCell ref="C11:C12"/>
    <mergeCell ref="B2:Q2"/>
    <mergeCell ref="L5:Q5"/>
    <mergeCell ref="B7:B8"/>
    <mergeCell ref="C7:C8"/>
    <mergeCell ref="L7:L8"/>
    <mergeCell ref="M7:M8"/>
    <mergeCell ref="N7:N8"/>
    <mergeCell ref="O7:O8"/>
    <mergeCell ref="P7:P8"/>
    <mergeCell ref="Q7:Q8"/>
    <mergeCell ref="H3:J3"/>
    <mergeCell ref="P24:P25"/>
    <mergeCell ref="Q24:Q25"/>
    <mergeCell ref="P21:P23"/>
    <mergeCell ref="Q21:Q23"/>
    <mergeCell ref="M11:M12"/>
    <mergeCell ref="N11:N12"/>
    <mergeCell ref="O11:O12"/>
    <mergeCell ref="P11:P12"/>
    <mergeCell ref="N19:N20"/>
    <mergeCell ref="O19:O20"/>
    <mergeCell ref="P19:P20"/>
    <mergeCell ref="Q19:Q20"/>
    <mergeCell ref="M13:M14"/>
    <mergeCell ref="N13:N14"/>
    <mergeCell ref="O13:O14"/>
    <mergeCell ref="Q11:Q12"/>
    <mergeCell ref="P15:P16"/>
    <mergeCell ref="Q15:Q16"/>
    <mergeCell ref="M19:M20"/>
    <mergeCell ref="N17:N18"/>
    <mergeCell ref="O17:O18"/>
    <mergeCell ref="P17:P18"/>
    <mergeCell ref="Q13:Q14"/>
    <mergeCell ref="P13:P14"/>
    <mergeCell ref="B21:B23"/>
    <mergeCell ref="C21:C23"/>
    <mergeCell ref="L21:L23"/>
    <mergeCell ref="M21:M23"/>
    <mergeCell ref="N21:N23"/>
    <mergeCell ref="O21:O23"/>
    <mergeCell ref="B24:B25"/>
    <mergeCell ref="C24:C25"/>
    <mergeCell ref="L24:L25"/>
    <mergeCell ref="M24:M25"/>
    <mergeCell ref="N24:N25"/>
    <mergeCell ref="O24:O25"/>
    <mergeCell ref="P26:P27"/>
    <mergeCell ref="Q26:Q27"/>
    <mergeCell ref="B28:B29"/>
    <mergeCell ref="C28:C29"/>
    <mergeCell ref="L28:L29"/>
    <mergeCell ref="M28:M29"/>
    <mergeCell ref="N28:N29"/>
    <mergeCell ref="O28:O29"/>
    <mergeCell ref="P28:P29"/>
    <mergeCell ref="Q28:Q29"/>
    <mergeCell ref="B26:B27"/>
    <mergeCell ref="C26:C27"/>
    <mergeCell ref="L26:L27"/>
    <mergeCell ref="M26:M27"/>
    <mergeCell ref="N26:N27"/>
    <mergeCell ref="O26:O27"/>
    <mergeCell ref="P30:P31"/>
    <mergeCell ref="Q30:Q31"/>
    <mergeCell ref="E30:E31"/>
    <mergeCell ref="D30:D31"/>
    <mergeCell ref="F30:F31"/>
    <mergeCell ref="G30:G31"/>
    <mergeCell ref="H30:H31"/>
    <mergeCell ref="I30:I31"/>
    <mergeCell ref="J30:J31"/>
    <mergeCell ref="L30:L31"/>
    <mergeCell ref="M30:M31"/>
    <mergeCell ref="N30:N31"/>
    <mergeCell ref="H33:H34"/>
    <mergeCell ref="D33:D34"/>
    <mergeCell ref="E33:E34"/>
    <mergeCell ref="I33:I34"/>
    <mergeCell ref="J33:J34"/>
    <mergeCell ref="F33:F34"/>
    <mergeCell ref="G33:G34"/>
    <mergeCell ref="B40:B44"/>
    <mergeCell ref="O30:O31"/>
    <mergeCell ref="B33:C34"/>
    <mergeCell ref="B30:C31"/>
  </mergeCells>
  <conditionalFormatting sqref="H7:H29">
    <cfRule type="dataBar" priority="12">
      <dataBar>
        <cfvo type="min" val="0"/>
        <cfvo type="max" val="0"/>
        <color rgb="FF008AEF"/>
      </dataBar>
    </cfRule>
  </conditionalFormatting>
  <conditionalFormatting sqref="K7:K29">
    <cfRule type="cellIs" dxfId="7" priority="4" operator="lessThan">
      <formula>0</formula>
    </cfRule>
  </conditionalFormatting>
  <conditionalFormatting sqref="J11:J23">
    <cfRule type="cellIs" dxfId="6" priority="3" operator="greaterThan">
      <formula>0.95</formula>
    </cfRule>
  </conditionalFormatting>
  <conditionalFormatting sqref="H11:H29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9" orientation="portrait" r:id="rId1"/>
  <ignoredErrors>
    <ignoredError sqref="H32 G8 G10:G12 N7:N10 N19:N32 G19:G29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1B1DE"/>
  </sheetPr>
  <dimension ref="A1:GI747"/>
  <sheetViews>
    <sheetView zoomScale="53" zoomScaleNormal="53" workbookViewId="0">
      <pane xSplit="4" ySplit="9" topLeftCell="E10" activePane="bottomRight" state="frozen"/>
      <selection pane="topRight" activeCell="D1" sqref="D1"/>
      <selection pane="bottomLeft" activeCell="A7" sqref="A7"/>
      <selection pane="bottomRight" activeCell="F10" sqref="F9:F10"/>
    </sheetView>
  </sheetViews>
  <sheetFormatPr baseColWidth="10" defaultColWidth="11.44140625" defaultRowHeight="14.4"/>
  <cols>
    <col min="1" max="1" width="5.5546875" style="20" customWidth="1"/>
    <col min="2" max="2" width="8.109375" style="20" customWidth="1"/>
    <col min="3" max="3" width="38.33203125" style="27" customWidth="1"/>
    <col min="4" max="4" width="16.88671875" style="21" customWidth="1"/>
    <col min="5" max="5" width="13.6640625" style="21" customWidth="1"/>
    <col min="6" max="6" width="13.33203125" style="21" customWidth="1"/>
    <col min="7" max="7" width="10.5546875" style="21" customWidth="1"/>
    <col min="8" max="8" width="14" style="21" customWidth="1"/>
    <col min="9" max="9" width="15.88671875" style="21" customWidth="1"/>
    <col min="10" max="10" width="15.6640625" style="21" customWidth="1"/>
    <col min="11" max="11" width="13.5546875" style="21" customWidth="1"/>
    <col min="12" max="12" width="15.44140625" style="21" customWidth="1"/>
    <col min="13" max="13" width="14.33203125" style="21" customWidth="1"/>
    <col min="14" max="14" width="14" style="21" customWidth="1"/>
    <col min="15" max="17" width="14.44140625" style="21" customWidth="1"/>
    <col min="18" max="18" width="14" style="21" customWidth="1"/>
    <col min="19" max="19" width="11.44140625" style="21"/>
    <col min="20" max="20" width="13.5546875" style="21" customWidth="1"/>
    <col min="21" max="21" width="11.44140625" style="21"/>
    <col min="22" max="22" width="13.88671875" style="21" customWidth="1"/>
    <col min="23" max="23" width="14" style="21" customWidth="1"/>
    <col min="24" max="25" width="11.44140625" style="21"/>
    <col min="26" max="26" width="13" style="21" customWidth="1"/>
    <col min="27" max="27" width="10.33203125" style="21" customWidth="1"/>
    <col min="28" max="28" width="11.44140625" style="21"/>
    <col min="29" max="29" width="13.109375" style="21" customWidth="1"/>
    <col min="30" max="30" width="13.44140625" style="21" customWidth="1"/>
    <col min="31" max="31" width="12.33203125" style="21" customWidth="1"/>
    <col min="32" max="32" width="13.109375" style="21" customWidth="1"/>
    <col min="33" max="33" width="11.44140625" style="28"/>
    <col min="34" max="34" width="14.109375" style="21" customWidth="1"/>
    <col min="35" max="35" width="13.44140625" style="21" customWidth="1"/>
    <col min="36" max="37" width="11.44140625" style="21"/>
    <col min="38" max="38" width="15.5546875" style="21" customWidth="1"/>
    <col min="39" max="39" width="11.44140625" style="21"/>
    <col min="40" max="40" width="15.5546875" style="21" customWidth="1"/>
    <col min="41" max="41" width="14.5546875" style="21" customWidth="1"/>
    <col min="42" max="42" width="14.88671875" style="21" customWidth="1"/>
    <col min="43" max="43" width="13.5546875" style="21" customWidth="1"/>
    <col min="44" max="44" width="13.88671875" style="21" customWidth="1"/>
    <col min="45" max="45" width="11.44140625" style="21"/>
    <col min="46" max="46" width="14.44140625" style="21" customWidth="1"/>
    <col min="47" max="47" width="15" style="21" customWidth="1"/>
    <col min="48" max="48" width="18.109375" style="21" customWidth="1"/>
    <col min="49" max="49" width="13.5546875" style="21" customWidth="1"/>
    <col min="50" max="50" width="15.109375" style="21" customWidth="1"/>
    <col min="51" max="51" width="15.5546875" style="21" customWidth="1"/>
    <col min="52" max="52" width="16.44140625" style="21" customWidth="1"/>
    <col min="53" max="55" width="11.44140625" style="20"/>
    <col min="56" max="56" width="17.44140625" style="20" bestFit="1" customWidth="1"/>
    <col min="57" max="57" width="11.44140625" style="20"/>
    <col min="58" max="58" width="20.5546875" style="20" bestFit="1" customWidth="1"/>
    <col min="59" max="191" width="11.44140625" style="20"/>
    <col min="192" max="16384" width="11.44140625" style="21"/>
  </cols>
  <sheetData>
    <row r="1" spans="1:191" s="20" customFormat="1">
      <c r="C1" s="26"/>
      <c r="AG1" s="24"/>
    </row>
    <row r="2" spans="1:191" ht="24" customHeight="1">
      <c r="B2" s="95"/>
      <c r="C2" s="541" t="s">
        <v>160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4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191" ht="12.6" customHeight="1">
      <c r="B3" s="95"/>
      <c r="C3" s="541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20"/>
      <c r="T3" s="20"/>
      <c r="U3" s="20"/>
      <c r="V3" s="121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4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191" ht="12.6" hidden="1" customHeight="1">
      <c r="B4" s="95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4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191" ht="17.399999999999999" customHeight="1">
      <c r="B5" s="95"/>
      <c r="C5" s="132"/>
      <c r="D5" s="132"/>
      <c r="E5" s="132"/>
      <c r="F5" s="132"/>
      <c r="G5" s="132"/>
      <c r="H5" s="508">
        <f>+'Resumen anual_'!B4</f>
        <v>43558</v>
      </c>
      <c r="I5" s="508"/>
      <c r="J5" s="508"/>
      <c r="K5" s="508"/>
      <c r="L5" s="132"/>
      <c r="M5" s="132"/>
      <c r="N5" s="132"/>
      <c r="O5" s="132"/>
      <c r="P5" s="132"/>
      <c r="Q5" s="132"/>
      <c r="R5" s="132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4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191" s="20" customFormat="1">
      <c r="C6" s="22"/>
      <c r="D6" s="23"/>
      <c r="AG6" s="24"/>
    </row>
    <row r="7" spans="1:191" s="20" customFormat="1" ht="15" thickBot="1">
      <c r="C7" s="22"/>
      <c r="D7" s="23"/>
      <c r="AG7" s="24"/>
      <c r="BI7" s="121"/>
    </row>
    <row r="8" spans="1:191" ht="20.100000000000001" customHeight="1" thickBot="1">
      <c r="C8" s="29"/>
      <c r="D8" s="30"/>
      <c r="E8" s="566" t="s">
        <v>68</v>
      </c>
      <c r="F8" s="567"/>
      <c r="G8" s="567"/>
      <c r="H8" s="567"/>
      <c r="I8" s="567"/>
      <c r="J8" s="567"/>
      <c r="K8" s="568" t="s">
        <v>69</v>
      </c>
      <c r="L8" s="569"/>
      <c r="M8" s="569"/>
      <c r="N8" s="569"/>
      <c r="O8" s="569"/>
      <c r="P8" s="570"/>
      <c r="Q8" s="571" t="s">
        <v>70</v>
      </c>
      <c r="R8" s="572"/>
      <c r="S8" s="572"/>
      <c r="T8" s="572"/>
      <c r="U8" s="572"/>
      <c r="V8" s="573"/>
      <c r="W8" s="574" t="s">
        <v>71</v>
      </c>
      <c r="X8" s="575"/>
      <c r="Y8" s="575"/>
      <c r="Z8" s="575"/>
      <c r="AA8" s="575"/>
      <c r="AB8" s="576"/>
      <c r="AC8" s="543" t="s">
        <v>72</v>
      </c>
      <c r="AD8" s="544"/>
      <c r="AE8" s="544"/>
      <c r="AF8" s="544"/>
      <c r="AG8" s="544"/>
      <c r="AH8" s="545"/>
      <c r="AI8" s="546" t="s">
        <v>73</v>
      </c>
      <c r="AJ8" s="547"/>
      <c r="AK8" s="547"/>
      <c r="AL8" s="547"/>
      <c r="AM8" s="547"/>
      <c r="AN8" s="548"/>
      <c r="AO8" s="560" t="s">
        <v>83</v>
      </c>
      <c r="AP8" s="561"/>
      <c r="AQ8" s="561"/>
      <c r="AR8" s="561"/>
      <c r="AS8" s="561"/>
      <c r="AT8" s="562"/>
      <c r="AU8" s="563" t="s">
        <v>79</v>
      </c>
      <c r="AV8" s="564"/>
      <c r="AW8" s="564"/>
      <c r="AX8" s="564"/>
      <c r="AY8" s="564"/>
      <c r="AZ8" s="565"/>
    </row>
    <row r="9" spans="1:191" ht="68.25" customHeight="1" thickBot="1">
      <c r="B9" s="344" t="s">
        <v>84</v>
      </c>
      <c r="C9" s="345" t="s">
        <v>67</v>
      </c>
      <c r="D9" s="346" t="s">
        <v>31</v>
      </c>
      <c r="E9" s="147" t="s">
        <v>30</v>
      </c>
      <c r="F9" s="148" t="s">
        <v>29</v>
      </c>
      <c r="G9" s="149" t="s">
        <v>5</v>
      </c>
      <c r="H9" s="150" t="s">
        <v>6</v>
      </c>
      <c r="I9" s="151" t="s">
        <v>26</v>
      </c>
      <c r="J9" s="195" t="s">
        <v>28</v>
      </c>
      <c r="K9" s="152" t="s">
        <v>30</v>
      </c>
      <c r="L9" s="153" t="s">
        <v>29</v>
      </c>
      <c r="M9" s="154" t="s">
        <v>5</v>
      </c>
      <c r="N9" s="155" t="s">
        <v>6</v>
      </c>
      <c r="O9" s="155" t="s">
        <v>26</v>
      </c>
      <c r="P9" s="156" t="s">
        <v>28</v>
      </c>
      <c r="Q9" s="157" t="s">
        <v>30</v>
      </c>
      <c r="R9" s="158" t="s">
        <v>29</v>
      </c>
      <c r="S9" s="158" t="s">
        <v>5</v>
      </c>
      <c r="T9" s="159" t="s">
        <v>6</v>
      </c>
      <c r="U9" s="159" t="s">
        <v>26</v>
      </c>
      <c r="V9" s="160" t="s">
        <v>39</v>
      </c>
      <c r="W9" s="161" t="s">
        <v>30</v>
      </c>
      <c r="X9" s="162" t="s">
        <v>29</v>
      </c>
      <c r="Y9" s="162" t="s">
        <v>5</v>
      </c>
      <c r="Z9" s="163" t="s">
        <v>6</v>
      </c>
      <c r="AA9" s="163" t="s">
        <v>38</v>
      </c>
      <c r="AB9" s="164" t="s">
        <v>28</v>
      </c>
      <c r="AC9" s="165" t="s">
        <v>30</v>
      </c>
      <c r="AD9" s="166" t="s">
        <v>29</v>
      </c>
      <c r="AE9" s="166" t="s">
        <v>5</v>
      </c>
      <c r="AF9" s="232" t="s">
        <v>6</v>
      </c>
      <c r="AG9" s="233" t="s">
        <v>26</v>
      </c>
      <c r="AH9" s="167" t="s">
        <v>28</v>
      </c>
      <c r="AI9" s="168" t="s">
        <v>30</v>
      </c>
      <c r="AJ9" s="169" t="s">
        <v>29</v>
      </c>
      <c r="AK9" s="169" t="s">
        <v>5</v>
      </c>
      <c r="AL9" s="170" t="s">
        <v>6</v>
      </c>
      <c r="AM9" s="170" t="s">
        <v>26</v>
      </c>
      <c r="AN9" s="171" t="s">
        <v>28</v>
      </c>
      <c r="AO9" s="172" t="s">
        <v>37</v>
      </c>
      <c r="AP9" s="173" t="s">
        <v>27</v>
      </c>
      <c r="AQ9" s="173" t="s">
        <v>5</v>
      </c>
      <c r="AR9" s="174" t="s">
        <v>77</v>
      </c>
      <c r="AS9" s="174" t="s">
        <v>7</v>
      </c>
      <c r="AT9" s="175" t="s">
        <v>82</v>
      </c>
      <c r="AU9" s="349" t="s">
        <v>80</v>
      </c>
      <c r="AV9" s="350" t="s">
        <v>81</v>
      </c>
      <c r="AW9" s="351" t="s">
        <v>5</v>
      </c>
      <c r="AX9" s="352" t="s">
        <v>78</v>
      </c>
      <c r="AY9" s="353" t="s">
        <v>7</v>
      </c>
      <c r="AZ9" s="354" t="s">
        <v>82</v>
      </c>
      <c r="BB9" s="121"/>
    </row>
    <row r="10" spans="1:191" ht="15" customHeight="1">
      <c r="B10" s="577" t="s">
        <v>66</v>
      </c>
      <c r="C10" s="559" t="s">
        <v>96</v>
      </c>
      <c r="D10" s="100" t="s">
        <v>11</v>
      </c>
      <c r="E10" s="73">
        <f>+Transa_Ltp_Camaronailon!G9</f>
        <v>8.3596883999999996</v>
      </c>
      <c r="F10" s="32">
        <f>+Transa_Ltp_Camaronailon!M9</f>
        <v>-0.130519</v>
      </c>
      <c r="G10" s="74">
        <f>E10+F10</f>
        <v>8.2291694</v>
      </c>
      <c r="H10" s="32"/>
      <c r="I10" s="74">
        <f t="shared" ref="I10:I41" si="0">G10-H10</f>
        <v>8.2291694</v>
      </c>
      <c r="J10" s="196">
        <f t="shared" ref="J10:J49" si="1">IF(G10&gt;0,H10/G10,"0%")</f>
        <v>0</v>
      </c>
      <c r="K10" s="76">
        <f>+Transa_Ltp_Camaronailon!H9</f>
        <v>134.7502154</v>
      </c>
      <c r="L10" s="32">
        <f>+Transa_Ltp_Camaronailon!N9</f>
        <v>-2.0883039999999999</v>
      </c>
      <c r="M10" s="77">
        <f>K10+L10</f>
        <v>132.66191140000001</v>
      </c>
      <c r="N10" s="402">
        <f>+D65</f>
        <v>33.748000000000005</v>
      </c>
      <c r="O10" s="77">
        <f t="shared" ref="O10:O41" si="2">M10-N10</f>
        <v>98.913911400000003</v>
      </c>
      <c r="P10" s="202">
        <f t="shared" ref="P10:P49" si="3">IF(M10&gt;0,N10/M10,"0%")</f>
        <v>0.25439102786815421</v>
      </c>
      <c r="Q10" s="80">
        <f>+Transa_Ltp_Camaronailon!I9</f>
        <v>170.179371</v>
      </c>
      <c r="R10" s="32">
        <f>+Transa_Ltp_Camaronailon!O9</f>
        <v>-2.63815</v>
      </c>
      <c r="S10" s="81">
        <f>Q10+R10</f>
        <v>167.54122100000001</v>
      </c>
      <c r="T10" s="402">
        <f>+E65</f>
        <v>113.54200000000002</v>
      </c>
      <c r="U10" s="81">
        <f t="shared" ref="U10:U41" si="4">S10-T10</f>
        <v>53.999220999999991</v>
      </c>
      <c r="V10" s="141">
        <f t="shared" ref="V10:V49" si="5">IF(S10&gt;0,T10/S10,"0%")</f>
        <v>0.67769590863850759</v>
      </c>
      <c r="W10" s="84">
        <f>+Transa_Ltp_Camaronailon!J9</f>
        <v>125.395326</v>
      </c>
      <c r="X10" s="32">
        <f>+Transa_Ltp_Camaronailon!P9</f>
        <v>-1.9439</v>
      </c>
      <c r="Y10" s="85">
        <f>W10+X10</f>
        <v>123.451426</v>
      </c>
      <c r="Z10" s="402">
        <f>+F65</f>
        <v>28.753</v>
      </c>
      <c r="AA10" s="85">
        <f t="shared" ref="AA10:AA41" si="6">Y10-Z10</f>
        <v>94.698425999999998</v>
      </c>
      <c r="AB10" s="141">
        <f t="shared" ref="AB10:AB49" si="7">IF(Y10&gt;0,Z10/Y10,"0%")</f>
        <v>0.23290941977454355</v>
      </c>
      <c r="AC10" s="88">
        <f>+Transa_Ltp_Camaronailon!K9</f>
        <v>259.74746099999999</v>
      </c>
      <c r="AD10" s="32">
        <f>+Transa_Ltp_Camaronailon!Q9</f>
        <v>-4.0266500000000001</v>
      </c>
      <c r="AE10" s="89">
        <f>AC10+AD10</f>
        <v>255.720811</v>
      </c>
      <c r="AF10" s="402">
        <f>+G65</f>
        <v>127.10799999999999</v>
      </c>
      <c r="AG10" s="193">
        <f t="shared" ref="AG10:AG55" si="8">AE10-AF10</f>
        <v>128.61281100000002</v>
      </c>
      <c r="AH10" s="141">
        <f t="shared" ref="AH10:AH49" si="9">IF(AE10&gt;0,AF10/AE10,"0%")</f>
        <v>0.49705770720397097</v>
      </c>
      <c r="AI10" s="92">
        <f>+Transa_Ltp_Camaronailon!L9</f>
        <v>102.1076226</v>
      </c>
      <c r="AJ10" s="32">
        <f>+Transa_Ltp_Camaronailon!R9</f>
        <v>-1.5828899999999999</v>
      </c>
      <c r="AK10" s="93">
        <f>AI10+AJ10</f>
        <v>100.52473259999999</v>
      </c>
      <c r="AL10" s="402">
        <f>+H65</f>
        <v>16.959</v>
      </c>
      <c r="AM10" s="89">
        <f t="shared" ref="AM10:AM11" si="10">AK10-AL10</f>
        <v>83.56573259999999</v>
      </c>
      <c r="AN10" s="141">
        <f t="shared" ref="AN10:AN49" si="11">IF(AK10&gt;0,AL10/AK10,"0%")</f>
        <v>0.16870475117284719</v>
      </c>
      <c r="AO10" s="124">
        <f t="shared" ref="AO10:AO37" si="12">+E10+K10+Q10+W10+AC10+AI10</f>
        <v>800.53968440000006</v>
      </c>
      <c r="AP10" s="32">
        <f t="shared" ref="AP10:AP41" si="13">F10+L10+R10+X10+AD10+AJ10</f>
        <v>-12.410412999999998</v>
      </c>
      <c r="AQ10" s="77">
        <f>AO10+AP10</f>
        <v>788.12927140000011</v>
      </c>
      <c r="AR10" s="32">
        <f t="shared" ref="AR10:AR41" si="14">H10+N10+T10+Z10+AF10+AL10</f>
        <v>320.11</v>
      </c>
      <c r="AS10" s="89">
        <f t="shared" ref="AS10:AS41" si="15">AQ10-AR10</f>
        <v>468.01927140000009</v>
      </c>
      <c r="AT10" s="141">
        <f t="shared" ref="AT10:AT49" si="16">IF(AQ10&gt;0,AR10/AQ10,"0%")</f>
        <v>0.40616433320814227</v>
      </c>
      <c r="AU10" s="516">
        <f>AO10+AO11</f>
        <v>889.5106538</v>
      </c>
      <c r="AV10" s="539">
        <f>AP10+AP11</f>
        <v>-12.410412999999998</v>
      </c>
      <c r="AW10" s="519">
        <f>+AU10+AV10</f>
        <v>877.10024080000005</v>
      </c>
      <c r="AX10" s="539">
        <f>AR10+AR11</f>
        <v>320.11</v>
      </c>
      <c r="AY10" s="579">
        <f>AW10-AX10</f>
        <v>556.99024080000004</v>
      </c>
      <c r="AZ10" s="540">
        <f>AX10/AW10</f>
        <v>0.36496398599552182</v>
      </c>
      <c r="BA10" s="99"/>
    </row>
    <row r="11" spans="1:191">
      <c r="B11" s="577"/>
      <c r="C11" s="522"/>
      <c r="D11" s="123" t="s">
        <v>12</v>
      </c>
      <c r="E11" s="73">
        <f>+Transa_Ltp_Camaronailon!G10</f>
        <v>0.995201</v>
      </c>
      <c r="F11" s="32">
        <f>+Transa_Ltp_Camaronailon!M10</f>
        <v>0</v>
      </c>
      <c r="G11" s="74">
        <f>E11+F11+I10</f>
        <v>9.2243703999999997</v>
      </c>
      <c r="H11" s="32"/>
      <c r="I11" s="74">
        <f t="shared" si="0"/>
        <v>9.2243703999999997</v>
      </c>
      <c r="J11" s="197">
        <f t="shared" si="1"/>
        <v>0</v>
      </c>
      <c r="K11" s="76">
        <f>+Transa_Ltp_Camaronailon!H10</f>
        <v>14.928015</v>
      </c>
      <c r="L11" s="31">
        <f>+Transa_Ltp_Camaronailon!N10</f>
        <v>0</v>
      </c>
      <c r="M11" s="77">
        <f>O10+K11+L11</f>
        <v>113.84192640000001</v>
      </c>
      <c r="N11" s="31"/>
      <c r="O11" s="126">
        <f t="shared" si="2"/>
        <v>113.84192640000001</v>
      </c>
      <c r="P11" s="203">
        <f t="shared" si="3"/>
        <v>0</v>
      </c>
      <c r="Q11" s="80">
        <f>+Transa_Ltp_Camaronailon!I10</f>
        <v>18.908819000000001</v>
      </c>
      <c r="R11" s="31">
        <f>+Transa_Ltp_Camaronailon!O10</f>
        <v>0</v>
      </c>
      <c r="S11" s="81">
        <f>U10+Q11+R11</f>
        <v>72.90804</v>
      </c>
      <c r="T11" s="31"/>
      <c r="U11" s="127">
        <f t="shared" si="4"/>
        <v>72.90804</v>
      </c>
      <c r="V11" s="140">
        <f t="shared" si="5"/>
        <v>0</v>
      </c>
      <c r="W11" s="84">
        <f>+Transa_Ltp_Camaronailon!J10</f>
        <v>13.932814</v>
      </c>
      <c r="X11" s="31">
        <f>+Transa_Ltp_Camaronailon!P10</f>
        <v>0</v>
      </c>
      <c r="Y11" s="85">
        <f>AA10+W11+X11</f>
        <v>108.63123999999999</v>
      </c>
      <c r="Z11" s="31"/>
      <c r="AA11" s="128">
        <f t="shared" si="6"/>
        <v>108.63123999999999</v>
      </c>
      <c r="AB11" s="140">
        <f t="shared" si="7"/>
        <v>0</v>
      </c>
      <c r="AC11" s="88">
        <f>+Transa_Ltp_Camaronailon!K10</f>
        <v>28.860828999999999</v>
      </c>
      <c r="AD11" s="31">
        <f>+Transa_Ltp_Camaronailon!Q10</f>
        <v>0</v>
      </c>
      <c r="AE11" s="89">
        <f>AG10+AC11+AD11</f>
        <v>157.47364000000002</v>
      </c>
      <c r="AF11" s="31"/>
      <c r="AG11" s="192">
        <f t="shared" si="8"/>
        <v>157.47364000000002</v>
      </c>
      <c r="AH11" s="140">
        <f t="shared" si="9"/>
        <v>0</v>
      </c>
      <c r="AI11" s="92">
        <f>+Transa_Ltp_Camaronailon!L10</f>
        <v>11.345291400000001</v>
      </c>
      <c r="AJ11" s="32">
        <f>+Transa_Ltp_Camaronailon!R10</f>
        <v>0</v>
      </c>
      <c r="AK11" s="93">
        <f>AM10+AI11+AJ11</f>
        <v>94.911023999999998</v>
      </c>
      <c r="AL11" s="31"/>
      <c r="AM11" s="129">
        <f t="shared" si="10"/>
        <v>94.911023999999998</v>
      </c>
      <c r="AN11" s="140">
        <f t="shared" si="11"/>
        <v>0</v>
      </c>
      <c r="AO11" s="124">
        <f t="shared" si="12"/>
        <v>88.970969400000001</v>
      </c>
      <c r="AP11" s="32">
        <f t="shared" si="13"/>
        <v>0</v>
      </c>
      <c r="AQ11" s="77">
        <f>AS10+AO11+AP11</f>
        <v>556.99024080000004</v>
      </c>
      <c r="AR11" s="32">
        <f t="shared" si="14"/>
        <v>0</v>
      </c>
      <c r="AS11" s="129">
        <f t="shared" si="15"/>
        <v>556.99024080000004</v>
      </c>
      <c r="AT11" s="140">
        <f t="shared" si="16"/>
        <v>0</v>
      </c>
      <c r="AU11" s="516"/>
      <c r="AV11" s="539"/>
      <c r="AW11" s="519"/>
      <c r="AX11" s="539"/>
      <c r="AY11" s="579"/>
      <c r="AZ11" s="538"/>
    </row>
    <row r="12" spans="1:191">
      <c r="B12" s="577"/>
      <c r="C12" s="521" t="s">
        <v>98</v>
      </c>
      <c r="D12" s="125" t="s">
        <v>11</v>
      </c>
      <c r="E12" s="73">
        <f>+Transa_Ltp_Camaronailon!G11</f>
        <v>1.2600000000000001E-3</v>
      </c>
      <c r="F12" s="222">
        <f>+Transa_Ltp_Camaronailon!M11</f>
        <v>0</v>
      </c>
      <c r="G12" s="102">
        <f>E12+F12</f>
        <v>1.2600000000000001E-3</v>
      </c>
      <c r="H12" s="96"/>
      <c r="I12" s="102">
        <f t="shared" ref="I12:I31" si="17">G12-H12</f>
        <v>1.2600000000000001E-3</v>
      </c>
      <c r="J12" s="198">
        <f t="shared" si="1"/>
        <v>0</v>
      </c>
      <c r="K12" s="76">
        <f>+Transa_Ltp_Camaronailon!H11</f>
        <v>2.0310000000000002E-2</v>
      </c>
      <c r="L12" s="32">
        <f>+Transa_Ltp_Camaronailon!N11</f>
        <v>0</v>
      </c>
      <c r="M12" s="138">
        <f>K12+L12</f>
        <v>2.0310000000000002E-2</v>
      </c>
      <c r="N12" s="211"/>
      <c r="O12" s="138">
        <f t="shared" ref="O12:O31" si="18">M12-N12</f>
        <v>2.0310000000000002E-2</v>
      </c>
      <c r="P12" s="204">
        <f t="shared" si="3"/>
        <v>0</v>
      </c>
      <c r="Q12" s="80">
        <f>+Transa_Ltp_Camaronailon!I11</f>
        <v>2.5649999999999999E-2</v>
      </c>
      <c r="R12" s="222">
        <f>+Transa_Ltp_Camaronailon!O11</f>
        <v>0</v>
      </c>
      <c r="S12" s="104">
        <f>Q12+R12</f>
        <v>2.5649999999999999E-2</v>
      </c>
      <c r="T12" s="211"/>
      <c r="U12" s="104">
        <f t="shared" ref="U12:U31" si="19">S12-T12</f>
        <v>2.5649999999999999E-2</v>
      </c>
      <c r="V12" s="139">
        <f t="shared" si="5"/>
        <v>0</v>
      </c>
      <c r="W12" s="84">
        <f>+Transa_Ltp_Camaronailon!J11</f>
        <v>1.89E-2</v>
      </c>
      <c r="X12" s="222">
        <f>+Transa_Ltp_Camaronailon!P11</f>
        <v>0</v>
      </c>
      <c r="Y12" s="105">
        <f>W12+X12</f>
        <v>1.89E-2</v>
      </c>
      <c r="Z12" s="211"/>
      <c r="AA12" s="105">
        <f t="shared" ref="AA12:AA31" si="20">Y12-Z12</f>
        <v>1.89E-2</v>
      </c>
      <c r="AB12" s="139">
        <f t="shared" si="7"/>
        <v>0</v>
      </c>
      <c r="AC12" s="88">
        <f>+Transa_Ltp_Camaronailon!K11</f>
        <v>3.9150000000000004E-2</v>
      </c>
      <c r="AD12" s="222">
        <f>+Transa_Ltp_Camaronailon!Q11</f>
        <v>0</v>
      </c>
      <c r="AE12" s="106">
        <f>AC12+AD12</f>
        <v>3.9150000000000004E-2</v>
      </c>
      <c r="AF12" s="211"/>
      <c r="AG12" s="191">
        <f>AE12-AF12</f>
        <v>3.9150000000000004E-2</v>
      </c>
      <c r="AH12" s="139">
        <f t="shared" si="9"/>
        <v>0</v>
      </c>
      <c r="AI12" s="92">
        <f>+Transa_Ltp_Camaronailon!L11</f>
        <v>1.5390000000000001E-2</v>
      </c>
      <c r="AJ12" s="222">
        <f>+Transa_Ltp_Camaronailon!R11</f>
        <v>0</v>
      </c>
      <c r="AK12" s="107">
        <f>AI12+AJ12</f>
        <v>1.5390000000000001E-2</v>
      </c>
      <c r="AL12" s="211"/>
      <c r="AM12" s="106">
        <f t="shared" ref="AM12:AM55" si="21">AK12-AL12</f>
        <v>1.5390000000000001E-2</v>
      </c>
      <c r="AN12" s="139">
        <f t="shared" si="11"/>
        <v>0</v>
      </c>
      <c r="AO12" s="131">
        <f t="shared" ref="AO12:AO31" si="22">+E12+K12+Q12+W12+AC12+AI12</f>
        <v>0.12066</v>
      </c>
      <c r="AP12" s="96">
        <f t="shared" ref="AP12:AP31" si="23">F12+L12+R12+X12+AD12+AJ12</f>
        <v>0</v>
      </c>
      <c r="AQ12" s="103">
        <f>AO12+AP12</f>
        <v>0.12066</v>
      </c>
      <c r="AR12" s="96">
        <f t="shared" ref="AR12:AR31" si="24">H12+N12+T12+Z12+AF12+AL12</f>
        <v>0</v>
      </c>
      <c r="AS12" s="106">
        <f t="shared" ref="AS12:AS31" si="25">AQ12-AR12</f>
        <v>0.12066</v>
      </c>
      <c r="AT12" s="139">
        <f t="shared" si="16"/>
        <v>0</v>
      </c>
      <c r="AU12" s="510">
        <f>AO12+AO13</f>
        <v>0.13406999999999999</v>
      </c>
      <c r="AV12" s="533">
        <f>AP12+AP13</f>
        <v>0</v>
      </c>
      <c r="AW12" s="518">
        <f>AU12+AV12</f>
        <v>0.13406999999999999</v>
      </c>
      <c r="AX12" s="533">
        <f>AR12+AR13</f>
        <v>0</v>
      </c>
      <c r="AY12" s="535">
        <f>AW12-AX12</f>
        <v>0.13406999999999999</v>
      </c>
      <c r="AZ12" s="537">
        <f>AX12/AW12</f>
        <v>0</v>
      </c>
    </row>
    <row r="13" spans="1:191">
      <c r="B13" s="577"/>
      <c r="C13" s="522"/>
      <c r="D13" s="101" t="s">
        <v>12</v>
      </c>
      <c r="E13" s="73">
        <f>+Transa_Ltp_Camaronailon!G12</f>
        <v>1.5000000000000001E-4</v>
      </c>
      <c r="F13" s="31">
        <f>+Transa_Ltp_Camaronailon!M12</f>
        <v>0</v>
      </c>
      <c r="G13" s="75">
        <f>E13+F13+I12</f>
        <v>1.41E-3</v>
      </c>
      <c r="H13" s="31"/>
      <c r="I13" s="75">
        <f t="shared" si="17"/>
        <v>1.41E-3</v>
      </c>
      <c r="J13" s="197">
        <f t="shared" si="1"/>
        <v>0</v>
      </c>
      <c r="K13" s="76">
        <f>+Transa_Ltp_Camaronailon!H12</f>
        <v>2.2500000000000003E-3</v>
      </c>
      <c r="L13" s="32">
        <f>+Transa_Ltp_Camaronailon!N12</f>
        <v>0</v>
      </c>
      <c r="M13" s="78">
        <f>O12+K13+L13</f>
        <v>2.2560000000000004E-2</v>
      </c>
      <c r="N13" s="31"/>
      <c r="O13" s="78">
        <f t="shared" si="18"/>
        <v>2.2560000000000004E-2</v>
      </c>
      <c r="P13" s="203">
        <f t="shared" si="3"/>
        <v>0</v>
      </c>
      <c r="Q13" s="80">
        <f>+Transa_Ltp_Camaronailon!I12</f>
        <v>2.8500000000000001E-3</v>
      </c>
      <c r="R13" s="31">
        <f>+Transa_Ltp_Camaronailon!O12</f>
        <v>0</v>
      </c>
      <c r="S13" s="82">
        <f>U12+Q13+R13</f>
        <v>2.8499999999999998E-2</v>
      </c>
      <c r="T13" s="31"/>
      <c r="U13" s="82">
        <f t="shared" si="19"/>
        <v>2.8499999999999998E-2</v>
      </c>
      <c r="V13" s="140">
        <f t="shared" si="5"/>
        <v>0</v>
      </c>
      <c r="W13" s="84">
        <f>+Transa_Ltp_Camaronailon!J12</f>
        <v>2.0999999999999999E-3</v>
      </c>
      <c r="X13" s="31">
        <f>+Transa_Ltp_Camaronailon!P12</f>
        <v>0</v>
      </c>
      <c r="Y13" s="86">
        <f>AA12+W13+X13</f>
        <v>2.1000000000000001E-2</v>
      </c>
      <c r="Z13" s="31"/>
      <c r="AA13" s="86">
        <f t="shared" si="20"/>
        <v>2.1000000000000001E-2</v>
      </c>
      <c r="AB13" s="140">
        <f t="shared" si="7"/>
        <v>0</v>
      </c>
      <c r="AC13" s="88">
        <f>+Transa_Ltp_Camaronailon!K12</f>
        <v>4.3499999999999997E-3</v>
      </c>
      <c r="AD13" s="31">
        <f>+Transa_Ltp_Camaronailon!Q12</f>
        <v>0</v>
      </c>
      <c r="AE13" s="90">
        <f>AG12+AC13+AD13</f>
        <v>4.3500000000000004E-2</v>
      </c>
      <c r="AF13" s="31"/>
      <c r="AG13" s="192">
        <f>AE13-AF13</f>
        <v>4.3500000000000004E-2</v>
      </c>
      <c r="AH13" s="140">
        <f t="shared" si="9"/>
        <v>0</v>
      </c>
      <c r="AI13" s="92">
        <f>+Transa_Ltp_Camaronailon!L12</f>
        <v>1.7100000000000001E-3</v>
      </c>
      <c r="AJ13" s="31">
        <f>+Transa_Ltp_Camaronailon!R12</f>
        <v>0</v>
      </c>
      <c r="AK13" s="94">
        <f>AM12+AI13+AJ13</f>
        <v>1.7100000000000001E-2</v>
      </c>
      <c r="AL13" s="31"/>
      <c r="AM13" s="90">
        <f t="shared" si="21"/>
        <v>1.7100000000000001E-2</v>
      </c>
      <c r="AN13" s="140">
        <f t="shared" si="11"/>
        <v>0</v>
      </c>
      <c r="AO13" s="122">
        <f t="shared" si="22"/>
        <v>1.341E-2</v>
      </c>
      <c r="AP13" s="31">
        <f t="shared" si="23"/>
        <v>0</v>
      </c>
      <c r="AQ13" s="78">
        <f>AS12+AO13+AP13</f>
        <v>0.13406999999999999</v>
      </c>
      <c r="AR13" s="31">
        <f t="shared" si="24"/>
        <v>0</v>
      </c>
      <c r="AS13" s="90">
        <f t="shared" si="25"/>
        <v>0.13406999999999999</v>
      </c>
      <c r="AT13" s="140">
        <f t="shared" si="16"/>
        <v>0</v>
      </c>
      <c r="AU13" s="511"/>
      <c r="AV13" s="534"/>
      <c r="AW13" s="525"/>
      <c r="AX13" s="534"/>
      <c r="AY13" s="536"/>
      <c r="AZ13" s="538"/>
    </row>
    <row r="14" spans="1:191" s="25" customFormat="1" ht="12.75" customHeight="1">
      <c r="A14" s="20"/>
      <c r="B14" s="577"/>
      <c r="C14" s="521" t="s">
        <v>115</v>
      </c>
      <c r="D14" s="100" t="s">
        <v>11</v>
      </c>
      <c r="E14" s="73">
        <f>+Transa_Ltp_Camaronailon!G13</f>
        <v>0</v>
      </c>
      <c r="F14" s="222">
        <f>+Transa_Ltp_Camaronailon!M13</f>
        <v>0</v>
      </c>
      <c r="G14" s="102">
        <f>E14+F14</f>
        <v>0</v>
      </c>
      <c r="H14" s="96"/>
      <c r="I14" s="102">
        <f t="shared" si="17"/>
        <v>0</v>
      </c>
      <c r="J14" s="198" t="str">
        <f t="shared" si="1"/>
        <v>0%</v>
      </c>
      <c r="K14" s="76">
        <f>+Transa_Ltp_Camaronailon!H13</f>
        <v>0</v>
      </c>
      <c r="L14" s="222">
        <f>+Transa_Ltp_Camaronailon!N13</f>
        <v>0</v>
      </c>
      <c r="M14" s="138">
        <f>K14+L14</f>
        <v>0</v>
      </c>
      <c r="N14" s="211"/>
      <c r="O14" s="138">
        <f t="shared" si="18"/>
        <v>0</v>
      </c>
      <c r="P14" s="204" t="str">
        <f t="shared" si="3"/>
        <v>0%</v>
      </c>
      <c r="Q14" s="80">
        <f>+Transa_Ltp_Camaronailon!I13</f>
        <v>0</v>
      </c>
      <c r="R14" s="222">
        <f>+Transa_Ltp_Camaronailon!O13</f>
        <v>0</v>
      </c>
      <c r="S14" s="104">
        <f>Q14+R14</f>
        <v>0</v>
      </c>
      <c r="T14" s="211"/>
      <c r="U14" s="104">
        <f t="shared" si="19"/>
        <v>0</v>
      </c>
      <c r="V14" s="139" t="str">
        <f t="shared" si="5"/>
        <v>0%</v>
      </c>
      <c r="W14" s="84">
        <f>+Transa_Ltp_Camaronailon!J13</f>
        <v>0</v>
      </c>
      <c r="X14" s="222">
        <f>+Transa_Ltp_Camaronailon!P13</f>
        <v>0</v>
      </c>
      <c r="Y14" s="105">
        <f>W14+X14</f>
        <v>0</v>
      </c>
      <c r="Z14" s="211"/>
      <c r="AA14" s="105">
        <f t="shared" si="20"/>
        <v>0</v>
      </c>
      <c r="AB14" s="139" t="str">
        <f t="shared" si="7"/>
        <v>0%</v>
      </c>
      <c r="AC14" s="88">
        <f>+Transa_Ltp_Camaronailon!K13</f>
        <v>0</v>
      </c>
      <c r="AD14" s="222">
        <f>+Transa_Ltp_Camaronailon!Q13</f>
        <v>0</v>
      </c>
      <c r="AE14" s="106">
        <f>AC14+AD14</f>
        <v>0</v>
      </c>
      <c r="AF14" s="211"/>
      <c r="AG14" s="191">
        <f t="shared" si="8"/>
        <v>0</v>
      </c>
      <c r="AH14" s="139" t="str">
        <f t="shared" si="9"/>
        <v>0%</v>
      </c>
      <c r="AI14" s="92">
        <f>+Transa_Ltp_Camaronailon!L13</f>
        <v>0</v>
      </c>
      <c r="AJ14" s="222">
        <f>+Transa_Ltp_Camaronailon!R13</f>
        <v>0</v>
      </c>
      <c r="AK14" s="107">
        <f>AI14+AJ14</f>
        <v>0</v>
      </c>
      <c r="AL14" s="211"/>
      <c r="AM14" s="106">
        <f t="shared" si="21"/>
        <v>0</v>
      </c>
      <c r="AN14" s="139" t="str">
        <f t="shared" si="11"/>
        <v>0%</v>
      </c>
      <c r="AO14" s="131">
        <f t="shared" si="22"/>
        <v>0</v>
      </c>
      <c r="AP14" s="96">
        <f>F14+L14+R14+X14+AD14+AJ14</f>
        <v>0</v>
      </c>
      <c r="AQ14" s="103">
        <f>AO14+AP14</f>
        <v>0</v>
      </c>
      <c r="AR14" s="96">
        <f t="shared" si="24"/>
        <v>0</v>
      </c>
      <c r="AS14" s="106">
        <f t="shared" si="25"/>
        <v>0</v>
      </c>
      <c r="AT14" s="139" t="str">
        <f t="shared" si="16"/>
        <v>0%</v>
      </c>
      <c r="AU14" s="510">
        <f>AO14+AO15</f>
        <v>0</v>
      </c>
      <c r="AV14" s="512">
        <f>AP14+AP15</f>
        <v>0</v>
      </c>
      <c r="AW14" s="518">
        <f>AU14+AV14</f>
        <v>0</v>
      </c>
      <c r="AX14" s="512">
        <f>AR14+AR15</f>
        <v>0</v>
      </c>
      <c r="AY14" s="523">
        <f>AW14-AX14</f>
        <v>0</v>
      </c>
      <c r="AZ14" s="529"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</row>
    <row r="15" spans="1:191" s="25" customFormat="1" ht="12.75" customHeight="1">
      <c r="A15" s="20"/>
      <c r="B15" s="577"/>
      <c r="C15" s="522"/>
      <c r="D15" s="123" t="s">
        <v>12</v>
      </c>
      <c r="E15" s="73">
        <f>+Transa_Ltp_Camaronailon!G14</f>
        <v>0</v>
      </c>
      <c r="F15" s="31">
        <f>+Transa_Ltp_Camaronailon!M14</f>
        <v>0</v>
      </c>
      <c r="G15" s="74">
        <f>E15+F15+I14</f>
        <v>0</v>
      </c>
      <c r="H15" s="32"/>
      <c r="I15" s="74">
        <f t="shared" si="17"/>
        <v>0</v>
      </c>
      <c r="J15" s="197" t="str">
        <f t="shared" si="1"/>
        <v>0%</v>
      </c>
      <c r="K15" s="76">
        <f>+Transa_Ltp_Camaronailon!H14</f>
        <v>0</v>
      </c>
      <c r="L15" s="31">
        <f>+Transa_Ltp_Camaronailon!N14</f>
        <v>0</v>
      </c>
      <c r="M15" s="77">
        <f>O14+K15+L15</f>
        <v>0</v>
      </c>
      <c r="N15" s="31"/>
      <c r="O15" s="77">
        <f t="shared" si="18"/>
        <v>0</v>
      </c>
      <c r="P15" s="203" t="str">
        <f t="shared" si="3"/>
        <v>0%</v>
      </c>
      <c r="Q15" s="80">
        <f>+Transa_Ltp_Camaronailon!I14</f>
        <v>0</v>
      </c>
      <c r="R15" s="31">
        <f>+Transa_Ltp_Camaronailon!O14</f>
        <v>0</v>
      </c>
      <c r="S15" s="81">
        <f>U14+Q15+R15</f>
        <v>0</v>
      </c>
      <c r="T15" s="31"/>
      <c r="U15" s="81">
        <f t="shared" si="19"/>
        <v>0</v>
      </c>
      <c r="V15" s="140" t="str">
        <f t="shared" si="5"/>
        <v>0%</v>
      </c>
      <c r="W15" s="84">
        <f>+Transa_Ltp_Camaronailon!J14</f>
        <v>0</v>
      </c>
      <c r="X15" s="31">
        <f>+Transa_Ltp_Camaronailon!P14</f>
        <v>0</v>
      </c>
      <c r="Y15" s="85">
        <f>AA14+W15+X15</f>
        <v>0</v>
      </c>
      <c r="Z15" s="31"/>
      <c r="AA15" s="85">
        <f t="shared" si="20"/>
        <v>0</v>
      </c>
      <c r="AB15" s="140" t="str">
        <f t="shared" si="7"/>
        <v>0%</v>
      </c>
      <c r="AC15" s="88">
        <f>+Transa_Ltp_Camaronailon!K14</f>
        <v>0</v>
      </c>
      <c r="AD15" s="31">
        <f>+Transa_Ltp_Camaronailon!Q14</f>
        <v>0</v>
      </c>
      <c r="AE15" s="89">
        <f>AG14+AC15+AD15</f>
        <v>0</v>
      </c>
      <c r="AF15" s="31"/>
      <c r="AG15" s="192">
        <f t="shared" si="8"/>
        <v>0</v>
      </c>
      <c r="AH15" s="140" t="str">
        <f t="shared" si="9"/>
        <v>0%</v>
      </c>
      <c r="AI15" s="92">
        <f>+Transa_Ltp_Camaronailon!L14</f>
        <v>0</v>
      </c>
      <c r="AJ15" s="31">
        <f>+Transa_Ltp_Camaronailon!R14</f>
        <v>0</v>
      </c>
      <c r="AK15" s="93">
        <f>AM14+AI15+AJ15</f>
        <v>0</v>
      </c>
      <c r="AL15" s="31"/>
      <c r="AM15" s="89">
        <f>AK15-AL15</f>
        <v>0</v>
      </c>
      <c r="AN15" s="140" t="str">
        <f t="shared" si="11"/>
        <v>0%</v>
      </c>
      <c r="AO15" s="124">
        <f t="shared" si="22"/>
        <v>0</v>
      </c>
      <c r="AP15" s="32">
        <f t="shared" si="23"/>
        <v>0</v>
      </c>
      <c r="AQ15" s="77">
        <f>AS14+AO15+AP15</f>
        <v>0</v>
      </c>
      <c r="AR15" s="32">
        <f t="shared" si="24"/>
        <v>0</v>
      </c>
      <c r="AS15" s="89">
        <f t="shared" si="25"/>
        <v>0</v>
      </c>
      <c r="AT15" s="140" t="str">
        <f t="shared" si="16"/>
        <v>0%</v>
      </c>
      <c r="AU15" s="516"/>
      <c r="AV15" s="517"/>
      <c r="AW15" s="519"/>
      <c r="AX15" s="517"/>
      <c r="AY15" s="524"/>
      <c r="AZ15" s="53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</row>
    <row r="16" spans="1:191" s="25" customFormat="1">
      <c r="A16" s="20"/>
      <c r="B16" s="577"/>
      <c r="C16" s="521" t="s">
        <v>116</v>
      </c>
      <c r="D16" s="125" t="s">
        <v>11</v>
      </c>
      <c r="E16" s="73">
        <f>+Transa_Ltp_Camaronailon!G15</f>
        <v>7.5168030000000003</v>
      </c>
      <c r="F16" s="222">
        <f>+Transa_Ltp_Camaronailon!M15+21.982</f>
        <v>22.621580699999999</v>
      </c>
      <c r="G16" s="102">
        <f>E16+F16</f>
        <v>30.138383699999999</v>
      </c>
      <c r="H16" s="96"/>
      <c r="I16" s="102">
        <f t="shared" si="17"/>
        <v>30.138383699999999</v>
      </c>
      <c r="J16" s="198">
        <f t="shared" si="1"/>
        <v>0</v>
      </c>
      <c r="K16" s="76">
        <f>+Transa_Ltp_Camaronailon!H15</f>
        <v>121.16370550000001</v>
      </c>
      <c r="L16" s="222">
        <f>+Transa_Ltp_Camaronailon!N15</f>
        <v>10.2332912</v>
      </c>
      <c r="M16" s="138">
        <f>K16+L16</f>
        <v>131.39699670000002</v>
      </c>
      <c r="N16" s="402">
        <f>+D66</f>
        <v>3.5760000000000001</v>
      </c>
      <c r="O16" s="138">
        <f t="shared" si="18"/>
        <v>127.82099670000002</v>
      </c>
      <c r="P16" s="204">
        <f t="shared" si="3"/>
        <v>2.7215233908006054E-2</v>
      </c>
      <c r="Q16" s="80">
        <f>+Transa_Ltp_Camaronailon!I15</f>
        <v>153.0206325</v>
      </c>
      <c r="R16" s="222">
        <f>+Transa_Ltp_Camaronailon!O15</f>
        <v>12.927695</v>
      </c>
      <c r="S16" s="104">
        <f>Q16+R16</f>
        <v>165.9483275</v>
      </c>
      <c r="T16" s="402">
        <f>+E66</f>
        <v>17.533000000000001</v>
      </c>
      <c r="U16" s="104">
        <f t="shared" si="19"/>
        <v>148.41532749999999</v>
      </c>
      <c r="V16" s="139">
        <f t="shared" si="5"/>
        <v>0.10565336972136703</v>
      </c>
      <c r="W16" s="84">
        <f>+Transa_Ltp_Camaronailon!J15</f>
        <v>112.75204500000001</v>
      </c>
      <c r="X16" s="222">
        <f>+Transa_Ltp_Camaronailon!P15</f>
        <v>9.5256700000000016</v>
      </c>
      <c r="Y16" s="105">
        <f>W16+X16</f>
        <v>122.27771500000001</v>
      </c>
      <c r="Z16" s="402">
        <f>+F66</f>
        <v>24.942</v>
      </c>
      <c r="AA16" s="105">
        <f t="shared" si="20"/>
        <v>97.335715000000022</v>
      </c>
      <c r="AB16" s="139">
        <f t="shared" si="7"/>
        <v>0.20397829645410037</v>
      </c>
      <c r="AC16" s="88">
        <f>+Transa_Ltp_Camaronailon!K15</f>
        <v>233.5578075</v>
      </c>
      <c r="AD16" s="222">
        <f>+Transa_Ltp_Camaronailon!Q15</f>
        <v>19.731745000000004</v>
      </c>
      <c r="AE16" s="106">
        <f>AC16+AD16</f>
        <v>253.28955250000001</v>
      </c>
      <c r="AF16" s="402">
        <f>+G66</f>
        <v>185.18699999999998</v>
      </c>
      <c r="AG16" s="191">
        <f t="shared" si="8"/>
        <v>68.10255250000003</v>
      </c>
      <c r="AH16" s="139">
        <f t="shared" si="9"/>
        <v>0.73112766859975398</v>
      </c>
      <c r="AI16" s="92">
        <f>+Transa_Ltp_Camaronailon!L15</f>
        <v>91.812379500000006</v>
      </c>
      <c r="AJ16" s="222">
        <f>+Transa_Ltp_Camaronailon!R15</f>
        <v>7.7566170000000003</v>
      </c>
      <c r="AK16" s="107">
        <f>AI16+AJ16</f>
        <v>99.568996500000011</v>
      </c>
      <c r="AL16" s="402">
        <f>+H66</f>
        <v>3.585</v>
      </c>
      <c r="AM16" s="106">
        <f t="shared" si="21"/>
        <v>95.983996500000018</v>
      </c>
      <c r="AN16" s="139">
        <f>IF(AK16&gt;0,AL16/AK16,"0%")</f>
        <v>3.6005183601503905E-2</v>
      </c>
      <c r="AO16" s="131">
        <f t="shared" si="22"/>
        <v>719.82337300000006</v>
      </c>
      <c r="AP16" s="96">
        <f t="shared" si="23"/>
        <v>82.796598900000006</v>
      </c>
      <c r="AQ16" s="103">
        <f>AO16+AP16</f>
        <v>802.61997190000011</v>
      </c>
      <c r="AR16" s="96">
        <f t="shared" si="24"/>
        <v>234.82300000000001</v>
      </c>
      <c r="AS16" s="106">
        <f t="shared" si="25"/>
        <v>567.79697190000013</v>
      </c>
      <c r="AT16" s="139">
        <f t="shared" si="16"/>
        <v>0.29257059158908771</v>
      </c>
      <c r="AU16" s="510">
        <f>AO16+AO17</f>
        <v>799.82363350000003</v>
      </c>
      <c r="AV16" s="512">
        <f>AP16+AP17</f>
        <v>82.796598900000006</v>
      </c>
      <c r="AW16" s="518">
        <f>AU16+AV16</f>
        <v>882.62023240000008</v>
      </c>
      <c r="AX16" s="512">
        <f>AR16+AR17</f>
        <v>234.82300000000001</v>
      </c>
      <c r="AY16" s="523">
        <f>AW16-AX16</f>
        <v>647.7972324000001</v>
      </c>
      <c r="AZ16" s="529">
        <f>AX16/AW16</f>
        <v>0.26605213814493561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</row>
    <row r="17" spans="1:191" s="25" customFormat="1">
      <c r="A17" s="20"/>
      <c r="B17" s="577"/>
      <c r="C17" s="522"/>
      <c r="D17" s="101" t="s">
        <v>12</v>
      </c>
      <c r="E17" s="73">
        <f>+Transa_Ltp_Camaronailon!G16</f>
        <v>0.89485750000000008</v>
      </c>
      <c r="F17" s="31">
        <f>+Transa_Ltp_Camaronailon!M16</f>
        <v>0</v>
      </c>
      <c r="G17" s="75">
        <f>E17+F17+I16</f>
        <v>31.033241199999999</v>
      </c>
      <c r="H17" s="31"/>
      <c r="I17" s="75">
        <f t="shared" si="17"/>
        <v>31.033241199999999</v>
      </c>
      <c r="J17" s="197">
        <f t="shared" si="1"/>
        <v>0</v>
      </c>
      <c r="K17" s="76">
        <f>+Transa_Ltp_Camaronailon!H16</f>
        <v>13.422862500000001</v>
      </c>
      <c r="L17" s="31">
        <f>+Transa_Ltp_Camaronailon!N16</f>
        <v>0</v>
      </c>
      <c r="M17" s="78">
        <f>O16+K17+L17</f>
        <v>141.24385920000003</v>
      </c>
      <c r="N17" s="31"/>
      <c r="O17" s="78">
        <f t="shared" si="18"/>
        <v>141.24385920000003</v>
      </c>
      <c r="P17" s="203">
        <f t="shared" si="3"/>
        <v>0</v>
      </c>
      <c r="Q17" s="80">
        <f>+Transa_Ltp_Camaronailon!I16</f>
        <v>17.002292499999999</v>
      </c>
      <c r="R17" s="31">
        <f>+Transa_Ltp_Camaronailon!O16</f>
        <v>0</v>
      </c>
      <c r="S17" s="82">
        <f>U16+Q17+R17</f>
        <v>165.41762</v>
      </c>
      <c r="T17" s="31"/>
      <c r="U17" s="82">
        <f t="shared" si="19"/>
        <v>165.41762</v>
      </c>
      <c r="V17" s="140">
        <f t="shared" si="5"/>
        <v>0</v>
      </c>
      <c r="W17" s="84">
        <f>+Transa_Ltp_Camaronailon!J16</f>
        <v>12.528005</v>
      </c>
      <c r="X17" s="31">
        <f>+Transa_Ltp_Camaronailon!P16</f>
        <v>0</v>
      </c>
      <c r="Y17" s="86">
        <f>AA16+W17+X17</f>
        <v>109.86372000000003</v>
      </c>
      <c r="Z17" s="31"/>
      <c r="AA17" s="229">
        <f t="shared" si="20"/>
        <v>109.86372000000003</v>
      </c>
      <c r="AB17" s="140">
        <f t="shared" si="7"/>
        <v>0</v>
      </c>
      <c r="AC17" s="88">
        <f>+Transa_Ltp_Camaronailon!K16</f>
        <v>25.950867500000001</v>
      </c>
      <c r="AD17" s="31">
        <f>+Transa_Ltp_Camaronailon!Q16</f>
        <v>0</v>
      </c>
      <c r="AE17" s="90">
        <f>AG16+AC17+AD17</f>
        <v>94.053420000000031</v>
      </c>
      <c r="AF17" s="31"/>
      <c r="AG17" s="192">
        <f t="shared" si="8"/>
        <v>94.053420000000031</v>
      </c>
      <c r="AH17" s="140">
        <f t="shared" si="9"/>
        <v>0</v>
      </c>
      <c r="AI17" s="92">
        <f>+Transa_Ltp_Camaronailon!L16</f>
        <v>10.201375500000001</v>
      </c>
      <c r="AJ17" s="31">
        <f>+Transa_Ltp_Camaronailon!R16</f>
        <v>0</v>
      </c>
      <c r="AK17" s="94">
        <f>AM16+AI17+AJ17</f>
        <v>106.18537200000002</v>
      </c>
      <c r="AL17" s="31"/>
      <c r="AM17" s="89">
        <f>AK17-AL17</f>
        <v>106.18537200000002</v>
      </c>
      <c r="AN17" s="140">
        <f t="shared" si="11"/>
        <v>0</v>
      </c>
      <c r="AO17" s="122">
        <f t="shared" si="22"/>
        <v>80.000260499999996</v>
      </c>
      <c r="AP17" s="31">
        <f t="shared" si="23"/>
        <v>0</v>
      </c>
      <c r="AQ17" s="78">
        <f>AS16+AO17+AP17</f>
        <v>647.7972324000001</v>
      </c>
      <c r="AR17" s="31">
        <f t="shared" si="24"/>
        <v>0</v>
      </c>
      <c r="AS17" s="90">
        <f t="shared" si="25"/>
        <v>647.7972324000001</v>
      </c>
      <c r="AT17" s="140">
        <f t="shared" si="16"/>
        <v>0</v>
      </c>
      <c r="AU17" s="511"/>
      <c r="AV17" s="513"/>
      <c r="AW17" s="525"/>
      <c r="AX17" s="513"/>
      <c r="AY17" s="526"/>
      <c r="AZ17" s="53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</row>
    <row r="18" spans="1:191">
      <c r="B18" s="577"/>
      <c r="C18" s="521" t="s">
        <v>36</v>
      </c>
      <c r="D18" s="100" t="s">
        <v>11</v>
      </c>
      <c r="E18" s="73">
        <f>+Transa_Ltp_Camaronailon!G17</f>
        <v>0.2207856</v>
      </c>
      <c r="F18" s="222">
        <f>+Transa_Ltp_Camaronailon!M17</f>
        <v>-1.3159789662116783E-2</v>
      </c>
      <c r="G18" s="102">
        <f>E18+F18</f>
        <v>0.20762581033788322</v>
      </c>
      <c r="H18" s="96"/>
      <c r="I18" s="102">
        <f t="shared" si="17"/>
        <v>0.20762581033788322</v>
      </c>
      <c r="J18" s="198">
        <f t="shared" si="1"/>
        <v>0</v>
      </c>
      <c r="K18" s="76">
        <f>+Transa_Ltp_Camaronailon!H17</f>
        <v>3.5588536</v>
      </c>
      <c r="L18" s="222">
        <f>+Transa_Ltp_Camaronailon!N17</f>
        <v>-0.21055663459386853</v>
      </c>
      <c r="M18" s="138">
        <f>K18+L18</f>
        <v>3.3482969654061314</v>
      </c>
      <c r="N18" s="211">
        <f>+D69</f>
        <v>0</v>
      </c>
      <c r="O18" s="138">
        <f t="shared" si="18"/>
        <v>3.3482969654061314</v>
      </c>
      <c r="P18" s="204">
        <f t="shared" si="3"/>
        <v>0</v>
      </c>
      <c r="Q18" s="80">
        <f>+Transa_Ltp_Camaronailon!I17</f>
        <v>4.4945639999999996</v>
      </c>
      <c r="R18" s="222">
        <f>+Transa_Ltp_Camaronailon!O17</f>
        <v>-0.26599574848959456</v>
      </c>
      <c r="S18" s="104">
        <f>Q18+R18</f>
        <v>4.2285682515104046</v>
      </c>
      <c r="T18" s="211"/>
      <c r="U18" s="104">
        <f t="shared" si="19"/>
        <v>4.2285682515104046</v>
      </c>
      <c r="V18" s="139">
        <f t="shared" si="5"/>
        <v>0</v>
      </c>
      <c r="W18" s="84">
        <f>+Transa_Ltp_Camaronailon!J17</f>
        <v>3.3117839999999998</v>
      </c>
      <c r="X18" s="222">
        <f>+Transa_Ltp_Camaronailon!P17</f>
        <v>-0.1959968673081223</v>
      </c>
      <c r="Y18" s="105">
        <f>W18+X18</f>
        <v>3.1157871326918776</v>
      </c>
      <c r="Z18" s="211"/>
      <c r="AA18" s="105">
        <f t="shared" si="20"/>
        <v>3.1157871326918776</v>
      </c>
      <c r="AB18" s="139">
        <f t="shared" si="7"/>
        <v>0</v>
      </c>
      <c r="AC18" s="88">
        <f>+Transa_Ltp_Camaronailon!K17</f>
        <v>6.8601239999999999</v>
      </c>
      <c r="AD18" s="222">
        <f>+Transa_Ltp_Camaronailon!Q17</f>
        <v>-0.40599351085253904</v>
      </c>
      <c r="AE18" s="106">
        <f>AC18+AD18</f>
        <v>6.4541304891474605</v>
      </c>
      <c r="AF18" s="402">
        <f>+G69</f>
        <v>0.97899999999999987</v>
      </c>
      <c r="AG18" s="191">
        <f t="shared" si="8"/>
        <v>5.4751304891474604</v>
      </c>
      <c r="AH18" s="139">
        <f t="shared" si="9"/>
        <v>0.15168580828140615</v>
      </c>
      <c r="AI18" s="92">
        <f>+Transa_Ltp_Camaronailon!L17</f>
        <v>2.6967384000000001</v>
      </c>
      <c r="AJ18" s="222">
        <f>+Transa_Ltp_Camaronailon!R17</f>
        <v>-0.15959744909375673</v>
      </c>
      <c r="AK18" s="107">
        <f>AI18+AJ18</f>
        <v>2.5371409509062435</v>
      </c>
      <c r="AL18" s="402">
        <f>+H69</f>
        <v>1.137</v>
      </c>
      <c r="AM18" s="106">
        <f>AK18-AL22</f>
        <v>2.5371409509062435</v>
      </c>
      <c r="AN18" s="139">
        <f>IF(AK18&gt;0,AL22/AK18,"0%")</f>
        <v>0</v>
      </c>
      <c r="AO18" s="131">
        <f t="shared" si="22"/>
        <v>21.142849599999998</v>
      </c>
      <c r="AP18" s="96">
        <f t="shared" si="23"/>
        <v>-1.2512999999999979</v>
      </c>
      <c r="AQ18" s="103">
        <f>AO18+AP18</f>
        <v>19.891549600000001</v>
      </c>
      <c r="AR18" s="96">
        <f>H18+N18+T18+Z18+AF18+AL22</f>
        <v>0.97899999999999987</v>
      </c>
      <c r="AS18" s="106">
        <f t="shared" si="25"/>
        <v>18.912549600000002</v>
      </c>
      <c r="AT18" s="139">
        <f t="shared" si="16"/>
        <v>4.9216879513499533E-2</v>
      </c>
      <c r="AU18" s="510">
        <f>AO18+AO19</f>
        <v>23.492639199999999</v>
      </c>
      <c r="AV18" s="533">
        <f>AP18+AP19</f>
        <v>-1.2512999999999979</v>
      </c>
      <c r="AW18" s="518">
        <f>AU18+AV18</f>
        <v>22.241339200000002</v>
      </c>
      <c r="AX18" s="533">
        <f>AR18+AR19</f>
        <v>0.97899999999999987</v>
      </c>
      <c r="AY18" s="535">
        <f>AW18-AX18</f>
        <v>21.262339200000003</v>
      </c>
      <c r="AZ18" s="537">
        <f>AX18/AW18</f>
        <v>4.4017133644542399E-2</v>
      </c>
    </row>
    <row r="19" spans="1:191">
      <c r="B19" s="577"/>
      <c r="C19" s="522"/>
      <c r="D19" s="101" t="s">
        <v>12</v>
      </c>
      <c r="E19" s="73">
        <f>+Transa_Ltp_Camaronailon!G18</f>
        <v>2.6283999999999998E-2</v>
      </c>
      <c r="F19" s="31">
        <f>+Transa_Ltp_Camaronailon!M18</f>
        <v>0</v>
      </c>
      <c r="G19" s="75">
        <f>E19+F19+I18</f>
        <v>0.23390981033788322</v>
      </c>
      <c r="H19" s="31"/>
      <c r="I19" s="75">
        <f t="shared" si="17"/>
        <v>0.23390981033788322</v>
      </c>
      <c r="J19" s="197">
        <f t="shared" si="1"/>
        <v>0</v>
      </c>
      <c r="K19" s="76">
        <f>+Transa_Ltp_Camaronailon!H18</f>
        <v>0.39426</v>
      </c>
      <c r="L19" s="31">
        <f>+Transa_Ltp_Camaronailon!N18</f>
        <v>0</v>
      </c>
      <c r="M19" s="78">
        <f>O18+K19+L19</f>
        <v>3.7425569654061315</v>
      </c>
      <c r="N19" s="31"/>
      <c r="O19" s="77">
        <f t="shared" si="18"/>
        <v>3.7425569654061315</v>
      </c>
      <c r="P19" s="203">
        <f t="shared" si="3"/>
        <v>0</v>
      </c>
      <c r="Q19" s="80">
        <f>+Transa_Ltp_Camaronailon!I18</f>
        <v>0.49939600000000001</v>
      </c>
      <c r="R19" s="31">
        <f>+Transa_Ltp_Camaronailon!O18</f>
        <v>0</v>
      </c>
      <c r="S19" s="82">
        <f>U18+Q19+R19</f>
        <v>4.7279642515104046</v>
      </c>
      <c r="T19" s="31"/>
      <c r="U19" s="81">
        <f t="shared" si="19"/>
        <v>4.7279642515104046</v>
      </c>
      <c r="V19" s="140">
        <f t="shared" si="5"/>
        <v>0</v>
      </c>
      <c r="W19" s="84">
        <f>+Transa_Ltp_Camaronailon!J18</f>
        <v>0.36797599999999997</v>
      </c>
      <c r="X19" s="31">
        <f>+Transa_Ltp_Camaronailon!P18</f>
        <v>0</v>
      </c>
      <c r="Y19" s="86">
        <f>AA18+W19+X19</f>
        <v>3.4837631326918777</v>
      </c>
      <c r="Z19" s="31"/>
      <c r="AA19" s="85">
        <f t="shared" si="20"/>
        <v>3.4837631326918777</v>
      </c>
      <c r="AB19" s="140">
        <f t="shared" si="7"/>
        <v>0</v>
      </c>
      <c r="AC19" s="88">
        <f>+Transa_Ltp_Camaronailon!K18</f>
        <v>0.76223600000000002</v>
      </c>
      <c r="AD19" s="31">
        <f>+Transa_Ltp_Camaronailon!Q18</f>
        <v>0</v>
      </c>
      <c r="AE19" s="90">
        <f>AG18+AC19+AD19</f>
        <v>6.2373664891474601</v>
      </c>
      <c r="AF19" s="31"/>
      <c r="AG19" s="192">
        <f t="shared" si="8"/>
        <v>6.2373664891474601</v>
      </c>
      <c r="AH19" s="140">
        <f t="shared" si="9"/>
        <v>0</v>
      </c>
      <c r="AI19" s="92">
        <f>+Transa_Ltp_Camaronailon!L18</f>
        <v>0.2996376</v>
      </c>
      <c r="AJ19" s="31">
        <f>+Transa_Ltp_Camaronailon!R18</f>
        <v>0</v>
      </c>
      <c r="AK19" s="94">
        <f>AM18+AI19+AJ19</f>
        <v>2.8367785509062435</v>
      </c>
      <c r="AL19" s="31"/>
      <c r="AM19" s="89">
        <f>AK19-AL19</f>
        <v>2.8367785509062435</v>
      </c>
      <c r="AN19" s="140">
        <f t="shared" si="11"/>
        <v>0</v>
      </c>
      <c r="AO19" s="122">
        <f t="shared" si="22"/>
        <v>2.3497896000000003</v>
      </c>
      <c r="AP19" s="31">
        <f t="shared" si="23"/>
        <v>0</v>
      </c>
      <c r="AQ19" s="78">
        <f>AS18+AO19+AP19</f>
        <v>21.262339200000003</v>
      </c>
      <c r="AR19" s="31">
        <f t="shared" si="24"/>
        <v>0</v>
      </c>
      <c r="AS19" s="89">
        <f t="shared" si="25"/>
        <v>21.262339200000003</v>
      </c>
      <c r="AT19" s="140">
        <f t="shared" si="16"/>
        <v>0</v>
      </c>
      <c r="AU19" s="511"/>
      <c r="AV19" s="534"/>
      <c r="AW19" s="525"/>
      <c r="AX19" s="534"/>
      <c r="AY19" s="536"/>
      <c r="AZ19" s="538"/>
    </row>
    <row r="20" spans="1:191">
      <c r="B20" s="577"/>
      <c r="C20" s="521" t="s">
        <v>109</v>
      </c>
      <c r="D20" s="100" t="s">
        <v>11</v>
      </c>
      <c r="E20" s="73">
        <f>+Transa_Ltp_Camaronailon!G19</f>
        <v>0.119238</v>
      </c>
      <c r="F20" s="222">
        <f>+Transa_Ltp_Camaronailon!M19</f>
        <v>0</v>
      </c>
      <c r="G20" s="102">
        <f>E20+F20</f>
        <v>0.119238</v>
      </c>
      <c r="H20" s="96"/>
      <c r="I20" s="102">
        <f t="shared" si="17"/>
        <v>0.119238</v>
      </c>
      <c r="J20" s="198">
        <f t="shared" si="1"/>
        <v>0</v>
      </c>
      <c r="K20" s="76">
        <f>+Transa_Ltp_Camaronailon!H19</f>
        <v>1.9220029999999999</v>
      </c>
      <c r="L20" s="222">
        <f>+Transa_Ltp_Camaronailon!N19</f>
        <v>0</v>
      </c>
      <c r="M20" s="138">
        <f>K20+L20</f>
        <v>1.9220029999999999</v>
      </c>
      <c r="N20" s="211"/>
      <c r="O20" s="138">
        <f t="shared" si="18"/>
        <v>1.9220029999999999</v>
      </c>
      <c r="P20" s="204">
        <f t="shared" si="3"/>
        <v>0</v>
      </c>
      <c r="Q20" s="80">
        <f>+Transa_Ltp_Camaronailon!I19</f>
        <v>2.4273449999999999</v>
      </c>
      <c r="R20" s="222">
        <f>+Transa_Ltp_Camaronailon!O19</f>
        <v>0</v>
      </c>
      <c r="S20" s="104">
        <f>Q20+R20</f>
        <v>2.4273449999999999</v>
      </c>
      <c r="T20" s="211"/>
      <c r="U20" s="104">
        <f t="shared" si="19"/>
        <v>2.4273449999999999</v>
      </c>
      <c r="V20" s="139">
        <f t="shared" si="5"/>
        <v>0</v>
      </c>
      <c r="W20" s="84">
        <f>+Transa_Ltp_Camaronailon!J19</f>
        <v>1.78857</v>
      </c>
      <c r="X20" s="222">
        <f>+Transa_Ltp_Camaronailon!P19</f>
        <v>0</v>
      </c>
      <c r="Y20" s="105">
        <f>W20+X20</f>
        <v>1.78857</v>
      </c>
      <c r="Z20" s="211"/>
      <c r="AA20" s="105">
        <f t="shared" si="20"/>
        <v>1.78857</v>
      </c>
      <c r="AB20" s="139">
        <f t="shared" si="7"/>
        <v>0</v>
      </c>
      <c r="AC20" s="88">
        <f>+Transa_Ltp_Camaronailon!K19</f>
        <v>3.704895</v>
      </c>
      <c r="AD20" s="222">
        <f>+Transa_Ltp_Camaronailon!Q19</f>
        <v>0</v>
      </c>
      <c r="AE20" s="106">
        <f>AC20+AD20</f>
        <v>3.704895</v>
      </c>
      <c r="AF20" s="211"/>
      <c r="AG20" s="191">
        <f t="shared" si="8"/>
        <v>3.704895</v>
      </c>
      <c r="AH20" s="139">
        <f t="shared" si="9"/>
        <v>0</v>
      </c>
      <c r="AI20" s="92">
        <f>+Transa_Ltp_Camaronailon!L19</f>
        <v>1.456407</v>
      </c>
      <c r="AJ20" s="222">
        <f>+Transa_Ltp_Camaronailon!R19</f>
        <v>0</v>
      </c>
      <c r="AK20" s="107">
        <f>AI20+AJ20</f>
        <v>1.456407</v>
      </c>
      <c r="AL20" s="211"/>
      <c r="AM20" s="106">
        <f t="shared" si="21"/>
        <v>1.456407</v>
      </c>
      <c r="AN20" s="139">
        <f t="shared" si="11"/>
        <v>0</v>
      </c>
      <c r="AO20" s="131">
        <f t="shared" si="22"/>
        <v>11.418458000000001</v>
      </c>
      <c r="AP20" s="96">
        <f t="shared" si="23"/>
        <v>0</v>
      </c>
      <c r="AQ20" s="103">
        <f>AO20+AP20</f>
        <v>11.418458000000001</v>
      </c>
      <c r="AR20" s="96">
        <f t="shared" si="24"/>
        <v>0</v>
      </c>
      <c r="AS20" s="106">
        <f t="shared" si="25"/>
        <v>11.418458000000001</v>
      </c>
      <c r="AT20" s="139">
        <f t="shared" si="16"/>
        <v>0</v>
      </c>
      <c r="AU20" s="510">
        <f>AO20+AO21</f>
        <v>12.687491000000001</v>
      </c>
      <c r="AV20" s="533">
        <f>AP20+AP21</f>
        <v>0</v>
      </c>
      <c r="AW20" s="518">
        <f>AU20+AV20</f>
        <v>12.687491000000001</v>
      </c>
      <c r="AX20" s="533">
        <f>AR20+AR21</f>
        <v>0</v>
      </c>
      <c r="AY20" s="535">
        <f>AW20-AX20</f>
        <v>12.687491000000001</v>
      </c>
      <c r="AZ20" s="537">
        <f>AX20/AW20</f>
        <v>0</v>
      </c>
    </row>
    <row r="21" spans="1:191">
      <c r="B21" s="577"/>
      <c r="C21" s="522"/>
      <c r="D21" s="101" t="s">
        <v>12</v>
      </c>
      <c r="E21" s="73">
        <f>+Transa_Ltp_Camaronailon!G20</f>
        <v>1.4194999999999999E-2</v>
      </c>
      <c r="F21" s="31">
        <f>+Transa_Ltp_Camaronailon!M20</f>
        <v>0</v>
      </c>
      <c r="G21" s="75">
        <f>E21+F21+I20</f>
        <v>0.133433</v>
      </c>
      <c r="H21" s="31"/>
      <c r="I21" s="75">
        <f t="shared" si="17"/>
        <v>0.133433</v>
      </c>
      <c r="J21" s="197">
        <f t="shared" si="1"/>
        <v>0</v>
      </c>
      <c r="K21" s="76">
        <f>+Transa_Ltp_Camaronailon!H20</f>
        <v>0.212925</v>
      </c>
      <c r="L21" s="31">
        <f>+Transa_Ltp_Camaronailon!N20</f>
        <v>0</v>
      </c>
      <c r="M21" s="78">
        <f>O20+K21+L21</f>
        <v>2.1349279999999999</v>
      </c>
      <c r="N21" s="31"/>
      <c r="O21" s="77">
        <f t="shared" si="18"/>
        <v>2.1349279999999999</v>
      </c>
      <c r="P21" s="203">
        <f t="shared" si="3"/>
        <v>0</v>
      </c>
      <c r="Q21" s="80">
        <f>+Transa_Ltp_Camaronailon!I20</f>
        <v>0.26970499999999997</v>
      </c>
      <c r="R21" s="31">
        <f>+Transa_Ltp_Camaronailon!O20</f>
        <v>0</v>
      </c>
      <c r="S21" s="82">
        <f>U20+Q21+R21</f>
        <v>2.6970499999999999</v>
      </c>
      <c r="T21" s="31"/>
      <c r="U21" s="81">
        <f t="shared" si="19"/>
        <v>2.6970499999999999</v>
      </c>
      <c r="V21" s="140">
        <f t="shared" si="5"/>
        <v>0</v>
      </c>
      <c r="W21" s="84">
        <f>+Transa_Ltp_Camaronailon!J20</f>
        <v>0.19872999999999999</v>
      </c>
      <c r="X21" s="31">
        <f>+Transa_Ltp_Camaronailon!P20</f>
        <v>0</v>
      </c>
      <c r="Y21" s="86">
        <f>AA20+W21+X21</f>
        <v>1.9873000000000001</v>
      </c>
      <c r="Z21" s="31"/>
      <c r="AA21" s="85">
        <f t="shared" si="20"/>
        <v>1.9873000000000001</v>
      </c>
      <c r="AB21" s="140">
        <f t="shared" si="7"/>
        <v>0</v>
      </c>
      <c r="AC21" s="88">
        <f>+Transa_Ltp_Camaronailon!K20</f>
        <v>0.41165499999999999</v>
      </c>
      <c r="AD21" s="31">
        <f>+Transa_Ltp_Camaronailon!Q20</f>
        <v>0</v>
      </c>
      <c r="AE21" s="90">
        <f>AG20+AC21+AD21</f>
        <v>4.1165500000000002</v>
      </c>
      <c r="AF21" s="31"/>
      <c r="AG21" s="192">
        <f t="shared" si="8"/>
        <v>4.1165500000000002</v>
      </c>
      <c r="AH21" s="140">
        <f t="shared" si="9"/>
        <v>0</v>
      </c>
      <c r="AI21" s="92">
        <f>+Transa_Ltp_Camaronailon!L20</f>
        <v>0.16182299999999999</v>
      </c>
      <c r="AJ21" s="31">
        <f>+Transa_Ltp_Camaronailon!R20</f>
        <v>0</v>
      </c>
      <c r="AK21" s="94">
        <f>AM20+AI21+AJ21</f>
        <v>1.6182300000000001</v>
      </c>
      <c r="AL21" s="31"/>
      <c r="AM21" s="89">
        <f>AK21-AL21</f>
        <v>1.6182300000000001</v>
      </c>
      <c r="AN21" s="140">
        <f t="shared" si="11"/>
        <v>0</v>
      </c>
      <c r="AO21" s="122">
        <f t="shared" si="22"/>
        <v>1.2690329999999999</v>
      </c>
      <c r="AP21" s="31">
        <f t="shared" si="23"/>
        <v>0</v>
      </c>
      <c r="AQ21" s="78">
        <f>AS20+AO21+AP21</f>
        <v>12.687491000000001</v>
      </c>
      <c r="AR21" s="31">
        <f t="shared" si="24"/>
        <v>0</v>
      </c>
      <c r="AS21" s="89">
        <f t="shared" si="25"/>
        <v>12.687491000000001</v>
      </c>
      <c r="AT21" s="140">
        <f t="shared" si="16"/>
        <v>0</v>
      </c>
      <c r="AU21" s="511"/>
      <c r="AV21" s="534"/>
      <c r="AW21" s="525"/>
      <c r="AX21" s="534"/>
      <c r="AY21" s="536"/>
      <c r="AZ21" s="538"/>
    </row>
    <row r="22" spans="1:191" s="25" customFormat="1" ht="15" customHeight="1">
      <c r="A22" s="20"/>
      <c r="B22" s="577"/>
      <c r="C22" s="521" t="s">
        <v>108</v>
      </c>
      <c r="D22" s="100" t="s">
        <v>11</v>
      </c>
      <c r="E22" s="73">
        <f>+Transa_Ltp_Camaronailon!G21</f>
        <v>11.165376600000002</v>
      </c>
      <c r="F22" s="222">
        <f>+Transa_Ltp_Camaronailon!M21</f>
        <v>0.107442</v>
      </c>
      <c r="G22" s="102">
        <f>E22+F22</f>
        <v>11.272818600000003</v>
      </c>
      <c r="H22" s="96"/>
      <c r="I22" s="102">
        <f t="shared" si="17"/>
        <v>11.272818600000003</v>
      </c>
      <c r="J22" s="198">
        <f t="shared" si="1"/>
        <v>0</v>
      </c>
      <c r="K22" s="76">
        <f>+Transa_Ltp_Camaronailon!H21</f>
        <v>179.97523710000002</v>
      </c>
      <c r="L22" s="222">
        <f>+Transa_Ltp_Camaronailon!N21</f>
        <v>1.7190719999999999</v>
      </c>
      <c r="M22" s="138">
        <f>K22+L22</f>
        <v>181.69430910000003</v>
      </c>
      <c r="N22" s="402">
        <f>+D67</f>
        <v>30.09</v>
      </c>
      <c r="O22" s="138">
        <f t="shared" si="18"/>
        <v>151.60430910000002</v>
      </c>
      <c r="P22" s="204">
        <f t="shared" si="3"/>
        <v>0.1656078286053484</v>
      </c>
      <c r="Q22" s="80">
        <f>+Transa_Ltp_Camaronailon!I21</f>
        <v>227.29516650000002</v>
      </c>
      <c r="R22" s="222">
        <f>+Transa_Ltp_Camaronailon!O21</f>
        <v>2.1717</v>
      </c>
      <c r="S22" s="104">
        <f>Q22+R22</f>
        <v>229.46686650000001</v>
      </c>
      <c r="T22" s="402">
        <f>+E67</f>
        <v>43.960999999999991</v>
      </c>
      <c r="U22" s="104">
        <f t="shared" si="19"/>
        <v>185.50586650000002</v>
      </c>
      <c r="V22" s="139">
        <f t="shared" si="5"/>
        <v>0.19157885698500177</v>
      </c>
      <c r="W22" s="84">
        <f>+Transa_Ltp_Camaronailon!J21</f>
        <v>167.48064900000003</v>
      </c>
      <c r="X22" s="222">
        <f>+Transa_Ltp_Camaronailon!P21</f>
        <v>1.6001999999999998</v>
      </c>
      <c r="Y22" s="105">
        <f>W22+X22</f>
        <v>169.08084900000003</v>
      </c>
      <c r="Z22" s="402">
        <f>+F67</f>
        <v>96.515000000000015</v>
      </c>
      <c r="AA22" s="208">
        <f t="shared" si="20"/>
        <v>72.565849000000014</v>
      </c>
      <c r="AB22" s="139">
        <f t="shared" si="7"/>
        <v>0.57082159553149625</v>
      </c>
      <c r="AC22" s="88">
        <f>+Transa_Ltp_Camaronailon!K21</f>
        <v>346.92420150000004</v>
      </c>
      <c r="AD22" s="222">
        <f>+Transa_Ltp_Camaronailon!Q21</f>
        <v>3.3146999999999998</v>
      </c>
      <c r="AE22" s="106">
        <f>AC22+AD22</f>
        <v>350.23890150000005</v>
      </c>
      <c r="AF22" s="402">
        <f>+G67</f>
        <v>105.02199999999999</v>
      </c>
      <c r="AG22" s="191">
        <f t="shared" si="8"/>
        <v>245.21690150000006</v>
      </c>
      <c r="AH22" s="139">
        <f t="shared" si="9"/>
        <v>0.29985818123061919</v>
      </c>
      <c r="AI22" s="92">
        <f>+Transa_Ltp_Camaronailon!L21</f>
        <v>136.37709990000002</v>
      </c>
      <c r="AJ22" s="222">
        <f>+Transa_Ltp_Camaronailon!R21</f>
        <v>1.3030199999999998</v>
      </c>
      <c r="AK22" s="107">
        <f>AI22+AJ22</f>
        <v>137.68011990000002</v>
      </c>
      <c r="AL22" s="211">
        <f>+H67</f>
        <v>0</v>
      </c>
      <c r="AM22" s="191">
        <f t="shared" ref="AM22:AM23" si="26">AK22-AL22</f>
        <v>137.68011990000002</v>
      </c>
      <c r="AN22" s="139">
        <f t="shared" si="11"/>
        <v>0</v>
      </c>
      <c r="AO22" s="131">
        <f t="shared" si="22"/>
        <v>1069.2177306000001</v>
      </c>
      <c r="AP22" s="96">
        <f>F22+L22+R22+X22+AD22+AJ22</f>
        <v>10.216134</v>
      </c>
      <c r="AQ22" s="103">
        <f>AO22+AP22</f>
        <v>1079.4338646000001</v>
      </c>
      <c r="AR22" s="96">
        <f t="shared" si="24"/>
        <v>275.58799999999997</v>
      </c>
      <c r="AS22" s="106">
        <f t="shared" si="25"/>
        <v>803.84586460000014</v>
      </c>
      <c r="AT22" s="139">
        <f t="shared" si="16"/>
        <v>0.255307906336738</v>
      </c>
      <c r="AU22" s="510">
        <f>AO22+AO23</f>
        <v>1188.0492387000002</v>
      </c>
      <c r="AV22" s="512">
        <f>AP22+AP23</f>
        <v>10.216134</v>
      </c>
      <c r="AW22" s="518">
        <f>AU22+AV22</f>
        <v>1198.2653727000002</v>
      </c>
      <c r="AX22" s="512">
        <f>AR22+AR23</f>
        <v>275.58799999999997</v>
      </c>
      <c r="AY22" s="523">
        <f>AW22-AX22</f>
        <v>922.67737270000021</v>
      </c>
      <c r="AZ22" s="529">
        <f>AX22/AW22</f>
        <v>0.22998912117357551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</row>
    <row r="23" spans="1:191" s="25" customFormat="1">
      <c r="A23" s="20"/>
      <c r="B23" s="577"/>
      <c r="C23" s="522"/>
      <c r="D23" s="101" t="s">
        <v>12</v>
      </c>
      <c r="E23" s="73">
        <f>+Transa_Ltp_Camaronailon!G22</f>
        <v>1.3292115000000002</v>
      </c>
      <c r="F23" s="31">
        <f>+Transa_Ltp_Camaronailon!M22</f>
        <v>0</v>
      </c>
      <c r="G23" s="75">
        <f>E23+F23+I22</f>
        <v>12.602030100000002</v>
      </c>
      <c r="H23" s="31"/>
      <c r="I23" s="75">
        <f t="shared" si="17"/>
        <v>12.602030100000002</v>
      </c>
      <c r="J23" s="197">
        <f t="shared" si="1"/>
        <v>0</v>
      </c>
      <c r="K23" s="76">
        <f>+Transa_Ltp_Camaronailon!H22</f>
        <v>19.938172500000004</v>
      </c>
      <c r="L23" s="31">
        <f>+Transa_Ltp_Camaronailon!N22</f>
        <v>0</v>
      </c>
      <c r="M23" s="78">
        <f>O22+K23+L23</f>
        <v>171.54248160000003</v>
      </c>
      <c r="N23" s="31"/>
      <c r="O23" s="77">
        <f t="shared" si="18"/>
        <v>171.54248160000003</v>
      </c>
      <c r="P23" s="203">
        <f t="shared" si="3"/>
        <v>0</v>
      </c>
      <c r="Q23" s="80">
        <f>+Transa_Ltp_Camaronailon!I22</f>
        <v>25.255018500000002</v>
      </c>
      <c r="R23" s="31">
        <f>+Transa_Ltp_Camaronailon!O22</f>
        <v>0</v>
      </c>
      <c r="S23" s="82">
        <f>U22+Q23+R23</f>
        <v>210.76088500000003</v>
      </c>
      <c r="T23" s="31"/>
      <c r="U23" s="81">
        <f t="shared" si="19"/>
        <v>210.76088500000003</v>
      </c>
      <c r="V23" s="140">
        <f t="shared" si="5"/>
        <v>0</v>
      </c>
      <c r="W23" s="84">
        <f>+Transa_Ltp_Camaronailon!J22</f>
        <v>18.608961000000001</v>
      </c>
      <c r="X23" s="31">
        <f>+Transa_Ltp_Camaronailon!P22</f>
        <v>0</v>
      </c>
      <c r="Y23" s="86">
        <f>AA22+W23+X23</f>
        <v>91.174810000000008</v>
      </c>
      <c r="Z23" s="31"/>
      <c r="AA23" s="85">
        <f t="shared" si="20"/>
        <v>91.174810000000008</v>
      </c>
      <c r="AB23" s="140">
        <f t="shared" si="7"/>
        <v>0</v>
      </c>
      <c r="AC23" s="88">
        <f>+Transa_Ltp_Camaronailon!K22</f>
        <v>38.547133500000001</v>
      </c>
      <c r="AD23" s="31">
        <f>+Transa_Ltp_Camaronailon!Q22</f>
        <v>0</v>
      </c>
      <c r="AE23" s="90">
        <f>AG22+AC23+AD23</f>
        <v>283.76403500000004</v>
      </c>
      <c r="AF23" s="31"/>
      <c r="AG23" s="192">
        <f t="shared" si="8"/>
        <v>283.76403500000004</v>
      </c>
      <c r="AH23" s="140">
        <f t="shared" si="9"/>
        <v>0</v>
      </c>
      <c r="AI23" s="92">
        <f>+Transa_Ltp_Camaronailon!L22</f>
        <v>15.153011100000002</v>
      </c>
      <c r="AJ23" s="31">
        <f>+Transa_Ltp_Camaronailon!R22</f>
        <v>0</v>
      </c>
      <c r="AK23" s="94">
        <f>AM22+AI23+AJ23</f>
        <v>152.83313100000004</v>
      </c>
      <c r="AL23" s="31"/>
      <c r="AM23" s="192">
        <f t="shared" si="26"/>
        <v>152.83313100000004</v>
      </c>
      <c r="AN23" s="140">
        <f t="shared" si="11"/>
        <v>0</v>
      </c>
      <c r="AO23" s="122">
        <f t="shared" si="22"/>
        <v>118.83150810000001</v>
      </c>
      <c r="AP23" s="31">
        <f t="shared" si="23"/>
        <v>0</v>
      </c>
      <c r="AQ23" s="78">
        <f>AS22+AO23+AP23</f>
        <v>922.67737270000021</v>
      </c>
      <c r="AR23" s="31">
        <f t="shared" si="24"/>
        <v>0</v>
      </c>
      <c r="AS23" s="89">
        <f t="shared" si="25"/>
        <v>922.67737270000021</v>
      </c>
      <c r="AT23" s="140">
        <f t="shared" si="16"/>
        <v>0</v>
      </c>
      <c r="AU23" s="511"/>
      <c r="AV23" s="513"/>
      <c r="AW23" s="525"/>
      <c r="AX23" s="513"/>
      <c r="AY23" s="526"/>
      <c r="AZ23" s="53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</row>
    <row r="24" spans="1:191">
      <c r="B24" s="577"/>
      <c r="C24" s="521" t="s">
        <v>35</v>
      </c>
      <c r="D24" s="100" t="s">
        <v>11</v>
      </c>
      <c r="E24" s="73">
        <f>+Transa_Ltp_Camaronailon!G23</f>
        <v>6.5087400000000004E-2</v>
      </c>
      <c r="F24" s="222">
        <f>+Transa_Ltp_Camaronailon!M23</f>
        <v>0</v>
      </c>
      <c r="G24" s="102">
        <f>E24+F24</f>
        <v>6.5087400000000004E-2</v>
      </c>
      <c r="H24" s="96"/>
      <c r="I24" s="102">
        <f t="shared" si="17"/>
        <v>6.5087400000000004E-2</v>
      </c>
      <c r="J24" s="198">
        <f t="shared" si="1"/>
        <v>0</v>
      </c>
      <c r="K24" s="76">
        <f>+Transa_Ltp_Camaronailon!H23</f>
        <v>1.0491469</v>
      </c>
      <c r="L24" s="222">
        <f>+Transa_Ltp_Camaronailon!N23</f>
        <v>0</v>
      </c>
      <c r="M24" s="138">
        <f>K24+L24</f>
        <v>1.0491469</v>
      </c>
      <c r="N24" s="211"/>
      <c r="O24" s="138">
        <f t="shared" si="18"/>
        <v>1.0491469</v>
      </c>
      <c r="P24" s="204">
        <f t="shared" si="3"/>
        <v>0</v>
      </c>
      <c r="Q24" s="80">
        <f>+Transa_Ltp_Camaronailon!I23</f>
        <v>1.3249934999999999</v>
      </c>
      <c r="R24" s="222">
        <f>+Transa_Ltp_Camaronailon!O23</f>
        <v>0</v>
      </c>
      <c r="S24" s="104">
        <f>Q24+R24</f>
        <v>1.3249934999999999</v>
      </c>
      <c r="T24" s="211"/>
      <c r="U24" s="104">
        <f t="shared" si="19"/>
        <v>1.3249934999999999</v>
      </c>
      <c r="V24" s="139">
        <f t="shared" si="5"/>
        <v>0</v>
      </c>
      <c r="W24" s="84">
        <f>+Transa_Ltp_Camaronailon!J23</f>
        <v>0.97631100000000004</v>
      </c>
      <c r="X24" s="222">
        <f>+Transa_Ltp_Camaronailon!P23</f>
        <v>0</v>
      </c>
      <c r="Y24" s="105">
        <f>W24+X24</f>
        <v>0.97631100000000004</v>
      </c>
      <c r="Z24" s="211"/>
      <c r="AA24" s="105">
        <f t="shared" si="20"/>
        <v>0.97631100000000004</v>
      </c>
      <c r="AB24" s="139">
        <f t="shared" si="7"/>
        <v>0</v>
      </c>
      <c r="AC24" s="88">
        <f>+Transa_Ltp_Camaronailon!K23</f>
        <v>2.0223585000000002</v>
      </c>
      <c r="AD24" s="222">
        <f>+Transa_Ltp_Camaronailon!Q23</f>
        <v>0</v>
      </c>
      <c r="AE24" s="106">
        <f>AC24+AD24</f>
        <v>2.0223585000000002</v>
      </c>
      <c r="AF24" s="211"/>
      <c r="AG24" s="191">
        <f t="shared" si="8"/>
        <v>2.0223585000000002</v>
      </c>
      <c r="AH24" s="139">
        <f t="shared" si="9"/>
        <v>0</v>
      </c>
      <c r="AI24" s="92">
        <f>+Transa_Ltp_Camaronailon!L23</f>
        <v>0.79499609999999998</v>
      </c>
      <c r="AJ24" s="222">
        <f>+Transa_Ltp_Camaronailon!R23</f>
        <v>0</v>
      </c>
      <c r="AK24" s="107">
        <f>AI24+AJ24</f>
        <v>0.79499609999999998</v>
      </c>
      <c r="AL24" s="211"/>
      <c r="AM24" s="106">
        <f t="shared" si="21"/>
        <v>0.79499609999999998</v>
      </c>
      <c r="AN24" s="139">
        <f t="shared" si="11"/>
        <v>0</v>
      </c>
      <c r="AO24" s="131">
        <f t="shared" si="22"/>
        <v>6.2328933999999991</v>
      </c>
      <c r="AP24" s="96">
        <f t="shared" si="23"/>
        <v>0</v>
      </c>
      <c r="AQ24" s="103">
        <f>AO24+AP24</f>
        <v>6.2328933999999991</v>
      </c>
      <c r="AR24" s="96">
        <f t="shared" si="24"/>
        <v>0</v>
      </c>
      <c r="AS24" s="106">
        <f t="shared" si="25"/>
        <v>6.2328933999999991</v>
      </c>
      <c r="AT24" s="139">
        <f t="shared" si="16"/>
        <v>0</v>
      </c>
      <c r="AU24" s="510">
        <f>AO24+AO25</f>
        <v>6.9256092999999996</v>
      </c>
      <c r="AV24" s="533">
        <f>AP24+AP25</f>
        <v>0</v>
      </c>
      <c r="AW24" s="518">
        <f>AU24+AV24</f>
        <v>6.9256092999999996</v>
      </c>
      <c r="AX24" s="533">
        <f>AR24+AR25</f>
        <v>0</v>
      </c>
      <c r="AY24" s="535">
        <f>AW24-AX24</f>
        <v>6.9256092999999996</v>
      </c>
      <c r="AZ24" s="537">
        <f>AX24/AW24</f>
        <v>0</v>
      </c>
    </row>
    <row r="25" spans="1:191">
      <c r="B25" s="577"/>
      <c r="C25" s="522"/>
      <c r="D25" s="101" t="s">
        <v>12</v>
      </c>
      <c r="E25" s="73">
        <f>+Transa_Ltp_Camaronailon!G24</f>
        <v>7.7485000000000002E-3</v>
      </c>
      <c r="F25" s="31">
        <f>+Transa_Ltp_Camaronailon!M24</f>
        <v>0</v>
      </c>
      <c r="G25" s="75">
        <f>E25+F25+I24</f>
        <v>7.2835900000000009E-2</v>
      </c>
      <c r="H25" s="31"/>
      <c r="I25" s="75">
        <f t="shared" si="17"/>
        <v>7.2835900000000009E-2</v>
      </c>
      <c r="J25" s="197">
        <f t="shared" si="1"/>
        <v>0</v>
      </c>
      <c r="K25" s="76">
        <f>+Transa_Ltp_Camaronailon!H24</f>
        <v>0.1162275</v>
      </c>
      <c r="L25" s="31">
        <f>+Transa_Ltp_Camaronailon!N24</f>
        <v>0</v>
      </c>
      <c r="M25" s="78">
        <f>O24+K25+L25</f>
        <v>1.1653743999999999</v>
      </c>
      <c r="N25" s="31"/>
      <c r="O25" s="77">
        <f t="shared" si="18"/>
        <v>1.1653743999999999</v>
      </c>
      <c r="P25" s="203">
        <f t="shared" si="3"/>
        <v>0</v>
      </c>
      <c r="Q25" s="80">
        <f>+Transa_Ltp_Camaronailon!I24</f>
        <v>0.14722150000000001</v>
      </c>
      <c r="R25" s="31">
        <f>+Transa_Ltp_Camaronailon!O24</f>
        <v>0</v>
      </c>
      <c r="S25" s="82">
        <f>U24+Q25+R25</f>
        <v>1.4722149999999998</v>
      </c>
      <c r="T25" s="31"/>
      <c r="U25" s="81">
        <f t="shared" si="19"/>
        <v>1.4722149999999998</v>
      </c>
      <c r="V25" s="140">
        <f t="shared" si="5"/>
        <v>0</v>
      </c>
      <c r="W25" s="84">
        <f>+Transa_Ltp_Camaronailon!J24</f>
        <v>0.10847900000000001</v>
      </c>
      <c r="X25" s="31">
        <f>+Transa_Ltp_Camaronailon!P24</f>
        <v>0</v>
      </c>
      <c r="Y25" s="86">
        <f>AA24+W25+X25</f>
        <v>1.0847900000000001</v>
      </c>
      <c r="Z25" s="31"/>
      <c r="AA25" s="85">
        <f t="shared" si="20"/>
        <v>1.0847900000000001</v>
      </c>
      <c r="AB25" s="140">
        <f t="shared" si="7"/>
        <v>0</v>
      </c>
      <c r="AC25" s="88">
        <f>+Transa_Ltp_Camaronailon!K24</f>
        <v>0.2247065</v>
      </c>
      <c r="AD25" s="31">
        <f>+Transa_Ltp_Camaronailon!Q24</f>
        <v>0</v>
      </c>
      <c r="AE25" s="90">
        <f>AG24+AC25+AD25</f>
        <v>2.2470650000000001</v>
      </c>
      <c r="AF25" s="31"/>
      <c r="AG25" s="192">
        <f t="shared" si="8"/>
        <v>2.2470650000000001</v>
      </c>
      <c r="AH25" s="140">
        <f t="shared" si="9"/>
        <v>0</v>
      </c>
      <c r="AI25" s="92">
        <f>+Transa_Ltp_Camaronailon!L24</f>
        <v>8.8332900000000006E-2</v>
      </c>
      <c r="AJ25" s="31">
        <f>+Transa_Ltp_Camaronailon!R24</f>
        <v>0</v>
      </c>
      <c r="AK25" s="94">
        <f>AM24+AI25+AJ25</f>
        <v>0.88332900000000003</v>
      </c>
      <c r="AL25" s="31"/>
      <c r="AM25" s="89">
        <f t="shared" si="21"/>
        <v>0.88332900000000003</v>
      </c>
      <c r="AN25" s="140">
        <f t="shared" si="11"/>
        <v>0</v>
      </c>
      <c r="AO25" s="122">
        <f t="shared" si="22"/>
        <v>0.69271590000000005</v>
      </c>
      <c r="AP25" s="31">
        <f t="shared" si="23"/>
        <v>0</v>
      </c>
      <c r="AQ25" s="78">
        <f>AS24+AO25+AP25</f>
        <v>6.9256092999999996</v>
      </c>
      <c r="AR25" s="31">
        <f t="shared" si="24"/>
        <v>0</v>
      </c>
      <c r="AS25" s="89">
        <f t="shared" si="25"/>
        <v>6.9256092999999996</v>
      </c>
      <c r="AT25" s="140">
        <f t="shared" si="16"/>
        <v>0</v>
      </c>
      <c r="AU25" s="511"/>
      <c r="AV25" s="534"/>
      <c r="AW25" s="525"/>
      <c r="AX25" s="534"/>
      <c r="AY25" s="536"/>
      <c r="AZ25" s="538"/>
    </row>
    <row r="26" spans="1:191">
      <c r="B26" s="577"/>
      <c r="C26" s="521" t="s">
        <v>33</v>
      </c>
      <c r="D26" s="100" t="s">
        <v>11</v>
      </c>
      <c r="E26" s="73">
        <f>+Transa_Ltp_Camaronailon!G25</f>
        <v>1.2600000000000001E-3</v>
      </c>
      <c r="F26" s="222">
        <f>+Transa_Ltp_Camaronailon!M25</f>
        <v>1.5254178999999999</v>
      </c>
      <c r="G26" s="102">
        <f>E26+F26</f>
        <v>1.5266778999999999</v>
      </c>
      <c r="H26" s="96"/>
      <c r="I26" s="102">
        <f t="shared" si="17"/>
        <v>1.5266778999999999</v>
      </c>
      <c r="J26" s="198">
        <f t="shared" si="1"/>
        <v>0</v>
      </c>
      <c r="K26" s="76">
        <f>+Transa_Ltp_Camaronailon!H25</f>
        <v>2.0310000000000002E-2</v>
      </c>
      <c r="L26" s="222">
        <f>+Transa_Ltp_Camaronailon!N25</f>
        <v>24.406686399999998</v>
      </c>
      <c r="M26" s="138">
        <f>K26+L26</f>
        <v>24.426996399999997</v>
      </c>
      <c r="N26" s="211"/>
      <c r="O26" s="138">
        <f t="shared" si="18"/>
        <v>24.426996399999997</v>
      </c>
      <c r="P26" s="204">
        <f t="shared" si="3"/>
        <v>0</v>
      </c>
      <c r="Q26" s="80">
        <f>+Transa_Ltp_Camaronailon!I25</f>
        <v>2.5649999999999999E-2</v>
      </c>
      <c r="R26" s="222">
        <f>+Transa_Ltp_Camaronailon!O25</f>
        <v>30.832914999999996</v>
      </c>
      <c r="S26" s="104">
        <f>Q26+R26</f>
        <v>30.858564999999995</v>
      </c>
      <c r="T26" s="211"/>
      <c r="U26" s="104">
        <f t="shared" si="19"/>
        <v>30.858564999999995</v>
      </c>
      <c r="V26" s="139">
        <f t="shared" si="5"/>
        <v>0</v>
      </c>
      <c r="W26" s="84">
        <f>+Transa_Ltp_Camaronailon!J25</f>
        <v>1.89E-2</v>
      </c>
      <c r="X26" s="222">
        <f>+Transa_Ltp_Camaronailon!P25</f>
        <v>22.718989999999998</v>
      </c>
      <c r="Y26" s="105">
        <f>W26+X26</f>
        <v>22.737889999999997</v>
      </c>
      <c r="Z26" s="211"/>
      <c r="AA26" s="105">
        <f t="shared" si="20"/>
        <v>22.737889999999997</v>
      </c>
      <c r="AB26" s="139">
        <f t="shared" si="7"/>
        <v>0</v>
      </c>
      <c r="AC26" s="88">
        <f>+Transa_Ltp_Camaronailon!K25</f>
        <v>3.9150000000000004E-2</v>
      </c>
      <c r="AD26" s="222">
        <f>+Transa_Ltp_Camaronailon!Q25</f>
        <v>47.060764999999996</v>
      </c>
      <c r="AE26" s="106">
        <f>AC26+AD26</f>
        <v>47.099914999999996</v>
      </c>
      <c r="AF26" s="211"/>
      <c r="AG26" s="191">
        <f t="shared" si="8"/>
        <v>47.099914999999996</v>
      </c>
      <c r="AH26" s="139">
        <f t="shared" si="9"/>
        <v>0</v>
      </c>
      <c r="AI26" s="92">
        <f>+Transa_Ltp_Camaronailon!L25</f>
        <v>1.5390000000000001E-2</v>
      </c>
      <c r="AJ26" s="222">
        <f>+Transa_Ltp_Camaronailon!R25</f>
        <v>18.499748999999998</v>
      </c>
      <c r="AK26" s="107">
        <f>AI26+AJ26</f>
        <v>18.515138999999998</v>
      </c>
      <c r="AL26" s="211"/>
      <c r="AM26" s="106">
        <f t="shared" si="21"/>
        <v>18.515138999999998</v>
      </c>
      <c r="AN26" s="139">
        <f t="shared" si="11"/>
        <v>0</v>
      </c>
      <c r="AO26" s="131">
        <f t="shared" si="22"/>
        <v>0.12066</v>
      </c>
      <c r="AP26" s="96">
        <f t="shared" si="23"/>
        <v>145.04452330000001</v>
      </c>
      <c r="AQ26" s="103">
        <f>AO26+AP26</f>
        <v>145.1651833</v>
      </c>
      <c r="AR26" s="96">
        <f t="shared" si="24"/>
        <v>0</v>
      </c>
      <c r="AS26" s="106">
        <f t="shared" si="25"/>
        <v>145.1651833</v>
      </c>
      <c r="AT26" s="139">
        <f t="shared" si="16"/>
        <v>0</v>
      </c>
      <c r="AU26" s="510">
        <f>AO26+AO27</f>
        <v>0.13406999999999999</v>
      </c>
      <c r="AV26" s="533">
        <f>AP26+AP27</f>
        <v>145.04452330000001</v>
      </c>
      <c r="AW26" s="518">
        <f>AU26+AV26</f>
        <v>145.17859330000002</v>
      </c>
      <c r="AX26" s="533">
        <f>AR26+AR27</f>
        <v>0</v>
      </c>
      <c r="AY26" s="535">
        <f>AW26-AX26</f>
        <v>145.17859330000002</v>
      </c>
      <c r="AZ26" s="537">
        <f>AX26/AW26</f>
        <v>0</v>
      </c>
    </row>
    <row r="27" spans="1:191">
      <c r="B27" s="577"/>
      <c r="C27" s="522"/>
      <c r="D27" s="101" t="s">
        <v>12</v>
      </c>
      <c r="E27" s="73">
        <f>+Transa_Ltp_Camaronailon!G26</f>
        <v>1.5000000000000001E-4</v>
      </c>
      <c r="F27" s="31">
        <f>+Transa_Ltp_Camaronailon!M26</f>
        <v>0</v>
      </c>
      <c r="G27" s="75">
        <f>E27+F27+I26</f>
        <v>1.5268279</v>
      </c>
      <c r="H27" s="31"/>
      <c r="I27" s="75">
        <f t="shared" si="17"/>
        <v>1.5268279</v>
      </c>
      <c r="J27" s="197">
        <f t="shared" si="1"/>
        <v>0</v>
      </c>
      <c r="K27" s="76">
        <f>+Transa_Ltp_Camaronailon!H26</f>
        <v>2.2500000000000003E-3</v>
      </c>
      <c r="L27" s="31">
        <f>+Transa_Ltp_Camaronailon!N26</f>
        <v>0</v>
      </c>
      <c r="M27" s="78">
        <f>O26+K27+L27</f>
        <v>24.429246399999997</v>
      </c>
      <c r="N27" s="31"/>
      <c r="O27" s="77">
        <f t="shared" si="18"/>
        <v>24.429246399999997</v>
      </c>
      <c r="P27" s="203">
        <f t="shared" si="3"/>
        <v>0</v>
      </c>
      <c r="Q27" s="80">
        <f>+Transa_Ltp_Camaronailon!I26</f>
        <v>2.8500000000000001E-3</v>
      </c>
      <c r="R27" s="31">
        <f>+Transa_Ltp_Camaronailon!O26</f>
        <v>0</v>
      </c>
      <c r="S27" s="82">
        <f>U26+Q27+R27</f>
        <v>30.861414999999994</v>
      </c>
      <c r="T27" s="31"/>
      <c r="U27" s="81">
        <f t="shared" si="19"/>
        <v>30.861414999999994</v>
      </c>
      <c r="V27" s="140">
        <f t="shared" si="5"/>
        <v>0</v>
      </c>
      <c r="W27" s="84">
        <f>+Transa_Ltp_Camaronailon!J26</f>
        <v>2.0999999999999999E-3</v>
      </c>
      <c r="X27" s="31">
        <f>+Transa_Ltp_Camaronailon!P26</f>
        <v>0</v>
      </c>
      <c r="Y27" s="86">
        <f>AA26+W27+X27</f>
        <v>22.739989999999995</v>
      </c>
      <c r="Z27" s="31"/>
      <c r="AA27" s="85">
        <f t="shared" si="20"/>
        <v>22.739989999999995</v>
      </c>
      <c r="AB27" s="140">
        <f t="shared" si="7"/>
        <v>0</v>
      </c>
      <c r="AC27" s="88">
        <f>+Transa_Ltp_Camaronailon!K26</f>
        <v>4.3499999999999997E-3</v>
      </c>
      <c r="AD27" s="31">
        <f>+Transa_Ltp_Camaronailon!Q26</f>
        <v>0</v>
      </c>
      <c r="AE27" s="90">
        <f>AG26+AC27+AD27</f>
        <v>47.104264999999998</v>
      </c>
      <c r="AF27" s="31"/>
      <c r="AG27" s="192">
        <f t="shared" si="8"/>
        <v>47.104264999999998</v>
      </c>
      <c r="AH27" s="140">
        <f t="shared" si="9"/>
        <v>0</v>
      </c>
      <c r="AI27" s="92">
        <f>+Transa_Ltp_Camaronailon!L26</f>
        <v>1.7100000000000001E-3</v>
      </c>
      <c r="AJ27" s="31">
        <f>+Transa_Ltp_Camaronailon!R26</f>
        <v>0</v>
      </c>
      <c r="AK27" s="94">
        <f>AM26+AI27+AJ27</f>
        <v>18.516848999999997</v>
      </c>
      <c r="AL27" s="31"/>
      <c r="AM27" s="89">
        <f t="shared" si="21"/>
        <v>18.516848999999997</v>
      </c>
      <c r="AN27" s="140">
        <f t="shared" si="11"/>
        <v>0</v>
      </c>
      <c r="AO27" s="122">
        <f t="shared" si="22"/>
        <v>1.341E-2</v>
      </c>
      <c r="AP27" s="31">
        <f t="shared" si="23"/>
        <v>0</v>
      </c>
      <c r="AQ27" s="78">
        <f>AS26+AO27+AP27</f>
        <v>145.17859329999999</v>
      </c>
      <c r="AR27" s="31">
        <f t="shared" si="24"/>
        <v>0</v>
      </c>
      <c r="AS27" s="89">
        <f t="shared" si="25"/>
        <v>145.17859329999999</v>
      </c>
      <c r="AT27" s="140">
        <f t="shared" si="16"/>
        <v>0</v>
      </c>
      <c r="AU27" s="511"/>
      <c r="AV27" s="534"/>
      <c r="AW27" s="525"/>
      <c r="AX27" s="534"/>
      <c r="AY27" s="536"/>
      <c r="AZ27" s="538"/>
    </row>
    <row r="28" spans="1:191">
      <c r="B28" s="577"/>
      <c r="C28" s="521" t="s">
        <v>32</v>
      </c>
      <c r="D28" s="100" t="s">
        <v>11</v>
      </c>
      <c r="E28" s="73">
        <f>+Transa_Ltp_Camaronailon!G27</f>
        <v>1.2600000000000001E-3</v>
      </c>
      <c r="F28" s="222">
        <f>+Transa_Ltp_Camaronailon!M27</f>
        <v>0</v>
      </c>
      <c r="G28" s="102">
        <f>E28+F28</f>
        <v>1.2600000000000001E-3</v>
      </c>
      <c r="H28" s="96"/>
      <c r="I28" s="102">
        <f t="shared" si="17"/>
        <v>1.2600000000000001E-3</v>
      </c>
      <c r="J28" s="198">
        <f t="shared" si="1"/>
        <v>0</v>
      </c>
      <c r="K28" s="76">
        <f>+Transa_Ltp_Camaronailon!H27</f>
        <v>2.0310000000000002E-2</v>
      </c>
      <c r="L28" s="222">
        <f>+Transa_Ltp_Camaronailon!N27</f>
        <v>0</v>
      </c>
      <c r="M28" s="138">
        <f>K28+L28</f>
        <v>2.0310000000000002E-2</v>
      </c>
      <c r="N28" s="211"/>
      <c r="O28" s="138">
        <f t="shared" si="18"/>
        <v>2.0310000000000002E-2</v>
      </c>
      <c r="P28" s="204">
        <f t="shared" si="3"/>
        <v>0</v>
      </c>
      <c r="Q28" s="80">
        <f>+Transa_Ltp_Camaronailon!I27</f>
        <v>2.5649999999999999E-2</v>
      </c>
      <c r="R28" s="222">
        <f>+Transa_Ltp_Camaronailon!O27</f>
        <v>0</v>
      </c>
      <c r="S28" s="104">
        <f>Q28+R28</f>
        <v>2.5649999999999999E-2</v>
      </c>
      <c r="T28" s="211"/>
      <c r="U28" s="104">
        <f t="shared" si="19"/>
        <v>2.5649999999999999E-2</v>
      </c>
      <c r="V28" s="139">
        <f t="shared" si="5"/>
        <v>0</v>
      </c>
      <c r="W28" s="84">
        <f>+Transa_Ltp_Camaronailon!J27</f>
        <v>1.89E-2</v>
      </c>
      <c r="X28" s="222">
        <f>+Transa_Ltp_Camaronailon!P27</f>
        <v>0</v>
      </c>
      <c r="Y28" s="105">
        <f>W28+X28</f>
        <v>1.89E-2</v>
      </c>
      <c r="Z28" s="211"/>
      <c r="AA28" s="105">
        <f t="shared" si="20"/>
        <v>1.89E-2</v>
      </c>
      <c r="AB28" s="139">
        <f t="shared" si="7"/>
        <v>0</v>
      </c>
      <c r="AC28" s="88">
        <f>+Transa_Ltp_Camaronailon!K27</f>
        <v>3.9150000000000004E-2</v>
      </c>
      <c r="AD28" s="222">
        <f>+Transa_Ltp_Camaronailon!Q27</f>
        <v>0</v>
      </c>
      <c r="AE28" s="106">
        <f>AC28+AD28</f>
        <v>3.9150000000000004E-2</v>
      </c>
      <c r="AF28" s="211"/>
      <c r="AG28" s="191">
        <f t="shared" si="8"/>
        <v>3.9150000000000004E-2</v>
      </c>
      <c r="AH28" s="139">
        <f t="shared" si="9"/>
        <v>0</v>
      </c>
      <c r="AI28" s="92">
        <f>+Transa_Ltp_Camaronailon!L27</f>
        <v>1.5390000000000001E-2</v>
      </c>
      <c r="AJ28" s="222">
        <f>+Transa_Ltp_Camaronailon!R27</f>
        <v>0</v>
      </c>
      <c r="AK28" s="107">
        <f>AI28+AJ28</f>
        <v>1.5390000000000001E-2</v>
      </c>
      <c r="AL28" s="211"/>
      <c r="AM28" s="106">
        <f t="shared" si="21"/>
        <v>1.5390000000000001E-2</v>
      </c>
      <c r="AN28" s="139">
        <f t="shared" si="11"/>
        <v>0</v>
      </c>
      <c r="AO28" s="131">
        <f t="shared" si="22"/>
        <v>0.12066</v>
      </c>
      <c r="AP28" s="96">
        <f t="shared" si="23"/>
        <v>0</v>
      </c>
      <c r="AQ28" s="103">
        <f>AO28+AP28</f>
        <v>0.12066</v>
      </c>
      <c r="AR28" s="96">
        <f t="shared" si="24"/>
        <v>0</v>
      </c>
      <c r="AS28" s="106">
        <f t="shared" si="25"/>
        <v>0.12066</v>
      </c>
      <c r="AT28" s="139">
        <f t="shared" si="16"/>
        <v>0</v>
      </c>
      <c r="AU28" s="510">
        <f>AO28+AO29</f>
        <v>0.13406999999999999</v>
      </c>
      <c r="AV28" s="533">
        <f>AP28+AP29</f>
        <v>0</v>
      </c>
      <c r="AW28" s="518">
        <f>AU28+AV28</f>
        <v>0.13406999999999999</v>
      </c>
      <c r="AX28" s="533">
        <f>AR28+AR29</f>
        <v>0</v>
      </c>
      <c r="AY28" s="535">
        <f>AW28-AX28</f>
        <v>0.13406999999999999</v>
      </c>
      <c r="AZ28" s="537">
        <f>AX28/AW28</f>
        <v>0</v>
      </c>
    </row>
    <row r="29" spans="1:191">
      <c r="B29" s="577"/>
      <c r="C29" s="522"/>
      <c r="D29" s="101" t="s">
        <v>12</v>
      </c>
      <c r="E29" s="73">
        <f>+Transa_Ltp_Camaronailon!G28</f>
        <v>1.5000000000000001E-4</v>
      </c>
      <c r="F29" s="31">
        <f>+Transa_Ltp_Camaronailon!M28</f>
        <v>0</v>
      </c>
      <c r="G29" s="75">
        <f>E29+F29+I28</f>
        <v>1.41E-3</v>
      </c>
      <c r="H29" s="31"/>
      <c r="I29" s="75">
        <f t="shared" si="17"/>
        <v>1.41E-3</v>
      </c>
      <c r="J29" s="197">
        <f t="shared" si="1"/>
        <v>0</v>
      </c>
      <c r="K29" s="76">
        <f>+Transa_Ltp_Camaronailon!H28</f>
        <v>2.2500000000000003E-3</v>
      </c>
      <c r="L29" s="31">
        <f>+Transa_Ltp_Camaronailon!N28</f>
        <v>0</v>
      </c>
      <c r="M29" s="78">
        <f>O28+K29+L29</f>
        <v>2.2560000000000004E-2</v>
      </c>
      <c r="N29" s="31"/>
      <c r="O29" s="77">
        <f t="shared" si="18"/>
        <v>2.2560000000000004E-2</v>
      </c>
      <c r="P29" s="203">
        <f t="shared" si="3"/>
        <v>0</v>
      </c>
      <c r="Q29" s="80">
        <f>+Transa_Ltp_Camaronailon!I28</f>
        <v>2.8500000000000001E-3</v>
      </c>
      <c r="R29" s="31">
        <f>+Transa_Ltp_Camaronailon!O28</f>
        <v>0</v>
      </c>
      <c r="S29" s="82">
        <f>U28+Q29+R29</f>
        <v>2.8499999999999998E-2</v>
      </c>
      <c r="T29" s="31"/>
      <c r="U29" s="81">
        <f t="shared" si="19"/>
        <v>2.8499999999999998E-2</v>
      </c>
      <c r="V29" s="140">
        <f t="shared" si="5"/>
        <v>0</v>
      </c>
      <c r="W29" s="84">
        <f>+Transa_Ltp_Camaronailon!J28</f>
        <v>2.0999999999999999E-3</v>
      </c>
      <c r="X29" s="31">
        <f>+Transa_Ltp_Camaronailon!P28</f>
        <v>0</v>
      </c>
      <c r="Y29" s="86">
        <f>AA28+W29+X29</f>
        <v>2.1000000000000001E-2</v>
      </c>
      <c r="Z29" s="31"/>
      <c r="AA29" s="85">
        <f t="shared" si="20"/>
        <v>2.1000000000000001E-2</v>
      </c>
      <c r="AB29" s="140">
        <f t="shared" si="7"/>
        <v>0</v>
      </c>
      <c r="AC29" s="88">
        <f>+Transa_Ltp_Camaronailon!K28</f>
        <v>4.3499999999999997E-3</v>
      </c>
      <c r="AD29" s="31">
        <f>+Transa_Ltp_Camaronailon!Q28</f>
        <v>0</v>
      </c>
      <c r="AE29" s="90">
        <f>AG28+AC29+AD29</f>
        <v>4.3500000000000004E-2</v>
      </c>
      <c r="AF29" s="31"/>
      <c r="AG29" s="192">
        <f t="shared" si="8"/>
        <v>4.3500000000000004E-2</v>
      </c>
      <c r="AH29" s="140">
        <f t="shared" si="9"/>
        <v>0</v>
      </c>
      <c r="AI29" s="92">
        <f>+Transa_Ltp_Camaronailon!L28</f>
        <v>1.7100000000000001E-3</v>
      </c>
      <c r="AJ29" s="31">
        <f>+Transa_Ltp_Camaronailon!R28</f>
        <v>0</v>
      </c>
      <c r="AK29" s="94">
        <f>AM28+AI29+AJ29</f>
        <v>1.7100000000000001E-2</v>
      </c>
      <c r="AL29" s="31"/>
      <c r="AM29" s="89">
        <f t="shared" si="21"/>
        <v>1.7100000000000001E-2</v>
      </c>
      <c r="AN29" s="140">
        <f t="shared" si="11"/>
        <v>0</v>
      </c>
      <c r="AO29" s="122">
        <f t="shared" si="22"/>
        <v>1.341E-2</v>
      </c>
      <c r="AP29" s="31">
        <f t="shared" si="23"/>
        <v>0</v>
      </c>
      <c r="AQ29" s="78">
        <f>AS28+AO29+AP29</f>
        <v>0.13406999999999999</v>
      </c>
      <c r="AR29" s="31">
        <f t="shared" si="24"/>
        <v>0</v>
      </c>
      <c r="AS29" s="89">
        <f t="shared" si="25"/>
        <v>0.13406999999999999</v>
      </c>
      <c r="AT29" s="140">
        <f t="shared" si="16"/>
        <v>0</v>
      </c>
      <c r="AU29" s="511"/>
      <c r="AV29" s="534"/>
      <c r="AW29" s="525"/>
      <c r="AX29" s="534"/>
      <c r="AY29" s="536"/>
      <c r="AZ29" s="538"/>
    </row>
    <row r="30" spans="1:191">
      <c r="B30" s="577"/>
      <c r="C30" s="521" t="s">
        <v>117</v>
      </c>
      <c r="D30" s="100" t="s">
        <v>11</v>
      </c>
      <c r="E30" s="73">
        <f>+Transa_Ltp_Camaronailon!G29</f>
        <v>8.4000000000000003E-4</v>
      </c>
      <c r="F30" s="222">
        <f>+Transa_Ltp_Camaronailon!M29</f>
        <v>0</v>
      </c>
      <c r="G30" s="102">
        <f>E30+F30</f>
        <v>8.4000000000000003E-4</v>
      </c>
      <c r="H30" s="96"/>
      <c r="I30" s="102">
        <f t="shared" si="17"/>
        <v>8.4000000000000003E-4</v>
      </c>
      <c r="J30" s="198">
        <f t="shared" si="1"/>
        <v>0</v>
      </c>
      <c r="K30" s="76">
        <f>+Transa_Ltp_Camaronailon!H29</f>
        <v>1.3540000000000002E-2</v>
      </c>
      <c r="L30" s="222">
        <f>+Transa_Ltp_Camaronailon!N29</f>
        <v>0</v>
      </c>
      <c r="M30" s="138">
        <f>K30+L30</f>
        <v>1.3540000000000002E-2</v>
      </c>
      <c r="N30" s="211"/>
      <c r="O30" s="138">
        <f t="shared" si="18"/>
        <v>1.3540000000000002E-2</v>
      </c>
      <c r="P30" s="204">
        <f t="shared" si="3"/>
        <v>0</v>
      </c>
      <c r="Q30" s="80">
        <f>+Transa_Ltp_Camaronailon!I29</f>
        <v>1.7100000000000001E-2</v>
      </c>
      <c r="R30" s="222">
        <f>+Transa_Ltp_Camaronailon!O29</f>
        <v>0</v>
      </c>
      <c r="S30" s="104">
        <f>Q30+R30</f>
        <v>1.7100000000000001E-2</v>
      </c>
      <c r="T30" s="211"/>
      <c r="U30" s="104">
        <f t="shared" si="19"/>
        <v>1.7100000000000001E-2</v>
      </c>
      <c r="V30" s="139">
        <f t="shared" si="5"/>
        <v>0</v>
      </c>
      <c r="W30" s="84">
        <f>+Transa_Ltp_Camaronailon!J29</f>
        <v>1.2600000000000002E-2</v>
      </c>
      <c r="X30" s="222">
        <f>+Transa_Ltp_Camaronailon!P29</f>
        <v>0</v>
      </c>
      <c r="Y30" s="105">
        <f>W30+X30</f>
        <v>1.2600000000000002E-2</v>
      </c>
      <c r="Z30" s="211"/>
      <c r="AA30" s="105">
        <f t="shared" si="20"/>
        <v>1.2600000000000002E-2</v>
      </c>
      <c r="AB30" s="139">
        <f t="shared" si="7"/>
        <v>0</v>
      </c>
      <c r="AC30" s="88">
        <f>+Transa_Ltp_Camaronailon!K29</f>
        <v>2.6100000000000002E-2</v>
      </c>
      <c r="AD30" s="222">
        <f>+Transa_Ltp_Camaronailon!Q29</f>
        <v>0</v>
      </c>
      <c r="AE30" s="106">
        <f>AC30+AD30</f>
        <v>2.6100000000000002E-2</v>
      </c>
      <c r="AF30" s="211"/>
      <c r="AG30" s="191">
        <f t="shared" si="8"/>
        <v>2.6100000000000002E-2</v>
      </c>
      <c r="AH30" s="139">
        <f t="shared" si="9"/>
        <v>0</v>
      </c>
      <c r="AI30" s="92">
        <f>+Transa_Ltp_Camaronailon!L29</f>
        <v>1.026E-2</v>
      </c>
      <c r="AJ30" s="222">
        <f>+Transa_Ltp_Camaronailon!R29</f>
        <v>0</v>
      </c>
      <c r="AK30" s="107">
        <f>AI30+AJ30</f>
        <v>1.026E-2</v>
      </c>
      <c r="AL30" s="211"/>
      <c r="AM30" s="106">
        <f t="shared" si="21"/>
        <v>1.026E-2</v>
      </c>
      <c r="AN30" s="139">
        <f t="shared" si="11"/>
        <v>0</v>
      </c>
      <c r="AO30" s="131">
        <f t="shared" si="22"/>
        <v>8.0440000000000011E-2</v>
      </c>
      <c r="AP30" s="96">
        <f t="shared" si="23"/>
        <v>0</v>
      </c>
      <c r="AQ30" s="103">
        <f>AO30+AP30</f>
        <v>8.0440000000000011E-2</v>
      </c>
      <c r="AR30" s="96">
        <f t="shared" si="24"/>
        <v>0</v>
      </c>
      <c r="AS30" s="106">
        <f t="shared" si="25"/>
        <v>8.0440000000000011E-2</v>
      </c>
      <c r="AT30" s="139">
        <f t="shared" si="16"/>
        <v>0</v>
      </c>
      <c r="AU30" s="510">
        <f>AO30+AO31</f>
        <v>8.9380000000000015E-2</v>
      </c>
      <c r="AV30" s="533">
        <f>AP30+AP31</f>
        <v>0</v>
      </c>
      <c r="AW30" s="518">
        <f>AU30+AV30</f>
        <v>8.9380000000000015E-2</v>
      </c>
      <c r="AX30" s="533">
        <f>AR30+AR31</f>
        <v>0</v>
      </c>
      <c r="AY30" s="535">
        <f>AW30-AX30</f>
        <v>8.9380000000000015E-2</v>
      </c>
      <c r="AZ30" s="537">
        <f>AX30/AW30</f>
        <v>0</v>
      </c>
    </row>
    <row r="31" spans="1:191">
      <c r="B31" s="577"/>
      <c r="C31" s="522"/>
      <c r="D31" s="101" t="s">
        <v>12</v>
      </c>
      <c r="E31" s="73">
        <f>+Transa_Ltp_Camaronailon!G30</f>
        <v>1E-4</v>
      </c>
      <c r="F31" s="31">
        <f>+Transa_Ltp_Camaronailon!M30</f>
        <v>0</v>
      </c>
      <c r="G31" s="74">
        <f>E31+F31+I30</f>
        <v>9.4000000000000008E-4</v>
      </c>
      <c r="H31" s="32"/>
      <c r="I31" s="74">
        <f t="shared" si="17"/>
        <v>9.4000000000000008E-4</v>
      </c>
      <c r="J31" s="196">
        <f t="shared" si="1"/>
        <v>0</v>
      </c>
      <c r="K31" s="76">
        <f>+Transa_Ltp_Camaronailon!H30</f>
        <v>1.5E-3</v>
      </c>
      <c r="L31" s="31">
        <f>+Transa_Ltp_Camaronailon!N30</f>
        <v>0</v>
      </c>
      <c r="M31" s="77">
        <f>O30+K31+L31</f>
        <v>1.5040000000000001E-2</v>
      </c>
      <c r="N31" s="31"/>
      <c r="O31" s="77">
        <f t="shared" si="18"/>
        <v>1.5040000000000001E-2</v>
      </c>
      <c r="P31" s="202">
        <f t="shared" si="3"/>
        <v>0</v>
      </c>
      <c r="Q31" s="80">
        <f>+Transa_Ltp_Camaronailon!I30</f>
        <v>1.9000000000000002E-3</v>
      </c>
      <c r="R31" s="31">
        <f>+Transa_Ltp_Camaronailon!O30</f>
        <v>0</v>
      </c>
      <c r="S31" s="81">
        <f>U30+Q31+R31</f>
        <v>1.9E-2</v>
      </c>
      <c r="T31" s="31"/>
      <c r="U31" s="81">
        <f t="shared" si="19"/>
        <v>1.9E-2</v>
      </c>
      <c r="V31" s="141">
        <f t="shared" si="5"/>
        <v>0</v>
      </c>
      <c r="W31" s="84">
        <f>+Transa_Ltp_Camaronailon!J30</f>
        <v>1.4000000000000002E-3</v>
      </c>
      <c r="X31" s="31">
        <f>+Transa_Ltp_Camaronailon!P30</f>
        <v>0</v>
      </c>
      <c r="Y31" s="85">
        <f>AA30+W31+X31</f>
        <v>1.4000000000000002E-2</v>
      </c>
      <c r="Z31" s="31"/>
      <c r="AA31" s="85">
        <f t="shared" si="20"/>
        <v>1.4000000000000002E-2</v>
      </c>
      <c r="AB31" s="141">
        <f t="shared" si="7"/>
        <v>0</v>
      </c>
      <c r="AC31" s="88">
        <f>+Transa_Ltp_Camaronailon!K30</f>
        <v>2.9000000000000002E-3</v>
      </c>
      <c r="AD31" s="31">
        <f>+Transa_Ltp_Camaronailon!Q30</f>
        <v>0</v>
      </c>
      <c r="AE31" s="89">
        <f>AG30+AC31+AD31</f>
        <v>2.9000000000000001E-2</v>
      </c>
      <c r="AF31" s="31"/>
      <c r="AG31" s="192">
        <f t="shared" si="8"/>
        <v>2.9000000000000001E-2</v>
      </c>
      <c r="AH31" s="141">
        <f t="shared" si="9"/>
        <v>0</v>
      </c>
      <c r="AI31" s="92">
        <f>+Transa_Ltp_Camaronailon!L30</f>
        <v>1.1400000000000002E-3</v>
      </c>
      <c r="AJ31" s="31">
        <f>+Transa_Ltp_Camaronailon!R30</f>
        <v>0</v>
      </c>
      <c r="AK31" s="93">
        <f>AM30+AI31+AJ31</f>
        <v>1.14E-2</v>
      </c>
      <c r="AL31" s="31"/>
      <c r="AM31" s="89">
        <f t="shared" si="21"/>
        <v>1.14E-2</v>
      </c>
      <c r="AN31" s="141">
        <f t="shared" si="11"/>
        <v>0</v>
      </c>
      <c r="AO31" s="124">
        <f t="shared" si="22"/>
        <v>8.9400000000000018E-3</v>
      </c>
      <c r="AP31" s="32">
        <f t="shared" si="23"/>
        <v>0</v>
      </c>
      <c r="AQ31" s="77">
        <f>AS30+AO31+AP31</f>
        <v>8.9380000000000015E-2</v>
      </c>
      <c r="AR31" s="32">
        <f t="shared" si="24"/>
        <v>0</v>
      </c>
      <c r="AS31" s="89">
        <f t="shared" si="25"/>
        <v>8.9380000000000015E-2</v>
      </c>
      <c r="AT31" s="141">
        <f t="shared" si="16"/>
        <v>0</v>
      </c>
      <c r="AU31" s="516"/>
      <c r="AV31" s="539"/>
      <c r="AW31" s="519"/>
      <c r="AX31" s="539"/>
      <c r="AY31" s="579"/>
      <c r="AZ31" s="540"/>
    </row>
    <row r="32" spans="1:191">
      <c r="B32" s="577"/>
      <c r="C32" s="521" t="s">
        <v>118</v>
      </c>
      <c r="D32" s="100" t="s">
        <v>11</v>
      </c>
      <c r="E32" s="73">
        <f>+Transa_Ltp_Camaronailon!G31</f>
        <v>14.3011176</v>
      </c>
      <c r="F32" s="222">
        <f>+Transa_Ltp_Camaronailon!M31</f>
        <v>-1.6786378999999998</v>
      </c>
      <c r="G32" s="142">
        <f>E32+F32</f>
        <v>12.6224797</v>
      </c>
      <c r="H32" s="96"/>
      <c r="I32" s="142">
        <f t="shared" ref="I32:I35" si="27">G32-H32</f>
        <v>12.6224797</v>
      </c>
      <c r="J32" s="198">
        <f t="shared" si="1"/>
        <v>0</v>
      </c>
      <c r="K32" s="76">
        <f>+Transa_Ltp_Camaronailon!H31</f>
        <v>230.5203956</v>
      </c>
      <c r="L32" s="222">
        <f>+Transa_Ltp_Camaronailon!N31</f>
        <v>-26.858206399999997</v>
      </c>
      <c r="M32" s="138">
        <f>K32+L32</f>
        <v>203.6621892</v>
      </c>
      <c r="N32" s="402">
        <f>+D68</f>
        <v>41.507000000000005</v>
      </c>
      <c r="O32" s="133">
        <f t="shared" ref="O32:O35" si="28">M32-N32</f>
        <v>162.1551892</v>
      </c>
      <c r="P32" s="204">
        <f t="shared" si="3"/>
        <v>0.20380317113865143</v>
      </c>
      <c r="Q32" s="80">
        <f>+Transa_Ltp_Camaronailon!I31</f>
        <v>291.12989399999998</v>
      </c>
      <c r="R32" s="222">
        <f>+Transa_Ltp_Camaronailon!O31</f>
        <v>-33.929914999999994</v>
      </c>
      <c r="S32" s="143">
        <f>Q32+R32</f>
        <v>257.19997899999998</v>
      </c>
      <c r="T32" s="402">
        <f>+E68</f>
        <v>84.038999999999987</v>
      </c>
      <c r="U32" s="135">
        <f t="shared" ref="U32:U35" si="29">S32-T32</f>
        <v>173.160979</v>
      </c>
      <c r="V32" s="139">
        <f t="shared" si="5"/>
        <v>0.32674574985093602</v>
      </c>
      <c r="W32" s="84">
        <f>+Transa_Ltp_Camaronailon!J31</f>
        <v>214.51676399999999</v>
      </c>
      <c r="X32" s="222">
        <f>+Transa_Ltp_Camaronailon!P31</f>
        <v>-25.000989999999998</v>
      </c>
      <c r="Y32" s="144">
        <f>W32+X32</f>
        <v>189.51577399999999</v>
      </c>
      <c r="Z32" s="402">
        <f>+F68</f>
        <v>105.35600000000002</v>
      </c>
      <c r="AA32" s="144">
        <f t="shared" ref="AA32:AA35" si="30">Y32-Z32</f>
        <v>84.15977399999997</v>
      </c>
      <c r="AB32" s="139">
        <f t="shared" si="7"/>
        <v>0.55592206271969757</v>
      </c>
      <c r="AC32" s="88">
        <f>+Transa_Ltp_Camaronailon!K31</f>
        <v>444.356154</v>
      </c>
      <c r="AD32" s="222">
        <f>+Transa_Ltp_Camaronailon!Q31</f>
        <v>-51.787764999999993</v>
      </c>
      <c r="AE32" s="145">
        <f>AC32+AD32</f>
        <v>392.56838900000002</v>
      </c>
      <c r="AF32" s="402">
        <f>+G68</f>
        <v>95.631000000000014</v>
      </c>
      <c r="AG32" s="191">
        <f t="shared" si="8"/>
        <v>296.937389</v>
      </c>
      <c r="AH32" s="139">
        <f t="shared" si="9"/>
        <v>0.24360341453779155</v>
      </c>
      <c r="AI32" s="92">
        <f>+Transa_Ltp_Camaronailon!L31</f>
        <v>174.67793639999999</v>
      </c>
      <c r="AJ32" s="222">
        <f>+Transa_Ltp_Camaronailon!R31</f>
        <v>-20.357948999999998</v>
      </c>
      <c r="AK32" s="146">
        <f>AI32+AJ32</f>
        <v>154.3199874</v>
      </c>
      <c r="AL32" s="211">
        <f>+H68</f>
        <v>12.294</v>
      </c>
      <c r="AM32" s="106">
        <f t="shared" si="21"/>
        <v>142.02598739999999</v>
      </c>
      <c r="AN32" s="139">
        <f t="shared" si="11"/>
        <v>7.9665636364612616E-2</v>
      </c>
      <c r="AO32" s="131">
        <f t="shared" ref="AO32:AO35" si="31">+E32+K32+Q32+W32+AC32+AI32</f>
        <v>1369.5022615999999</v>
      </c>
      <c r="AP32" s="96">
        <f t="shared" ref="AP32:AP35" si="32">F32+L32+R32+X32+AD32+AJ32</f>
        <v>-159.61346329999998</v>
      </c>
      <c r="AQ32" s="138">
        <f>AO32+AP32</f>
        <v>1209.8887983</v>
      </c>
      <c r="AR32" s="96">
        <f t="shared" ref="AR32:AR35" si="33">H32+N32+T32+Z32+AF32+AL32</f>
        <v>338.827</v>
      </c>
      <c r="AS32" s="145">
        <f t="shared" ref="AS32:AS35" si="34">AQ32-AR32</f>
        <v>871.06179829999996</v>
      </c>
      <c r="AT32" s="139">
        <f t="shared" si="16"/>
        <v>0.28004805109038261</v>
      </c>
      <c r="AU32" s="582">
        <f>AO32+AO33</f>
        <v>1521.7070131999999</v>
      </c>
      <c r="AV32" s="533">
        <f>AP32+AP33</f>
        <v>-159.61346329999998</v>
      </c>
      <c r="AW32" s="583">
        <f>AU32+AV32</f>
        <v>1362.0935499</v>
      </c>
      <c r="AX32" s="533">
        <f>AR32+AR33</f>
        <v>338.827</v>
      </c>
      <c r="AY32" s="585">
        <f>AW32-AX32</f>
        <v>1023.2665499</v>
      </c>
      <c r="AZ32" s="537">
        <f>AX32/AW32</f>
        <v>0.24875457344679114</v>
      </c>
    </row>
    <row r="33" spans="1:191">
      <c r="B33" s="577"/>
      <c r="C33" s="522"/>
      <c r="D33" s="101" t="s">
        <v>12</v>
      </c>
      <c r="E33" s="73">
        <f>+Transa_Ltp_Camaronailon!G32</f>
        <v>1.7025139999999999</v>
      </c>
      <c r="F33" s="31">
        <f>+Transa_Ltp_Camaronailon!M32</f>
        <v>0</v>
      </c>
      <c r="G33" s="75">
        <f>E33+F33+I32</f>
        <v>14.3249937</v>
      </c>
      <c r="H33" s="31"/>
      <c r="I33" s="75">
        <f t="shared" si="27"/>
        <v>14.3249937</v>
      </c>
      <c r="J33" s="197">
        <f t="shared" si="1"/>
        <v>0</v>
      </c>
      <c r="K33" s="76">
        <f>+Transa_Ltp_Camaronailon!H32</f>
        <v>25.537710000000001</v>
      </c>
      <c r="L33" s="31">
        <f>+Transa_Ltp_Camaronailon!N32</f>
        <v>0</v>
      </c>
      <c r="M33" s="78">
        <f>O32+K33+L33</f>
        <v>187.6928992</v>
      </c>
      <c r="N33" s="31"/>
      <c r="O33" s="134">
        <f t="shared" si="28"/>
        <v>187.6928992</v>
      </c>
      <c r="P33" s="203">
        <f t="shared" si="3"/>
        <v>0</v>
      </c>
      <c r="Q33" s="80">
        <f>+Transa_Ltp_Camaronailon!I32</f>
        <v>32.347766</v>
      </c>
      <c r="R33" s="31">
        <f>+Transa_Ltp_Camaronailon!O32</f>
        <v>0</v>
      </c>
      <c r="S33" s="82">
        <f>U32+Q33+R33</f>
        <v>205.508745</v>
      </c>
      <c r="T33" s="31"/>
      <c r="U33" s="136">
        <f t="shared" si="29"/>
        <v>205.508745</v>
      </c>
      <c r="V33" s="140">
        <f t="shared" si="5"/>
        <v>0</v>
      </c>
      <c r="W33" s="84">
        <f>+Transa_Ltp_Camaronailon!J32</f>
        <v>23.835196</v>
      </c>
      <c r="X33" s="31">
        <f>+Transa_Ltp_Camaronailon!P32</f>
        <v>0</v>
      </c>
      <c r="Y33" s="86">
        <f>AA32+W33+X33</f>
        <v>107.99496999999997</v>
      </c>
      <c r="Z33" s="31"/>
      <c r="AA33" s="87">
        <f t="shared" si="30"/>
        <v>107.99496999999997</v>
      </c>
      <c r="AB33" s="140">
        <f t="shared" si="7"/>
        <v>0</v>
      </c>
      <c r="AC33" s="88">
        <f>+Transa_Ltp_Camaronailon!K32</f>
        <v>49.372906</v>
      </c>
      <c r="AD33" s="31">
        <f>+Transa_Ltp_Camaronailon!Q32</f>
        <v>0</v>
      </c>
      <c r="AE33" s="90">
        <f>AG32+AC33+AD33</f>
        <v>346.310295</v>
      </c>
      <c r="AF33" s="31"/>
      <c r="AG33" s="192">
        <f t="shared" si="8"/>
        <v>346.310295</v>
      </c>
      <c r="AH33" s="140">
        <f t="shared" si="9"/>
        <v>0</v>
      </c>
      <c r="AI33" s="92">
        <f>+Transa_Ltp_Camaronailon!L32</f>
        <v>19.4086596</v>
      </c>
      <c r="AJ33" s="31">
        <f>+Transa_Ltp_Camaronailon!R32</f>
        <v>0</v>
      </c>
      <c r="AK33" s="94">
        <f>AM32+AI33+AJ33</f>
        <v>161.43464699999998</v>
      </c>
      <c r="AL33" s="31"/>
      <c r="AM33" s="89">
        <f t="shared" si="21"/>
        <v>161.43464699999998</v>
      </c>
      <c r="AN33" s="140">
        <f t="shared" si="11"/>
        <v>0</v>
      </c>
      <c r="AO33" s="122">
        <f t="shared" si="31"/>
        <v>152.20475159999998</v>
      </c>
      <c r="AP33" s="31">
        <f t="shared" si="32"/>
        <v>0</v>
      </c>
      <c r="AQ33" s="78">
        <f>AS32+AO33+AP33</f>
        <v>1023.2665499</v>
      </c>
      <c r="AR33" s="31">
        <f t="shared" si="33"/>
        <v>0</v>
      </c>
      <c r="AS33" s="91">
        <f t="shared" si="34"/>
        <v>1023.2665499</v>
      </c>
      <c r="AT33" s="140">
        <f t="shared" si="16"/>
        <v>0</v>
      </c>
      <c r="AU33" s="511"/>
      <c r="AV33" s="534"/>
      <c r="AW33" s="584"/>
      <c r="AX33" s="534"/>
      <c r="AY33" s="536"/>
      <c r="AZ33" s="538"/>
    </row>
    <row r="34" spans="1:191" s="25" customFormat="1">
      <c r="A34" s="20"/>
      <c r="B34" s="577"/>
      <c r="C34" s="521" t="s">
        <v>119</v>
      </c>
      <c r="D34" s="100" t="s">
        <v>11</v>
      </c>
      <c r="E34" s="73">
        <f>+Transa_Ltp_Camaronailon!G33</f>
        <v>4.2000000000000002E-4</v>
      </c>
      <c r="F34" s="222">
        <f>+Transa_Ltp_Camaronailon!M33</f>
        <v>0</v>
      </c>
      <c r="G34" s="102">
        <f>E34+F34</f>
        <v>4.2000000000000002E-4</v>
      </c>
      <c r="H34" s="96"/>
      <c r="I34" s="102">
        <f t="shared" si="27"/>
        <v>4.2000000000000002E-4</v>
      </c>
      <c r="J34" s="198">
        <f t="shared" si="1"/>
        <v>0</v>
      </c>
      <c r="K34" s="76">
        <f>+Transa_Ltp_Camaronailon!H33</f>
        <v>6.7700000000000008E-3</v>
      </c>
      <c r="L34" s="222">
        <f>+Transa_Ltp_Camaronailon!N33</f>
        <v>0</v>
      </c>
      <c r="M34" s="138">
        <f>K34+L34</f>
        <v>6.7700000000000008E-3</v>
      </c>
      <c r="N34" s="211"/>
      <c r="O34" s="138">
        <f t="shared" si="28"/>
        <v>6.7700000000000008E-3</v>
      </c>
      <c r="P34" s="204">
        <f t="shared" si="3"/>
        <v>0</v>
      </c>
      <c r="Q34" s="80">
        <f>+Transa_Ltp_Camaronailon!I33</f>
        <v>8.5500000000000003E-3</v>
      </c>
      <c r="R34" s="222">
        <f>+Transa_Ltp_Camaronailon!O33</f>
        <v>0</v>
      </c>
      <c r="S34" s="104">
        <f>Q34+R34</f>
        <v>8.5500000000000003E-3</v>
      </c>
      <c r="T34" s="211"/>
      <c r="U34" s="104">
        <f t="shared" si="29"/>
        <v>8.5500000000000003E-3</v>
      </c>
      <c r="V34" s="139">
        <f t="shared" si="5"/>
        <v>0</v>
      </c>
      <c r="W34" s="84">
        <f>+Transa_Ltp_Camaronailon!J33</f>
        <v>6.3000000000000009E-3</v>
      </c>
      <c r="X34" s="222">
        <f>+Transa_Ltp_Camaronailon!P33</f>
        <v>0</v>
      </c>
      <c r="Y34" s="105">
        <f>W34+X34</f>
        <v>6.3000000000000009E-3</v>
      </c>
      <c r="Z34" s="211"/>
      <c r="AA34" s="105">
        <f t="shared" si="30"/>
        <v>6.3000000000000009E-3</v>
      </c>
      <c r="AB34" s="139">
        <f t="shared" si="7"/>
        <v>0</v>
      </c>
      <c r="AC34" s="88">
        <f>+Transa_Ltp_Camaronailon!K33</f>
        <v>1.3050000000000001E-2</v>
      </c>
      <c r="AD34" s="222">
        <f>+Transa_Ltp_Camaronailon!Q33</f>
        <v>0</v>
      </c>
      <c r="AE34" s="106">
        <f>AC34+AD34</f>
        <v>1.3050000000000001E-2</v>
      </c>
      <c r="AF34" s="211"/>
      <c r="AG34" s="191">
        <f t="shared" si="8"/>
        <v>1.3050000000000001E-2</v>
      </c>
      <c r="AH34" s="139">
        <f t="shared" si="9"/>
        <v>0</v>
      </c>
      <c r="AI34" s="92">
        <f>+Transa_Ltp_Camaronailon!L33</f>
        <v>5.13E-3</v>
      </c>
      <c r="AJ34" s="222">
        <f>+Transa_Ltp_Camaronailon!R33</f>
        <v>0</v>
      </c>
      <c r="AK34" s="107">
        <f>AI34+AJ34</f>
        <v>5.13E-3</v>
      </c>
      <c r="AL34" s="211"/>
      <c r="AM34" s="106">
        <f t="shared" si="21"/>
        <v>5.13E-3</v>
      </c>
      <c r="AN34" s="139">
        <f t="shared" si="11"/>
        <v>0</v>
      </c>
      <c r="AO34" s="131">
        <f t="shared" si="31"/>
        <v>4.0220000000000006E-2</v>
      </c>
      <c r="AP34" s="96">
        <f t="shared" si="32"/>
        <v>0</v>
      </c>
      <c r="AQ34" s="103">
        <f>AO34+AP34</f>
        <v>4.0220000000000006E-2</v>
      </c>
      <c r="AR34" s="96">
        <f t="shared" si="33"/>
        <v>0</v>
      </c>
      <c r="AS34" s="106">
        <f t="shared" si="34"/>
        <v>4.0220000000000006E-2</v>
      </c>
      <c r="AT34" s="139">
        <f t="shared" si="16"/>
        <v>0</v>
      </c>
      <c r="AU34" s="510">
        <f>AO34+AO35</f>
        <v>4.4690000000000007E-2</v>
      </c>
      <c r="AV34" s="512">
        <f>AP34+AP35</f>
        <v>0</v>
      </c>
      <c r="AW34" s="518">
        <f>AU34+AV34</f>
        <v>4.4690000000000007E-2</v>
      </c>
      <c r="AX34" s="512">
        <f>AR34+AR35</f>
        <v>0</v>
      </c>
      <c r="AY34" s="523">
        <f>AW34-AX34</f>
        <v>4.4690000000000007E-2</v>
      </c>
      <c r="AZ34" s="529">
        <f>AX34/AW34</f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</row>
    <row r="35" spans="1:191" s="25" customFormat="1">
      <c r="A35" s="20"/>
      <c r="B35" s="577"/>
      <c r="C35" s="522"/>
      <c r="D35" s="101" t="s">
        <v>12</v>
      </c>
      <c r="E35" s="73">
        <f>+Transa_Ltp_Camaronailon!G34</f>
        <v>5.0000000000000002E-5</v>
      </c>
      <c r="F35" s="31">
        <f>+Transa_Ltp_Camaronailon!M34</f>
        <v>0</v>
      </c>
      <c r="G35" s="75">
        <f>E35+F35+I34</f>
        <v>4.7000000000000004E-4</v>
      </c>
      <c r="H35" s="31"/>
      <c r="I35" s="75">
        <f t="shared" si="27"/>
        <v>4.7000000000000004E-4</v>
      </c>
      <c r="J35" s="197">
        <f t="shared" si="1"/>
        <v>0</v>
      </c>
      <c r="K35" s="76">
        <f>+Transa_Ltp_Camaronailon!H34</f>
        <v>7.5000000000000002E-4</v>
      </c>
      <c r="L35" s="31">
        <f>+Transa_Ltp_Camaronailon!N34</f>
        <v>0</v>
      </c>
      <c r="M35" s="78">
        <f>O34+K35+L35</f>
        <v>7.5200000000000006E-3</v>
      </c>
      <c r="N35" s="31"/>
      <c r="O35" s="77">
        <f t="shared" si="28"/>
        <v>7.5200000000000006E-3</v>
      </c>
      <c r="P35" s="203">
        <f t="shared" si="3"/>
        <v>0</v>
      </c>
      <c r="Q35" s="80">
        <f>+Transa_Ltp_Camaronailon!I34</f>
        <v>9.5000000000000011E-4</v>
      </c>
      <c r="R35" s="31">
        <f>+Transa_Ltp_Camaronailon!O34</f>
        <v>0</v>
      </c>
      <c r="S35" s="82">
        <f>U34+Q35+R35</f>
        <v>9.4999999999999998E-3</v>
      </c>
      <c r="T35" s="31"/>
      <c r="U35" s="81">
        <f t="shared" si="29"/>
        <v>9.4999999999999998E-3</v>
      </c>
      <c r="V35" s="140">
        <f t="shared" si="5"/>
        <v>0</v>
      </c>
      <c r="W35" s="84">
        <f>+Transa_Ltp_Camaronailon!J34</f>
        <v>7.000000000000001E-4</v>
      </c>
      <c r="X35" s="31">
        <f>+Transa_Ltp_Camaronailon!P34</f>
        <v>0</v>
      </c>
      <c r="Y35" s="86">
        <f>AA34+W35+X35</f>
        <v>7.000000000000001E-3</v>
      </c>
      <c r="Z35" s="31"/>
      <c r="AA35" s="86">
        <f t="shared" si="30"/>
        <v>7.000000000000001E-3</v>
      </c>
      <c r="AB35" s="140">
        <f t="shared" si="7"/>
        <v>0</v>
      </c>
      <c r="AC35" s="88">
        <f>+Transa_Ltp_Camaronailon!K34</f>
        <v>1.4500000000000001E-3</v>
      </c>
      <c r="AD35" s="31">
        <f>+Transa_Ltp_Camaronailon!Q34</f>
        <v>0</v>
      </c>
      <c r="AE35" s="90">
        <f>AG34+AC35+AD35</f>
        <v>1.4500000000000001E-2</v>
      </c>
      <c r="AF35" s="31"/>
      <c r="AG35" s="192">
        <f t="shared" si="8"/>
        <v>1.4500000000000001E-2</v>
      </c>
      <c r="AH35" s="140">
        <f t="shared" si="9"/>
        <v>0</v>
      </c>
      <c r="AI35" s="92">
        <f>+Transa_Ltp_Camaronailon!L34</f>
        <v>5.7000000000000009E-4</v>
      </c>
      <c r="AJ35" s="31">
        <f>+Transa_Ltp_Camaronailon!R34</f>
        <v>0</v>
      </c>
      <c r="AK35" s="94">
        <f>AM34+AI35+AJ35</f>
        <v>5.7000000000000002E-3</v>
      </c>
      <c r="AL35" s="31"/>
      <c r="AM35" s="89">
        <f t="shared" si="21"/>
        <v>5.7000000000000002E-3</v>
      </c>
      <c r="AN35" s="140">
        <f t="shared" si="11"/>
        <v>0</v>
      </c>
      <c r="AO35" s="122">
        <f t="shared" si="31"/>
        <v>4.4700000000000009E-3</v>
      </c>
      <c r="AP35" s="31">
        <f t="shared" si="32"/>
        <v>0</v>
      </c>
      <c r="AQ35" s="78">
        <f>AS34+AO35+AP35</f>
        <v>4.4690000000000007E-2</v>
      </c>
      <c r="AR35" s="31">
        <f t="shared" si="33"/>
        <v>0</v>
      </c>
      <c r="AS35" s="89">
        <f t="shared" si="34"/>
        <v>4.4690000000000007E-2</v>
      </c>
      <c r="AT35" s="140">
        <f t="shared" si="16"/>
        <v>0</v>
      </c>
      <c r="AU35" s="511"/>
      <c r="AV35" s="513"/>
      <c r="AW35" s="525"/>
      <c r="AX35" s="513"/>
      <c r="AY35" s="526"/>
      <c r="AZ35" s="53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1:191" ht="15" customHeight="1">
      <c r="B36" s="577"/>
      <c r="C36" s="521" t="s">
        <v>100</v>
      </c>
      <c r="D36" s="100" t="s">
        <v>11</v>
      </c>
      <c r="E36" s="73">
        <f>+Transa_Ltp_Camaronailon!G35</f>
        <v>0.197106</v>
      </c>
      <c r="F36" s="222">
        <f>+Transa_Ltp_Camaronailon!M35</f>
        <v>0</v>
      </c>
      <c r="G36" s="102">
        <f>E36+F36</f>
        <v>0.197106</v>
      </c>
      <c r="H36" s="96"/>
      <c r="I36" s="102">
        <f t="shared" si="0"/>
        <v>0.197106</v>
      </c>
      <c r="J36" s="198">
        <f t="shared" si="1"/>
        <v>0</v>
      </c>
      <c r="K36" s="76">
        <f>+Transa_Ltp_Camaronailon!H35</f>
        <v>3.1771609999999999</v>
      </c>
      <c r="L36" s="222">
        <f>+Transa_Ltp_Camaronailon!N35</f>
        <v>0</v>
      </c>
      <c r="M36" s="138">
        <f>K36+L36</f>
        <v>3.1771609999999999</v>
      </c>
      <c r="N36" s="211"/>
      <c r="O36" s="138">
        <f t="shared" si="2"/>
        <v>3.1771609999999999</v>
      </c>
      <c r="P36" s="204">
        <f t="shared" si="3"/>
        <v>0</v>
      </c>
      <c r="Q36" s="80">
        <f>+Transa_Ltp_Camaronailon!I35</f>
        <v>4.0125150000000005</v>
      </c>
      <c r="R36" s="222">
        <f>+Transa_Ltp_Camaronailon!O35</f>
        <v>0</v>
      </c>
      <c r="S36" s="104">
        <f>Q36+R36</f>
        <v>4.0125150000000005</v>
      </c>
      <c r="T36" s="211"/>
      <c r="U36" s="104">
        <f t="shared" si="4"/>
        <v>4.0125150000000005</v>
      </c>
      <c r="V36" s="139">
        <f t="shared" si="5"/>
        <v>0</v>
      </c>
      <c r="W36" s="84">
        <f>+Transa_Ltp_Camaronailon!J35</f>
        <v>2.9565900000000003</v>
      </c>
      <c r="X36" s="222">
        <f>+Transa_Ltp_Camaronailon!P35</f>
        <v>0</v>
      </c>
      <c r="Y36" s="105">
        <f>W36+X36</f>
        <v>2.9565900000000003</v>
      </c>
      <c r="Z36" s="211">
        <f>+F70</f>
        <v>1</v>
      </c>
      <c r="AA36" s="105">
        <f t="shared" si="6"/>
        <v>1.9565900000000003</v>
      </c>
      <c r="AB36" s="139">
        <f t="shared" si="7"/>
        <v>0.33822748504188943</v>
      </c>
      <c r="AC36" s="88">
        <f>+Transa_Ltp_Camaronailon!K35</f>
        <v>6.1243650000000001</v>
      </c>
      <c r="AD36" s="222">
        <f>+Transa_Ltp_Camaronailon!Q35</f>
        <v>0</v>
      </c>
      <c r="AE36" s="106">
        <f>AC36+AD36</f>
        <v>6.1243650000000001</v>
      </c>
      <c r="AF36" s="211">
        <f>+G70</f>
        <v>4.9960000000000004</v>
      </c>
      <c r="AG36" s="191">
        <f t="shared" si="8"/>
        <v>1.1283649999999996</v>
      </c>
      <c r="AH36" s="139">
        <f t="shared" si="9"/>
        <v>0.81575804185413514</v>
      </c>
      <c r="AI36" s="92">
        <f>+Transa_Ltp_Camaronailon!L35</f>
        <v>2.4075090000000001</v>
      </c>
      <c r="AJ36" s="222">
        <f>+Transa_Ltp_Camaronailon!R35</f>
        <v>0</v>
      </c>
      <c r="AK36" s="107">
        <f>AI36+AJ36</f>
        <v>2.4075090000000001</v>
      </c>
      <c r="AL36" s="211">
        <f>+H70</f>
        <v>2.4079999999999999</v>
      </c>
      <c r="AM36" s="106">
        <f t="shared" si="21"/>
        <v>-4.9099999999979715E-4</v>
      </c>
      <c r="AN36" s="139">
        <f>IF(AK36&gt;0,AL36/AK36,"0%")</f>
        <v>1.0002039452396647</v>
      </c>
      <c r="AO36" s="131">
        <f t="shared" si="12"/>
        <v>18.875246000000001</v>
      </c>
      <c r="AP36" s="96">
        <f t="shared" si="13"/>
        <v>0</v>
      </c>
      <c r="AQ36" s="103">
        <f>AO36+AP36</f>
        <v>18.875246000000001</v>
      </c>
      <c r="AR36" s="96">
        <f t="shared" si="14"/>
        <v>8.4039999999999999</v>
      </c>
      <c r="AS36" s="106">
        <f t="shared" si="15"/>
        <v>10.471246000000001</v>
      </c>
      <c r="AT36" s="139">
        <f t="shared" si="16"/>
        <v>0.44523923025956852</v>
      </c>
      <c r="AU36" s="510">
        <f>AO36+AO37</f>
        <v>20.973016999999999</v>
      </c>
      <c r="AV36" s="533">
        <f>AP36+AP37</f>
        <v>0</v>
      </c>
      <c r="AW36" s="518">
        <f>AU36+AV36</f>
        <v>20.973016999999999</v>
      </c>
      <c r="AX36" s="533">
        <f>AR36+AR37</f>
        <v>8.4039999999999999</v>
      </c>
      <c r="AY36" s="535">
        <f>AW36-AX36</f>
        <v>12.569016999999999</v>
      </c>
      <c r="AZ36" s="537">
        <f>AX36/AW36</f>
        <v>0.40070534439561084</v>
      </c>
    </row>
    <row r="37" spans="1:191">
      <c r="B37" s="577"/>
      <c r="C37" s="522"/>
      <c r="D37" s="101" t="s">
        <v>12</v>
      </c>
      <c r="E37" s="73">
        <f>+Transa_Ltp_Camaronailon!G36</f>
        <v>2.3465E-2</v>
      </c>
      <c r="F37" s="31">
        <f>+Transa_Ltp_Camaronailon!M36</f>
        <v>0</v>
      </c>
      <c r="G37" s="75">
        <f>E37+F37+I36</f>
        <v>0.22057100000000002</v>
      </c>
      <c r="H37" s="31"/>
      <c r="I37" s="75">
        <f t="shared" si="0"/>
        <v>0.22057100000000002</v>
      </c>
      <c r="J37" s="197">
        <f t="shared" si="1"/>
        <v>0</v>
      </c>
      <c r="K37" s="76">
        <f>+Transa_Ltp_Camaronailon!H36</f>
        <v>0.35197499999999998</v>
      </c>
      <c r="L37" s="31">
        <f>+Transa_Ltp_Camaronailon!N36</f>
        <v>0</v>
      </c>
      <c r="M37" s="78">
        <f>O36+K37+L37</f>
        <v>3.5291359999999998</v>
      </c>
      <c r="N37" s="31"/>
      <c r="O37" s="77">
        <f t="shared" si="2"/>
        <v>3.5291359999999998</v>
      </c>
      <c r="P37" s="203">
        <f t="shared" si="3"/>
        <v>0</v>
      </c>
      <c r="Q37" s="80">
        <f>+Transa_Ltp_Camaronailon!I36</f>
        <v>0.44583500000000004</v>
      </c>
      <c r="R37" s="31">
        <f>+Transa_Ltp_Camaronailon!O36</f>
        <v>0</v>
      </c>
      <c r="S37" s="82">
        <f>U36+Q37+R37</f>
        <v>4.4583500000000003</v>
      </c>
      <c r="T37" s="31"/>
      <c r="U37" s="81">
        <f t="shared" si="4"/>
        <v>4.4583500000000003</v>
      </c>
      <c r="V37" s="140">
        <f t="shared" si="5"/>
        <v>0</v>
      </c>
      <c r="W37" s="84">
        <f>+Transa_Ltp_Camaronailon!J36</f>
        <v>0.32851000000000002</v>
      </c>
      <c r="X37" s="31">
        <f>+Transa_Ltp_Camaronailon!P36</f>
        <v>0</v>
      </c>
      <c r="Y37" s="86">
        <f>AA36+W37+X37</f>
        <v>2.2851000000000004</v>
      </c>
      <c r="Z37" s="31"/>
      <c r="AA37" s="85">
        <f t="shared" si="6"/>
        <v>2.2851000000000004</v>
      </c>
      <c r="AB37" s="140">
        <f t="shared" si="7"/>
        <v>0</v>
      </c>
      <c r="AC37" s="88">
        <f>+Transa_Ltp_Camaronailon!K36</f>
        <v>0.68048500000000001</v>
      </c>
      <c r="AD37" s="31">
        <f>+Transa_Ltp_Camaronailon!Q36</f>
        <v>0</v>
      </c>
      <c r="AE37" s="90">
        <f>AG36+AC37+AD37</f>
        <v>1.8088499999999996</v>
      </c>
      <c r="AF37" s="31"/>
      <c r="AG37" s="192">
        <f t="shared" si="8"/>
        <v>1.8088499999999996</v>
      </c>
      <c r="AH37" s="140">
        <f t="shared" si="9"/>
        <v>0</v>
      </c>
      <c r="AI37" s="92">
        <f>+Transa_Ltp_Camaronailon!L36</f>
        <v>0.26750099999999999</v>
      </c>
      <c r="AJ37" s="31">
        <f>+Transa_Ltp_Camaronailon!R36</f>
        <v>0</v>
      </c>
      <c r="AK37" s="94">
        <f>AM36+AI37+AJ37</f>
        <v>0.26701000000000019</v>
      </c>
      <c r="AL37" s="31"/>
      <c r="AM37" s="89">
        <f t="shared" si="21"/>
        <v>0.26701000000000019</v>
      </c>
      <c r="AN37" s="140">
        <f t="shared" si="11"/>
        <v>0</v>
      </c>
      <c r="AO37" s="122">
        <f t="shared" si="12"/>
        <v>2.0977709999999998</v>
      </c>
      <c r="AP37" s="31">
        <f t="shared" si="13"/>
        <v>0</v>
      </c>
      <c r="AQ37" s="78">
        <f>AS36+AO37+AP37</f>
        <v>12.569017000000001</v>
      </c>
      <c r="AR37" s="31">
        <f t="shared" si="14"/>
        <v>0</v>
      </c>
      <c r="AS37" s="89">
        <f t="shared" si="15"/>
        <v>12.569017000000001</v>
      </c>
      <c r="AT37" s="140">
        <f t="shared" si="16"/>
        <v>0</v>
      </c>
      <c r="AU37" s="511"/>
      <c r="AV37" s="534"/>
      <c r="AW37" s="525"/>
      <c r="AX37" s="534"/>
      <c r="AY37" s="536"/>
      <c r="AZ37" s="538"/>
    </row>
    <row r="38" spans="1:191" ht="15" customHeight="1">
      <c r="B38" s="577"/>
      <c r="C38" s="521" t="s">
        <v>105</v>
      </c>
      <c r="D38" s="100" t="s">
        <v>11</v>
      </c>
      <c r="E38" s="73">
        <f>+Transa_Ltp_Camaronailon!G37</f>
        <v>1.1339999999999999E-2</v>
      </c>
      <c r="F38" s="222">
        <f>+Transa_Ltp_Camaronailon!M37</f>
        <v>0</v>
      </c>
      <c r="G38" s="102">
        <f>E38+F38</f>
        <v>1.1339999999999999E-2</v>
      </c>
      <c r="H38" s="96"/>
      <c r="I38" s="102">
        <f t="shared" si="0"/>
        <v>1.1339999999999999E-2</v>
      </c>
      <c r="J38" s="198">
        <f t="shared" si="1"/>
        <v>0</v>
      </c>
      <c r="K38" s="76">
        <f>+Transa_Ltp_Camaronailon!H37</f>
        <v>0.18279000000000001</v>
      </c>
      <c r="L38" s="222">
        <f>+Transa_Ltp_Camaronailon!N37</f>
        <v>0</v>
      </c>
      <c r="M38" s="138">
        <f>K38+L38</f>
        <v>0.18279000000000001</v>
      </c>
      <c r="N38" s="211"/>
      <c r="O38" s="138">
        <f t="shared" si="2"/>
        <v>0.18279000000000001</v>
      </c>
      <c r="P38" s="204">
        <f t="shared" si="3"/>
        <v>0</v>
      </c>
      <c r="Q38" s="80">
        <f>+Transa_Ltp_Camaronailon!I37</f>
        <v>0.23085</v>
      </c>
      <c r="R38" s="222">
        <f>+Transa_Ltp_Camaronailon!O37</f>
        <v>0</v>
      </c>
      <c r="S38" s="104">
        <f>Q38+R38</f>
        <v>0.23085</v>
      </c>
      <c r="T38" s="211"/>
      <c r="U38" s="104">
        <f t="shared" si="4"/>
        <v>0.23085</v>
      </c>
      <c r="V38" s="139">
        <f t="shared" si="5"/>
        <v>0</v>
      </c>
      <c r="W38" s="84">
        <f>+Transa_Ltp_Camaronailon!J37</f>
        <v>0.1701</v>
      </c>
      <c r="X38" s="222">
        <f>+Transa_Ltp_Camaronailon!P37</f>
        <v>0</v>
      </c>
      <c r="Y38" s="105">
        <f>W38+X38</f>
        <v>0.1701</v>
      </c>
      <c r="Z38" s="211"/>
      <c r="AA38" s="105">
        <f t="shared" si="6"/>
        <v>0.1701</v>
      </c>
      <c r="AB38" s="139">
        <f t="shared" si="7"/>
        <v>0</v>
      </c>
      <c r="AC38" s="88">
        <f>+Transa_Ltp_Camaronailon!K37</f>
        <v>0.35235</v>
      </c>
      <c r="AD38" s="222">
        <f>+Transa_Ltp_Camaronailon!Q37</f>
        <v>0</v>
      </c>
      <c r="AE38" s="106">
        <f>AC38+AD38</f>
        <v>0.35235</v>
      </c>
      <c r="AF38" s="211"/>
      <c r="AG38" s="191">
        <f t="shared" si="8"/>
        <v>0.35235</v>
      </c>
      <c r="AH38" s="139">
        <f t="shared" si="9"/>
        <v>0</v>
      </c>
      <c r="AI38" s="92">
        <f>+Transa_Ltp_Camaronailon!L37</f>
        <v>0.13850999999999999</v>
      </c>
      <c r="AJ38" s="222">
        <f>+Transa_Ltp_Camaronailon!R37</f>
        <v>0</v>
      </c>
      <c r="AK38" s="107">
        <f>AI38+AJ38</f>
        <v>0.13850999999999999</v>
      </c>
      <c r="AL38" s="211"/>
      <c r="AM38" s="106">
        <f t="shared" si="21"/>
        <v>0.13850999999999999</v>
      </c>
      <c r="AN38" s="139">
        <f t="shared" si="11"/>
        <v>0</v>
      </c>
      <c r="AO38" s="131">
        <f t="shared" ref="AO38:AO55" si="35">+E38+K38+Q38+W38+AC38+AI38</f>
        <v>1.0859399999999999</v>
      </c>
      <c r="AP38" s="96">
        <f t="shared" si="13"/>
        <v>0</v>
      </c>
      <c r="AQ38" s="103">
        <f>AO38+AP38</f>
        <v>1.0859399999999999</v>
      </c>
      <c r="AR38" s="96">
        <f t="shared" si="14"/>
        <v>0</v>
      </c>
      <c r="AS38" s="106">
        <f t="shared" si="15"/>
        <v>1.0859399999999999</v>
      </c>
      <c r="AT38" s="139">
        <f t="shared" si="16"/>
        <v>0</v>
      </c>
      <c r="AU38" s="510">
        <f>AO38+AO39</f>
        <v>1.2066299999999999</v>
      </c>
      <c r="AV38" s="533">
        <f>AP38+AP39</f>
        <v>0</v>
      </c>
      <c r="AW38" s="518">
        <f>AU38+AV38</f>
        <v>1.2066299999999999</v>
      </c>
      <c r="AX38" s="533">
        <f>AR38+AR39</f>
        <v>0</v>
      </c>
      <c r="AY38" s="535">
        <f>AW38-AX38</f>
        <v>1.2066299999999999</v>
      </c>
      <c r="AZ38" s="537">
        <f>AX38/AW38</f>
        <v>0</v>
      </c>
    </row>
    <row r="39" spans="1:191">
      <c r="B39" s="577"/>
      <c r="C39" s="522"/>
      <c r="D39" s="101" t="s">
        <v>12</v>
      </c>
      <c r="E39" s="73">
        <f>+Transa_Ltp_Camaronailon!G38</f>
        <v>1.3500000000000001E-3</v>
      </c>
      <c r="F39" s="31">
        <f>+Transa_Ltp_Camaronailon!M38</f>
        <v>0</v>
      </c>
      <c r="G39" s="75">
        <f>E39+F39+I38</f>
        <v>1.269E-2</v>
      </c>
      <c r="H39" s="31"/>
      <c r="I39" s="75">
        <f t="shared" si="0"/>
        <v>1.269E-2</v>
      </c>
      <c r="J39" s="197">
        <f t="shared" si="1"/>
        <v>0</v>
      </c>
      <c r="K39" s="76">
        <f>+Transa_Ltp_Camaronailon!H38</f>
        <v>2.0250000000000001E-2</v>
      </c>
      <c r="L39" s="31">
        <f>+Transa_Ltp_Camaronailon!N38</f>
        <v>0</v>
      </c>
      <c r="M39" s="78">
        <f>O38+K39+L39</f>
        <v>0.20304</v>
      </c>
      <c r="N39" s="31"/>
      <c r="O39" s="77">
        <f t="shared" si="2"/>
        <v>0.20304</v>
      </c>
      <c r="P39" s="203">
        <f t="shared" si="3"/>
        <v>0</v>
      </c>
      <c r="Q39" s="80">
        <f>+Transa_Ltp_Camaronailon!I38</f>
        <v>2.5649999999999999E-2</v>
      </c>
      <c r="R39" s="31">
        <f>+Transa_Ltp_Camaronailon!O38</f>
        <v>0</v>
      </c>
      <c r="S39" s="82">
        <f>U38+Q39+R39</f>
        <v>0.25650000000000001</v>
      </c>
      <c r="T39" s="31"/>
      <c r="U39" s="81">
        <f t="shared" si="4"/>
        <v>0.25650000000000001</v>
      </c>
      <c r="V39" s="140">
        <f t="shared" si="5"/>
        <v>0</v>
      </c>
      <c r="W39" s="84">
        <f>+Transa_Ltp_Camaronailon!J38</f>
        <v>1.89E-2</v>
      </c>
      <c r="X39" s="31">
        <f>+Transa_Ltp_Camaronailon!P38</f>
        <v>0</v>
      </c>
      <c r="Y39" s="85">
        <f>AA38+W39+X39</f>
        <v>0.189</v>
      </c>
      <c r="Z39" s="31"/>
      <c r="AA39" s="85">
        <f t="shared" si="6"/>
        <v>0.189</v>
      </c>
      <c r="AB39" s="140">
        <f t="shared" si="7"/>
        <v>0</v>
      </c>
      <c r="AC39" s="88">
        <f>+Transa_Ltp_Camaronailon!K38</f>
        <v>3.9149999999999997E-2</v>
      </c>
      <c r="AD39" s="31">
        <f>+Transa_Ltp_Camaronailon!Q38</f>
        <v>0</v>
      </c>
      <c r="AE39" s="90">
        <f>AG38+AC39+AD39</f>
        <v>0.39150000000000001</v>
      </c>
      <c r="AF39" s="31"/>
      <c r="AG39" s="192">
        <f t="shared" si="8"/>
        <v>0.39150000000000001</v>
      </c>
      <c r="AH39" s="140">
        <f t="shared" si="9"/>
        <v>0</v>
      </c>
      <c r="AI39" s="92">
        <f>+Transa_Ltp_Camaronailon!L38</f>
        <v>1.5390000000000001E-2</v>
      </c>
      <c r="AJ39" s="31">
        <f>+Transa_Ltp_Camaronailon!R38</f>
        <v>0</v>
      </c>
      <c r="AK39" s="94">
        <f>AM38+AI39+AJ39</f>
        <v>0.15389999999999998</v>
      </c>
      <c r="AL39" s="31"/>
      <c r="AM39" s="89">
        <f>AK39-AL39</f>
        <v>0.15389999999999998</v>
      </c>
      <c r="AN39" s="140">
        <f t="shared" si="11"/>
        <v>0</v>
      </c>
      <c r="AO39" s="122">
        <f t="shared" si="35"/>
        <v>0.12069000000000001</v>
      </c>
      <c r="AP39" s="31">
        <f t="shared" si="13"/>
        <v>0</v>
      </c>
      <c r="AQ39" s="78">
        <f>AS38+AO39+AP39</f>
        <v>1.2066299999999999</v>
      </c>
      <c r="AR39" s="31">
        <f t="shared" si="14"/>
        <v>0</v>
      </c>
      <c r="AS39" s="89">
        <f t="shared" si="15"/>
        <v>1.2066299999999999</v>
      </c>
      <c r="AT39" s="140">
        <f t="shared" si="16"/>
        <v>0</v>
      </c>
      <c r="AU39" s="511"/>
      <c r="AV39" s="534"/>
      <c r="AW39" s="525"/>
      <c r="AX39" s="534"/>
      <c r="AY39" s="536"/>
      <c r="AZ39" s="538"/>
    </row>
    <row r="40" spans="1:191" s="25" customFormat="1">
      <c r="A40" s="20"/>
      <c r="B40" s="577"/>
      <c r="C40" s="509" t="s">
        <v>107</v>
      </c>
      <c r="D40" s="100" t="s">
        <v>11</v>
      </c>
      <c r="E40" s="73">
        <f>+Transa_Ltp_Camaronailon!G39</f>
        <v>3.7800000000000004E-3</v>
      </c>
      <c r="F40" s="222">
        <f>+Transa_Ltp_Camaronailon!M39</f>
        <v>0</v>
      </c>
      <c r="G40" s="102">
        <f>E40+F40</f>
        <v>3.7800000000000004E-3</v>
      </c>
      <c r="H40" s="96"/>
      <c r="I40" s="102">
        <f t="shared" si="0"/>
        <v>3.7800000000000004E-3</v>
      </c>
      <c r="J40" s="198">
        <f t="shared" si="1"/>
        <v>0</v>
      </c>
      <c r="K40" s="76">
        <f>+Transa_Ltp_Camaronailon!H39</f>
        <v>6.0930000000000005E-2</v>
      </c>
      <c r="L40" s="222">
        <f>+Transa_Ltp_Camaronailon!N39</f>
        <v>0</v>
      </c>
      <c r="M40" s="138">
        <f>K40+L40</f>
        <v>6.0930000000000005E-2</v>
      </c>
      <c r="N40" s="211"/>
      <c r="O40" s="138">
        <f t="shared" si="2"/>
        <v>6.0930000000000005E-2</v>
      </c>
      <c r="P40" s="204">
        <f t="shared" si="3"/>
        <v>0</v>
      </c>
      <c r="Q40" s="80">
        <f>+Transa_Ltp_Camaronailon!I39</f>
        <v>7.6950000000000005E-2</v>
      </c>
      <c r="R40" s="222">
        <f>+Transa_Ltp_Camaronailon!O39</f>
        <v>0</v>
      </c>
      <c r="S40" s="104">
        <f>Q40+R40</f>
        <v>7.6950000000000005E-2</v>
      </c>
      <c r="T40" s="211"/>
      <c r="U40" s="104">
        <f t="shared" si="4"/>
        <v>7.6950000000000005E-2</v>
      </c>
      <c r="V40" s="139">
        <f t="shared" si="5"/>
        <v>0</v>
      </c>
      <c r="W40" s="84">
        <f>+Transa_Ltp_Camaronailon!J39</f>
        <v>5.67E-2</v>
      </c>
      <c r="X40" s="222">
        <f>+Transa_Ltp_Camaronailon!P39</f>
        <v>0</v>
      </c>
      <c r="Y40" s="105">
        <f>W40+X40</f>
        <v>5.67E-2</v>
      </c>
      <c r="Z40" s="211"/>
      <c r="AA40" s="105">
        <f t="shared" si="6"/>
        <v>5.67E-2</v>
      </c>
      <c r="AB40" s="139">
        <f t="shared" si="7"/>
        <v>0</v>
      </c>
      <c r="AC40" s="88">
        <f>+Transa_Ltp_Camaronailon!K39</f>
        <v>0.11745000000000001</v>
      </c>
      <c r="AD40" s="222">
        <f>+Transa_Ltp_Camaronailon!Q39</f>
        <v>0</v>
      </c>
      <c r="AE40" s="106">
        <f>AC40+AD40</f>
        <v>0.11745000000000001</v>
      </c>
      <c r="AF40" s="211"/>
      <c r="AG40" s="191">
        <f t="shared" si="8"/>
        <v>0.11745000000000001</v>
      </c>
      <c r="AH40" s="139">
        <f t="shared" si="9"/>
        <v>0</v>
      </c>
      <c r="AI40" s="92">
        <f>+Transa_Ltp_Camaronailon!L39</f>
        <v>4.6170000000000003E-2</v>
      </c>
      <c r="AJ40" s="222">
        <f>+Transa_Ltp_Camaronailon!R39</f>
        <v>0</v>
      </c>
      <c r="AK40" s="107">
        <f>AI40+AJ40</f>
        <v>4.6170000000000003E-2</v>
      </c>
      <c r="AL40" s="211"/>
      <c r="AM40" s="106">
        <f t="shared" si="21"/>
        <v>4.6170000000000003E-2</v>
      </c>
      <c r="AN40" s="139">
        <f>IF(AK40&gt;0,AL40/AK40,"0%")</f>
        <v>0</v>
      </c>
      <c r="AO40" s="131">
        <f t="shared" si="35"/>
        <v>0.36198000000000002</v>
      </c>
      <c r="AP40" s="96">
        <f t="shared" si="13"/>
        <v>0</v>
      </c>
      <c r="AQ40" s="103">
        <f>AO40+AP40</f>
        <v>0.36198000000000002</v>
      </c>
      <c r="AR40" s="96">
        <f t="shared" si="14"/>
        <v>0</v>
      </c>
      <c r="AS40" s="106">
        <f t="shared" si="15"/>
        <v>0.36198000000000002</v>
      </c>
      <c r="AT40" s="139">
        <f t="shared" si="16"/>
        <v>0</v>
      </c>
      <c r="AU40" s="510">
        <f>AO40+AO41</f>
        <v>0.40221000000000001</v>
      </c>
      <c r="AV40" s="512">
        <f>AP40+AP41</f>
        <v>0</v>
      </c>
      <c r="AW40" s="518">
        <f>AU40+AV40</f>
        <v>0.40221000000000001</v>
      </c>
      <c r="AX40" s="512">
        <f>AR40+AR41</f>
        <v>0</v>
      </c>
      <c r="AY40" s="523">
        <f>AW40-AX40</f>
        <v>0.40221000000000001</v>
      </c>
      <c r="AZ40" s="529">
        <f>AX40/AW40</f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</row>
    <row r="41" spans="1:191" s="25" customFormat="1">
      <c r="A41" s="20"/>
      <c r="B41" s="577"/>
      <c r="C41" s="520"/>
      <c r="D41" s="101" t="s">
        <v>12</v>
      </c>
      <c r="E41" s="73">
        <f>+Transa_Ltp_Camaronailon!G40</f>
        <v>4.5000000000000004E-4</v>
      </c>
      <c r="F41" s="31">
        <f>+Transa_Ltp_Camaronailon!M40</f>
        <v>0</v>
      </c>
      <c r="G41" s="74">
        <f>E41+F41+I40</f>
        <v>4.2300000000000003E-3</v>
      </c>
      <c r="H41" s="32"/>
      <c r="I41" s="74">
        <f t="shared" si="0"/>
        <v>4.2300000000000003E-3</v>
      </c>
      <c r="J41" s="197">
        <f t="shared" si="1"/>
        <v>0</v>
      </c>
      <c r="K41" s="76">
        <f>+Transa_Ltp_Camaronailon!H40</f>
        <v>6.7500000000000008E-3</v>
      </c>
      <c r="L41" s="31">
        <f>+Transa_Ltp_Camaronailon!N40</f>
        <v>0</v>
      </c>
      <c r="M41" s="77">
        <f>O40+K41+L41</f>
        <v>6.7680000000000004E-2</v>
      </c>
      <c r="N41" s="31"/>
      <c r="O41" s="77">
        <f t="shared" si="2"/>
        <v>6.7680000000000004E-2</v>
      </c>
      <c r="P41" s="203">
        <f t="shared" si="3"/>
        <v>0</v>
      </c>
      <c r="Q41" s="80">
        <f>+Transa_Ltp_Camaronailon!I40</f>
        <v>8.5500000000000003E-3</v>
      </c>
      <c r="R41" s="31">
        <f>+Transa_Ltp_Camaronailon!O40</f>
        <v>0</v>
      </c>
      <c r="S41" s="81">
        <f>U40+Q41+R41</f>
        <v>8.5500000000000007E-2</v>
      </c>
      <c r="T41" s="31"/>
      <c r="U41" s="81">
        <f t="shared" si="4"/>
        <v>8.5500000000000007E-2</v>
      </c>
      <c r="V41" s="140">
        <f t="shared" si="5"/>
        <v>0</v>
      </c>
      <c r="W41" s="84">
        <f>+Transa_Ltp_Camaronailon!J40</f>
        <v>6.3E-3</v>
      </c>
      <c r="X41" s="31">
        <f>+Transa_Ltp_Camaronailon!P40</f>
        <v>0</v>
      </c>
      <c r="Y41" s="85">
        <f>AA40+W41+X41</f>
        <v>6.3E-2</v>
      </c>
      <c r="Z41" s="31"/>
      <c r="AA41" s="85">
        <f t="shared" si="6"/>
        <v>6.3E-2</v>
      </c>
      <c r="AB41" s="140">
        <f t="shared" si="7"/>
        <v>0</v>
      </c>
      <c r="AC41" s="88">
        <f>+Transa_Ltp_Camaronailon!K40</f>
        <v>1.3050000000000001E-2</v>
      </c>
      <c r="AD41" s="31">
        <f>+Transa_Ltp_Camaronailon!Q40</f>
        <v>0</v>
      </c>
      <c r="AE41" s="89">
        <f>AG40+AC41+AD41</f>
        <v>0.1305</v>
      </c>
      <c r="AF41" s="31"/>
      <c r="AG41" s="192">
        <f t="shared" si="8"/>
        <v>0.1305</v>
      </c>
      <c r="AH41" s="140">
        <f t="shared" si="9"/>
        <v>0</v>
      </c>
      <c r="AI41" s="92">
        <f>+Transa_Ltp_Camaronailon!L40</f>
        <v>5.13E-3</v>
      </c>
      <c r="AJ41" s="31">
        <f>+Transa_Ltp_Camaronailon!R40</f>
        <v>0</v>
      </c>
      <c r="AK41" s="93">
        <f>AM40+AI41+AJ41</f>
        <v>5.1300000000000005E-2</v>
      </c>
      <c r="AL41" s="31"/>
      <c r="AM41" s="89">
        <f>AK41-AL41</f>
        <v>5.1300000000000005E-2</v>
      </c>
      <c r="AN41" s="140">
        <f t="shared" si="11"/>
        <v>0</v>
      </c>
      <c r="AO41" s="122">
        <f t="shared" si="35"/>
        <v>4.0230000000000002E-2</v>
      </c>
      <c r="AP41" s="32">
        <f t="shared" si="13"/>
        <v>0</v>
      </c>
      <c r="AQ41" s="77">
        <f>AS40+AO41+AP41</f>
        <v>0.40221000000000001</v>
      </c>
      <c r="AR41" s="32">
        <f t="shared" si="14"/>
        <v>0</v>
      </c>
      <c r="AS41" s="89">
        <f t="shared" si="15"/>
        <v>0.40221000000000001</v>
      </c>
      <c r="AT41" s="140">
        <f t="shared" si="16"/>
        <v>0</v>
      </c>
      <c r="AU41" s="516"/>
      <c r="AV41" s="517"/>
      <c r="AW41" s="519"/>
      <c r="AX41" s="517"/>
      <c r="AY41" s="524"/>
      <c r="AZ41" s="53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</row>
    <row r="42" spans="1:191" s="25" customFormat="1">
      <c r="A42" s="20"/>
      <c r="B42" s="577"/>
      <c r="C42" s="509" t="s">
        <v>112</v>
      </c>
      <c r="D42" s="100" t="s">
        <v>11</v>
      </c>
      <c r="E42" s="73">
        <f>+Transa_Ltp_Camaronailon!G41</f>
        <v>1.15122E-2</v>
      </c>
      <c r="F42" s="222">
        <f>+Transa_Ltp_Camaronailon!M41</f>
        <v>-0.35584170000000004</v>
      </c>
      <c r="G42" s="102">
        <f>E42+F42</f>
        <v>-0.34432950000000007</v>
      </c>
      <c r="H42" s="96"/>
      <c r="I42" s="102">
        <f t="shared" ref="I42:I45" si="36">G42-H42</f>
        <v>-0.34432950000000007</v>
      </c>
      <c r="J42" s="198" t="str">
        <f t="shared" si="1"/>
        <v>0%</v>
      </c>
      <c r="K42" s="76">
        <f>+Transa_Ltp_Camaronailon!H41</f>
        <v>0.1855657</v>
      </c>
      <c r="L42" s="222">
        <f>+Transa_Ltp_Camaronailon!N41</f>
        <v>-5.6934672000000006</v>
      </c>
      <c r="M42" s="138">
        <f>K42+L42</f>
        <v>-5.5079015000000009</v>
      </c>
      <c r="N42" s="211"/>
      <c r="O42" s="138">
        <f t="shared" ref="O42:O45" si="37">M42-N42</f>
        <v>-5.5079015000000009</v>
      </c>
      <c r="P42" s="204" t="str">
        <f t="shared" si="3"/>
        <v>0%</v>
      </c>
      <c r="Q42" s="80">
        <f>+Transa_Ltp_Camaronailon!I41</f>
        <v>0.23435549999999999</v>
      </c>
      <c r="R42" s="222">
        <f>+Transa_Ltp_Camaronailon!O41</f>
        <v>-7.1925449999999982</v>
      </c>
      <c r="S42" s="104">
        <f>Q42+R42</f>
        <v>-6.9581894999999978</v>
      </c>
      <c r="T42" s="211"/>
      <c r="U42" s="104">
        <f t="shared" ref="U42:U45" si="38">S42-T42</f>
        <v>-6.9581894999999978</v>
      </c>
      <c r="V42" s="139" t="str">
        <f t="shared" si="5"/>
        <v>0%</v>
      </c>
      <c r="W42" s="84">
        <f>+Transa_Ltp_Camaronailon!J41</f>
        <v>0.172683</v>
      </c>
      <c r="X42" s="222">
        <f>+Transa_Ltp_Camaronailon!P41</f>
        <v>-5.2997700000000005</v>
      </c>
      <c r="Y42" s="105">
        <f>W42+X42</f>
        <v>-5.1270870000000004</v>
      </c>
      <c r="Z42" s="211"/>
      <c r="AA42" s="105">
        <f t="shared" ref="AA42:AA45" si="39">Y42-Z42</f>
        <v>-5.1270870000000004</v>
      </c>
      <c r="AB42" s="139" t="str">
        <f t="shared" si="7"/>
        <v>0%</v>
      </c>
      <c r="AC42" s="88">
        <f>+Transa_Ltp_Camaronailon!K41</f>
        <v>0.35770049999999998</v>
      </c>
      <c r="AD42" s="222">
        <f>+Transa_Ltp_Camaronailon!Q41</f>
        <v>-10.978095000000001</v>
      </c>
      <c r="AE42" s="106">
        <f>AC42+AD42</f>
        <v>-10.620394500000002</v>
      </c>
      <c r="AF42" s="211"/>
      <c r="AG42" s="191">
        <f t="shared" si="8"/>
        <v>-10.620394500000002</v>
      </c>
      <c r="AH42" s="139" t="str">
        <f t="shared" si="9"/>
        <v>0%</v>
      </c>
      <c r="AI42" s="92">
        <f>+Transa_Ltp_Camaronailon!L41</f>
        <v>0.1406133</v>
      </c>
      <c r="AJ42" s="222">
        <f>+Transa_Ltp_Camaronailon!R41</f>
        <v>-4.3155270000000012</v>
      </c>
      <c r="AK42" s="107">
        <f>AI42+AJ42</f>
        <v>-4.1749137000000012</v>
      </c>
      <c r="AL42" s="211"/>
      <c r="AM42" s="106">
        <f t="shared" si="21"/>
        <v>-4.1749137000000012</v>
      </c>
      <c r="AN42" s="139" t="str">
        <f t="shared" si="11"/>
        <v>0%</v>
      </c>
      <c r="AO42" s="131">
        <f t="shared" si="35"/>
        <v>1.1024301999999999</v>
      </c>
      <c r="AP42" s="96">
        <f t="shared" ref="AP42:AP45" si="40">F42+L42+R42+X42+AD42+AJ42</f>
        <v>-33.835245900000004</v>
      </c>
      <c r="AQ42" s="103">
        <f>AO42+AP42</f>
        <v>-32.732815700000003</v>
      </c>
      <c r="AR42" s="96">
        <f t="shared" ref="AR42:AR45" si="41">H42+N42+T42+Z42+AF42+AL42</f>
        <v>0</v>
      </c>
      <c r="AS42" s="106">
        <f t="shared" ref="AS42:AS45" si="42">AQ42-AR42</f>
        <v>-32.732815700000003</v>
      </c>
      <c r="AT42" s="139" t="str">
        <f t="shared" si="16"/>
        <v>0%</v>
      </c>
      <c r="AU42" s="510">
        <f>AO42+AO43</f>
        <v>1.2249528999999999</v>
      </c>
      <c r="AV42" s="512">
        <f>AP42+AP43</f>
        <v>-33.835245900000004</v>
      </c>
      <c r="AW42" s="518">
        <f>AU42+AV42</f>
        <v>-32.610293000000006</v>
      </c>
      <c r="AX42" s="512">
        <f>AR42+AR43</f>
        <v>0</v>
      </c>
      <c r="AY42" s="523">
        <f>AW42-AX42</f>
        <v>-32.610293000000006</v>
      </c>
      <c r="AZ42" s="529">
        <f>AX42/AW42</f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</row>
    <row r="43" spans="1:191" s="25" customFormat="1">
      <c r="A43" s="20"/>
      <c r="B43" s="577"/>
      <c r="C43" s="509"/>
      <c r="D43" s="101" t="s">
        <v>12</v>
      </c>
      <c r="E43" s="73">
        <f>+Transa_Ltp_Camaronailon!G42</f>
        <v>1.3705E-3</v>
      </c>
      <c r="F43" s="31">
        <f>+Transa_Ltp_Camaronailon!M42</f>
        <v>0</v>
      </c>
      <c r="G43" s="75">
        <f>E43+F43+I42</f>
        <v>-0.34295900000000007</v>
      </c>
      <c r="H43" s="31"/>
      <c r="I43" s="75">
        <f t="shared" si="36"/>
        <v>-0.34295900000000007</v>
      </c>
      <c r="J43" s="197" t="str">
        <f t="shared" si="1"/>
        <v>0%</v>
      </c>
      <c r="K43" s="76">
        <f>+Transa_Ltp_Camaronailon!H42</f>
        <v>2.0557499999999999E-2</v>
      </c>
      <c r="L43" s="31">
        <f>+Transa_Ltp_Camaronailon!N42</f>
        <v>0</v>
      </c>
      <c r="M43" s="78">
        <f>O42+K43+L43</f>
        <v>-5.4873440000000011</v>
      </c>
      <c r="N43" s="31"/>
      <c r="O43" s="79">
        <f t="shared" si="37"/>
        <v>-5.4873440000000011</v>
      </c>
      <c r="P43" s="203" t="str">
        <f t="shared" si="3"/>
        <v>0%</v>
      </c>
      <c r="Q43" s="80">
        <f>+Transa_Ltp_Camaronailon!I42</f>
        <v>2.60395E-2</v>
      </c>
      <c r="R43" s="31">
        <f>+Transa_Ltp_Camaronailon!O42</f>
        <v>0</v>
      </c>
      <c r="S43" s="82">
        <f>U42+Q43+R43</f>
        <v>-6.9321499999999974</v>
      </c>
      <c r="T43" s="31"/>
      <c r="U43" s="83">
        <f t="shared" si="38"/>
        <v>-6.9321499999999974</v>
      </c>
      <c r="V43" s="140" t="str">
        <f t="shared" si="5"/>
        <v>0%</v>
      </c>
      <c r="W43" s="84">
        <f>+Transa_Ltp_Camaronailon!J42</f>
        <v>1.9186999999999999E-2</v>
      </c>
      <c r="X43" s="31">
        <f>+Transa_Ltp_Camaronailon!P42</f>
        <v>0</v>
      </c>
      <c r="Y43" s="86">
        <f>AA42+W43+X43</f>
        <v>-5.1079000000000008</v>
      </c>
      <c r="Z43" s="31"/>
      <c r="AA43" s="87">
        <f t="shared" si="39"/>
        <v>-5.1079000000000008</v>
      </c>
      <c r="AB43" s="140" t="str">
        <f t="shared" si="7"/>
        <v>0%</v>
      </c>
      <c r="AC43" s="88">
        <f>+Transa_Ltp_Camaronailon!K42</f>
        <v>3.9744500000000002E-2</v>
      </c>
      <c r="AD43" s="31">
        <f>+Transa_Ltp_Camaronailon!Q42</f>
        <v>0</v>
      </c>
      <c r="AE43" s="90">
        <f>AG42+AC43+AD43</f>
        <v>-10.580650000000002</v>
      </c>
      <c r="AF43" s="31"/>
      <c r="AG43" s="192">
        <f t="shared" si="8"/>
        <v>-10.580650000000002</v>
      </c>
      <c r="AH43" s="140" t="str">
        <f t="shared" si="9"/>
        <v>0%</v>
      </c>
      <c r="AI43" s="92">
        <f>+Transa_Ltp_Camaronailon!L42</f>
        <v>1.5623699999999999E-2</v>
      </c>
      <c r="AJ43" s="31">
        <f>+Transa_Ltp_Camaronailon!R42</f>
        <v>0</v>
      </c>
      <c r="AK43" s="94">
        <f>AM42+AI43+AJ43</f>
        <v>-4.1592900000000013</v>
      </c>
      <c r="AL43" s="31"/>
      <c r="AM43" s="89">
        <f>AK43-AL43</f>
        <v>-4.1592900000000013</v>
      </c>
      <c r="AN43" s="140" t="str">
        <f t="shared" si="11"/>
        <v>0%</v>
      </c>
      <c r="AO43" s="122">
        <f t="shared" si="35"/>
        <v>0.1225227</v>
      </c>
      <c r="AP43" s="31">
        <f t="shared" si="40"/>
        <v>0</v>
      </c>
      <c r="AQ43" s="78">
        <f>AS42+AO43+AP43</f>
        <v>-32.610293000000006</v>
      </c>
      <c r="AR43" s="31">
        <f t="shared" si="41"/>
        <v>0</v>
      </c>
      <c r="AS43" s="91">
        <f t="shared" si="42"/>
        <v>-32.610293000000006</v>
      </c>
      <c r="AT43" s="140" t="str">
        <f t="shared" si="16"/>
        <v>0%</v>
      </c>
      <c r="AU43" s="511"/>
      <c r="AV43" s="513"/>
      <c r="AW43" s="525"/>
      <c r="AX43" s="513"/>
      <c r="AY43" s="526"/>
      <c r="AZ43" s="53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</row>
    <row r="44" spans="1:191" s="25" customFormat="1">
      <c r="A44" s="20"/>
      <c r="B44" s="577"/>
      <c r="C44" s="509" t="s">
        <v>113</v>
      </c>
      <c r="D44" s="100" t="s">
        <v>11</v>
      </c>
      <c r="E44" s="73">
        <f>+Transa_Ltp_Camaronailon!G43</f>
        <v>0</v>
      </c>
      <c r="F44" s="222">
        <f>+Transa_Ltp_Camaronailon!M43</f>
        <v>0</v>
      </c>
      <c r="G44" s="102">
        <f>E44+F44</f>
        <v>0</v>
      </c>
      <c r="H44" s="32"/>
      <c r="I44" s="74">
        <f t="shared" si="36"/>
        <v>0</v>
      </c>
      <c r="J44" s="198" t="str">
        <f t="shared" si="1"/>
        <v>0%</v>
      </c>
      <c r="K44" s="76">
        <f>+Transa_Ltp_Camaronailon!H43</f>
        <v>0</v>
      </c>
      <c r="L44" s="222">
        <f>+Transa_Ltp_Camaronailon!N43</f>
        <v>0</v>
      </c>
      <c r="M44" s="138">
        <f>K44+L44</f>
        <v>0</v>
      </c>
      <c r="N44" s="211"/>
      <c r="O44" s="138">
        <f t="shared" si="37"/>
        <v>0</v>
      </c>
      <c r="P44" s="204" t="str">
        <f t="shared" si="3"/>
        <v>0%</v>
      </c>
      <c r="Q44" s="80">
        <f>+Transa_Ltp_Camaronailon!I43</f>
        <v>0</v>
      </c>
      <c r="R44" s="222">
        <f>+Transa_Ltp_Camaronailon!O43</f>
        <v>0</v>
      </c>
      <c r="S44" s="104">
        <f>Q44+R44</f>
        <v>0</v>
      </c>
      <c r="T44" s="211"/>
      <c r="U44" s="104">
        <f t="shared" si="38"/>
        <v>0</v>
      </c>
      <c r="V44" s="139" t="str">
        <f t="shared" si="5"/>
        <v>0%</v>
      </c>
      <c r="W44" s="84">
        <f>+Transa_Ltp_Camaronailon!J43</f>
        <v>0</v>
      </c>
      <c r="X44" s="222">
        <f>+Transa_Ltp_Camaronailon!P43</f>
        <v>0</v>
      </c>
      <c r="Y44" s="105">
        <f>W44+X44</f>
        <v>0</v>
      </c>
      <c r="Z44" s="211"/>
      <c r="AA44" s="105">
        <f t="shared" si="39"/>
        <v>0</v>
      </c>
      <c r="AB44" s="139" t="str">
        <f t="shared" si="7"/>
        <v>0%</v>
      </c>
      <c r="AC44" s="88">
        <f>+Transa_Ltp_Camaronailon!K43</f>
        <v>0</v>
      </c>
      <c r="AD44" s="222">
        <f>+Transa_Ltp_Camaronailon!Q43</f>
        <v>0</v>
      </c>
      <c r="AE44" s="106">
        <f>AC44+AD44</f>
        <v>0</v>
      </c>
      <c r="AF44" s="211"/>
      <c r="AG44" s="191">
        <f t="shared" si="8"/>
        <v>0</v>
      </c>
      <c r="AH44" s="139" t="str">
        <f t="shared" si="9"/>
        <v>0%</v>
      </c>
      <c r="AI44" s="92">
        <f>+Transa_Ltp_Camaronailon!L43</f>
        <v>0</v>
      </c>
      <c r="AJ44" s="222">
        <f>+Transa_Ltp_Camaronailon!R43</f>
        <v>0</v>
      </c>
      <c r="AK44" s="107">
        <f>AI44+AJ44</f>
        <v>0</v>
      </c>
      <c r="AL44" s="211"/>
      <c r="AM44" s="106">
        <f t="shared" si="21"/>
        <v>0</v>
      </c>
      <c r="AN44" s="139" t="str">
        <f t="shared" si="11"/>
        <v>0%</v>
      </c>
      <c r="AO44" s="131">
        <f t="shared" si="35"/>
        <v>0</v>
      </c>
      <c r="AP44" s="32">
        <f t="shared" si="40"/>
        <v>0</v>
      </c>
      <c r="AQ44" s="103">
        <f>AO44+AP44</f>
        <v>0</v>
      </c>
      <c r="AR44" s="32">
        <f t="shared" si="41"/>
        <v>0</v>
      </c>
      <c r="AS44" s="106">
        <f t="shared" si="42"/>
        <v>0</v>
      </c>
      <c r="AT44" s="139" t="str">
        <f t="shared" si="16"/>
        <v>0%</v>
      </c>
      <c r="AU44" s="510">
        <f>AO44+AO45</f>
        <v>0</v>
      </c>
      <c r="AV44" s="512">
        <f>AP44+AP45</f>
        <v>0</v>
      </c>
      <c r="AW44" s="518">
        <f>AU44+AV44</f>
        <v>0</v>
      </c>
      <c r="AX44" s="512">
        <f>AR44+AR45</f>
        <v>0</v>
      </c>
      <c r="AY44" s="523">
        <f>AW44-AX44</f>
        <v>0</v>
      </c>
      <c r="AZ44" s="529"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</row>
    <row r="45" spans="1:191" s="25" customFormat="1">
      <c r="A45" s="20"/>
      <c r="B45" s="577"/>
      <c r="C45" s="520"/>
      <c r="D45" s="123" t="s">
        <v>12</v>
      </c>
      <c r="E45" s="73">
        <f>+Transa_Ltp_Camaronailon!G44</f>
        <v>0</v>
      </c>
      <c r="F45" s="31">
        <f>+Transa_Ltp_Camaronailon!M44</f>
        <v>0</v>
      </c>
      <c r="G45" s="74">
        <f>E45+F45+I44</f>
        <v>0</v>
      </c>
      <c r="H45" s="32"/>
      <c r="I45" s="74">
        <f t="shared" si="36"/>
        <v>0</v>
      </c>
      <c r="J45" s="197" t="str">
        <f t="shared" si="1"/>
        <v>0%</v>
      </c>
      <c r="K45" s="76">
        <f>+Transa_Ltp_Camaronailon!H44</f>
        <v>0</v>
      </c>
      <c r="L45" s="31">
        <f>+Transa_Ltp_Camaronailon!N44</f>
        <v>0</v>
      </c>
      <c r="M45" s="77">
        <f>O44+K45+L45</f>
        <v>0</v>
      </c>
      <c r="N45" s="31"/>
      <c r="O45" s="126">
        <f t="shared" si="37"/>
        <v>0</v>
      </c>
      <c r="P45" s="203" t="str">
        <f t="shared" si="3"/>
        <v>0%</v>
      </c>
      <c r="Q45" s="80">
        <f>+Transa_Ltp_Camaronailon!I44</f>
        <v>0</v>
      </c>
      <c r="R45" s="31">
        <f>+Transa_Ltp_Camaronailon!O44</f>
        <v>0</v>
      </c>
      <c r="S45" s="81">
        <f>U44+Q45+R45</f>
        <v>0</v>
      </c>
      <c r="T45" s="31"/>
      <c r="U45" s="127">
        <f t="shared" si="38"/>
        <v>0</v>
      </c>
      <c r="V45" s="140" t="str">
        <f t="shared" si="5"/>
        <v>0%</v>
      </c>
      <c r="W45" s="84">
        <f>+Transa_Ltp_Camaronailon!J44</f>
        <v>0</v>
      </c>
      <c r="X45" s="31">
        <f>+Transa_Ltp_Camaronailon!P44</f>
        <v>0</v>
      </c>
      <c r="Y45" s="85">
        <f>AA44+W45+X45</f>
        <v>0</v>
      </c>
      <c r="Z45" s="31"/>
      <c r="AA45" s="128">
        <f t="shared" si="39"/>
        <v>0</v>
      </c>
      <c r="AB45" s="140" t="str">
        <f t="shared" si="7"/>
        <v>0%</v>
      </c>
      <c r="AC45" s="88">
        <f>+Transa_Ltp_Camaronailon!K44</f>
        <v>0</v>
      </c>
      <c r="AD45" s="31">
        <f>+Transa_Ltp_Camaronailon!Q44</f>
        <v>0</v>
      </c>
      <c r="AE45" s="89">
        <f>AG44+AC45+AD45</f>
        <v>0</v>
      </c>
      <c r="AF45" s="31"/>
      <c r="AG45" s="192">
        <f t="shared" si="8"/>
        <v>0</v>
      </c>
      <c r="AH45" s="140" t="str">
        <f t="shared" si="9"/>
        <v>0%</v>
      </c>
      <c r="AI45" s="92">
        <f>+Transa_Ltp_Camaronailon!L44</f>
        <v>0</v>
      </c>
      <c r="AJ45" s="31">
        <f>+Transa_Ltp_Camaronailon!R44</f>
        <v>0</v>
      </c>
      <c r="AK45" s="93">
        <f>AM44+AI45+AJ45</f>
        <v>0</v>
      </c>
      <c r="AL45" s="31"/>
      <c r="AM45" s="89">
        <f>AK45-AL45</f>
        <v>0</v>
      </c>
      <c r="AN45" s="140" t="str">
        <f t="shared" si="11"/>
        <v>0%</v>
      </c>
      <c r="AO45" s="124">
        <f t="shared" si="35"/>
        <v>0</v>
      </c>
      <c r="AP45" s="32">
        <f t="shared" si="40"/>
        <v>0</v>
      </c>
      <c r="AQ45" s="77">
        <f>AS44+AO45+AP45</f>
        <v>0</v>
      </c>
      <c r="AR45" s="32">
        <f t="shared" si="41"/>
        <v>0</v>
      </c>
      <c r="AS45" s="129">
        <f t="shared" si="42"/>
        <v>0</v>
      </c>
      <c r="AT45" s="140" t="str">
        <f t="shared" si="16"/>
        <v>0%</v>
      </c>
      <c r="AU45" s="516"/>
      <c r="AV45" s="517"/>
      <c r="AW45" s="519"/>
      <c r="AX45" s="517"/>
      <c r="AY45" s="524"/>
      <c r="AZ45" s="53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</row>
    <row r="46" spans="1:191" s="25" customFormat="1">
      <c r="A46" s="20"/>
      <c r="B46" s="577"/>
      <c r="C46" s="509" t="s">
        <v>34</v>
      </c>
      <c r="D46" s="125" t="s">
        <v>11</v>
      </c>
      <c r="E46" s="73">
        <f>+Transa_Ltp_Camaronailon!G45</f>
        <v>4.2000000000000002E-4</v>
      </c>
      <c r="F46" s="222">
        <f>+Transa_Ltp_Camaronailon!M45</f>
        <v>0</v>
      </c>
      <c r="G46" s="102">
        <f>E46+F46</f>
        <v>4.2000000000000002E-4</v>
      </c>
      <c r="H46" s="96"/>
      <c r="I46" s="102">
        <f t="shared" ref="I46:I49" si="43">G46-H46</f>
        <v>4.2000000000000002E-4</v>
      </c>
      <c r="J46" s="198">
        <f t="shared" si="1"/>
        <v>0</v>
      </c>
      <c r="K46" s="76">
        <f>+Transa_Ltp_Camaronailon!H45</f>
        <v>6.7700000000000008E-3</v>
      </c>
      <c r="L46" s="222">
        <f>+Transa_Ltp_Camaronailon!N45</f>
        <v>0</v>
      </c>
      <c r="M46" s="138">
        <f>K46+L46</f>
        <v>6.7700000000000008E-3</v>
      </c>
      <c r="N46" s="211"/>
      <c r="O46" s="138">
        <f t="shared" ref="O46:O49" si="44">M46-N46</f>
        <v>6.7700000000000008E-3</v>
      </c>
      <c r="P46" s="204">
        <f t="shared" si="3"/>
        <v>0</v>
      </c>
      <c r="Q46" s="80">
        <f>+Transa_Ltp_Camaronailon!I45</f>
        <v>8.5500000000000003E-3</v>
      </c>
      <c r="R46" s="222">
        <f>+Transa_Ltp_Camaronailon!O45</f>
        <v>0</v>
      </c>
      <c r="S46" s="104">
        <f>Q46+R46</f>
        <v>8.5500000000000003E-3</v>
      </c>
      <c r="T46" s="211"/>
      <c r="U46" s="104">
        <f t="shared" ref="U46:U49" si="45">S46-T46</f>
        <v>8.5500000000000003E-3</v>
      </c>
      <c r="V46" s="139">
        <f t="shared" si="5"/>
        <v>0</v>
      </c>
      <c r="W46" s="84">
        <f>+Transa_Ltp_Camaronailon!J45</f>
        <v>6.3000000000000009E-3</v>
      </c>
      <c r="X46" s="222">
        <f>+Transa_Ltp_Camaronailon!P45</f>
        <v>0</v>
      </c>
      <c r="Y46" s="105">
        <f>W46+X46</f>
        <v>6.3000000000000009E-3</v>
      </c>
      <c r="Z46" s="211"/>
      <c r="AA46" s="105">
        <f t="shared" ref="AA46:AA49" si="46">Y46-Z46</f>
        <v>6.3000000000000009E-3</v>
      </c>
      <c r="AB46" s="139">
        <f t="shared" si="7"/>
        <v>0</v>
      </c>
      <c r="AC46" s="88">
        <f>+Transa_Ltp_Camaronailon!K45</f>
        <v>1.3050000000000001E-2</v>
      </c>
      <c r="AD46" s="222">
        <f>+Transa_Ltp_Camaronailon!Q45</f>
        <v>0</v>
      </c>
      <c r="AE46" s="106">
        <f>AC46+AD46</f>
        <v>1.3050000000000001E-2</v>
      </c>
      <c r="AF46" s="211"/>
      <c r="AG46" s="191">
        <f t="shared" si="8"/>
        <v>1.3050000000000001E-2</v>
      </c>
      <c r="AH46" s="139">
        <f t="shared" si="9"/>
        <v>0</v>
      </c>
      <c r="AI46" s="92">
        <f>+Transa_Ltp_Camaronailon!L45</f>
        <v>5.13E-3</v>
      </c>
      <c r="AJ46" s="222">
        <f>+Transa_Ltp_Camaronailon!R45</f>
        <v>0</v>
      </c>
      <c r="AK46" s="107">
        <f>AI46+AJ46</f>
        <v>5.13E-3</v>
      </c>
      <c r="AL46" s="211"/>
      <c r="AM46" s="106">
        <f t="shared" si="21"/>
        <v>5.13E-3</v>
      </c>
      <c r="AN46" s="139">
        <f t="shared" si="11"/>
        <v>0</v>
      </c>
      <c r="AO46" s="131">
        <f t="shared" ref="AO46:AO47" si="47">+E46+K46+Q46+W46+AC46+AI46</f>
        <v>4.0220000000000006E-2</v>
      </c>
      <c r="AP46" s="96">
        <f t="shared" ref="AP46:AP49" si="48">F46+L46+R46+X46+AD46+AJ46</f>
        <v>0</v>
      </c>
      <c r="AQ46" s="103">
        <f>AO46+AP46</f>
        <v>4.0220000000000006E-2</v>
      </c>
      <c r="AR46" s="96">
        <f t="shared" ref="AR46:AR49" si="49">H46+N46+T46+Z46+AF46+AL46</f>
        <v>0</v>
      </c>
      <c r="AS46" s="106">
        <f t="shared" ref="AS46:AS49" si="50">AQ46-AR46</f>
        <v>4.0220000000000006E-2</v>
      </c>
      <c r="AT46" s="139">
        <f t="shared" si="16"/>
        <v>0</v>
      </c>
      <c r="AU46" s="510">
        <f>AO46+AO47</f>
        <v>4.4690000000000007E-2</v>
      </c>
      <c r="AV46" s="512">
        <f>AP46+AP47</f>
        <v>0</v>
      </c>
      <c r="AW46" s="518">
        <f>AU46+AV46</f>
        <v>4.4690000000000007E-2</v>
      </c>
      <c r="AX46" s="512">
        <f>AR46+AR47</f>
        <v>0</v>
      </c>
      <c r="AY46" s="523">
        <f>AW46-AX46</f>
        <v>4.4690000000000007E-2</v>
      </c>
      <c r="AZ46" s="529">
        <f>AX46/AW46</f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</row>
    <row r="47" spans="1:191" s="25" customFormat="1">
      <c r="A47" s="20"/>
      <c r="B47" s="577"/>
      <c r="C47" s="509"/>
      <c r="D47" s="101" t="s">
        <v>12</v>
      </c>
      <c r="E47" s="73">
        <f>+Transa_Ltp_Camaronailon!G46</f>
        <v>5.0000000000000002E-5</v>
      </c>
      <c r="F47" s="31">
        <f>+Transa_Ltp_Camaronailon!M46</f>
        <v>0</v>
      </c>
      <c r="G47" s="75">
        <f>E47+F47+I46</f>
        <v>4.7000000000000004E-4</v>
      </c>
      <c r="H47" s="31"/>
      <c r="I47" s="75">
        <f t="shared" si="43"/>
        <v>4.7000000000000004E-4</v>
      </c>
      <c r="J47" s="197">
        <f t="shared" si="1"/>
        <v>0</v>
      </c>
      <c r="K47" s="76">
        <f>+Transa_Ltp_Camaronailon!H46</f>
        <v>7.5000000000000002E-4</v>
      </c>
      <c r="L47" s="31">
        <f>+Transa_Ltp_Camaronailon!N46</f>
        <v>0</v>
      </c>
      <c r="M47" s="77">
        <f>O46+K47+L47</f>
        <v>7.5200000000000006E-3</v>
      </c>
      <c r="N47" s="31"/>
      <c r="O47" s="79">
        <f t="shared" si="44"/>
        <v>7.5200000000000006E-3</v>
      </c>
      <c r="P47" s="203">
        <f t="shared" si="3"/>
        <v>0</v>
      </c>
      <c r="Q47" s="80">
        <f>+Transa_Ltp_Camaronailon!I46</f>
        <v>9.5000000000000011E-4</v>
      </c>
      <c r="R47" s="31">
        <f>+Transa_Ltp_Camaronailon!O46</f>
        <v>0</v>
      </c>
      <c r="S47" s="82">
        <f>U46+Q47+R47</f>
        <v>9.4999999999999998E-3</v>
      </c>
      <c r="T47" s="31"/>
      <c r="U47" s="83">
        <f t="shared" si="45"/>
        <v>9.4999999999999998E-3</v>
      </c>
      <c r="V47" s="140">
        <f t="shared" si="5"/>
        <v>0</v>
      </c>
      <c r="W47" s="84">
        <f>+Transa_Ltp_Camaronailon!J46</f>
        <v>7.000000000000001E-4</v>
      </c>
      <c r="X47" s="31">
        <f>+Transa_Ltp_Camaronailon!P46</f>
        <v>0</v>
      </c>
      <c r="Y47" s="86">
        <f>AA46+W47+X47</f>
        <v>7.000000000000001E-3</v>
      </c>
      <c r="Z47" s="31"/>
      <c r="AA47" s="87">
        <f t="shared" si="46"/>
        <v>7.000000000000001E-3</v>
      </c>
      <c r="AB47" s="140">
        <f t="shared" si="7"/>
        <v>0</v>
      </c>
      <c r="AC47" s="88">
        <f>+Transa_Ltp_Camaronailon!K46</f>
        <v>1.4500000000000001E-3</v>
      </c>
      <c r="AD47" s="31">
        <f>+Transa_Ltp_Camaronailon!Q46</f>
        <v>0</v>
      </c>
      <c r="AE47" s="90">
        <f>AG46+AC47+AD47</f>
        <v>1.4500000000000001E-2</v>
      </c>
      <c r="AF47" s="31"/>
      <c r="AG47" s="192">
        <f t="shared" si="8"/>
        <v>1.4500000000000001E-2</v>
      </c>
      <c r="AH47" s="140">
        <f t="shared" si="9"/>
        <v>0</v>
      </c>
      <c r="AI47" s="92">
        <f>+Transa_Ltp_Camaronailon!L46</f>
        <v>5.7000000000000009E-4</v>
      </c>
      <c r="AJ47" s="31">
        <f>+Transa_Ltp_Camaronailon!R46</f>
        <v>0</v>
      </c>
      <c r="AK47" s="94">
        <f>AM46+AI47+AJ47</f>
        <v>5.7000000000000002E-3</v>
      </c>
      <c r="AL47" s="31"/>
      <c r="AM47" s="89">
        <f>AK47-AL47</f>
        <v>5.7000000000000002E-3</v>
      </c>
      <c r="AN47" s="140">
        <f t="shared" si="11"/>
        <v>0</v>
      </c>
      <c r="AO47" s="122">
        <f t="shared" si="47"/>
        <v>4.4700000000000009E-3</v>
      </c>
      <c r="AP47" s="31">
        <f t="shared" si="48"/>
        <v>0</v>
      </c>
      <c r="AQ47" s="78">
        <f>AS46+AO47+AP47</f>
        <v>4.4690000000000007E-2</v>
      </c>
      <c r="AR47" s="31">
        <f t="shared" si="49"/>
        <v>0</v>
      </c>
      <c r="AS47" s="91">
        <f t="shared" si="50"/>
        <v>4.4690000000000007E-2</v>
      </c>
      <c r="AT47" s="140">
        <f t="shared" si="16"/>
        <v>0</v>
      </c>
      <c r="AU47" s="511"/>
      <c r="AV47" s="513"/>
      <c r="AW47" s="525"/>
      <c r="AX47" s="513"/>
      <c r="AY47" s="526"/>
      <c r="AZ47" s="53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</row>
    <row r="48" spans="1:191" s="25" customFormat="1" ht="15" customHeight="1">
      <c r="A48" s="20"/>
      <c r="B48" s="577"/>
      <c r="C48" s="509" t="s">
        <v>120</v>
      </c>
      <c r="D48" s="100" t="s">
        <v>11</v>
      </c>
      <c r="E48" s="73">
        <f>+Transa_Ltp_Camaronailon!G47</f>
        <v>2.2692599999999997E-2</v>
      </c>
      <c r="F48" s="222">
        <f>+Transa_Ltp_Camaronailon!M47</f>
        <v>0</v>
      </c>
      <c r="G48" s="102">
        <f>E48+F48</f>
        <v>2.2692599999999997E-2</v>
      </c>
      <c r="H48" s="96"/>
      <c r="I48" s="102">
        <f t="shared" si="43"/>
        <v>2.2692599999999997E-2</v>
      </c>
      <c r="J48" s="198">
        <f t="shared" si="1"/>
        <v>0</v>
      </c>
      <c r="K48" s="76">
        <f>+Transa_Ltp_Camaronailon!H47</f>
        <v>0.36578309999999997</v>
      </c>
      <c r="L48" s="222">
        <f>+Transa_Ltp_Camaronailon!N47</f>
        <v>0</v>
      </c>
      <c r="M48" s="138">
        <f>K48+L48</f>
        <v>0.36578309999999997</v>
      </c>
      <c r="N48" s="211"/>
      <c r="O48" s="138">
        <f t="shared" si="44"/>
        <v>0.36578309999999997</v>
      </c>
      <c r="P48" s="204">
        <f t="shared" si="3"/>
        <v>0</v>
      </c>
      <c r="Q48" s="80">
        <f>+Transa_Ltp_Camaronailon!I47</f>
        <v>0.46195649999999999</v>
      </c>
      <c r="R48" s="222">
        <f>+Transa_Ltp_Camaronailon!O47</f>
        <v>0</v>
      </c>
      <c r="S48" s="104">
        <f>Q48+R48</f>
        <v>0.46195649999999999</v>
      </c>
      <c r="T48" s="211"/>
      <c r="U48" s="104">
        <f t="shared" si="45"/>
        <v>0.46195649999999999</v>
      </c>
      <c r="V48" s="139">
        <f t="shared" si="5"/>
        <v>0</v>
      </c>
      <c r="W48" s="84">
        <f>+Transa_Ltp_Camaronailon!J47</f>
        <v>0.340389</v>
      </c>
      <c r="X48" s="222">
        <f>+Transa_Ltp_Camaronailon!P47</f>
        <v>0</v>
      </c>
      <c r="Y48" s="105">
        <f>W48+X48</f>
        <v>0.340389</v>
      </c>
      <c r="Z48" s="211"/>
      <c r="AA48" s="105">
        <f t="shared" si="46"/>
        <v>0.340389</v>
      </c>
      <c r="AB48" s="139">
        <f t="shared" si="7"/>
        <v>0</v>
      </c>
      <c r="AC48" s="88">
        <f>+Transa_Ltp_Camaronailon!K47</f>
        <v>0.70509149999999998</v>
      </c>
      <c r="AD48" s="222">
        <f>+Transa_Ltp_Camaronailon!Q47</f>
        <v>0</v>
      </c>
      <c r="AE48" s="106">
        <f>AC48+AD48</f>
        <v>0.70509149999999998</v>
      </c>
      <c r="AF48" s="211"/>
      <c r="AG48" s="191">
        <f t="shared" si="8"/>
        <v>0.70509149999999998</v>
      </c>
      <c r="AH48" s="139">
        <f t="shared" si="9"/>
        <v>0</v>
      </c>
      <c r="AI48" s="92">
        <f>+Transa_Ltp_Camaronailon!L47</f>
        <v>0.27717389999999997</v>
      </c>
      <c r="AJ48" s="222">
        <f>+Transa_Ltp_Camaronailon!R47</f>
        <v>0</v>
      </c>
      <c r="AK48" s="107">
        <f>AI48+AJ48</f>
        <v>0.27717389999999997</v>
      </c>
      <c r="AL48" s="211"/>
      <c r="AM48" s="106">
        <f t="shared" si="21"/>
        <v>0.27717389999999997</v>
      </c>
      <c r="AN48" s="139">
        <f t="shared" si="11"/>
        <v>0</v>
      </c>
      <c r="AO48" s="131">
        <f t="shared" si="35"/>
        <v>2.1730866</v>
      </c>
      <c r="AP48" s="96">
        <f t="shared" si="48"/>
        <v>0</v>
      </c>
      <c r="AQ48" s="103">
        <f>AO48+AP48</f>
        <v>2.1730866</v>
      </c>
      <c r="AR48" s="96">
        <f t="shared" si="49"/>
        <v>0</v>
      </c>
      <c r="AS48" s="106">
        <f t="shared" si="50"/>
        <v>2.1730866</v>
      </c>
      <c r="AT48" s="139">
        <f t="shared" si="16"/>
        <v>0</v>
      </c>
      <c r="AU48" s="510">
        <f>AO48+AO49</f>
        <v>2.4146006999999998</v>
      </c>
      <c r="AV48" s="512">
        <f>AP48+AP49</f>
        <v>0</v>
      </c>
      <c r="AW48" s="518">
        <f>AU48+AV48</f>
        <v>2.4146006999999998</v>
      </c>
      <c r="AX48" s="512">
        <f>AR48+AR49</f>
        <v>0</v>
      </c>
      <c r="AY48" s="523">
        <f>AW48-AX48</f>
        <v>2.4146006999999998</v>
      </c>
      <c r="AZ48" s="529">
        <f>AX48/AW48</f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</row>
    <row r="49" spans="1:191" s="25" customFormat="1">
      <c r="A49" s="20"/>
      <c r="B49" s="577"/>
      <c r="C49" s="509"/>
      <c r="D49" s="101" t="s">
        <v>12</v>
      </c>
      <c r="E49" s="73">
        <f>+Transa_Ltp_Camaronailon!G48</f>
        <v>2.7014999999999999E-3</v>
      </c>
      <c r="F49" s="31">
        <f>+Transa_Ltp_Camaronailon!M48</f>
        <v>0</v>
      </c>
      <c r="G49" s="75">
        <f>E49+F49+I48</f>
        <v>2.5394099999999996E-2</v>
      </c>
      <c r="H49" s="31"/>
      <c r="I49" s="75">
        <f t="shared" si="43"/>
        <v>2.5394099999999996E-2</v>
      </c>
      <c r="J49" s="197">
        <f t="shared" si="1"/>
        <v>0</v>
      </c>
      <c r="K49" s="76">
        <f>+Transa_Ltp_Camaronailon!H48</f>
        <v>4.0522499999999996E-2</v>
      </c>
      <c r="L49" s="31">
        <f>+Transa_Ltp_Camaronailon!N48</f>
        <v>0</v>
      </c>
      <c r="M49" s="78">
        <f>O48+K49+L49</f>
        <v>0.40630559999999999</v>
      </c>
      <c r="N49" s="31"/>
      <c r="O49" s="77">
        <f t="shared" si="44"/>
        <v>0.40630559999999999</v>
      </c>
      <c r="P49" s="203">
        <f t="shared" si="3"/>
        <v>0</v>
      </c>
      <c r="Q49" s="80">
        <f>+Transa_Ltp_Camaronailon!I48</f>
        <v>5.1328499999999999E-2</v>
      </c>
      <c r="R49" s="31">
        <f>+Transa_Ltp_Camaronailon!O48</f>
        <v>0</v>
      </c>
      <c r="S49" s="82">
        <f>U48+Q49+R49</f>
        <v>0.51328499999999999</v>
      </c>
      <c r="T49" s="31"/>
      <c r="U49" s="81">
        <f t="shared" si="45"/>
        <v>0.51328499999999999</v>
      </c>
      <c r="V49" s="140">
        <f t="shared" si="5"/>
        <v>0</v>
      </c>
      <c r="W49" s="84">
        <f>+Transa_Ltp_Camaronailon!J48</f>
        <v>3.7821E-2</v>
      </c>
      <c r="X49" s="31">
        <f>+Transa_Ltp_Camaronailon!P48</f>
        <v>0</v>
      </c>
      <c r="Y49" s="86">
        <f>AA48+W49+X49</f>
        <v>0.37820999999999999</v>
      </c>
      <c r="Z49" s="31"/>
      <c r="AA49" s="85">
        <f t="shared" si="46"/>
        <v>0.37820999999999999</v>
      </c>
      <c r="AB49" s="140">
        <f t="shared" si="7"/>
        <v>0</v>
      </c>
      <c r="AC49" s="88">
        <f>+Transa_Ltp_Camaronailon!K48</f>
        <v>7.8343499999999996E-2</v>
      </c>
      <c r="AD49" s="31">
        <f>+Transa_Ltp_Camaronailon!Q48</f>
        <v>0</v>
      </c>
      <c r="AE49" s="90">
        <f>AG48+AC49+AD49</f>
        <v>0.78343499999999999</v>
      </c>
      <c r="AF49" s="31"/>
      <c r="AG49" s="192">
        <f t="shared" si="8"/>
        <v>0.78343499999999999</v>
      </c>
      <c r="AH49" s="140">
        <f t="shared" si="9"/>
        <v>0</v>
      </c>
      <c r="AI49" s="92">
        <f>+Transa_Ltp_Camaronailon!L48</f>
        <v>3.0797099999999997E-2</v>
      </c>
      <c r="AJ49" s="31">
        <f>+Transa_Ltp_Camaronailon!R48</f>
        <v>0</v>
      </c>
      <c r="AK49" s="94">
        <f>AM48+AI49+AJ49</f>
        <v>0.30797099999999999</v>
      </c>
      <c r="AL49" s="31"/>
      <c r="AM49" s="89">
        <f t="shared" si="21"/>
        <v>0.30797099999999999</v>
      </c>
      <c r="AN49" s="140">
        <f t="shared" si="11"/>
        <v>0</v>
      </c>
      <c r="AO49" s="122">
        <f t="shared" si="35"/>
        <v>0.24151409999999998</v>
      </c>
      <c r="AP49" s="31">
        <f t="shared" si="48"/>
        <v>0</v>
      </c>
      <c r="AQ49" s="78">
        <f>AS48+AO49+AP49</f>
        <v>2.4146006999999998</v>
      </c>
      <c r="AR49" s="31">
        <f t="shared" si="49"/>
        <v>0</v>
      </c>
      <c r="AS49" s="89">
        <f t="shared" si="50"/>
        <v>2.4146006999999998</v>
      </c>
      <c r="AT49" s="140">
        <f t="shared" si="16"/>
        <v>0</v>
      </c>
      <c r="AU49" s="511"/>
      <c r="AV49" s="513"/>
      <c r="AW49" s="525"/>
      <c r="AX49" s="513"/>
      <c r="AY49" s="526"/>
      <c r="AZ49" s="53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</row>
    <row r="50" spans="1:191" s="25" customFormat="1" ht="12.75" customHeight="1">
      <c r="A50" s="20"/>
      <c r="B50" s="577"/>
      <c r="C50" s="531" t="s">
        <v>144</v>
      </c>
      <c r="D50" s="100" t="s">
        <v>11</v>
      </c>
      <c r="E50" s="73">
        <f>+Transa_Ltp_Camaronailon!G49</f>
        <v>0</v>
      </c>
      <c r="F50" s="222">
        <f>+Transa_Ltp_Camaronailon!M49</f>
        <v>0</v>
      </c>
      <c r="G50" s="102">
        <f>E50+F50</f>
        <v>0</v>
      </c>
      <c r="H50" s="96"/>
      <c r="I50" s="102">
        <f t="shared" ref="I50:I51" si="51">G50-H50</f>
        <v>0</v>
      </c>
      <c r="J50" s="198" t="str">
        <f t="shared" ref="J50:J55" si="52">IF(G50&gt;0,H50/G50,"0%")</f>
        <v>0%</v>
      </c>
      <c r="K50" s="76">
        <f>+Transa_Ltp_Camaronailon!H49</f>
        <v>0</v>
      </c>
      <c r="L50" s="222">
        <f>+Transa_Ltp_Camaronailon!N49</f>
        <v>0</v>
      </c>
      <c r="M50" s="138">
        <f>K50+L50</f>
        <v>0</v>
      </c>
      <c r="N50" s="211"/>
      <c r="O50" s="138">
        <f t="shared" ref="O50:O51" si="53">M50-N50</f>
        <v>0</v>
      </c>
      <c r="P50" s="204" t="str">
        <f t="shared" ref="P50:P55" si="54">IF(M50&gt;0,N50/M50,"0%")</f>
        <v>0%</v>
      </c>
      <c r="Q50" s="80">
        <f>+Transa_Ltp_Camaronailon!I49</f>
        <v>0</v>
      </c>
      <c r="R50" s="222">
        <f>+Transa_Ltp_Camaronailon!O49</f>
        <v>0</v>
      </c>
      <c r="S50" s="104">
        <f>Q50+R50</f>
        <v>0</v>
      </c>
      <c r="T50" s="211"/>
      <c r="U50" s="104">
        <f t="shared" ref="U50:U51" si="55">S50-T50</f>
        <v>0</v>
      </c>
      <c r="V50" s="139" t="str">
        <f t="shared" ref="V50:V55" si="56">IF(S50&gt;0,T50/S50,"0%")</f>
        <v>0%</v>
      </c>
      <c r="W50" s="84">
        <f>+Transa_Ltp_Camaronailon!J49</f>
        <v>0</v>
      </c>
      <c r="X50" s="222">
        <f>+Transa_Ltp_Camaronailon!P49</f>
        <v>0</v>
      </c>
      <c r="Y50" s="105">
        <f>W50+X50</f>
        <v>0</v>
      </c>
      <c r="Z50" s="211"/>
      <c r="AA50" s="105">
        <f t="shared" ref="AA50:AA51" si="57">Y50-Z50</f>
        <v>0</v>
      </c>
      <c r="AB50" s="139" t="str">
        <f>IF(Y50&gt;0,Z50/Y50,"0%")</f>
        <v>0%</v>
      </c>
      <c r="AC50" s="88">
        <f>+Transa_Ltp_Camaronailon!K49</f>
        <v>0</v>
      </c>
      <c r="AD50" s="222">
        <f>+Transa_Ltp_Camaronailon!Q49</f>
        <v>0</v>
      </c>
      <c r="AE50" s="106">
        <f>AC50+AD50</f>
        <v>0</v>
      </c>
      <c r="AF50" s="211"/>
      <c r="AG50" s="191">
        <f t="shared" si="8"/>
        <v>0</v>
      </c>
      <c r="AH50" s="139" t="str">
        <f>IF(AE50&gt;0,AF50/AE50,"0%")</f>
        <v>0%</v>
      </c>
      <c r="AI50" s="92">
        <f>+Transa_Ltp_Camaronailon!L49</f>
        <v>0</v>
      </c>
      <c r="AJ50" s="222">
        <f>+Transa_Ltp_Camaronailon!R49</f>
        <v>0</v>
      </c>
      <c r="AK50" s="107">
        <f>AI50+AJ50</f>
        <v>0</v>
      </c>
      <c r="AL50" s="211"/>
      <c r="AM50" s="106">
        <f t="shared" si="21"/>
        <v>0</v>
      </c>
      <c r="AN50" s="139" t="str">
        <f>IF(AK50&gt;0,AL50/AK50,"0%")</f>
        <v>0%</v>
      </c>
      <c r="AO50" s="131">
        <f t="shared" ref="AO50:AO51" si="58">+E50+K50+Q50+W50+AC50+AI50</f>
        <v>0</v>
      </c>
      <c r="AP50" s="96">
        <f t="shared" ref="AP50:AP51" si="59">F50+L50+R50+X50+AD50+AJ50</f>
        <v>0</v>
      </c>
      <c r="AQ50" s="103">
        <f>AO50+AP50</f>
        <v>0</v>
      </c>
      <c r="AR50" s="96">
        <f t="shared" ref="AR50:AR51" si="60">H50+N50+T50+Z50+AF50+AL50</f>
        <v>0</v>
      </c>
      <c r="AS50" s="106">
        <f t="shared" ref="AS50:AS51" si="61">AQ50-AR50</f>
        <v>0</v>
      </c>
      <c r="AT50" s="139" t="str">
        <f>IF(AQ50&gt;0,AR50/AQ50,"0%")</f>
        <v>0%</v>
      </c>
      <c r="AU50" s="510">
        <f>AO50+AO51</f>
        <v>0</v>
      </c>
      <c r="AV50" s="512">
        <f>AP50+AP51</f>
        <v>0</v>
      </c>
      <c r="AW50" s="518">
        <f>AU50+AV50</f>
        <v>0</v>
      </c>
      <c r="AX50" s="512">
        <f>AR50+AR51</f>
        <v>0</v>
      </c>
      <c r="AY50" s="523">
        <f>AW50-AX50</f>
        <v>0</v>
      </c>
      <c r="AZ50" s="529"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</row>
    <row r="51" spans="1:191" s="25" customFormat="1" ht="12.75" customHeight="1">
      <c r="A51" s="20"/>
      <c r="B51" s="577"/>
      <c r="C51" s="532"/>
      <c r="D51" s="101" t="s">
        <v>12</v>
      </c>
      <c r="E51" s="73">
        <f>+Transa_Ltp_Camaronailon!G50</f>
        <v>0</v>
      </c>
      <c r="F51" s="31">
        <f>+Transa_Ltp_Camaronailon!M50</f>
        <v>0</v>
      </c>
      <c r="G51" s="74">
        <f>E51+F51+I50</f>
        <v>0</v>
      </c>
      <c r="H51" s="32"/>
      <c r="I51" s="74">
        <f t="shared" si="51"/>
        <v>0</v>
      </c>
      <c r="J51" s="197" t="str">
        <f t="shared" si="52"/>
        <v>0%</v>
      </c>
      <c r="K51" s="76">
        <f>+Transa_Ltp_Camaronailon!H50</f>
        <v>0</v>
      </c>
      <c r="L51" s="31">
        <f>+Transa_Ltp_Camaronailon!N50</f>
        <v>0</v>
      </c>
      <c r="M51" s="77">
        <f>O50+K51+L51</f>
        <v>0</v>
      </c>
      <c r="N51" s="31"/>
      <c r="O51" s="77">
        <f t="shared" si="53"/>
        <v>0</v>
      </c>
      <c r="P51" s="203" t="str">
        <f t="shared" si="54"/>
        <v>0%</v>
      </c>
      <c r="Q51" s="80">
        <f>+Transa_Ltp_Camaronailon!I50</f>
        <v>0</v>
      </c>
      <c r="R51" s="31">
        <f>+Transa_Ltp_Camaronailon!O50</f>
        <v>0</v>
      </c>
      <c r="S51" s="81">
        <f>U50+Q51+R51</f>
        <v>0</v>
      </c>
      <c r="T51" s="31"/>
      <c r="U51" s="81">
        <f t="shared" si="55"/>
        <v>0</v>
      </c>
      <c r="V51" s="140" t="str">
        <f t="shared" si="56"/>
        <v>0%</v>
      </c>
      <c r="W51" s="84">
        <f>+Transa_Ltp_Camaronailon!J50</f>
        <v>0</v>
      </c>
      <c r="X51" s="31">
        <f>+Transa_Ltp_Camaronailon!P50</f>
        <v>0</v>
      </c>
      <c r="Y51" s="85">
        <f>AA50+W51+X51</f>
        <v>0</v>
      </c>
      <c r="Z51" s="31"/>
      <c r="AA51" s="85">
        <f t="shared" si="57"/>
        <v>0</v>
      </c>
      <c r="AB51" s="140" t="str">
        <f>IF(Y51&gt;0,Z51/Y51,"0%")</f>
        <v>0%</v>
      </c>
      <c r="AC51" s="88">
        <f>+Transa_Ltp_Camaronailon!K50</f>
        <v>0</v>
      </c>
      <c r="AD51" s="31">
        <f>+Transa_Ltp_Camaronailon!Q50</f>
        <v>0</v>
      </c>
      <c r="AE51" s="89">
        <f>AG50+AC51+AD51</f>
        <v>0</v>
      </c>
      <c r="AF51" s="31"/>
      <c r="AG51" s="192">
        <f t="shared" si="8"/>
        <v>0</v>
      </c>
      <c r="AH51" s="140" t="str">
        <f>IF(AE51&gt;0,AF51/AE51,"0%")</f>
        <v>0%</v>
      </c>
      <c r="AI51" s="92">
        <f>+Transa_Ltp_Camaronailon!L50</f>
        <v>0</v>
      </c>
      <c r="AJ51" s="31">
        <f>+Transa_Ltp_Camaronailon!R50</f>
        <v>0</v>
      </c>
      <c r="AK51" s="93">
        <f>AM50+AI51+AJ51</f>
        <v>0</v>
      </c>
      <c r="AL51" s="31"/>
      <c r="AM51" s="89">
        <f t="shared" si="21"/>
        <v>0</v>
      </c>
      <c r="AN51" s="140" t="str">
        <f>IF(AK51&gt;0,AL51/AK51,"0%")</f>
        <v>0%</v>
      </c>
      <c r="AO51" s="122">
        <f t="shared" si="58"/>
        <v>0</v>
      </c>
      <c r="AP51" s="32">
        <f t="shared" si="59"/>
        <v>0</v>
      </c>
      <c r="AQ51" s="77">
        <f>AS50+AO51+AP51</f>
        <v>0</v>
      </c>
      <c r="AR51" s="32">
        <f t="shared" si="60"/>
        <v>0</v>
      </c>
      <c r="AS51" s="89">
        <f t="shared" si="61"/>
        <v>0</v>
      </c>
      <c r="AT51" s="140" t="str">
        <f>IF(AQ51&gt;0,AR51/AQ51,"0%")</f>
        <v>0%</v>
      </c>
      <c r="AU51" s="516"/>
      <c r="AV51" s="517"/>
      <c r="AW51" s="519"/>
      <c r="AX51" s="517"/>
      <c r="AY51" s="524"/>
      <c r="AZ51" s="53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</row>
    <row r="52" spans="1:191" s="25" customFormat="1" ht="11.4" customHeight="1">
      <c r="A52" s="20"/>
      <c r="B52" s="577"/>
      <c r="C52" s="509" t="s">
        <v>85</v>
      </c>
      <c r="D52" s="100" t="s">
        <v>11</v>
      </c>
      <c r="E52" s="73">
        <f>+Transa_Ltp_Camaronailon!G51</f>
        <v>0</v>
      </c>
      <c r="F52" s="222">
        <f>+Transa_Ltp_Camaronailon!M51</f>
        <v>0</v>
      </c>
      <c r="G52" s="102">
        <f>E52+F52</f>
        <v>0</v>
      </c>
      <c r="H52" s="96"/>
      <c r="I52" s="102">
        <f t="shared" ref="I52:I53" si="62">G52-H52</f>
        <v>0</v>
      </c>
      <c r="J52" s="199" t="str">
        <f t="shared" si="52"/>
        <v>0%</v>
      </c>
      <c r="K52" s="76">
        <f>+Transa_Ltp_Camaronailon!H51</f>
        <v>0</v>
      </c>
      <c r="L52" s="222">
        <f>+Transa_Ltp_Camaronailon!N51</f>
        <v>0</v>
      </c>
      <c r="M52" s="138">
        <f>K52+L52</f>
        <v>0</v>
      </c>
      <c r="N52" s="211"/>
      <c r="O52" s="138">
        <f t="shared" ref="O52:O53" si="63">M52-N52</f>
        <v>0</v>
      </c>
      <c r="P52" s="205" t="str">
        <f t="shared" si="54"/>
        <v>0%</v>
      </c>
      <c r="Q52" s="80">
        <f>+Transa_Ltp_Camaronailon!I51</f>
        <v>0</v>
      </c>
      <c r="R52" s="222">
        <f>+Transa_Ltp_Camaronailon!O51</f>
        <v>0</v>
      </c>
      <c r="S52" s="104">
        <f>Q52+R52</f>
        <v>0</v>
      </c>
      <c r="T52" s="211"/>
      <c r="U52" s="104">
        <f t="shared" ref="U52:U53" si="64">S52-T52</f>
        <v>0</v>
      </c>
      <c r="V52" s="139" t="str">
        <f t="shared" si="56"/>
        <v>0%</v>
      </c>
      <c r="W52" s="84">
        <f>+Transa_Ltp_Camaronailon!J51</f>
        <v>0</v>
      </c>
      <c r="X52" s="222">
        <f>+Transa_Ltp_Camaronailon!P51</f>
        <v>0</v>
      </c>
      <c r="Y52" s="105">
        <f>W52+X52</f>
        <v>0</v>
      </c>
      <c r="Z52" s="211"/>
      <c r="AA52" s="105">
        <f t="shared" ref="AA52:AA53" si="65">Y52-Z52</f>
        <v>0</v>
      </c>
      <c r="AB52" s="139" t="str">
        <f t="shared" ref="AB52:AB55" si="66">IF(Y52&gt;0,Z52/Y52,"0%")</f>
        <v>0%</v>
      </c>
      <c r="AC52" s="88">
        <f>+Transa_Ltp_Camaronailon!K51</f>
        <v>0</v>
      </c>
      <c r="AD52" s="222">
        <f>+Transa_Ltp_Camaronailon!Q51</f>
        <v>0</v>
      </c>
      <c r="AE52" s="106">
        <f>AC52+AD52</f>
        <v>0</v>
      </c>
      <c r="AF52" s="211"/>
      <c r="AG52" s="191">
        <f t="shared" si="8"/>
        <v>0</v>
      </c>
      <c r="AH52" s="139" t="str">
        <f t="shared" ref="AH52:AH55" si="67">IF(AE52&gt;0,AF52/AE52,"0%")</f>
        <v>0%</v>
      </c>
      <c r="AI52" s="92">
        <f>+Transa_Ltp_Camaronailon!L51</f>
        <v>0</v>
      </c>
      <c r="AJ52" s="222">
        <f>+Transa_Ltp_Camaronailon!R51</f>
        <v>0</v>
      </c>
      <c r="AK52" s="107">
        <f>AI52+AJ52</f>
        <v>0</v>
      </c>
      <c r="AL52" s="211"/>
      <c r="AM52" s="106">
        <f t="shared" si="21"/>
        <v>0</v>
      </c>
      <c r="AN52" s="139" t="str">
        <f t="shared" ref="AN52:AN55" si="68">IF(AK52&gt;0,AL52/AK52,"0%")</f>
        <v>0%</v>
      </c>
      <c r="AO52" s="131">
        <f t="shared" si="35"/>
        <v>0</v>
      </c>
      <c r="AP52" s="96">
        <f>F52+L52+R52+X52+AD52+AJ52</f>
        <v>0</v>
      </c>
      <c r="AQ52" s="103">
        <f>AO52+AP52</f>
        <v>0</v>
      </c>
      <c r="AR52" s="96">
        <f t="shared" ref="AR52:AR53" si="69">H52+N52+T52+Z52+AF52+AL52</f>
        <v>0</v>
      </c>
      <c r="AS52" s="106">
        <f t="shared" ref="AS52:AS53" si="70">AQ52-AR52</f>
        <v>0</v>
      </c>
      <c r="AT52" s="139" t="str">
        <f t="shared" ref="AT52:AT55" si="71">IF(AQ52&gt;0,AR52/AQ52,"0%")</f>
        <v>0%</v>
      </c>
      <c r="AU52" s="510">
        <f>AO52+AO53</f>
        <v>0</v>
      </c>
      <c r="AV52" s="512">
        <f>AP52+AP53</f>
        <v>0</v>
      </c>
      <c r="AW52" s="518">
        <f>AU52+AV52</f>
        <v>0</v>
      </c>
      <c r="AX52" s="512">
        <f>AR52+AR53</f>
        <v>0</v>
      </c>
      <c r="AY52" s="523">
        <f>AW52-AX52</f>
        <v>0</v>
      </c>
      <c r="AZ52" s="529"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</row>
    <row r="53" spans="1:191" s="25" customFormat="1" ht="12.75" customHeight="1">
      <c r="A53" s="20"/>
      <c r="B53" s="577"/>
      <c r="C53" s="520"/>
      <c r="D53" s="101" t="s">
        <v>12</v>
      </c>
      <c r="E53" s="73">
        <f>+Transa_Ltp_Camaronailon!G52</f>
        <v>0</v>
      </c>
      <c r="F53" s="31">
        <f>+Transa_Ltp_Camaronailon!M52</f>
        <v>0</v>
      </c>
      <c r="G53" s="74">
        <f>E53+F53+I52</f>
        <v>0</v>
      </c>
      <c r="H53" s="32"/>
      <c r="I53" s="74">
        <f t="shared" si="62"/>
        <v>0</v>
      </c>
      <c r="J53" s="200" t="str">
        <f t="shared" si="52"/>
        <v>0%</v>
      </c>
      <c r="K53" s="76">
        <f>+Transa_Ltp_Camaronailon!H52</f>
        <v>0</v>
      </c>
      <c r="L53" s="31">
        <f>+Transa_Ltp_Camaronailon!N52</f>
        <v>0</v>
      </c>
      <c r="M53" s="77">
        <f>O52+K53+L53</f>
        <v>0</v>
      </c>
      <c r="N53" s="31"/>
      <c r="O53" s="77">
        <f t="shared" si="63"/>
        <v>0</v>
      </c>
      <c r="P53" s="206" t="str">
        <f t="shared" si="54"/>
        <v>0%</v>
      </c>
      <c r="Q53" s="80">
        <f>+Transa_Ltp_Camaronailon!I52</f>
        <v>0</v>
      </c>
      <c r="R53" s="31">
        <f>+Transa_Ltp_Camaronailon!O52</f>
        <v>0</v>
      </c>
      <c r="S53" s="81">
        <f>U52+Q53+R53</f>
        <v>0</v>
      </c>
      <c r="T53" s="31"/>
      <c r="U53" s="81">
        <f t="shared" si="64"/>
        <v>0</v>
      </c>
      <c r="V53" s="140" t="str">
        <f t="shared" si="56"/>
        <v>0%</v>
      </c>
      <c r="W53" s="84">
        <f>+Transa_Ltp_Camaronailon!J52</f>
        <v>0</v>
      </c>
      <c r="X53" s="31">
        <f>+Transa_Ltp_Camaronailon!P52</f>
        <v>0</v>
      </c>
      <c r="Y53" s="85">
        <f>AA52+W53+X53</f>
        <v>0</v>
      </c>
      <c r="Z53" s="31"/>
      <c r="AA53" s="85">
        <f t="shared" si="65"/>
        <v>0</v>
      </c>
      <c r="AB53" s="140" t="str">
        <f t="shared" si="66"/>
        <v>0%</v>
      </c>
      <c r="AC53" s="88">
        <f>+Transa_Ltp_Camaronailon!K52</f>
        <v>0</v>
      </c>
      <c r="AD53" s="31">
        <f>+Transa_Ltp_Camaronailon!Q52</f>
        <v>0</v>
      </c>
      <c r="AE53" s="89">
        <f>AG52+AC53+AD53</f>
        <v>0</v>
      </c>
      <c r="AF53" s="31"/>
      <c r="AG53" s="192">
        <f t="shared" si="8"/>
        <v>0</v>
      </c>
      <c r="AH53" s="140" t="str">
        <f t="shared" si="67"/>
        <v>0%</v>
      </c>
      <c r="AI53" s="92">
        <f>+Transa_Ltp_Camaronailon!L52</f>
        <v>0</v>
      </c>
      <c r="AJ53" s="31">
        <f>+Transa_Ltp_Camaronailon!R52</f>
        <v>0</v>
      </c>
      <c r="AK53" s="93">
        <f>AM52+AI53+AJ53</f>
        <v>0</v>
      </c>
      <c r="AL53" s="31"/>
      <c r="AM53" s="89">
        <f t="shared" si="21"/>
        <v>0</v>
      </c>
      <c r="AN53" s="140" t="str">
        <f t="shared" si="68"/>
        <v>0%</v>
      </c>
      <c r="AO53" s="122">
        <f t="shared" si="35"/>
        <v>0</v>
      </c>
      <c r="AP53" s="32">
        <f>F53+L53+R53+X53+AD53+AJ53</f>
        <v>0</v>
      </c>
      <c r="AQ53" s="77">
        <f>AS52+AO53+AP53</f>
        <v>0</v>
      </c>
      <c r="AR53" s="32">
        <f t="shared" si="69"/>
        <v>0</v>
      </c>
      <c r="AS53" s="89">
        <f t="shared" si="70"/>
        <v>0</v>
      </c>
      <c r="AT53" s="140" t="str">
        <f t="shared" si="71"/>
        <v>0%</v>
      </c>
      <c r="AU53" s="516"/>
      <c r="AV53" s="517"/>
      <c r="AW53" s="519"/>
      <c r="AX53" s="517"/>
      <c r="AY53" s="524"/>
      <c r="AZ53" s="53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</row>
    <row r="54" spans="1:191" s="25" customFormat="1" ht="12.75" customHeight="1">
      <c r="A54" s="20"/>
      <c r="B54" s="577"/>
      <c r="C54" s="514" t="s">
        <v>114</v>
      </c>
      <c r="D54" s="100" t="s">
        <v>11</v>
      </c>
      <c r="E54" s="73">
        <f>+Transa_Ltp_Camaronailon!G53</f>
        <v>0</v>
      </c>
      <c r="F54" s="222">
        <f>+Transa_Ltp_Camaronailon!M53</f>
        <v>1.31597896621168E-2</v>
      </c>
      <c r="G54" s="102">
        <f>E54+F54</f>
        <v>1.31597896621168E-2</v>
      </c>
      <c r="H54" s="96"/>
      <c r="I54" s="102">
        <f t="shared" ref="I54:I55" si="72">G54-H54</f>
        <v>1.31597896621168E-2</v>
      </c>
      <c r="J54" s="199">
        <f t="shared" si="52"/>
        <v>0</v>
      </c>
      <c r="K54" s="76">
        <f>+Transa_Ltp_Camaronailon!H53</f>
        <v>0</v>
      </c>
      <c r="L54" s="222">
        <f>+Transa_Ltp_Camaronailon!N53</f>
        <v>0.210556634593869</v>
      </c>
      <c r="M54" s="138">
        <f>K54+L54</f>
        <v>0.210556634593869</v>
      </c>
      <c r="N54" s="211"/>
      <c r="O54" s="138">
        <f t="shared" ref="O54:O55" si="73">M54-N54</f>
        <v>0.210556634593869</v>
      </c>
      <c r="P54" s="205">
        <f t="shared" si="54"/>
        <v>0</v>
      </c>
      <c r="Q54" s="80">
        <f>+Transa_Ltp_Camaronailon!I53</f>
        <v>0</v>
      </c>
      <c r="R54" s="222">
        <f>+Transa_Ltp_Camaronailon!O53</f>
        <v>0.26599574848959501</v>
      </c>
      <c r="S54" s="104">
        <f>Q54+R54</f>
        <v>0.26599574848959501</v>
      </c>
      <c r="T54" s="211"/>
      <c r="U54" s="104">
        <f t="shared" ref="U54:U55" si="74">S54-T54</f>
        <v>0.26599574848959501</v>
      </c>
      <c r="V54" s="139">
        <f t="shared" si="56"/>
        <v>0</v>
      </c>
      <c r="W54" s="84">
        <f>+Transa_Ltp_Camaronailon!J53</f>
        <v>0</v>
      </c>
      <c r="X54" s="222">
        <f>+Transa_Ltp_Camaronailon!P53</f>
        <v>0.19599686730812199</v>
      </c>
      <c r="Y54" s="105">
        <f>W54+X54</f>
        <v>0.19599686730812199</v>
      </c>
      <c r="Z54" s="211"/>
      <c r="AA54" s="105">
        <f t="shared" ref="AA54:AA55" si="75">Y54-Z54</f>
        <v>0.19599686730812199</v>
      </c>
      <c r="AB54" s="139">
        <f t="shared" si="66"/>
        <v>0</v>
      </c>
      <c r="AC54" s="88">
        <f>+Transa_Ltp_Camaronailon!K53</f>
        <v>0</v>
      </c>
      <c r="AD54" s="222">
        <f>+Transa_Ltp_Camaronailon!Q53</f>
        <v>0.40599351085253899</v>
      </c>
      <c r="AE54" s="106">
        <f>AC54+AD54</f>
        <v>0.40599351085253899</v>
      </c>
      <c r="AF54" s="411">
        <v>7.4999999999999997E-2</v>
      </c>
      <c r="AG54" s="191">
        <f t="shared" si="8"/>
        <v>0.33099351085253897</v>
      </c>
      <c r="AH54" s="139">
        <f t="shared" si="67"/>
        <v>0.18473201663373573</v>
      </c>
      <c r="AI54" s="92">
        <f>+Transa_Ltp_Camaronailon!L53</f>
        <v>0</v>
      </c>
      <c r="AJ54" s="222">
        <f>+Transa_Ltp_Camaronailon!R53</f>
        <v>0.159597449093757</v>
      </c>
      <c r="AK54" s="107">
        <f>AI54+AJ54</f>
        <v>0.159597449093757</v>
      </c>
      <c r="AL54" s="211"/>
      <c r="AM54" s="106">
        <f t="shared" si="21"/>
        <v>0.159597449093757</v>
      </c>
      <c r="AN54" s="139">
        <f t="shared" si="68"/>
        <v>0</v>
      </c>
      <c r="AO54" s="131">
        <f t="shared" si="35"/>
        <v>0</v>
      </c>
      <c r="AP54" s="96">
        <f>F54+L54+R54+X54+AD54+AJ54</f>
        <v>1.2512999999999987</v>
      </c>
      <c r="AQ54" s="103">
        <f>AO54+AP54</f>
        <v>1.2512999999999987</v>
      </c>
      <c r="AR54" s="96">
        <f t="shared" ref="AR54:AR55" si="76">H54+N54+T54+Z54+AF54+AL54</f>
        <v>7.4999999999999997E-2</v>
      </c>
      <c r="AS54" s="106">
        <f t="shared" ref="AS54:AS55" si="77">AQ54-AR54</f>
        <v>1.1762999999999988</v>
      </c>
      <c r="AT54" s="139">
        <f t="shared" si="71"/>
        <v>5.9937664828578339E-2</v>
      </c>
      <c r="AU54" s="510">
        <f>AO54+AO55</f>
        <v>0</v>
      </c>
      <c r="AV54" s="512">
        <f>AP54+AP55</f>
        <v>1.2512999999999987</v>
      </c>
      <c r="AW54" s="518">
        <f>AU54+AV54</f>
        <v>1.2512999999999987</v>
      </c>
      <c r="AX54" s="512">
        <f>AR54+AR55</f>
        <v>7.4999999999999997E-2</v>
      </c>
      <c r="AY54" s="523">
        <f>AW54-AX54</f>
        <v>1.1762999999999988</v>
      </c>
      <c r="AZ54" s="527"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</row>
    <row r="55" spans="1:191" s="25" customFormat="1" ht="12.75" customHeight="1" thickBot="1">
      <c r="A55" s="20"/>
      <c r="B55" s="577"/>
      <c r="C55" s="515"/>
      <c r="D55" s="123" t="s">
        <v>12</v>
      </c>
      <c r="E55" s="73">
        <f>+Transa_Ltp_Camaronailon!G54</f>
        <v>0</v>
      </c>
      <c r="F55" s="31">
        <f>+Transa_Ltp_Camaronailon!M54</f>
        <v>0</v>
      </c>
      <c r="G55" s="74">
        <f>E55+F55+I54</f>
        <v>1.31597896621168E-2</v>
      </c>
      <c r="H55" s="32"/>
      <c r="I55" s="74">
        <f t="shared" si="72"/>
        <v>1.31597896621168E-2</v>
      </c>
      <c r="J55" s="201">
        <f t="shared" si="52"/>
        <v>0</v>
      </c>
      <c r="K55" s="76">
        <f>+Transa_Ltp_Camaronailon!H54</f>
        <v>0</v>
      </c>
      <c r="L55" s="31">
        <f>+Transa_Ltp_Camaronailon!N54</f>
        <v>0</v>
      </c>
      <c r="M55" s="77">
        <f>O54+K55+L55</f>
        <v>0.210556634593869</v>
      </c>
      <c r="N55" s="31"/>
      <c r="O55" s="77">
        <f t="shared" si="73"/>
        <v>0.210556634593869</v>
      </c>
      <c r="P55" s="207">
        <f t="shared" si="54"/>
        <v>0</v>
      </c>
      <c r="Q55" s="80">
        <f>+Transa_Ltp_Camaronailon!I54</f>
        <v>0</v>
      </c>
      <c r="R55" s="31">
        <f>+Transa_Ltp_Camaronailon!O54</f>
        <v>0</v>
      </c>
      <c r="S55" s="81">
        <f>U54+Q55+R55</f>
        <v>0.26599574848959501</v>
      </c>
      <c r="T55" s="31"/>
      <c r="U55" s="81">
        <f t="shared" si="74"/>
        <v>0.26599574848959501</v>
      </c>
      <c r="V55" s="141">
        <f t="shared" si="56"/>
        <v>0</v>
      </c>
      <c r="W55" s="84">
        <f>+Transa_Ltp_Camaronailon!J54</f>
        <v>0</v>
      </c>
      <c r="X55" s="31">
        <f>+Transa_Ltp_Camaronailon!P54</f>
        <v>0</v>
      </c>
      <c r="Y55" s="85">
        <f>AA54+W55+X55</f>
        <v>0.19599686730812199</v>
      </c>
      <c r="Z55" s="31"/>
      <c r="AA55" s="85">
        <f t="shared" si="75"/>
        <v>0.19599686730812199</v>
      </c>
      <c r="AB55" s="141">
        <f t="shared" si="66"/>
        <v>0</v>
      </c>
      <c r="AC55" s="88">
        <f>+Transa_Ltp_Camaronailon!K54</f>
        <v>0</v>
      </c>
      <c r="AD55" s="32">
        <f>+Transa_Ltp_Camaronailon!Q54</f>
        <v>0</v>
      </c>
      <c r="AE55" s="89">
        <f>AG54+AC55+AD55</f>
        <v>0.33099351085253897</v>
      </c>
      <c r="AF55" s="31"/>
      <c r="AG55" s="193">
        <f t="shared" si="8"/>
        <v>0.33099351085253897</v>
      </c>
      <c r="AH55" s="141">
        <f t="shared" si="67"/>
        <v>0</v>
      </c>
      <c r="AI55" s="92">
        <f>+Transa_Ltp_Camaronailon!L54</f>
        <v>0</v>
      </c>
      <c r="AJ55" s="31">
        <f>+Transa_Ltp_Camaronailon!R54</f>
        <v>0</v>
      </c>
      <c r="AK55" s="93">
        <f>AM54+AI55+AJ55</f>
        <v>0.159597449093757</v>
      </c>
      <c r="AL55" s="31"/>
      <c r="AM55" s="89">
        <f t="shared" si="21"/>
        <v>0.159597449093757</v>
      </c>
      <c r="AN55" s="141">
        <f t="shared" si="68"/>
        <v>0</v>
      </c>
      <c r="AO55" s="124">
        <f t="shared" si="35"/>
        <v>0</v>
      </c>
      <c r="AP55" s="32">
        <f>F55+L55+R55+X55+AD55+AJ55</f>
        <v>0</v>
      </c>
      <c r="AQ55" s="77">
        <f>AS54+AO55+AP55</f>
        <v>1.1762999999999988</v>
      </c>
      <c r="AR55" s="32">
        <f t="shared" si="76"/>
        <v>0</v>
      </c>
      <c r="AS55" s="89">
        <f t="shared" si="77"/>
        <v>1.1762999999999988</v>
      </c>
      <c r="AT55" s="141">
        <f t="shared" si="71"/>
        <v>0</v>
      </c>
      <c r="AU55" s="516"/>
      <c r="AV55" s="517"/>
      <c r="AW55" s="519"/>
      <c r="AX55" s="517"/>
      <c r="AY55" s="524"/>
      <c r="AZ55" s="528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</row>
    <row r="56" spans="1:191" s="19" customFormat="1" ht="14.4" customHeight="1">
      <c r="B56" s="577"/>
      <c r="C56" s="549" t="s">
        <v>135</v>
      </c>
      <c r="D56" s="347" t="s">
        <v>11</v>
      </c>
      <c r="E56" s="356">
        <f>+E10+E12+E14+E16+E18+E20+E22+E24+E26+E28+E30+E32+E34+E36+E38+E40+E42+E44+E46+E48+E50+E52+E54</f>
        <v>41.999987399999988</v>
      </c>
      <c r="F56" s="356">
        <f>+F10+F12+F14+F16+F18+F20+F22+F24+F26+F28+F30+F32+F34+F36+F38+F40+F42+F44+F46+F48+F50+F52+F54</f>
        <v>22.089442000000002</v>
      </c>
      <c r="G56" s="355">
        <f>+E56+F56</f>
        <v>64.089429399999986</v>
      </c>
      <c r="H56" s="356">
        <f>+H10+H12+H14+H16+H18+H20+H22+H24+H26+H28+H30+H32+H34+H36+H38+H40+H42+H44+H46+H48+H50+H52+H54</f>
        <v>0</v>
      </c>
      <c r="I56" s="357">
        <f>G56-H56</f>
        <v>64.089429399999986</v>
      </c>
      <c r="J56" s="363">
        <f>H56/G56</f>
        <v>0</v>
      </c>
      <c r="K56" s="356">
        <f>+K10+K12+K14+K16+K18+K20+K22+K24+K26+K28+K30+K32+K34+K36+K38+K40+K42+K44+K46+K48+K50+K52+K54</f>
        <v>676.99979689999986</v>
      </c>
      <c r="L56" s="356">
        <f>+L10+L12+L14+L16+L18+L20+L22+L24+L26+L28+L30+L32+L34+L36+L38+L40+L42+L44+L46+L48+L50+L52+L54</f>
        <v>1.7190719999999984</v>
      </c>
      <c r="M56" s="355">
        <f>+K56+L56</f>
        <v>678.71886889999985</v>
      </c>
      <c r="N56" s="410">
        <f>+N10+N12+N14+N16+N18+N20+N22+N24+N26+N28+N30+N32+N34+N36+N38+N40+N42+N44+N46+N48+N50+N52+N54</f>
        <v>108.92100000000001</v>
      </c>
      <c r="O56" s="357">
        <f>M56-N56</f>
        <v>569.7978688999998</v>
      </c>
      <c r="P56" s="358">
        <f>N56/M56</f>
        <v>0.16048028865991062</v>
      </c>
      <c r="Q56" s="356">
        <f>+Q10+Q12+Q14+Q16+Q18+Q20+Q22+Q24+Q26+Q28+Q30+Q32+Q34+Q36+Q38+Q40+Q42+Q44+Q46+Q48+Q50+Q52+Q54</f>
        <v>854.99974350000036</v>
      </c>
      <c r="R56" s="356">
        <f>+R10+R12+R14+R16+R18+R20+R22+R24+R26+R28+R30+R32+R34+R36+R38+R40+R42+R44+R46+R48+R50+R52+R54</f>
        <v>2.1717000000000066</v>
      </c>
      <c r="S56" s="355">
        <f>+Q56+R56</f>
        <v>857.17144350000035</v>
      </c>
      <c r="T56" s="410">
        <f>+T10+T12+T14+T16+T18+T20+T22+T24+T26+T28+T30+T32+T34+T36+T38+T40+T42+T44+T46+T48+T50+T52+T54</f>
        <v>259.07499999999999</v>
      </c>
      <c r="U56" s="357">
        <f>S56-T56</f>
        <v>598.0964435000003</v>
      </c>
      <c r="V56" s="358">
        <f>T56/S56</f>
        <v>0.30224408659969537</v>
      </c>
      <c r="W56" s="356">
        <f>+W10+W12+W14+W16+W18+W20+W22+W24+W26+W28+W30+W32+W34+W36+W38+W40+W42+W44+W46+W48+W50+W52+W54</f>
        <v>629.99981100000002</v>
      </c>
      <c r="X56" s="356">
        <f>+X10+X12+X14+X16+X18+X20+X22+X24+X26+X28+X30+X32+X34+X36+X38+X40+X42+X44+X46+X48+X50+X52+X54</f>
        <v>1.6001999999999998</v>
      </c>
      <c r="Y56" s="355">
        <f>+W56+X56</f>
        <v>631.60001099999999</v>
      </c>
      <c r="Z56" s="410">
        <f>+Z10+Z12+Z14+Z16+Z18+Z20+Z22+Z24+Z26+Z28+Z30+Z32+Z34+Z36+Z38+Z40+Z42+Z44+Z46+Z48+Z50+Z52+Z54</f>
        <v>256.56600000000003</v>
      </c>
      <c r="AA56" s="357">
        <f>Y56-Z56</f>
        <v>375.03401099999996</v>
      </c>
      <c r="AB56" s="358">
        <f>Z56/Y56</f>
        <v>0.40621595239332575</v>
      </c>
      <c r="AC56" s="356">
        <f>+AC10+AC12+AC14+AC16+AC18+AC20+AC22+AC24+AC26+AC28+AC30+AC32+AC34+AC36+AC38+AC40+AC42+AC44+AC46+AC48+AC50+AC52+AC54</f>
        <v>1304.9996084999996</v>
      </c>
      <c r="AD56" s="356">
        <f>+AD10+AD12+AD14+AD16+AD18+AD20+AD22+AD24+AD26+AD28+AD30+AD32+AD34+AD36+AD38+AD40+AD42+AD44+AD46+AD48+AD50+AD52+AD54</f>
        <v>3.3146999999999962</v>
      </c>
      <c r="AE56" s="355">
        <f>+AC56+AD56</f>
        <v>1308.3143084999995</v>
      </c>
      <c r="AF56" s="410">
        <f>+AF10+AF12+AF14+AF16+AF18+AF20+AF22+AF24+AF26+AF28+AF30+AF32+AF34+AF36+AF38+AF40+AF42+AF44+AF46+AF48+AF50+AF52+AF54</f>
        <v>518.99799999999993</v>
      </c>
      <c r="AG56" s="357">
        <f>AE56-AF56</f>
        <v>789.31630849999954</v>
      </c>
      <c r="AH56" s="358">
        <f>AF56/AE56</f>
        <v>0.39669213783577612</v>
      </c>
      <c r="AI56" s="356">
        <f>+AI10+AI12+AI14+AI16+AI18+AI20+AI22+AI24+AI26+AI28+AI30+AI32+AI34+AI36+AI38+AI40+AI42+AI44+AI46+AI48+AI50+AI52+AI54</f>
        <v>512.99984610000001</v>
      </c>
      <c r="AJ56" s="356">
        <f>+AJ10+AJ12+AJ14+AJ16+AJ18+AJ20+AJ22+AJ24+AJ26+AJ28+AJ30+AJ32+AJ34+AJ36+AJ38+AJ40+AJ42+AJ44+AJ46+AJ48+AJ50+AJ52+AJ54</f>
        <v>1.3030199999999996</v>
      </c>
      <c r="AK56" s="355">
        <f>+AI56+AJ56</f>
        <v>514.30286609999996</v>
      </c>
      <c r="AL56" s="356">
        <f>+AL10+AL12+AL14+AL16+AL18+AL20+AL22+AL24+AL26+AL28+AL30+AL32+AL34+AL36+AL38+AL40+AL42+AL44+AL46+AL48+AL50+AL52+AL54</f>
        <v>36.383000000000003</v>
      </c>
      <c r="AM56" s="357">
        <f>AK56-AL56</f>
        <v>477.91986609999998</v>
      </c>
      <c r="AN56" s="358">
        <f>AL56/AK56</f>
        <v>7.0742362911362364E-2</v>
      </c>
      <c r="AO56" s="356">
        <f>+AO10+AO12+AO14+AO16+AO18+AO20+AO22+AO24+AO26+AO28+AO30+AO32+AO34+AO36+AO38+AO40+AO42+AO44+AO46+AO48+AO50+AO52+AO54</f>
        <v>4021.9987934000005</v>
      </c>
      <c r="AP56" s="356">
        <f>+AP10+AP12+AP14+AP16+AP18+AP20+AP22+AP24+AP26+AP28+AP30+AP32+AP34+AP36+AP38+AP40+AP42+AP44+AP46+AP48+AP50+AP52+AP54</f>
        <v>32.198134000000039</v>
      </c>
      <c r="AQ56" s="355">
        <f>+AO56+AP56</f>
        <v>4054.1969274000007</v>
      </c>
      <c r="AR56" s="356">
        <f>+AR10+AR12+AR14+AR16+AR18+AR20+AR22+AR24+AR26+AR28+AR30+AR32+AR34+AR36+AR38+AR40+AR42+AR44+AR46+AR48+AR50+AR52+AR54</f>
        <v>1178.806</v>
      </c>
      <c r="AS56" s="357">
        <f>AQ56-AR56</f>
        <v>2875.3909274000007</v>
      </c>
      <c r="AT56" s="358">
        <f>AR56/AQ56</f>
        <v>0.29076189960905052</v>
      </c>
      <c r="AU56" s="551">
        <f>SUM(AU10:AU55)</f>
        <v>4468.9986592999994</v>
      </c>
      <c r="AV56" s="551">
        <f>SUM(AV10:AV55)</f>
        <v>32.198134000000039</v>
      </c>
      <c r="AW56" s="553">
        <f>+AU56+AV56</f>
        <v>4501.1967932999996</v>
      </c>
      <c r="AX56" s="555">
        <f>SUM(AX10:AX55)</f>
        <v>1178.806</v>
      </c>
      <c r="AY56" s="557">
        <f>AW56-AX56</f>
        <v>3322.3907932999996</v>
      </c>
      <c r="AZ56" s="580">
        <f>AX56/AW56</f>
        <v>0.261887238912692</v>
      </c>
    </row>
    <row r="57" spans="1:191" s="19" customFormat="1" ht="16.2" customHeight="1" thickBot="1">
      <c r="B57" s="578"/>
      <c r="C57" s="550"/>
      <c r="D57" s="348" t="s">
        <v>12</v>
      </c>
      <c r="E57" s="360">
        <f>+E11+E13+E15+E17+E19+E21+E23+E25+E27+E29+E31+E33+E35+E37+E39+E41+E43+E45+E47+E49+E51+E53+E55</f>
        <v>4.9999985000000002</v>
      </c>
      <c r="F57" s="360">
        <f>+F11+F13+F15+F17+F19+F21+F23+F25+F27+F29+F31+F33+F35+F37+F39+F41+F43+F45+F47+F49+F51+F53+F55</f>
        <v>0</v>
      </c>
      <c r="G57" s="359">
        <f>+E57+F57</f>
        <v>4.9999985000000002</v>
      </c>
      <c r="H57" s="360">
        <f>+H11+H13+H15+H17+H19+H21+H23+H25+H27+H29+H31+H33+H35+H37+H39+H41+H43+H45+H47+H49+H51+H53+H55</f>
        <v>0</v>
      </c>
      <c r="I57" s="361">
        <f>G57-H57</f>
        <v>4.9999985000000002</v>
      </c>
      <c r="J57" s="364">
        <f>H57/G57</f>
        <v>0</v>
      </c>
      <c r="K57" s="360">
        <f>+K11+K13+K15+K17+K19+K21+K23+K25+K27+K29+K31+K33+K35+K37+K39+K41+K43+K45+K47+K49+K51+K53+K55</f>
        <v>74.999977499999972</v>
      </c>
      <c r="L57" s="360">
        <f>+L11+L13+L15+L17+L19+L21+L23+L25+L27+L29+L31+L33+L35+L37+L39+L41+L43+L45+L47+L49+L51+L53+L55</f>
        <v>0</v>
      </c>
      <c r="M57" s="359">
        <f>+K57+L57</f>
        <v>74.999977499999972</v>
      </c>
      <c r="N57" s="360">
        <f>+N11+N13+N15+N17+N19+N21+N23+N25+N27+N29+N31+N33+N35+N37+N39+N41+N43+N45+N47+N49+N51+N53+N55</f>
        <v>0</v>
      </c>
      <c r="O57" s="361">
        <f>M57-N57</f>
        <v>74.999977499999972</v>
      </c>
      <c r="P57" s="362">
        <f>N57/M57</f>
        <v>0</v>
      </c>
      <c r="Q57" s="360">
        <f>+Q11+Q13+Q15+Q17+Q19+Q21+Q23+Q25+Q27+Q29+Q31+Q33+Q35+Q37+Q39+Q41+Q43+Q45+Q47+Q49+Q51+Q53+Q55</f>
        <v>94.999971500000001</v>
      </c>
      <c r="R57" s="360">
        <f>+R11+R13+R15+R17+R19+R21+R23+R25+R27+R29+R31+R33+R35+R37+R39+R41+R43+R45+R47+R49+R51+R53+R55</f>
        <v>0</v>
      </c>
      <c r="S57" s="359">
        <f>+Q57+R57</f>
        <v>94.999971500000001</v>
      </c>
      <c r="T57" s="360">
        <f>+T11+T13+T15+T17+T19+T21+T23+T25+T27+T29+T31+T33+T35+T37+T39+T41+T43+T45+T47+T49+T51+T53+T55</f>
        <v>0</v>
      </c>
      <c r="U57" s="361">
        <f>S57-T57</f>
        <v>94.999971500000001</v>
      </c>
      <c r="V57" s="362">
        <f>T57/S57</f>
        <v>0</v>
      </c>
      <c r="W57" s="360">
        <f>+W11+W13+W15+W17+W19+W21+W23+W25+W27+W29+W31+W33+W35+W37+W39+W41+W43+W45+W47+W49+W51+W53+W55</f>
        <v>69.999978999999982</v>
      </c>
      <c r="X57" s="360">
        <f>+X11+X13+X15+X17+X19+X21+X23+X25+X27+X29+X31+X33+X35+X37+X39+X41+X43+X45+X47+X49+X51+X53+X55</f>
        <v>0</v>
      </c>
      <c r="Y57" s="359">
        <f>+W57+X57</f>
        <v>69.999978999999982</v>
      </c>
      <c r="Z57" s="360">
        <f>+Z11+Z13+Z15+Z17+Z19+Z21+Z23+Z25+Z27+Z29+Z31+Z33+Z35+Z37+Z39+Z41+Z43+Z45+Z47+Z49+Z51+Z53+Z55</f>
        <v>0</v>
      </c>
      <c r="AA57" s="361">
        <f>Y57-Z57</f>
        <v>69.999978999999982</v>
      </c>
      <c r="AB57" s="362">
        <f>Z57/Y57</f>
        <v>0</v>
      </c>
      <c r="AC57" s="360">
        <f>+AC11+AC13+AC15+AC17+AC19+AC21+AC23+AC25+AC27+AC29+AC31+AC33+AC35+AC37+AC39+AC41+AC43+AC45+AC47+AC49+AC51+AC53+AC55</f>
        <v>144.9999565</v>
      </c>
      <c r="AD57" s="360">
        <f>+AD11+AD13+AD15+AD17+AD19+AD21+AD23+AD25+AD27+AD29+AD31+AD33+AD35+AD37+AD39+AD41+AD43+AD45+AD47+AD49+AD51+AD53+AD55</f>
        <v>0</v>
      </c>
      <c r="AE57" s="359">
        <f>+AC57+AD57</f>
        <v>144.9999565</v>
      </c>
      <c r="AF57" s="360">
        <f>+AF11+AF13+AF15+AF17+AF19+AF21+AF23+AF25+AF27+AF29+AF31+AF33+AF35+AF37+AF39+AF41+AF43+AF45+AF47+AF49+AF51+AF53+AF55</f>
        <v>0</v>
      </c>
      <c r="AG57" s="361">
        <f>AE57-AF57</f>
        <v>144.9999565</v>
      </c>
      <c r="AH57" s="362">
        <f>AF57/AE57</f>
        <v>0</v>
      </c>
      <c r="AI57" s="360">
        <f>+AI11+AI13+AI15+AI17+AI19+AI21+AI23+AI25+AI27+AI29+AI31+AI33+AI35+AI37+AI39+AI41+AI43+AI45+AI47+AI49+AI51+AI53+AI55</f>
        <v>56.999982900000013</v>
      </c>
      <c r="AJ57" s="360">
        <f>+AJ11+AJ13+AJ15+AJ17+AJ19+AJ21+AJ23+AJ25+AJ27+AJ29+AJ31+AJ33+AJ35+AJ37+AJ39+AJ41+AJ43+AJ45+AJ47+AJ49+AJ51+AJ53+AJ55</f>
        <v>0</v>
      </c>
      <c r="AK57" s="359">
        <f>+AI57+AJ57</f>
        <v>56.999982900000013</v>
      </c>
      <c r="AL57" s="360">
        <f>+AL11+AL13+AL15+AL17+AL19+AL21+AL23+AL25+AL27+AL29+AL31+AL33+AL35+AL37+AL39+AL41+AL43+AL45+AL47+AL49+AL51+AL53+AL55</f>
        <v>0</v>
      </c>
      <c r="AM57" s="361">
        <f>AK57-AL57</f>
        <v>56.999982900000013</v>
      </c>
      <c r="AN57" s="362">
        <f>AL57/AK57</f>
        <v>0</v>
      </c>
      <c r="AO57" s="360">
        <f>+AO11+AO13+AO15+AO17+AO19+AO21+AO23+AO25+AO27+AO29+AO31+AO33+AO35+AO37+AO39+AO41+AO43+AO45+AO47+AO49+AO51+AO53+AO55</f>
        <v>446.9998659000002</v>
      </c>
      <c r="AP57" s="360">
        <f>+AP11+AP13+AP15+AP17+AP19+AP21+AP23+AP25+AP27+AP29+AP31+AP33+AP35+AP37+AP39+AP41+AP43+AP45+AP47+AP49+AP51+AP53+AP55</f>
        <v>0</v>
      </c>
      <c r="AQ57" s="359">
        <f>+AO57+AP57</f>
        <v>446.9998659000002</v>
      </c>
      <c r="AR57" s="360">
        <f>+AR11+AR13+AR15+AR17+AR19+AR21+AR23+AR25+AR27+AR29+AR31+AR33+AR35+AR37+AR39+AR41+AR43+AR45+AR47+AR49+AR51+AR53+AR55</f>
        <v>0</v>
      </c>
      <c r="AS57" s="361">
        <f>AQ57-AR57</f>
        <v>446.9998659000002</v>
      </c>
      <c r="AT57" s="362">
        <f>AR57/AQ57</f>
        <v>0</v>
      </c>
      <c r="AU57" s="552"/>
      <c r="AV57" s="552"/>
      <c r="AW57" s="554"/>
      <c r="AX57" s="556"/>
      <c r="AY57" s="558"/>
      <c r="AZ57" s="581"/>
    </row>
    <row r="58" spans="1:191" s="20" customFormat="1" ht="40.950000000000003" customHeight="1">
      <c r="C58" s="26"/>
      <c r="AG58" s="24"/>
    </row>
    <row r="59" spans="1:191" s="20" customFormat="1" hidden="1">
      <c r="C59" s="26"/>
      <c r="G59" s="20" t="s">
        <v>24</v>
      </c>
      <c r="T59" s="218">
        <f>SUM(T56-T54)</f>
        <v>259.07499999999999</v>
      </c>
      <c r="Z59" s="218">
        <f>SUM(Z56-Z54)</f>
        <v>256.56600000000003</v>
      </c>
      <c r="AF59" s="218">
        <f>SUM(AF56-AF54)</f>
        <v>518.92299999999989</v>
      </c>
      <c r="AG59" s="24"/>
      <c r="AL59" s="218">
        <f>SUM(AL56-AL54)</f>
        <v>36.383000000000003</v>
      </c>
    </row>
    <row r="60" spans="1:191" s="20" customFormat="1" hidden="1">
      <c r="C60" s="26"/>
      <c r="T60" s="221">
        <f>+T57</f>
        <v>0</v>
      </c>
      <c r="AF60" s="221">
        <f>+AF57</f>
        <v>0</v>
      </c>
      <c r="AG60" s="24"/>
      <c r="AL60" s="221">
        <f>+AL57</f>
        <v>0</v>
      </c>
    </row>
    <row r="61" spans="1:191" s="20" customFormat="1" hidden="1">
      <c r="C61" s="26"/>
      <c r="T61" s="221">
        <f>SUM(T59:T60)</f>
        <v>259.07499999999999</v>
      </c>
      <c r="V61" s="98"/>
      <c r="Z61" s="221">
        <f>SUM(Z59:Z60)</f>
        <v>256.56600000000003</v>
      </c>
      <c r="AF61" s="221">
        <f>SUM(AF59:AF60)</f>
        <v>518.92299999999989</v>
      </c>
      <c r="AL61" s="221">
        <f>SUM(AL59:AL60)</f>
        <v>36.383000000000003</v>
      </c>
      <c r="AX61" s="219">
        <f>+AX56-AX54</f>
        <v>1178.731</v>
      </c>
    </row>
    <row r="62" spans="1:191" s="20" customFormat="1" ht="105.6" customHeight="1">
      <c r="C62" s="44" t="s">
        <v>74</v>
      </c>
      <c r="E62" s="24"/>
      <c r="H62" s="137"/>
      <c r="AF62" s="98"/>
      <c r="AG62" s="24"/>
      <c r="AK62" s="99"/>
      <c r="AX62" s="98"/>
    </row>
    <row r="63" spans="1:191" s="20" customFormat="1" ht="24.6" hidden="1" customHeight="1">
      <c r="C63" s="378" t="s">
        <v>174</v>
      </c>
      <c r="D63" s="378" t="s">
        <v>175</v>
      </c>
      <c r="E63" s="378"/>
      <c r="F63" s="378"/>
      <c r="G63" s="378"/>
      <c r="H63" s="378"/>
      <c r="I63" s="378"/>
      <c r="AG63" s="24"/>
    </row>
    <row r="64" spans="1:191" s="20" customFormat="1" hidden="1">
      <c r="C64" s="377" t="s">
        <v>176</v>
      </c>
      <c r="D64" s="377">
        <v>4</v>
      </c>
      <c r="E64" s="377">
        <v>5</v>
      </c>
      <c r="F64" s="377">
        <v>6</v>
      </c>
      <c r="G64" s="377">
        <v>7</v>
      </c>
      <c r="H64" s="377">
        <v>8</v>
      </c>
      <c r="I64" s="377" t="s">
        <v>142</v>
      </c>
      <c r="M64" s="97"/>
      <c r="AG64" s="24"/>
    </row>
    <row r="65" spans="3:33" s="20" customFormat="1" hidden="1">
      <c r="C65" s="213" t="s">
        <v>96</v>
      </c>
      <c r="D65" s="212">
        <v>33.748000000000005</v>
      </c>
      <c r="E65" s="212">
        <v>113.54200000000002</v>
      </c>
      <c r="F65" s="212">
        <v>28.753</v>
      </c>
      <c r="G65" s="212">
        <v>127.10799999999999</v>
      </c>
      <c r="H65" s="212">
        <v>16.959</v>
      </c>
      <c r="I65" s="212">
        <f>SUM(D65:H65)</f>
        <v>320.11</v>
      </c>
      <c r="AG65" s="24"/>
    </row>
    <row r="66" spans="3:33" s="20" customFormat="1" hidden="1">
      <c r="C66" s="213" t="s">
        <v>99</v>
      </c>
      <c r="D66" s="212">
        <v>3.5760000000000001</v>
      </c>
      <c r="E66" s="212">
        <v>17.533000000000001</v>
      </c>
      <c r="F66" s="212">
        <v>24.942</v>
      </c>
      <c r="G66" s="212">
        <v>185.18699999999998</v>
      </c>
      <c r="H66" s="212">
        <v>3.585</v>
      </c>
      <c r="I66" s="212">
        <f t="shared" ref="I66:I70" si="78">SUM(D66:H66)</f>
        <v>234.82300000000001</v>
      </c>
      <c r="AG66" s="24"/>
    </row>
    <row r="67" spans="3:33" s="20" customFormat="1" hidden="1">
      <c r="C67" s="213" t="s">
        <v>172</v>
      </c>
      <c r="D67" s="212">
        <v>30.09</v>
      </c>
      <c r="E67" s="212">
        <v>43.960999999999991</v>
      </c>
      <c r="F67" s="212">
        <v>96.515000000000015</v>
      </c>
      <c r="G67" s="212">
        <v>105.02199999999999</v>
      </c>
      <c r="H67" s="212"/>
      <c r="I67" s="212">
        <f t="shared" si="78"/>
        <v>275.58799999999997</v>
      </c>
      <c r="AG67" s="24"/>
    </row>
    <row r="68" spans="3:33" s="20" customFormat="1" hidden="1">
      <c r="C68" s="213" t="s">
        <v>173</v>
      </c>
      <c r="D68" s="212">
        <v>41.507000000000005</v>
      </c>
      <c r="E68" s="212">
        <v>84.038999999999987</v>
      </c>
      <c r="F68" s="212">
        <v>105.35600000000002</v>
      </c>
      <c r="G68" s="212">
        <v>95.631000000000014</v>
      </c>
      <c r="H68" s="212">
        <v>12.294</v>
      </c>
      <c r="I68" s="212">
        <f t="shared" si="78"/>
        <v>338.827</v>
      </c>
      <c r="AG68" s="24"/>
    </row>
    <row r="69" spans="3:33" s="20" customFormat="1" hidden="1">
      <c r="C69" s="213" t="s">
        <v>36</v>
      </c>
      <c r="D69" s="212"/>
      <c r="E69" s="212"/>
      <c r="F69" s="212"/>
      <c r="G69" s="212">
        <v>0.97899999999999987</v>
      </c>
      <c r="H69" s="212">
        <v>1.137</v>
      </c>
      <c r="I69" s="212">
        <f t="shared" si="78"/>
        <v>2.1159999999999997</v>
      </c>
      <c r="AG69" s="24"/>
    </row>
    <row r="70" spans="3:33" s="20" customFormat="1" hidden="1">
      <c r="C70" s="213" t="s">
        <v>181</v>
      </c>
      <c r="D70" s="212"/>
      <c r="E70" s="212"/>
      <c r="F70" s="212">
        <v>1</v>
      </c>
      <c r="G70" s="212">
        <v>4.9960000000000004</v>
      </c>
      <c r="H70" s="212">
        <v>2.4079999999999999</v>
      </c>
      <c r="I70" s="212">
        <f t="shared" si="78"/>
        <v>8.4039999999999999</v>
      </c>
      <c r="AG70" s="24"/>
    </row>
    <row r="71" spans="3:33" s="20" customFormat="1" hidden="1">
      <c r="C71" s="375" t="s">
        <v>142</v>
      </c>
      <c r="D71" s="376">
        <f t="shared" ref="D71:H71" si="79">SUM(D65:D70)</f>
        <v>108.92100000000001</v>
      </c>
      <c r="E71" s="376">
        <f t="shared" si="79"/>
        <v>259.07499999999999</v>
      </c>
      <c r="F71" s="376">
        <f t="shared" si="79"/>
        <v>256.56600000000003</v>
      </c>
      <c r="G71" s="376">
        <f t="shared" si="79"/>
        <v>518.923</v>
      </c>
      <c r="H71" s="376">
        <f t="shared" si="79"/>
        <v>36.383000000000003</v>
      </c>
      <c r="I71" s="376">
        <f>SUM(I65:I70)</f>
        <v>1179.8679999999999</v>
      </c>
      <c r="AG71" s="24"/>
    </row>
    <row r="72" spans="3:33" s="20" customFormat="1" hidden="1">
      <c r="C72" s="26"/>
      <c r="AG72" s="24"/>
    </row>
    <row r="73" spans="3:33" s="20" customFormat="1" hidden="1">
      <c r="C73" s="26"/>
      <c r="AG73" s="24"/>
    </row>
    <row r="74" spans="3:33" s="20" customFormat="1" hidden="1">
      <c r="C74" s="26"/>
      <c r="AG74" s="24"/>
    </row>
    <row r="75" spans="3:33" s="20" customFormat="1" hidden="1">
      <c r="C75" s="26"/>
      <c r="AG75" s="24"/>
    </row>
    <row r="76" spans="3:33" s="20" customFormat="1" hidden="1">
      <c r="C76" s="26"/>
      <c r="AG76" s="24"/>
    </row>
    <row r="77" spans="3:33" s="20" customFormat="1" hidden="1">
      <c r="C77" s="26"/>
      <c r="AG77" s="24"/>
    </row>
    <row r="78" spans="3:33" s="20" customFormat="1" hidden="1">
      <c r="C78" s="26"/>
      <c r="AG78" s="24"/>
    </row>
    <row r="79" spans="3:33" s="20" customFormat="1" hidden="1">
      <c r="C79" s="26"/>
      <c r="AG79" s="24"/>
    </row>
    <row r="80" spans="3:33" s="20" customFormat="1" hidden="1">
      <c r="C80" s="26"/>
      <c r="AG80" s="24"/>
    </row>
    <row r="81" spans="3:33" s="20" customFormat="1" hidden="1">
      <c r="C81" s="26"/>
      <c r="AG81" s="24"/>
    </row>
    <row r="82" spans="3:33" s="20" customFormat="1" hidden="1">
      <c r="C82" s="26"/>
      <c r="AG82" s="24"/>
    </row>
    <row r="83" spans="3:33" s="20" customFormat="1" hidden="1">
      <c r="C83" s="26"/>
      <c r="AG83" s="24"/>
    </row>
    <row r="84" spans="3:33" s="20" customFormat="1" hidden="1">
      <c r="C84" s="26"/>
      <c r="AG84" s="24"/>
    </row>
    <row r="85" spans="3:33" s="20" customFormat="1" hidden="1">
      <c r="C85" s="26"/>
      <c r="AG85" s="24"/>
    </row>
    <row r="86" spans="3:33" s="20" customFormat="1" hidden="1">
      <c r="C86" s="26"/>
      <c r="AG86" s="24"/>
    </row>
    <row r="87" spans="3:33" s="20" customFormat="1">
      <c r="C87" s="26"/>
      <c r="AG87" s="24"/>
    </row>
    <row r="88" spans="3:33" s="20" customFormat="1">
      <c r="C88" s="26"/>
      <c r="AG88" s="24"/>
    </row>
    <row r="89" spans="3:33" s="20" customFormat="1">
      <c r="C89" s="26"/>
      <c r="AG89" s="24"/>
    </row>
    <row r="90" spans="3:33" s="20" customFormat="1">
      <c r="C90" s="26"/>
      <c r="AG90" s="24"/>
    </row>
    <row r="91" spans="3:33" s="20" customFormat="1">
      <c r="C91" s="26"/>
      <c r="AG91" s="24"/>
    </row>
    <row r="92" spans="3:33" s="20" customFormat="1">
      <c r="C92" s="26"/>
      <c r="AG92" s="24"/>
    </row>
    <row r="93" spans="3:33" s="20" customFormat="1">
      <c r="C93" s="26"/>
      <c r="AG93" s="24"/>
    </row>
    <row r="94" spans="3:33" s="20" customFormat="1">
      <c r="C94" s="26"/>
      <c r="AG94" s="24"/>
    </row>
    <row r="95" spans="3:33" s="20" customFormat="1">
      <c r="C95" s="26"/>
      <c r="AG95" s="24"/>
    </row>
    <row r="96" spans="3:33" s="20" customFormat="1">
      <c r="C96" s="26"/>
      <c r="AG96" s="24"/>
    </row>
    <row r="97" spans="3:33" s="20" customFormat="1">
      <c r="C97" s="26"/>
      <c r="AG97" s="24"/>
    </row>
    <row r="98" spans="3:33" s="20" customFormat="1">
      <c r="C98" s="26"/>
      <c r="AG98" s="24"/>
    </row>
    <row r="99" spans="3:33" s="20" customFormat="1">
      <c r="C99" s="26"/>
      <c r="AG99" s="24"/>
    </row>
    <row r="100" spans="3:33" s="20" customFormat="1">
      <c r="C100" s="26"/>
      <c r="AG100" s="24"/>
    </row>
    <row r="101" spans="3:33" s="20" customFormat="1">
      <c r="C101" s="26"/>
      <c r="AG101" s="24"/>
    </row>
    <row r="102" spans="3:33" s="20" customFormat="1">
      <c r="C102" s="26"/>
      <c r="AG102" s="24"/>
    </row>
    <row r="103" spans="3:33" s="20" customFormat="1">
      <c r="C103" s="26"/>
      <c r="AG103" s="24"/>
    </row>
    <row r="104" spans="3:33" s="20" customFormat="1">
      <c r="C104" s="26"/>
      <c r="AG104" s="24"/>
    </row>
    <row r="105" spans="3:33" s="20" customFormat="1">
      <c r="C105" s="26"/>
      <c r="AG105" s="24"/>
    </row>
    <row r="106" spans="3:33" s="20" customFormat="1">
      <c r="C106" s="26"/>
      <c r="AG106" s="24"/>
    </row>
    <row r="107" spans="3:33" s="20" customFormat="1">
      <c r="C107" s="26"/>
      <c r="AG107" s="24"/>
    </row>
    <row r="108" spans="3:33" s="20" customFormat="1">
      <c r="C108" s="26"/>
      <c r="AG108" s="24"/>
    </row>
    <row r="109" spans="3:33" s="20" customFormat="1">
      <c r="C109" s="26"/>
      <c r="AG109" s="24"/>
    </row>
    <row r="110" spans="3:33" s="20" customFormat="1">
      <c r="C110" s="26"/>
      <c r="AG110" s="24"/>
    </row>
    <row r="111" spans="3:33" s="20" customFormat="1">
      <c r="C111" s="26"/>
      <c r="AG111" s="24"/>
    </row>
    <row r="112" spans="3:33" s="20" customFormat="1">
      <c r="C112" s="26"/>
      <c r="AG112" s="24"/>
    </row>
    <row r="113" spans="3:33" s="20" customFormat="1">
      <c r="C113" s="26"/>
      <c r="AG113" s="24"/>
    </row>
    <row r="114" spans="3:33" s="20" customFormat="1">
      <c r="C114" s="26"/>
      <c r="AG114" s="24"/>
    </row>
    <row r="115" spans="3:33" s="20" customFormat="1">
      <c r="C115" s="26"/>
      <c r="AG115" s="24"/>
    </row>
    <row r="116" spans="3:33" s="20" customFormat="1">
      <c r="C116" s="26"/>
      <c r="AG116" s="24"/>
    </row>
    <row r="117" spans="3:33" s="20" customFormat="1">
      <c r="C117" s="26"/>
      <c r="AG117" s="24"/>
    </row>
    <row r="118" spans="3:33" s="20" customFormat="1">
      <c r="C118" s="26"/>
      <c r="AG118" s="24"/>
    </row>
    <row r="119" spans="3:33" s="20" customFormat="1">
      <c r="C119" s="26"/>
      <c r="AG119" s="24"/>
    </row>
    <row r="120" spans="3:33" s="20" customFormat="1">
      <c r="C120" s="26"/>
      <c r="AG120" s="24"/>
    </row>
    <row r="121" spans="3:33" s="20" customFormat="1">
      <c r="C121" s="26"/>
      <c r="AG121" s="24"/>
    </row>
    <row r="122" spans="3:33" s="20" customFormat="1">
      <c r="C122" s="26"/>
      <c r="AG122" s="24"/>
    </row>
    <row r="123" spans="3:33" s="20" customFormat="1">
      <c r="C123" s="26"/>
      <c r="AG123" s="24"/>
    </row>
    <row r="124" spans="3:33" s="20" customFormat="1">
      <c r="C124" s="26"/>
      <c r="AG124" s="24"/>
    </row>
    <row r="125" spans="3:33" s="20" customFormat="1">
      <c r="C125" s="26"/>
      <c r="AG125" s="24"/>
    </row>
    <row r="126" spans="3:33" s="20" customFormat="1">
      <c r="C126" s="26"/>
      <c r="AG126" s="24"/>
    </row>
    <row r="127" spans="3:33" s="20" customFormat="1">
      <c r="C127" s="26"/>
      <c r="AG127" s="24"/>
    </row>
    <row r="128" spans="3:33" s="20" customFormat="1">
      <c r="C128" s="26"/>
      <c r="AG128" s="24"/>
    </row>
    <row r="129" spans="3:33" s="20" customFormat="1">
      <c r="C129" s="26"/>
      <c r="AG129" s="24"/>
    </row>
    <row r="130" spans="3:33" s="20" customFormat="1">
      <c r="C130" s="26"/>
      <c r="AG130" s="24"/>
    </row>
    <row r="131" spans="3:33" s="20" customFormat="1">
      <c r="C131" s="26"/>
      <c r="AG131" s="24"/>
    </row>
    <row r="132" spans="3:33" s="20" customFormat="1">
      <c r="C132" s="26"/>
      <c r="AG132" s="24"/>
    </row>
    <row r="133" spans="3:33" s="20" customFormat="1">
      <c r="C133" s="26"/>
      <c r="AG133" s="24"/>
    </row>
    <row r="134" spans="3:33" s="20" customFormat="1">
      <c r="C134" s="26"/>
      <c r="AG134" s="24"/>
    </row>
    <row r="135" spans="3:33" s="20" customFormat="1">
      <c r="C135" s="26"/>
      <c r="AG135" s="24"/>
    </row>
    <row r="136" spans="3:33" s="20" customFormat="1">
      <c r="C136" s="26"/>
      <c r="AG136" s="24"/>
    </row>
    <row r="137" spans="3:33" s="20" customFormat="1">
      <c r="C137" s="26"/>
      <c r="AG137" s="24"/>
    </row>
    <row r="138" spans="3:33" s="20" customFormat="1">
      <c r="C138" s="26"/>
      <c r="AG138" s="24"/>
    </row>
    <row r="139" spans="3:33" s="20" customFormat="1">
      <c r="C139" s="26"/>
      <c r="AG139" s="24"/>
    </row>
    <row r="140" spans="3:33" s="20" customFormat="1">
      <c r="C140" s="26"/>
      <c r="AG140" s="24"/>
    </row>
    <row r="141" spans="3:33" s="20" customFormat="1">
      <c r="C141" s="26"/>
      <c r="AG141" s="24"/>
    </row>
    <row r="142" spans="3:33" s="20" customFormat="1">
      <c r="C142" s="26"/>
      <c r="AG142" s="24"/>
    </row>
    <row r="143" spans="3:33" s="20" customFormat="1">
      <c r="C143" s="26"/>
      <c r="AG143" s="24"/>
    </row>
    <row r="144" spans="3:33" s="20" customFormat="1">
      <c r="C144" s="26"/>
      <c r="AG144" s="24"/>
    </row>
    <row r="145" spans="3:33" s="20" customFormat="1">
      <c r="C145" s="26"/>
      <c r="AG145" s="24"/>
    </row>
    <row r="146" spans="3:33" s="20" customFormat="1">
      <c r="C146" s="26"/>
      <c r="AG146" s="24"/>
    </row>
    <row r="147" spans="3:33" s="20" customFormat="1">
      <c r="C147" s="26"/>
      <c r="AG147" s="24"/>
    </row>
    <row r="148" spans="3:33" s="20" customFormat="1">
      <c r="C148" s="26"/>
      <c r="AG148" s="24"/>
    </row>
    <row r="149" spans="3:33" s="20" customFormat="1">
      <c r="C149" s="26"/>
      <c r="AG149" s="24"/>
    </row>
    <row r="150" spans="3:33" s="20" customFormat="1">
      <c r="C150" s="26"/>
      <c r="AG150" s="24"/>
    </row>
    <row r="151" spans="3:33" s="20" customFormat="1">
      <c r="C151" s="26"/>
      <c r="AG151" s="24"/>
    </row>
    <row r="152" spans="3:33" s="20" customFormat="1">
      <c r="C152" s="26"/>
      <c r="AG152" s="24"/>
    </row>
    <row r="153" spans="3:33" s="20" customFormat="1">
      <c r="C153" s="26"/>
      <c r="AG153" s="24"/>
    </row>
    <row r="154" spans="3:33" s="20" customFormat="1">
      <c r="C154" s="26"/>
      <c r="AG154" s="24"/>
    </row>
    <row r="155" spans="3:33" s="20" customFormat="1">
      <c r="C155" s="26"/>
      <c r="AG155" s="24"/>
    </row>
    <row r="156" spans="3:33" s="20" customFormat="1">
      <c r="C156" s="26"/>
      <c r="AG156" s="24"/>
    </row>
    <row r="157" spans="3:33" s="20" customFormat="1">
      <c r="C157" s="26"/>
      <c r="AG157" s="24"/>
    </row>
    <row r="158" spans="3:33" s="20" customFormat="1">
      <c r="C158" s="26"/>
      <c r="AG158" s="24"/>
    </row>
    <row r="159" spans="3:33" s="20" customFormat="1">
      <c r="C159" s="26"/>
      <c r="AG159" s="24"/>
    </row>
    <row r="160" spans="3:33" s="20" customFormat="1">
      <c r="C160" s="26"/>
      <c r="AG160" s="24"/>
    </row>
    <row r="161" spans="3:33" s="20" customFormat="1">
      <c r="C161" s="26"/>
      <c r="AG161" s="24"/>
    </row>
    <row r="162" spans="3:33" s="20" customFormat="1">
      <c r="C162" s="26"/>
      <c r="AG162" s="24"/>
    </row>
    <row r="163" spans="3:33" s="20" customFormat="1">
      <c r="C163" s="26"/>
      <c r="AG163" s="24"/>
    </row>
    <row r="164" spans="3:33" s="20" customFormat="1">
      <c r="C164" s="26"/>
      <c r="AG164" s="24"/>
    </row>
    <row r="165" spans="3:33" s="20" customFormat="1">
      <c r="C165" s="26"/>
      <c r="AG165" s="24"/>
    </row>
    <row r="166" spans="3:33" s="20" customFormat="1">
      <c r="C166" s="26"/>
      <c r="AG166" s="24"/>
    </row>
    <row r="167" spans="3:33" s="20" customFormat="1">
      <c r="C167" s="26"/>
      <c r="AG167" s="24"/>
    </row>
    <row r="168" spans="3:33" s="20" customFormat="1">
      <c r="C168" s="26"/>
      <c r="AG168" s="24"/>
    </row>
    <row r="169" spans="3:33" s="20" customFormat="1">
      <c r="C169" s="26"/>
      <c r="AG169" s="24"/>
    </row>
    <row r="170" spans="3:33" s="20" customFormat="1">
      <c r="C170" s="26"/>
      <c r="AG170" s="24"/>
    </row>
    <row r="171" spans="3:33" s="20" customFormat="1">
      <c r="C171" s="26"/>
      <c r="AG171" s="24"/>
    </row>
    <row r="172" spans="3:33" s="20" customFormat="1">
      <c r="C172" s="26"/>
      <c r="AG172" s="24"/>
    </row>
    <row r="173" spans="3:33" s="20" customFormat="1">
      <c r="C173" s="26"/>
      <c r="AG173" s="24"/>
    </row>
    <row r="174" spans="3:33" s="20" customFormat="1">
      <c r="C174" s="26"/>
      <c r="AG174" s="24"/>
    </row>
    <row r="175" spans="3:33" s="20" customFormat="1">
      <c r="C175" s="26"/>
      <c r="AG175" s="24"/>
    </row>
    <row r="176" spans="3:33" s="20" customFormat="1">
      <c r="C176" s="26"/>
      <c r="AG176" s="24"/>
    </row>
    <row r="177" spans="3:33" s="20" customFormat="1">
      <c r="C177" s="26"/>
      <c r="AG177" s="24"/>
    </row>
    <row r="178" spans="3:33" s="20" customFormat="1">
      <c r="C178" s="26"/>
      <c r="AG178" s="24"/>
    </row>
    <row r="179" spans="3:33" s="20" customFormat="1">
      <c r="C179" s="26"/>
      <c r="AG179" s="24"/>
    </row>
    <row r="180" spans="3:33" s="20" customFormat="1">
      <c r="C180" s="26"/>
      <c r="AG180" s="24"/>
    </row>
    <row r="181" spans="3:33" s="20" customFormat="1">
      <c r="C181" s="26"/>
      <c r="AG181" s="24"/>
    </row>
    <row r="182" spans="3:33" s="20" customFormat="1">
      <c r="C182" s="26"/>
      <c r="AG182" s="24"/>
    </row>
    <row r="183" spans="3:33" s="20" customFormat="1">
      <c r="C183" s="26"/>
      <c r="AG183" s="24"/>
    </row>
    <row r="184" spans="3:33" s="20" customFormat="1">
      <c r="C184" s="26"/>
      <c r="AG184" s="24"/>
    </row>
    <row r="185" spans="3:33" s="20" customFormat="1">
      <c r="C185" s="26"/>
      <c r="AG185" s="24"/>
    </row>
    <row r="186" spans="3:33" s="20" customFormat="1">
      <c r="C186" s="26"/>
      <c r="AG186" s="24"/>
    </row>
    <row r="187" spans="3:33" s="20" customFormat="1">
      <c r="C187" s="26"/>
      <c r="AG187" s="24"/>
    </row>
    <row r="188" spans="3:33" s="20" customFormat="1">
      <c r="C188" s="26"/>
      <c r="AG188" s="24"/>
    </row>
    <row r="189" spans="3:33" s="20" customFormat="1">
      <c r="C189" s="26"/>
      <c r="AG189" s="24"/>
    </row>
    <row r="190" spans="3:33" s="20" customFormat="1">
      <c r="C190" s="26"/>
      <c r="AG190" s="24"/>
    </row>
    <row r="191" spans="3:33" s="20" customFormat="1">
      <c r="C191" s="26"/>
      <c r="AG191" s="24"/>
    </row>
    <row r="192" spans="3:33" s="20" customFormat="1">
      <c r="C192" s="26"/>
      <c r="AG192" s="24"/>
    </row>
    <row r="193" spans="3:33" s="20" customFormat="1">
      <c r="C193" s="26"/>
      <c r="AG193" s="24"/>
    </row>
    <row r="194" spans="3:33" s="20" customFormat="1">
      <c r="C194" s="26"/>
      <c r="AG194" s="24"/>
    </row>
    <row r="195" spans="3:33" s="20" customFormat="1">
      <c r="C195" s="26"/>
      <c r="AG195" s="24"/>
    </row>
    <row r="196" spans="3:33" s="20" customFormat="1">
      <c r="C196" s="26"/>
      <c r="AG196" s="24"/>
    </row>
    <row r="197" spans="3:33" s="20" customFormat="1">
      <c r="C197" s="26"/>
      <c r="AG197" s="24"/>
    </row>
    <row r="198" spans="3:33" s="20" customFormat="1">
      <c r="C198" s="26"/>
      <c r="AG198" s="24"/>
    </row>
    <row r="199" spans="3:33" s="20" customFormat="1">
      <c r="C199" s="26"/>
      <c r="AG199" s="24"/>
    </row>
    <row r="200" spans="3:33" s="20" customFormat="1">
      <c r="C200" s="26"/>
      <c r="AG200" s="24"/>
    </row>
    <row r="201" spans="3:33" s="20" customFormat="1">
      <c r="C201" s="26"/>
      <c r="AG201" s="24"/>
    </row>
    <row r="202" spans="3:33" s="20" customFormat="1">
      <c r="C202" s="26"/>
      <c r="AG202" s="24"/>
    </row>
    <row r="203" spans="3:33" s="20" customFormat="1">
      <c r="C203" s="26"/>
      <c r="AG203" s="24"/>
    </row>
    <row r="204" spans="3:33" s="20" customFormat="1">
      <c r="C204" s="26"/>
      <c r="AG204" s="24"/>
    </row>
    <row r="205" spans="3:33" s="20" customFormat="1">
      <c r="C205" s="26"/>
      <c r="AG205" s="24"/>
    </row>
    <row r="206" spans="3:33" s="20" customFormat="1">
      <c r="C206" s="26"/>
      <c r="AG206" s="24"/>
    </row>
    <row r="207" spans="3:33" s="20" customFormat="1">
      <c r="C207" s="26"/>
      <c r="AG207" s="24"/>
    </row>
    <row r="208" spans="3:33" s="20" customFormat="1">
      <c r="C208" s="26"/>
      <c r="AG208" s="24"/>
    </row>
    <row r="209" spans="3:33" s="20" customFormat="1">
      <c r="C209" s="26"/>
      <c r="AG209" s="24"/>
    </row>
    <row r="210" spans="3:33" s="20" customFormat="1">
      <c r="C210" s="26"/>
      <c r="AG210" s="24"/>
    </row>
    <row r="211" spans="3:33" s="20" customFormat="1">
      <c r="C211" s="26"/>
      <c r="AG211" s="24"/>
    </row>
    <row r="212" spans="3:33" s="20" customFormat="1">
      <c r="C212" s="26"/>
      <c r="AG212" s="24"/>
    </row>
    <row r="213" spans="3:33" s="20" customFormat="1">
      <c r="C213" s="26"/>
      <c r="AG213" s="24"/>
    </row>
    <row r="214" spans="3:33" s="20" customFormat="1">
      <c r="C214" s="26"/>
      <c r="AG214" s="24"/>
    </row>
    <row r="215" spans="3:33" s="20" customFormat="1">
      <c r="C215" s="26"/>
      <c r="AG215" s="24"/>
    </row>
    <row r="216" spans="3:33" s="20" customFormat="1">
      <c r="C216" s="26"/>
      <c r="AG216" s="24"/>
    </row>
    <row r="217" spans="3:33" s="20" customFormat="1">
      <c r="C217" s="26"/>
      <c r="AG217" s="24"/>
    </row>
    <row r="218" spans="3:33" s="20" customFormat="1">
      <c r="C218" s="26"/>
      <c r="AG218" s="24"/>
    </row>
    <row r="219" spans="3:33" s="20" customFormat="1">
      <c r="C219" s="26"/>
      <c r="AG219" s="24"/>
    </row>
    <row r="220" spans="3:33" s="20" customFormat="1">
      <c r="C220" s="26"/>
      <c r="AG220" s="24"/>
    </row>
    <row r="221" spans="3:33" s="20" customFormat="1">
      <c r="C221" s="26"/>
      <c r="AG221" s="24"/>
    </row>
    <row r="222" spans="3:33" s="20" customFormat="1">
      <c r="C222" s="26"/>
      <c r="AG222" s="24"/>
    </row>
    <row r="223" spans="3:33" s="20" customFormat="1">
      <c r="C223" s="26"/>
      <c r="AG223" s="24"/>
    </row>
    <row r="224" spans="3:33" s="20" customFormat="1">
      <c r="C224" s="26"/>
      <c r="AG224" s="24"/>
    </row>
    <row r="225" spans="3:33" s="20" customFormat="1">
      <c r="C225" s="26"/>
      <c r="AG225" s="24"/>
    </row>
    <row r="226" spans="3:33" s="20" customFormat="1">
      <c r="C226" s="26"/>
      <c r="AG226" s="24"/>
    </row>
    <row r="227" spans="3:33" s="20" customFormat="1">
      <c r="C227" s="26"/>
      <c r="AG227" s="24"/>
    </row>
    <row r="228" spans="3:33" s="20" customFormat="1">
      <c r="C228" s="26"/>
      <c r="AG228" s="24"/>
    </row>
    <row r="229" spans="3:33" s="20" customFormat="1">
      <c r="C229" s="26"/>
      <c r="AG229" s="24"/>
    </row>
    <row r="230" spans="3:33" s="20" customFormat="1">
      <c r="C230" s="26"/>
      <c r="AG230" s="24"/>
    </row>
    <row r="231" spans="3:33" s="20" customFormat="1">
      <c r="C231" s="26"/>
      <c r="AG231" s="24"/>
    </row>
    <row r="232" spans="3:33" s="20" customFormat="1">
      <c r="C232" s="26"/>
      <c r="AG232" s="24"/>
    </row>
    <row r="233" spans="3:33" s="20" customFormat="1">
      <c r="C233" s="26"/>
      <c r="AG233" s="24"/>
    </row>
    <row r="234" spans="3:33" s="20" customFormat="1">
      <c r="C234" s="26"/>
      <c r="AG234" s="24"/>
    </row>
    <row r="235" spans="3:33" s="20" customFormat="1">
      <c r="C235" s="26"/>
      <c r="AG235" s="24"/>
    </row>
    <row r="236" spans="3:33" s="20" customFormat="1">
      <c r="C236" s="26"/>
      <c r="AG236" s="24"/>
    </row>
    <row r="237" spans="3:33" s="20" customFormat="1">
      <c r="C237" s="26"/>
      <c r="AG237" s="24"/>
    </row>
    <row r="238" spans="3:33" s="20" customFormat="1">
      <c r="C238" s="26"/>
      <c r="AG238" s="24"/>
    </row>
    <row r="239" spans="3:33" s="20" customFormat="1">
      <c r="C239" s="26"/>
      <c r="AG239" s="24"/>
    </row>
    <row r="240" spans="3:33" s="20" customFormat="1">
      <c r="C240" s="26"/>
      <c r="AG240" s="24"/>
    </row>
    <row r="241" spans="3:33" s="20" customFormat="1">
      <c r="C241" s="26"/>
      <c r="AG241" s="24"/>
    </row>
    <row r="242" spans="3:33" s="20" customFormat="1">
      <c r="C242" s="26"/>
      <c r="AG242" s="24"/>
    </row>
    <row r="243" spans="3:33" s="20" customFormat="1">
      <c r="C243" s="26"/>
      <c r="AG243" s="24"/>
    </row>
    <row r="244" spans="3:33" s="20" customFormat="1">
      <c r="C244" s="26"/>
      <c r="AG244" s="24"/>
    </row>
    <row r="245" spans="3:33" s="20" customFormat="1">
      <c r="C245" s="26"/>
      <c r="AG245" s="24"/>
    </row>
    <row r="246" spans="3:33" s="20" customFormat="1">
      <c r="C246" s="26"/>
      <c r="AG246" s="24"/>
    </row>
    <row r="247" spans="3:33" s="20" customFormat="1">
      <c r="C247" s="26"/>
      <c r="AG247" s="24"/>
    </row>
    <row r="248" spans="3:33" s="20" customFormat="1">
      <c r="C248" s="26"/>
      <c r="AG248" s="24"/>
    </row>
    <row r="249" spans="3:33" s="20" customFormat="1">
      <c r="C249" s="26"/>
      <c r="AG249" s="24"/>
    </row>
    <row r="250" spans="3:33" s="20" customFormat="1">
      <c r="C250" s="26"/>
      <c r="AG250" s="24"/>
    </row>
    <row r="251" spans="3:33" s="20" customFormat="1">
      <c r="C251" s="26"/>
      <c r="AG251" s="24"/>
    </row>
    <row r="252" spans="3:33" s="20" customFormat="1">
      <c r="C252" s="26"/>
      <c r="AG252" s="24"/>
    </row>
    <row r="253" spans="3:33" s="20" customFormat="1">
      <c r="C253" s="26"/>
      <c r="AG253" s="24"/>
    </row>
    <row r="254" spans="3:33" s="20" customFormat="1">
      <c r="C254" s="26"/>
      <c r="AG254" s="24"/>
    </row>
    <row r="255" spans="3:33" s="20" customFormat="1">
      <c r="C255" s="26"/>
      <c r="AG255" s="24"/>
    </row>
    <row r="256" spans="3:33" s="20" customFormat="1">
      <c r="C256" s="26"/>
      <c r="AG256" s="24"/>
    </row>
    <row r="257" spans="3:33" s="20" customFormat="1">
      <c r="C257" s="26"/>
      <c r="AG257" s="24"/>
    </row>
    <row r="258" spans="3:33" s="20" customFormat="1">
      <c r="C258" s="26"/>
      <c r="AG258" s="24"/>
    </row>
    <row r="259" spans="3:33" s="20" customFormat="1">
      <c r="C259" s="26"/>
      <c r="AG259" s="24"/>
    </row>
    <row r="260" spans="3:33" s="20" customFormat="1">
      <c r="C260" s="26"/>
      <c r="AG260" s="24"/>
    </row>
    <row r="261" spans="3:33" s="20" customFormat="1">
      <c r="C261" s="26"/>
      <c r="AG261" s="24"/>
    </row>
    <row r="262" spans="3:33" s="20" customFormat="1">
      <c r="C262" s="26"/>
      <c r="AG262" s="24"/>
    </row>
    <row r="263" spans="3:33" s="20" customFormat="1">
      <c r="C263" s="26"/>
      <c r="AG263" s="24"/>
    </row>
    <row r="264" spans="3:33" s="20" customFormat="1">
      <c r="C264" s="26"/>
      <c r="AG264" s="24"/>
    </row>
    <row r="265" spans="3:33" s="20" customFormat="1">
      <c r="C265" s="26"/>
      <c r="AG265" s="24"/>
    </row>
    <row r="266" spans="3:33" s="20" customFormat="1">
      <c r="C266" s="26"/>
      <c r="AG266" s="24"/>
    </row>
    <row r="267" spans="3:33" s="20" customFormat="1">
      <c r="C267" s="26"/>
      <c r="AG267" s="24"/>
    </row>
    <row r="268" spans="3:33" s="20" customFormat="1">
      <c r="C268" s="26"/>
      <c r="AG268" s="24"/>
    </row>
    <row r="269" spans="3:33" s="20" customFormat="1">
      <c r="C269" s="26"/>
      <c r="AG269" s="24"/>
    </row>
    <row r="270" spans="3:33" s="20" customFormat="1">
      <c r="C270" s="26"/>
      <c r="AG270" s="24"/>
    </row>
    <row r="271" spans="3:33" s="20" customFormat="1">
      <c r="C271" s="26"/>
      <c r="AG271" s="24"/>
    </row>
    <row r="272" spans="3:33" s="20" customFormat="1">
      <c r="C272" s="26"/>
      <c r="AG272" s="24"/>
    </row>
    <row r="273" spans="3:33" s="20" customFormat="1">
      <c r="C273" s="26"/>
      <c r="AG273" s="24"/>
    </row>
    <row r="274" spans="3:33" s="20" customFormat="1">
      <c r="C274" s="26"/>
      <c r="AG274" s="24"/>
    </row>
    <row r="275" spans="3:33" s="20" customFormat="1">
      <c r="C275" s="26"/>
      <c r="AG275" s="24"/>
    </row>
    <row r="276" spans="3:33" s="20" customFormat="1">
      <c r="C276" s="26"/>
      <c r="AG276" s="24"/>
    </row>
    <row r="277" spans="3:33" s="20" customFormat="1">
      <c r="C277" s="26"/>
      <c r="AG277" s="24"/>
    </row>
    <row r="278" spans="3:33" s="20" customFormat="1">
      <c r="C278" s="26"/>
      <c r="AG278" s="24"/>
    </row>
    <row r="279" spans="3:33" s="20" customFormat="1">
      <c r="C279" s="26"/>
      <c r="AG279" s="24"/>
    </row>
    <row r="280" spans="3:33" s="20" customFormat="1">
      <c r="C280" s="26"/>
      <c r="AG280" s="24"/>
    </row>
    <row r="281" spans="3:33" s="20" customFormat="1">
      <c r="C281" s="26"/>
      <c r="AG281" s="24"/>
    </row>
    <row r="282" spans="3:33" s="20" customFormat="1">
      <c r="C282" s="26"/>
      <c r="AG282" s="24"/>
    </row>
    <row r="283" spans="3:33" s="20" customFormat="1">
      <c r="C283" s="26"/>
      <c r="AG283" s="24"/>
    </row>
    <row r="284" spans="3:33" s="20" customFormat="1">
      <c r="C284" s="26"/>
      <c r="AG284" s="24"/>
    </row>
    <row r="285" spans="3:33" s="20" customFormat="1">
      <c r="C285" s="26"/>
      <c r="AG285" s="24"/>
    </row>
    <row r="286" spans="3:33" s="20" customFormat="1">
      <c r="C286" s="26"/>
      <c r="AG286" s="24"/>
    </row>
    <row r="287" spans="3:33" s="20" customFormat="1">
      <c r="C287" s="26"/>
      <c r="AG287" s="24"/>
    </row>
    <row r="288" spans="3:33" s="20" customFormat="1">
      <c r="C288" s="26"/>
      <c r="AG288" s="24"/>
    </row>
    <row r="289" spans="3:33" s="20" customFormat="1">
      <c r="C289" s="26"/>
      <c r="AG289" s="24"/>
    </row>
    <row r="290" spans="3:33" s="20" customFormat="1">
      <c r="C290" s="26"/>
      <c r="AG290" s="24"/>
    </row>
    <row r="291" spans="3:33" s="20" customFormat="1">
      <c r="C291" s="26"/>
      <c r="AG291" s="24"/>
    </row>
    <row r="292" spans="3:33" s="20" customFormat="1">
      <c r="C292" s="26"/>
      <c r="AG292" s="24"/>
    </row>
    <row r="293" spans="3:33" s="20" customFormat="1">
      <c r="C293" s="26"/>
      <c r="AG293" s="24"/>
    </row>
    <row r="294" spans="3:33" s="20" customFormat="1">
      <c r="C294" s="26"/>
      <c r="AG294" s="24"/>
    </row>
    <row r="295" spans="3:33" s="20" customFormat="1">
      <c r="C295" s="26"/>
      <c r="AG295" s="24"/>
    </row>
    <row r="296" spans="3:33" s="20" customFormat="1">
      <c r="C296" s="26"/>
      <c r="AG296" s="24"/>
    </row>
    <row r="297" spans="3:33" s="20" customFormat="1">
      <c r="C297" s="26"/>
      <c r="AG297" s="24"/>
    </row>
    <row r="298" spans="3:33" s="20" customFormat="1">
      <c r="C298" s="26"/>
      <c r="AG298" s="24"/>
    </row>
    <row r="299" spans="3:33" s="20" customFormat="1">
      <c r="C299" s="26"/>
      <c r="AG299" s="24"/>
    </row>
    <row r="300" spans="3:33" s="20" customFormat="1">
      <c r="C300" s="26"/>
      <c r="AG300" s="24"/>
    </row>
    <row r="301" spans="3:33" s="20" customFormat="1">
      <c r="C301" s="26"/>
      <c r="AG301" s="24"/>
    </row>
    <row r="302" spans="3:33" s="20" customFormat="1">
      <c r="C302" s="26"/>
      <c r="AG302" s="24"/>
    </row>
    <row r="303" spans="3:33" s="20" customFormat="1">
      <c r="C303" s="26"/>
      <c r="AG303" s="24"/>
    </row>
    <row r="304" spans="3:33" s="20" customFormat="1">
      <c r="C304" s="26"/>
      <c r="AG304" s="24"/>
    </row>
    <row r="305" spans="3:33" s="20" customFormat="1">
      <c r="C305" s="26"/>
      <c r="AG305" s="24"/>
    </row>
    <row r="306" spans="3:33" s="20" customFormat="1">
      <c r="C306" s="26"/>
      <c r="AG306" s="24"/>
    </row>
    <row r="307" spans="3:33" s="20" customFormat="1">
      <c r="C307" s="26"/>
      <c r="AG307" s="24"/>
    </row>
    <row r="308" spans="3:33" s="20" customFormat="1">
      <c r="C308" s="26"/>
      <c r="AG308" s="24"/>
    </row>
    <row r="309" spans="3:33" s="20" customFormat="1">
      <c r="C309" s="26"/>
      <c r="AG309" s="24"/>
    </row>
    <row r="310" spans="3:33" s="20" customFormat="1">
      <c r="C310" s="26"/>
      <c r="AG310" s="24"/>
    </row>
    <row r="311" spans="3:33" s="20" customFormat="1">
      <c r="C311" s="26"/>
      <c r="AG311" s="24"/>
    </row>
    <row r="312" spans="3:33" s="20" customFormat="1">
      <c r="C312" s="26"/>
      <c r="AG312" s="24"/>
    </row>
    <row r="313" spans="3:33" s="20" customFormat="1">
      <c r="C313" s="26"/>
      <c r="AG313" s="24"/>
    </row>
    <row r="314" spans="3:33" s="20" customFormat="1">
      <c r="C314" s="26"/>
      <c r="AG314" s="24"/>
    </row>
    <row r="315" spans="3:33" s="20" customFormat="1">
      <c r="C315" s="26"/>
      <c r="AG315" s="24"/>
    </row>
    <row r="316" spans="3:33" s="20" customFormat="1">
      <c r="C316" s="26"/>
      <c r="AG316" s="24"/>
    </row>
    <row r="317" spans="3:33" s="20" customFormat="1">
      <c r="C317" s="26"/>
      <c r="AG317" s="24"/>
    </row>
    <row r="318" spans="3:33" s="20" customFormat="1">
      <c r="C318" s="26"/>
      <c r="AG318" s="24"/>
    </row>
    <row r="319" spans="3:33" s="20" customFormat="1">
      <c r="C319" s="26"/>
      <c r="AG319" s="24"/>
    </row>
    <row r="320" spans="3:33" s="20" customFormat="1">
      <c r="C320" s="26"/>
      <c r="AG320" s="24"/>
    </row>
    <row r="321" spans="3:33" s="20" customFormat="1">
      <c r="C321" s="26"/>
      <c r="AG321" s="24"/>
    </row>
    <row r="322" spans="3:33" s="20" customFormat="1">
      <c r="C322" s="26"/>
      <c r="AG322" s="24"/>
    </row>
    <row r="323" spans="3:33" s="20" customFormat="1">
      <c r="C323" s="26"/>
      <c r="AG323" s="24"/>
    </row>
    <row r="324" spans="3:33" s="20" customFormat="1">
      <c r="C324" s="26"/>
      <c r="AG324" s="24"/>
    </row>
    <row r="325" spans="3:33" s="20" customFormat="1">
      <c r="C325" s="26"/>
      <c r="AG325" s="24"/>
    </row>
    <row r="326" spans="3:33" s="20" customFormat="1">
      <c r="C326" s="26"/>
      <c r="AG326" s="24"/>
    </row>
    <row r="327" spans="3:33" s="20" customFormat="1">
      <c r="C327" s="26"/>
      <c r="AG327" s="24"/>
    </row>
    <row r="328" spans="3:33" s="20" customFormat="1">
      <c r="C328" s="26"/>
      <c r="AG328" s="24"/>
    </row>
    <row r="329" spans="3:33" s="20" customFormat="1">
      <c r="C329" s="26"/>
      <c r="AG329" s="24"/>
    </row>
    <row r="330" spans="3:33" s="20" customFormat="1">
      <c r="C330" s="26"/>
      <c r="AG330" s="24"/>
    </row>
    <row r="331" spans="3:33" s="20" customFormat="1">
      <c r="C331" s="26"/>
      <c r="AG331" s="24"/>
    </row>
    <row r="332" spans="3:33" s="20" customFormat="1">
      <c r="C332" s="26"/>
      <c r="AG332" s="24"/>
    </row>
    <row r="333" spans="3:33" s="20" customFormat="1">
      <c r="C333" s="26"/>
      <c r="AG333" s="24"/>
    </row>
    <row r="334" spans="3:33" s="20" customFormat="1">
      <c r="C334" s="26"/>
      <c r="AG334" s="24"/>
    </row>
    <row r="335" spans="3:33" s="20" customFormat="1">
      <c r="C335" s="26"/>
      <c r="AG335" s="24"/>
    </row>
    <row r="336" spans="3:33" s="20" customFormat="1">
      <c r="C336" s="26"/>
      <c r="AG336" s="24"/>
    </row>
    <row r="337" spans="3:33" s="20" customFormat="1">
      <c r="C337" s="26"/>
      <c r="AG337" s="24"/>
    </row>
    <row r="338" spans="3:33" s="20" customFormat="1">
      <c r="C338" s="26"/>
      <c r="AG338" s="24"/>
    </row>
    <row r="339" spans="3:33" s="20" customFormat="1">
      <c r="C339" s="26"/>
      <c r="AG339" s="24"/>
    </row>
    <row r="340" spans="3:33" s="20" customFormat="1">
      <c r="C340" s="26"/>
      <c r="AG340" s="24"/>
    </row>
    <row r="341" spans="3:33" s="20" customFormat="1">
      <c r="C341" s="26"/>
      <c r="AG341" s="24"/>
    </row>
    <row r="342" spans="3:33" s="20" customFormat="1">
      <c r="C342" s="26"/>
      <c r="AG342" s="24"/>
    </row>
    <row r="343" spans="3:33" s="20" customFormat="1">
      <c r="C343" s="26"/>
      <c r="AG343" s="24"/>
    </row>
    <row r="344" spans="3:33" s="20" customFormat="1">
      <c r="C344" s="26"/>
      <c r="AG344" s="24"/>
    </row>
    <row r="345" spans="3:33" s="20" customFormat="1">
      <c r="C345" s="26"/>
      <c r="AG345" s="24"/>
    </row>
    <row r="346" spans="3:33" s="20" customFormat="1">
      <c r="C346" s="26"/>
      <c r="AG346" s="24"/>
    </row>
    <row r="347" spans="3:33" s="20" customFormat="1">
      <c r="C347" s="26"/>
      <c r="AG347" s="24"/>
    </row>
    <row r="348" spans="3:33" s="20" customFormat="1">
      <c r="C348" s="26"/>
      <c r="AG348" s="24"/>
    </row>
    <row r="349" spans="3:33" s="20" customFormat="1">
      <c r="C349" s="26"/>
      <c r="AG349" s="24"/>
    </row>
    <row r="350" spans="3:33" s="20" customFormat="1">
      <c r="C350" s="26"/>
      <c r="AG350" s="24"/>
    </row>
    <row r="351" spans="3:33" s="20" customFormat="1">
      <c r="C351" s="26"/>
      <c r="AG351" s="24"/>
    </row>
    <row r="352" spans="3:33" s="20" customFormat="1">
      <c r="C352" s="26"/>
      <c r="AG352" s="24"/>
    </row>
    <row r="353" spans="3:33" s="20" customFormat="1">
      <c r="C353" s="26"/>
      <c r="AG353" s="24"/>
    </row>
    <row r="354" spans="3:33" s="20" customFormat="1">
      <c r="C354" s="26"/>
      <c r="AG354" s="24"/>
    </row>
    <row r="355" spans="3:33" s="20" customFormat="1">
      <c r="C355" s="26"/>
      <c r="AG355" s="24"/>
    </row>
    <row r="356" spans="3:33" s="20" customFormat="1">
      <c r="C356" s="26"/>
      <c r="AG356" s="24"/>
    </row>
    <row r="357" spans="3:33" s="20" customFormat="1">
      <c r="C357" s="26"/>
      <c r="AG357" s="24"/>
    </row>
    <row r="358" spans="3:33" s="20" customFormat="1">
      <c r="C358" s="26"/>
      <c r="AG358" s="24"/>
    </row>
    <row r="359" spans="3:33" s="20" customFormat="1">
      <c r="C359" s="26"/>
      <c r="AG359" s="24"/>
    </row>
    <row r="360" spans="3:33" s="20" customFormat="1">
      <c r="C360" s="26"/>
      <c r="AG360" s="24"/>
    </row>
    <row r="361" spans="3:33" s="20" customFormat="1">
      <c r="C361" s="26"/>
      <c r="AG361" s="24"/>
    </row>
    <row r="362" spans="3:33" s="20" customFormat="1">
      <c r="C362" s="26"/>
      <c r="AG362" s="24"/>
    </row>
    <row r="363" spans="3:33" s="20" customFormat="1">
      <c r="C363" s="26"/>
      <c r="AG363" s="24"/>
    </row>
    <row r="364" spans="3:33" s="20" customFormat="1">
      <c r="C364" s="26"/>
      <c r="AG364" s="24"/>
    </row>
    <row r="365" spans="3:33" s="20" customFormat="1">
      <c r="C365" s="26"/>
      <c r="AG365" s="24"/>
    </row>
    <row r="366" spans="3:33" s="20" customFormat="1">
      <c r="C366" s="26"/>
      <c r="AG366" s="24"/>
    </row>
    <row r="367" spans="3:33" s="20" customFormat="1">
      <c r="C367" s="26"/>
      <c r="AG367" s="24"/>
    </row>
    <row r="368" spans="3:33" s="20" customFormat="1">
      <c r="C368" s="26"/>
      <c r="AG368" s="24"/>
    </row>
    <row r="369" spans="3:33" s="20" customFormat="1">
      <c r="C369" s="26"/>
      <c r="AG369" s="24"/>
    </row>
    <row r="370" spans="3:33" s="20" customFormat="1">
      <c r="C370" s="26"/>
      <c r="AG370" s="24"/>
    </row>
    <row r="371" spans="3:33" s="20" customFormat="1">
      <c r="C371" s="26"/>
      <c r="AG371" s="24"/>
    </row>
    <row r="372" spans="3:33" s="20" customFormat="1">
      <c r="C372" s="26"/>
      <c r="AG372" s="24"/>
    </row>
    <row r="373" spans="3:33" s="20" customFormat="1">
      <c r="C373" s="26"/>
      <c r="AG373" s="24"/>
    </row>
    <row r="374" spans="3:33" s="20" customFormat="1">
      <c r="C374" s="26"/>
      <c r="AG374" s="24"/>
    </row>
    <row r="375" spans="3:33" s="20" customFormat="1">
      <c r="C375" s="26"/>
      <c r="AG375" s="24"/>
    </row>
    <row r="376" spans="3:33" s="20" customFormat="1">
      <c r="C376" s="26"/>
      <c r="AG376" s="24"/>
    </row>
    <row r="377" spans="3:33" s="20" customFormat="1">
      <c r="C377" s="26"/>
      <c r="AG377" s="24"/>
    </row>
    <row r="378" spans="3:33" s="20" customFormat="1">
      <c r="C378" s="26"/>
      <c r="AG378" s="24"/>
    </row>
    <row r="379" spans="3:33" s="20" customFormat="1">
      <c r="C379" s="26"/>
      <c r="AG379" s="24"/>
    </row>
    <row r="380" spans="3:33" s="20" customFormat="1">
      <c r="C380" s="26"/>
      <c r="AG380" s="24"/>
    </row>
    <row r="381" spans="3:33" s="20" customFormat="1">
      <c r="C381" s="26"/>
      <c r="AG381" s="24"/>
    </row>
    <row r="382" spans="3:33" s="20" customFormat="1">
      <c r="C382" s="26"/>
      <c r="AG382" s="24"/>
    </row>
    <row r="383" spans="3:33" s="20" customFormat="1">
      <c r="C383" s="26"/>
      <c r="AG383" s="24"/>
    </row>
    <row r="384" spans="3:33" s="20" customFormat="1">
      <c r="C384" s="26"/>
      <c r="AG384" s="24"/>
    </row>
    <row r="385" spans="3:33" s="20" customFormat="1">
      <c r="C385" s="26"/>
      <c r="AG385" s="24"/>
    </row>
    <row r="386" spans="3:33" s="20" customFormat="1">
      <c r="C386" s="26"/>
      <c r="AG386" s="24"/>
    </row>
    <row r="387" spans="3:33" s="20" customFormat="1">
      <c r="C387" s="26"/>
      <c r="AG387" s="24"/>
    </row>
    <row r="388" spans="3:33" s="20" customFormat="1">
      <c r="C388" s="26"/>
      <c r="AG388" s="24"/>
    </row>
    <row r="389" spans="3:33" s="20" customFormat="1">
      <c r="C389" s="26"/>
      <c r="AG389" s="24"/>
    </row>
    <row r="390" spans="3:33" s="20" customFormat="1">
      <c r="C390" s="26"/>
      <c r="AG390" s="24"/>
    </row>
    <row r="391" spans="3:33" s="20" customFormat="1">
      <c r="C391" s="26"/>
      <c r="AG391" s="24"/>
    </row>
    <row r="392" spans="3:33" s="20" customFormat="1">
      <c r="C392" s="26"/>
      <c r="AG392" s="24"/>
    </row>
    <row r="393" spans="3:33" s="20" customFormat="1">
      <c r="C393" s="26"/>
      <c r="AG393" s="24"/>
    </row>
    <row r="394" spans="3:33" s="20" customFormat="1">
      <c r="C394" s="26"/>
      <c r="AG394" s="24"/>
    </row>
    <row r="395" spans="3:33" s="20" customFormat="1">
      <c r="C395" s="26"/>
      <c r="AG395" s="24"/>
    </row>
    <row r="396" spans="3:33" s="20" customFormat="1">
      <c r="C396" s="26"/>
      <c r="AG396" s="24"/>
    </row>
    <row r="397" spans="3:33" s="20" customFormat="1">
      <c r="C397" s="26"/>
      <c r="AG397" s="24"/>
    </row>
    <row r="398" spans="3:33" s="20" customFormat="1">
      <c r="C398" s="26"/>
      <c r="AG398" s="24"/>
    </row>
    <row r="399" spans="3:33" s="20" customFormat="1">
      <c r="C399" s="26"/>
      <c r="AG399" s="24"/>
    </row>
    <row r="400" spans="3:33" s="20" customFormat="1">
      <c r="C400" s="26"/>
      <c r="AG400" s="24"/>
    </row>
    <row r="401" spans="3:33" s="20" customFormat="1">
      <c r="C401" s="26"/>
      <c r="AG401" s="24"/>
    </row>
    <row r="402" spans="3:33" s="20" customFormat="1">
      <c r="C402" s="26"/>
      <c r="AG402" s="24"/>
    </row>
    <row r="403" spans="3:33" s="20" customFormat="1">
      <c r="C403" s="26"/>
      <c r="AG403" s="24"/>
    </row>
    <row r="404" spans="3:33" s="20" customFormat="1">
      <c r="C404" s="26"/>
      <c r="AG404" s="24"/>
    </row>
    <row r="405" spans="3:33" s="20" customFormat="1">
      <c r="C405" s="26"/>
      <c r="AG405" s="24"/>
    </row>
    <row r="406" spans="3:33" s="20" customFormat="1">
      <c r="C406" s="26"/>
      <c r="AG406" s="24"/>
    </row>
    <row r="407" spans="3:33" s="20" customFormat="1">
      <c r="C407" s="26"/>
      <c r="AG407" s="24"/>
    </row>
    <row r="408" spans="3:33" s="20" customFormat="1">
      <c r="C408" s="26"/>
      <c r="AG408" s="24"/>
    </row>
    <row r="409" spans="3:33" s="20" customFormat="1">
      <c r="C409" s="26"/>
      <c r="AG409" s="24"/>
    </row>
    <row r="410" spans="3:33" s="20" customFormat="1">
      <c r="C410" s="26"/>
      <c r="AG410" s="24"/>
    </row>
    <row r="411" spans="3:33" s="20" customFormat="1">
      <c r="C411" s="26"/>
      <c r="AG411" s="24"/>
    </row>
    <row r="412" spans="3:33" s="20" customFormat="1">
      <c r="C412" s="26"/>
      <c r="AG412" s="24"/>
    </row>
    <row r="413" spans="3:33" s="20" customFormat="1">
      <c r="C413" s="26"/>
      <c r="AG413" s="24"/>
    </row>
    <row r="414" spans="3:33" s="20" customFormat="1">
      <c r="C414" s="26"/>
      <c r="AG414" s="24"/>
    </row>
    <row r="415" spans="3:33" s="20" customFormat="1">
      <c r="C415" s="26"/>
      <c r="AG415" s="24"/>
    </row>
    <row r="416" spans="3:33" s="20" customFormat="1">
      <c r="C416" s="26"/>
      <c r="AG416" s="24"/>
    </row>
    <row r="417" spans="3:33" s="20" customFormat="1">
      <c r="C417" s="26"/>
      <c r="AG417" s="24"/>
    </row>
    <row r="418" spans="3:33" s="20" customFormat="1">
      <c r="C418" s="26"/>
      <c r="AG418" s="24"/>
    </row>
    <row r="419" spans="3:33" s="20" customFormat="1">
      <c r="C419" s="26"/>
      <c r="AG419" s="24"/>
    </row>
    <row r="420" spans="3:33" s="20" customFormat="1">
      <c r="C420" s="26"/>
      <c r="AG420" s="24"/>
    </row>
    <row r="421" spans="3:33" s="20" customFormat="1">
      <c r="C421" s="26"/>
      <c r="AG421" s="24"/>
    </row>
    <row r="422" spans="3:33" s="20" customFormat="1">
      <c r="C422" s="26"/>
      <c r="AG422" s="24"/>
    </row>
    <row r="423" spans="3:33" s="20" customFormat="1">
      <c r="C423" s="26"/>
      <c r="AG423" s="24"/>
    </row>
    <row r="424" spans="3:33" s="20" customFormat="1">
      <c r="C424" s="26"/>
      <c r="AG424" s="24"/>
    </row>
    <row r="425" spans="3:33" s="20" customFormat="1">
      <c r="C425" s="26"/>
      <c r="AG425" s="24"/>
    </row>
    <row r="426" spans="3:33" s="20" customFormat="1">
      <c r="C426" s="26"/>
      <c r="AG426" s="24"/>
    </row>
    <row r="427" spans="3:33" s="20" customFormat="1">
      <c r="C427" s="26"/>
      <c r="AG427" s="24"/>
    </row>
    <row r="428" spans="3:33" s="20" customFormat="1">
      <c r="C428" s="26"/>
      <c r="AG428" s="24"/>
    </row>
    <row r="429" spans="3:33" s="20" customFormat="1">
      <c r="C429" s="26"/>
      <c r="AG429" s="24"/>
    </row>
    <row r="430" spans="3:33" s="20" customFormat="1">
      <c r="C430" s="26"/>
      <c r="AG430" s="24"/>
    </row>
    <row r="431" spans="3:33" s="20" customFormat="1">
      <c r="C431" s="26"/>
      <c r="AG431" s="24"/>
    </row>
    <row r="432" spans="3:33" s="20" customFormat="1">
      <c r="C432" s="26"/>
      <c r="AG432" s="24"/>
    </row>
    <row r="433" spans="3:33" s="20" customFormat="1">
      <c r="C433" s="26"/>
      <c r="AG433" s="24"/>
    </row>
    <row r="434" spans="3:33" s="20" customFormat="1">
      <c r="C434" s="26"/>
      <c r="AG434" s="24"/>
    </row>
    <row r="435" spans="3:33" s="20" customFormat="1">
      <c r="C435" s="26"/>
      <c r="AG435" s="24"/>
    </row>
    <row r="436" spans="3:33" s="20" customFormat="1">
      <c r="C436" s="26"/>
      <c r="AG436" s="24"/>
    </row>
    <row r="437" spans="3:33" s="20" customFormat="1">
      <c r="C437" s="26"/>
      <c r="AG437" s="24"/>
    </row>
    <row r="438" spans="3:33" s="20" customFormat="1">
      <c r="C438" s="26"/>
      <c r="AG438" s="24"/>
    </row>
    <row r="439" spans="3:33" s="20" customFormat="1">
      <c r="C439" s="26"/>
      <c r="AG439" s="24"/>
    </row>
    <row r="440" spans="3:33" s="20" customFormat="1">
      <c r="C440" s="26"/>
      <c r="AG440" s="24"/>
    </row>
    <row r="441" spans="3:33" s="20" customFormat="1">
      <c r="C441" s="26"/>
      <c r="AG441" s="24"/>
    </row>
    <row r="442" spans="3:33" s="20" customFormat="1">
      <c r="C442" s="26"/>
      <c r="AG442" s="24"/>
    </row>
    <row r="443" spans="3:33" s="20" customFormat="1">
      <c r="C443" s="26"/>
      <c r="AG443" s="24"/>
    </row>
    <row r="444" spans="3:33" s="20" customFormat="1">
      <c r="C444" s="26"/>
      <c r="AG444" s="24"/>
    </row>
    <row r="445" spans="3:33" s="20" customFormat="1">
      <c r="C445" s="26"/>
      <c r="AG445" s="24"/>
    </row>
    <row r="446" spans="3:33" s="20" customFormat="1">
      <c r="C446" s="26"/>
      <c r="AG446" s="24"/>
    </row>
    <row r="447" spans="3:33" s="20" customFormat="1">
      <c r="C447" s="26"/>
      <c r="AG447" s="24"/>
    </row>
    <row r="448" spans="3:33" s="20" customFormat="1">
      <c r="C448" s="26"/>
      <c r="AG448" s="24"/>
    </row>
    <row r="449" spans="3:33" s="20" customFormat="1">
      <c r="C449" s="26"/>
      <c r="AG449" s="24"/>
    </row>
    <row r="450" spans="3:33" s="20" customFormat="1">
      <c r="C450" s="26"/>
      <c r="AG450" s="24"/>
    </row>
    <row r="451" spans="3:33" s="20" customFormat="1">
      <c r="C451" s="26"/>
      <c r="AG451" s="24"/>
    </row>
    <row r="452" spans="3:33" s="20" customFormat="1">
      <c r="C452" s="26"/>
      <c r="AG452" s="24"/>
    </row>
    <row r="453" spans="3:33" s="20" customFormat="1">
      <c r="C453" s="26"/>
      <c r="AG453" s="24"/>
    </row>
    <row r="454" spans="3:33" s="20" customFormat="1">
      <c r="C454" s="26"/>
      <c r="AG454" s="24"/>
    </row>
    <row r="455" spans="3:33" s="20" customFormat="1">
      <c r="C455" s="26"/>
      <c r="AG455" s="24"/>
    </row>
    <row r="456" spans="3:33" s="20" customFormat="1">
      <c r="C456" s="26"/>
      <c r="AG456" s="24"/>
    </row>
    <row r="457" spans="3:33" s="20" customFormat="1">
      <c r="C457" s="26"/>
      <c r="AG457" s="24"/>
    </row>
    <row r="458" spans="3:33" s="20" customFormat="1">
      <c r="C458" s="26"/>
      <c r="AG458" s="24"/>
    </row>
    <row r="459" spans="3:33" s="20" customFormat="1">
      <c r="C459" s="26"/>
      <c r="AG459" s="24"/>
    </row>
    <row r="460" spans="3:33" s="20" customFormat="1">
      <c r="C460" s="26"/>
      <c r="AG460" s="24"/>
    </row>
    <row r="461" spans="3:33" s="20" customFormat="1">
      <c r="C461" s="26"/>
      <c r="AG461" s="24"/>
    </row>
    <row r="462" spans="3:33" s="20" customFormat="1">
      <c r="C462" s="26"/>
      <c r="AG462" s="24"/>
    </row>
    <row r="463" spans="3:33" s="20" customFormat="1">
      <c r="C463" s="26"/>
      <c r="AG463" s="24"/>
    </row>
    <row r="464" spans="3:33" s="20" customFormat="1">
      <c r="C464" s="26"/>
      <c r="AG464" s="24"/>
    </row>
    <row r="465" spans="3:33" s="20" customFormat="1">
      <c r="C465" s="26"/>
      <c r="AG465" s="24"/>
    </row>
    <row r="466" spans="3:33" s="20" customFormat="1">
      <c r="C466" s="26"/>
      <c r="AG466" s="24"/>
    </row>
    <row r="467" spans="3:33" s="20" customFormat="1">
      <c r="C467" s="26"/>
      <c r="AG467" s="24"/>
    </row>
    <row r="468" spans="3:33" s="20" customFormat="1">
      <c r="C468" s="26"/>
      <c r="AG468" s="24"/>
    </row>
    <row r="469" spans="3:33" s="20" customFormat="1">
      <c r="C469" s="26"/>
      <c r="AG469" s="24"/>
    </row>
    <row r="470" spans="3:33" s="20" customFormat="1">
      <c r="C470" s="26"/>
      <c r="AG470" s="24"/>
    </row>
    <row r="471" spans="3:33" s="20" customFormat="1">
      <c r="C471" s="26"/>
      <c r="AG471" s="24"/>
    </row>
    <row r="472" spans="3:33" s="20" customFormat="1">
      <c r="C472" s="26"/>
      <c r="AG472" s="24"/>
    </row>
    <row r="473" spans="3:33" s="20" customFormat="1">
      <c r="C473" s="26"/>
      <c r="AG473" s="24"/>
    </row>
    <row r="474" spans="3:33" s="20" customFormat="1">
      <c r="C474" s="26"/>
      <c r="AG474" s="24"/>
    </row>
    <row r="475" spans="3:33" s="20" customFormat="1">
      <c r="C475" s="26"/>
      <c r="AG475" s="24"/>
    </row>
    <row r="476" spans="3:33" s="20" customFormat="1">
      <c r="C476" s="26"/>
      <c r="AG476" s="24"/>
    </row>
    <row r="477" spans="3:33" s="20" customFormat="1">
      <c r="C477" s="26"/>
      <c r="AG477" s="24"/>
    </row>
    <row r="478" spans="3:33" s="20" customFormat="1">
      <c r="C478" s="26"/>
      <c r="AG478" s="24"/>
    </row>
    <row r="479" spans="3:33" s="20" customFormat="1">
      <c r="C479" s="26"/>
      <c r="AG479" s="24"/>
    </row>
    <row r="480" spans="3:33" s="20" customFormat="1">
      <c r="C480" s="26"/>
      <c r="AG480" s="24"/>
    </row>
    <row r="481" spans="3:33" s="20" customFormat="1">
      <c r="C481" s="26"/>
      <c r="AG481" s="24"/>
    </row>
    <row r="482" spans="3:33" s="20" customFormat="1">
      <c r="C482" s="26"/>
      <c r="AG482" s="24"/>
    </row>
    <row r="483" spans="3:33" s="20" customFormat="1">
      <c r="C483" s="26"/>
      <c r="AG483" s="24"/>
    </row>
    <row r="484" spans="3:33" s="20" customFormat="1">
      <c r="C484" s="26"/>
      <c r="AG484" s="24"/>
    </row>
    <row r="485" spans="3:33" s="20" customFormat="1">
      <c r="C485" s="26"/>
      <c r="AG485" s="24"/>
    </row>
    <row r="486" spans="3:33" s="20" customFormat="1">
      <c r="C486" s="26"/>
      <c r="AG486" s="24"/>
    </row>
    <row r="487" spans="3:33" s="20" customFormat="1">
      <c r="C487" s="26"/>
      <c r="AG487" s="24"/>
    </row>
    <row r="488" spans="3:33" s="20" customFormat="1">
      <c r="C488" s="26"/>
      <c r="AG488" s="24"/>
    </row>
    <row r="489" spans="3:33" s="20" customFormat="1">
      <c r="C489" s="26"/>
      <c r="AG489" s="24"/>
    </row>
    <row r="490" spans="3:33" s="20" customFormat="1">
      <c r="C490" s="26"/>
      <c r="AG490" s="24"/>
    </row>
    <row r="491" spans="3:33" s="20" customFormat="1">
      <c r="C491" s="26"/>
      <c r="AG491" s="24"/>
    </row>
    <row r="492" spans="3:33" s="20" customFormat="1">
      <c r="C492" s="26"/>
      <c r="AG492" s="24"/>
    </row>
    <row r="493" spans="3:33" s="20" customFormat="1">
      <c r="C493" s="26"/>
      <c r="AG493" s="24"/>
    </row>
    <row r="494" spans="3:33" s="20" customFormat="1">
      <c r="C494" s="26"/>
      <c r="AG494" s="24"/>
    </row>
    <row r="495" spans="3:33" s="20" customFormat="1">
      <c r="C495" s="26"/>
      <c r="AG495" s="24"/>
    </row>
    <row r="496" spans="3:33" s="20" customFormat="1">
      <c r="C496" s="26"/>
      <c r="AG496" s="24"/>
    </row>
    <row r="497" spans="3:33" s="20" customFormat="1">
      <c r="C497" s="26"/>
      <c r="AG497" s="24"/>
    </row>
    <row r="498" spans="3:33" s="20" customFormat="1">
      <c r="C498" s="26"/>
      <c r="AG498" s="24"/>
    </row>
    <row r="499" spans="3:33" s="20" customFormat="1">
      <c r="C499" s="26"/>
      <c r="AG499" s="24"/>
    </row>
    <row r="500" spans="3:33" s="20" customFormat="1">
      <c r="C500" s="26"/>
      <c r="AG500" s="24"/>
    </row>
    <row r="501" spans="3:33" s="20" customFormat="1">
      <c r="C501" s="26"/>
      <c r="AG501" s="24"/>
    </row>
    <row r="502" spans="3:33" s="20" customFormat="1">
      <c r="C502" s="26"/>
      <c r="AG502" s="24"/>
    </row>
    <row r="503" spans="3:33" s="20" customFormat="1">
      <c r="C503" s="26"/>
      <c r="AG503" s="24"/>
    </row>
    <row r="504" spans="3:33" s="20" customFormat="1">
      <c r="C504" s="26"/>
      <c r="AG504" s="24"/>
    </row>
    <row r="505" spans="3:33" s="20" customFormat="1">
      <c r="C505" s="26"/>
      <c r="AG505" s="24"/>
    </row>
    <row r="506" spans="3:33" s="20" customFormat="1">
      <c r="C506" s="26"/>
      <c r="AG506" s="24"/>
    </row>
    <row r="507" spans="3:33" s="20" customFormat="1">
      <c r="C507" s="26"/>
      <c r="AG507" s="24"/>
    </row>
    <row r="508" spans="3:33" s="20" customFormat="1">
      <c r="C508" s="26"/>
      <c r="AG508" s="24"/>
    </row>
    <row r="509" spans="3:33" s="20" customFormat="1">
      <c r="C509" s="26"/>
      <c r="AG509" s="24"/>
    </row>
    <row r="510" spans="3:33" s="20" customFormat="1">
      <c r="C510" s="26"/>
      <c r="AG510" s="24"/>
    </row>
    <row r="511" spans="3:33" s="20" customFormat="1">
      <c r="C511" s="26"/>
      <c r="AG511" s="24"/>
    </row>
    <row r="512" spans="3:33" s="20" customFormat="1">
      <c r="C512" s="26"/>
      <c r="AG512" s="24"/>
    </row>
    <row r="513" spans="3:33" s="20" customFormat="1">
      <c r="C513" s="26"/>
      <c r="AG513" s="24"/>
    </row>
    <row r="514" spans="3:33" s="20" customFormat="1">
      <c r="C514" s="26"/>
      <c r="AG514" s="24"/>
    </row>
    <row r="515" spans="3:33" s="20" customFormat="1">
      <c r="C515" s="26"/>
      <c r="AG515" s="24"/>
    </row>
    <row r="516" spans="3:33" s="20" customFormat="1">
      <c r="C516" s="26"/>
      <c r="AG516" s="24"/>
    </row>
    <row r="517" spans="3:33" s="20" customFormat="1">
      <c r="C517" s="26"/>
      <c r="AG517" s="24"/>
    </row>
    <row r="518" spans="3:33" s="20" customFormat="1">
      <c r="C518" s="26"/>
      <c r="AG518" s="24"/>
    </row>
    <row r="519" spans="3:33" s="20" customFormat="1">
      <c r="C519" s="26"/>
      <c r="AG519" s="24"/>
    </row>
    <row r="520" spans="3:33" s="20" customFormat="1">
      <c r="C520" s="26"/>
      <c r="AG520" s="24"/>
    </row>
    <row r="521" spans="3:33" s="20" customFormat="1">
      <c r="C521" s="26"/>
      <c r="AG521" s="24"/>
    </row>
    <row r="522" spans="3:33" s="20" customFormat="1">
      <c r="C522" s="26"/>
      <c r="AG522" s="24"/>
    </row>
    <row r="523" spans="3:33" s="20" customFormat="1">
      <c r="C523" s="26"/>
      <c r="AG523" s="24"/>
    </row>
    <row r="524" spans="3:33" s="20" customFormat="1">
      <c r="C524" s="26"/>
      <c r="AG524" s="24"/>
    </row>
    <row r="525" spans="3:33" s="20" customFormat="1">
      <c r="C525" s="26"/>
      <c r="AG525" s="24"/>
    </row>
    <row r="526" spans="3:33" s="20" customFormat="1">
      <c r="C526" s="26"/>
      <c r="AG526" s="24"/>
    </row>
    <row r="527" spans="3:33" s="20" customFormat="1">
      <c r="C527" s="26"/>
      <c r="AG527" s="24"/>
    </row>
    <row r="528" spans="3:33" s="20" customFormat="1">
      <c r="C528" s="26"/>
      <c r="AG528" s="24"/>
    </row>
    <row r="529" spans="3:33" s="20" customFormat="1">
      <c r="C529" s="26"/>
      <c r="AG529" s="24"/>
    </row>
    <row r="530" spans="3:33" s="20" customFormat="1">
      <c r="C530" s="26"/>
      <c r="AG530" s="24"/>
    </row>
    <row r="531" spans="3:33" s="20" customFormat="1">
      <c r="C531" s="26"/>
      <c r="AG531" s="24"/>
    </row>
    <row r="532" spans="3:33" s="20" customFormat="1">
      <c r="C532" s="26"/>
      <c r="AG532" s="24"/>
    </row>
    <row r="533" spans="3:33" s="20" customFormat="1">
      <c r="C533" s="26"/>
      <c r="AG533" s="24"/>
    </row>
    <row r="534" spans="3:33" s="20" customFormat="1">
      <c r="C534" s="26"/>
      <c r="AG534" s="24"/>
    </row>
    <row r="535" spans="3:33" s="20" customFormat="1">
      <c r="C535" s="26"/>
      <c r="AG535" s="24"/>
    </row>
    <row r="536" spans="3:33" s="20" customFormat="1">
      <c r="C536" s="26"/>
      <c r="AG536" s="24"/>
    </row>
    <row r="537" spans="3:33" s="20" customFormat="1">
      <c r="C537" s="26"/>
      <c r="AG537" s="24"/>
    </row>
    <row r="538" spans="3:33" s="20" customFormat="1">
      <c r="C538" s="26"/>
      <c r="AG538" s="24"/>
    </row>
    <row r="539" spans="3:33" s="20" customFormat="1">
      <c r="C539" s="26"/>
      <c r="AG539" s="24"/>
    </row>
    <row r="540" spans="3:33" s="20" customFormat="1">
      <c r="C540" s="26"/>
      <c r="AG540" s="24"/>
    </row>
    <row r="541" spans="3:33" s="20" customFormat="1">
      <c r="C541" s="26"/>
      <c r="AG541" s="24"/>
    </row>
    <row r="542" spans="3:33" s="20" customFormat="1">
      <c r="C542" s="26"/>
      <c r="AG542" s="24"/>
    </row>
    <row r="543" spans="3:33" s="20" customFormat="1">
      <c r="C543" s="26"/>
      <c r="AG543" s="24"/>
    </row>
    <row r="544" spans="3:33" s="20" customFormat="1">
      <c r="C544" s="26"/>
      <c r="AG544" s="24"/>
    </row>
    <row r="545" spans="3:33" s="20" customFormat="1">
      <c r="C545" s="26"/>
      <c r="AG545" s="24"/>
    </row>
    <row r="546" spans="3:33" s="20" customFormat="1">
      <c r="C546" s="26"/>
      <c r="AG546" s="24"/>
    </row>
    <row r="547" spans="3:33" s="20" customFormat="1">
      <c r="C547" s="26"/>
      <c r="AG547" s="24"/>
    </row>
    <row r="548" spans="3:33" s="20" customFormat="1">
      <c r="C548" s="26"/>
      <c r="AG548" s="24"/>
    </row>
    <row r="549" spans="3:33" s="20" customFormat="1">
      <c r="C549" s="26"/>
      <c r="AG549" s="24"/>
    </row>
    <row r="550" spans="3:33" s="20" customFormat="1">
      <c r="C550" s="26"/>
      <c r="AG550" s="24"/>
    </row>
    <row r="551" spans="3:33" s="20" customFormat="1">
      <c r="C551" s="26"/>
      <c r="AG551" s="24"/>
    </row>
    <row r="552" spans="3:33" s="20" customFormat="1">
      <c r="C552" s="26"/>
      <c r="AG552" s="24"/>
    </row>
    <row r="553" spans="3:33" s="20" customFormat="1">
      <c r="C553" s="26"/>
      <c r="AG553" s="24"/>
    </row>
    <row r="554" spans="3:33" s="20" customFormat="1">
      <c r="C554" s="26"/>
      <c r="AG554" s="24"/>
    </row>
    <row r="555" spans="3:33" s="20" customFormat="1">
      <c r="C555" s="26"/>
      <c r="AG555" s="24"/>
    </row>
    <row r="556" spans="3:33" s="20" customFormat="1">
      <c r="C556" s="26"/>
      <c r="AG556" s="24"/>
    </row>
    <row r="557" spans="3:33" s="20" customFormat="1">
      <c r="C557" s="26"/>
      <c r="AG557" s="24"/>
    </row>
    <row r="558" spans="3:33" s="20" customFormat="1">
      <c r="C558" s="26"/>
      <c r="AG558" s="24"/>
    </row>
    <row r="559" spans="3:33" s="20" customFormat="1">
      <c r="C559" s="26"/>
      <c r="AG559" s="24"/>
    </row>
    <row r="560" spans="3:33" s="20" customFormat="1">
      <c r="C560" s="26"/>
      <c r="AG560" s="24"/>
    </row>
    <row r="561" spans="3:33" s="20" customFormat="1">
      <c r="C561" s="26"/>
      <c r="AG561" s="24"/>
    </row>
    <row r="562" spans="3:33" s="20" customFormat="1">
      <c r="C562" s="26"/>
      <c r="AG562" s="24"/>
    </row>
    <row r="563" spans="3:33" s="20" customFormat="1">
      <c r="C563" s="26"/>
      <c r="AG563" s="24"/>
    </row>
    <row r="564" spans="3:33" s="20" customFormat="1">
      <c r="C564" s="26"/>
      <c r="AG564" s="24"/>
    </row>
    <row r="565" spans="3:33" s="20" customFormat="1">
      <c r="C565" s="26"/>
      <c r="AG565" s="24"/>
    </row>
    <row r="566" spans="3:33" s="20" customFormat="1">
      <c r="C566" s="26"/>
      <c r="AG566" s="24"/>
    </row>
    <row r="567" spans="3:33" s="20" customFormat="1">
      <c r="C567" s="26"/>
      <c r="AG567" s="24"/>
    </row>
    <row r="568" spans="3:33" s="20" customFormat="1">
      <c r="C568" s="26"/>
      <c r="AG568" s="24"/>
    </row>
    <row r="569" spans="3:33" s="20" customFormat="1">
      <c r="C569" s="26"/>
      <c r="AG569" s="24"/>
    </row>
    <row r="570" spans="3:33" s="20" customFormat="1">
      <c r="C570" s="26"/>
      <c r="AG570" s="24"/>
    </row>
    <row r="571" spans="3:33" s="20" customFormat="1">
      <c r="C571" s="26"/>
      <c r="AG571" s="24"/>
    </row>
    <row r="572" spans="3:33" s="20" customFormat="1">
      <c r="C572" s="26"/>
      <c r="AG572" s="24"/>
    </row>
    <row r="573" spans="3:33" s="20" customFormat="1">
      <c r="C573" s="26"/>
      <c r="AG573" s="24"/>
    </row>
    <row r="574" spans="3:33" s="20" customFormat="1">
      <c r="C574" s="26"/>
      <c r="AG574" s="24"/>
    </row>
    <row r="575" spans="3:33" s="20" customFormat="1">
      <c r="C575" s="26"/>
      <c r="AG575" s="24"/>
    </row>
    <row r="576" spans="3:33" s="20" customFormat="1">
      <c r="C576" s="26"/>
      <c r="AG576" s="24"/>
    </row>
    <row r="577" spans="3:33" s="20" customFormat="1">
      <c r="C577" s="26"/>
      <c r="AG577" s="24"/>
    </row>
    <row r="578" spans="3:33" s="20" customFormat="1">
      <c r="C578" s="26"/>
      <c r="AG578" s="24"/>
    </row>
    <row r="579" spans="3:33" s="20" customFormat="1">
      <c r="C579" s="26"/>
      <c r="AG579" s="24"/>
    </row>
    <row r="580" spans="3:33" s="20" customFormat="1">
      <c r="C580" s="26"/>
      <c r="AG580" s="24"/>
    </row>
    <row r="581" spans="3:33" s="20" customFormat="1">
      <c r="C581" s="26"/>
      <c r="AG581" s="24"/>
    </row>
    <row r="582" spans="3:33" s="20" customFormat="1">
      <c r="C582" s="26"/>
      <c r="AG582" s="24"/>
    </row>
    <row r="583" spans="3:33" s="20" customFormat="1">
      <c r="C583" s="26"/>
      <c r="AG583" s="24"/>
    </row>
    <row r="584" spans="3:33" s="20" customFormat="1">
      <c r="C584" s="26"/>
      <c r="AG584" s="24"/>
    </row>
    <row r="585" spans="3:33" s="20" customFormat="1">
      <c r="C585" s="26"/>
      <c r="AG585" s="24"/>
    </row>
    <row r="586" spans="3:33" s="20" customFormat="1">
      <c r="C586" s="26"/>
      <c r="AG586" s="24"/>
    </row>
    <row r="587" spans="3:33" s="20" customFormat="1">
      <c r="C587" s="26"/>
      <c r="AG587" s="24"/>
    </row>
    <row r="588" spans="3:33" s="20" customFormat="1">
      <c r="C588" s="26"/>
      <c r="AG588" s="24"/>
    </row>
    <row r="589" spans="3:33" s="20" customFormat="1">
      <c r="C589" s="26"/>
      <c r="AG589" s="24"/>
    </row>
    <row r="590" spans="3:33" s="20" customFormat="1">
      <c r="C590" s="26"/>
      <c r="AG590" s="24"/>
    </row>
    <row r="591" spans="3:33" s="20" customFormat="1">
      <c r="C591" s="26"/>
      <c r="AG591" s="24"/>
    </row>
    <row r="592" spans="3:33" s="20" customFormat="1">
      <c r="C592" s="26"/>
      <c r="AG592" s="24"/>
    </row>
    <row r="593" spans="3:33" s="20" customFormat="1">
      <c r="C593" s="26"/>
      <c r="AG593" s="24"/>
    </row>
    <row r="594" spans="3:33" s="20" customFormat="1">
      <c r="C594" s="26"/>
      <c r="AG594" s="24"/>
    </row>
    <row r="595" spans="3:33" s="20" customFormat="1">
      <c r="C595" s="26"/>
      <c r="AG595" s="24"/>
    </row>
    <row r="596" spans="3:33" s="20" customFormat="1">
      <c r="C596" s="26"/>
      <c r="AG596" s="24"/>
    </row>
    <row r="597" spans="3:33" s="20" customFormat="1">
      <c r="C597" s="26"/>
      <c r="AG597" s="24"/>
    </row>
    <row r="598" spans="3:33" s="20" customFormat="1">
      <c r="C598" s="26"/>
      <c r="AG598" s="24"/>
    </row>
    <row r="599" spans="3:33" s="20" customFormat="1">
      <c r="C599" s="26"/>
      <c r="AG599" s="24"/>
    </row>
    <row r="600" spans="3:33" s="20" customFormat="1">
      <c r="C600" s="26"/>
      <c r="AG600" s="24"/>
    </row>
    <row r="601" spans="3:33" s="20" customFormat="1">
      <c r="C601" s="26"/>
      <c r="AG601" s="24"/>
    </row>
    <row r="602" spans="3:33" s="20" customFormat="1">
      <c r="C602" s="26"/>
      <c r="AG602" s="24"/>
    </row>
    <row r="603" spans="3:33" s="20" customFormat="1">
      <c r="C603" s="26"/>
      <c r="AG603" s="24"/>
    </row>
    <row r="604" spans="3:33" s="20" customFormat="1">
      <c r="C604" s="26"/>
      <c r="AG604" s="24"/>
    </row>
    <row r="605" spans="3:33" s="20" customFormat="1">
      <c r="C605" s="26"/>
      <c r="AG605" s="24"/>
    </row>
    <row r="606" spans="3:33" s="20" customFormat="1">
      <c r="C606" s="26"/>
      <c r="AG606" s="24"/>
    </row>
    <row r="607" spans="3:33" s="20" customFormat="1">
      <c r="C607" s="26"/>
      <c r="AG607" s="24"/>
    </row>
    <row r="608" spans="3:33" s="20" customFormat="1">
      <c r="C608" s="26"/>
      <c r="AG608" s="24"/>
    </row>
    <row r="609" spans="3:33" s="20" customFormat="1">
      <c r="C609" s="26"/>
      <c r="AG609" s="24"/>
    </row>
    <row r="610" spans="3:33" s="20" customFormat="1">
      <c r="C610" s="26"/>
      <c r="AG610" s="24"/>
    </row>
    <row r="611" spans="3:33" s="20" customFormat="1">
      <c r="C611" s="26"/>
      <c r="AG611" s="24"/>
    </row>
    <row r="612" spans="3:33" s="20" customFormat="1">
      <c r="C612" s="26"/>
      <c r="AG612" s="24"/>
    </row>
    <row r="613" spans="3:33" s="20" customFormat="1">
      <c r="C613" s="26"/>
      <c r="AG613" s="24"/>
    </row>
    <row r="614" spans="3:33" s="20" customFormat="1">
      <c r="C614" s="26"/>
      <c r="AG614" s="24"/>
    </row>
    <row r="615" spans="3:33" s="20" customFormat="1">
      <c r="C615" s="26"/>
      <c r="AG615" s="24"/>
    </row>
    <row r="616" spans="3:33" s="20" customFormat="1">
      <c r="C616" s="26"/>
      <c r="AG616" s="24"/>
    </row>
    <row r="617" spans="3:33" s="20" customFormat="1">
      <c r="C617" s="26"/>
      <c r="AG617" s="24"/>
    </row>
    <row r="618" spans="3:33" s="20" customFormat="1">
      <c r="C618" s="26"/>
      <c r="AG618" s="24"/>
    </row>
    <row r="619" spans="3:33" s="20" customFormat="1">
      <c r="C619" s="26"/>
      <c r="AG619" s="24"/>
    </row>
    <row r="620" spans="3:33" s="20" customFormat="1">
      <c r="C620" s="26"/>
      <c r="AG620" s="24"/>
    </row>
    <row r="621" spans="3:33" s="20" customFormat="1">
      <c r="C621" s="26"/>
      <c r="AG621" s="24"/>
    </row>
    <row r="622" spans="3:33" s="20" customFormat="1">
      <c r="C622" s="26"/>
      <c r="AG622" s="24"/>
    </row>
    <row r="623" spans="3:33" s="20" customFormat="1">
      <c r="C623" s="26"/>
      <c r="AG623" s="24"/>
    </row>
    <row r="624" spans="3:33" s="20" customFormat="1">
      <c r="C624" s="26"/>
      <c r="AG624" s="24"/>
    </row>
    <row r="625" spans="3:33" s="20" customFormat="1">
      <c r="C625" s="26"/>
      <c r="AG625" s="24"/>
    </row>
    <row r="626" spans="3:33" s="20" customFormat="1">
      <c r="C626" s="26"/>
      <c r="AG626" s="24"/>
    </row>
    <row r="627" spans="3:33" s="20" customFormat="1">
      <c r="C627" s="26"/>
      <c r="AG627" s="24"/>
    </row>
    <row r="628" spans="3:33" s="20" customFormat="1">
      <c r="C628" s="26"/>
      <c r="AG628" s="24"/>
    </row>
    <row r="629" spans="3:33" s="20" customFormat="1">
      <c r="C629" s="26"/>
      <c r="AG629" s="24"/>
    </row>
    <row r="630" spans="3:33" s="20" customFormat="1">
      <c r="C630" s="26"/>
      <c r="AG630" s="24"/>
    </row>
    <row r="631" spans="3:33" s="20" customFormat="1">
      <c r="C631" s="26"/>
      <c r="AG631" s="24"/>
    </row>
    <row r="632" spans="3:33" s="20" customFormat="1">
      <c r="C632" s="26"/>
      <c r="AG632" s="24"/>
    </row>
    <row r="633" spans="3:33" s="20" customFormat="1">
      <c r="C633" s="26"/>
      <c r="AG633" s="24"/>
    </row>
    <row r="634" spans="3:33" s="20" customFormat="1">
      <c r="C634" s="26"/>
      <c r="AG634" s="24"/>
    </row>
    <row r="635" spans="3:33" s="20" customFormat="1">
      <c r="C635" s="26"/>
      <c r="AG635" s="24"/>
    </row>
    <row r="636" spans="3:33" s="20" customFormat="1">
      <c r="C636" s="26"/>
      <c r="AG636" s="24"/>
    </row>
    <row r="637" spans="3:33" s="20" customFormat="1">
      <c r="C637" s="26"/>
      <c r="AG637" s="24"/>
    </row>
    <row r="638" spans="3:33" s="20" customFormat="1">
      <c r="C638" s="26"/>
      <c r="AG638" s="24"/>
    </row>
    <row r="639" spans="3:33" s="20" customFormat="1">
      <c r="C639" s="26"/>
      <c r="AG639" s="24"/>
    </row>
    <row r="640" spans="3:33" s="20" customFormat="1">
      <c r="C640" s="26"/>
      <c r="AG640" s="24"/>
    </row>
    <row r="641" spans="3:33" s="20" customFormat="1">
      <c r="C641" s="26"/>
      <c r="AG641" s="24"/>
    </row>
    <row r="642" spans="3:33" s="20" customFormat="1">
      <c r="C642" s="26"/>
      <c r="AG642" s="24"/>
    </row>
    <row r="643" spans="3:33" s="20" customFormat="1">
      <c r="C643" s="26"/>
      <c r="AG643" s="24"/>
    </row>
    <row r="644" spans="3:33" s="20" customFormat="1">
      <c r="C644" s="26"/>
      <c r="AG644" s="24"/>
    </row>
    <row r="645" spans="3:33" s="20" customFormat="1">
      <c r="C645" s="26"/>
      <c r="AG645" s="24"/>
    </row>
    <row r="646" spans="3:33" s="20" customFormat="1">
      <c r="C646" s="26"/>
      <c r="AG646" s="24"/>
    </row>
    <row r="647" spans="3:33" s="20" customFormat="1">
      <c r="C647" s="26"/>
      <c r="AG647" s="24"/>
    </row>
    <row r="648" spans="3:33" s="20" customFormat="1">
      <c r="C648" s="26"/>
      <c r="AG648" s="24"/>
    </row>
    <row r="649" spans="3:33" s="20" customFormat="1">
      <c r="C649" s="26"/>
      <c r="AG649" s="24"/>
    </row>
    <row r="650" spans="3:33" s="20" customFormat="1">
      <c r="C650" s="26"/>
      <c r="AG650" s="24"/>
    </row>
    <row r="651" spans="3:33" s="20" customFormat="1">
      <c r="C651" s="26"/>
      <c r="AG651" s="24"/>
    </row>
    <row r="652" spans="3:33" s="20" customFormat="1">
      <c r="C652" s="26"/>
      <c r="AG652" s="24"/>
    </row>
    <row r="653" spans="3:33" s="20" customFormat="1">
      <c r="C653" s="26"/>
      <c r="AG653" s="24"/>
    </row>
    <row r="654" spans="3:33" s="20" customFormat="1">
      <c r="C654" s="26"/>
      <c r="AG654" s="24"/>
    </row>
    <row r="655" spans="3:33" s="20" customFormat="1">
      <c r="C655" s="26"/>
      <c r="AG655" s="24"/>
    </row>
    <row r="656" spans="3:33" s="20" customFormat="1">
      <c r="C656" s="26"/>
      <c r="AG656" s="24"/>
    </row>
    <row r="657" spans="3:33" s="20" customFormat="1">
      <c r="C657" s="26"/>
      <c r="AG657" s="24"/>
    </row>
    <row r="658" spans="3:33" s="20" customFormat="1">
      <c r="C658" s="26"/>
      <c r="AG658" s="24"/>
    </row>
    <row r="659" spans="3:33" s="20" customFormat="1">
      <c r="C659" s="26"/>
      <c r="AG659" s="24"/>
    </row>
    <row r="660" spans="3:33" s="20" customFormat="1">
      <c r="C660" s="26"/>
      <c r="AG660" s="24"/>
    </row>
    <row r="661" spans="3:33" s="20" customFormat="1">
      <c r="C661" s="26"/>
      <c r="AG661" s="24"/>
    </row>
    <row r="662" spans="3:33" s="20" customFormat="1">
      <c r="C662" s="26"/>
      <c r="AG662" s="24"/>
    </row>
    <row r="663" spans="3:33" s="20" customFormat="1">
      <c r="C663" s="26"/>
      <c r="AG663" s="24"/>
    </row>
    <row r="664" spans="3:33" s="20" customFormat="1">
      <c r="C664" s="26"/>
      <c r="AG664" s="24"/>
    </row>
    <row r="665" spans="3:33" s="20" customFormat="1">
      <c r="C665" s="26"/>
      <c r="AG665" s="24"/>
    </row>
    <row r="666" spans="3:33" s="20" customFormat="1">
      <c r="C666" s="26"/>
      <c r="AG666" s="24"/>
    </row>
    <row r="667" spans="3:33" s="20" customFormat="1">
      <c r="C667" s="26"/>
      <c r="AG667" s="24"/>
    </row>
    <row r="668" spans="3:33" s="20" customFormat="1">
      <c r="C668" s="26"/>
      <c r="AG668" s="24"/>
    </row>
    <row r="669" spans="3:33" s="20" customFormat="1">
      <c r="C669" s="26"/>
      <c r="AG669" s="24"/>
    </row>
    <row r="670" spans="3:33" s="20" customFormat="1">
      <c r="C670" s="26"/>
      <c r="AG670" s="24"/>
    </row>
    <row r="671" spans="3:33" s="20" customFormat="1">
      <c r="C671" s="26"/>
      <c r="AG671" s="24"/>
    </row>
    <row r="672" spans="3:33" s="20" customFormat="1">
      <c r="C672" s="26"/>
      <c r="AG672" s="24"/>
    </row>
    <row r="673" spans="3:33" s="20" customFormat="1">
      <c r="C673" s="26"/>
      <c r="AG673" s="24"/>
    </row>
    <row r="674" spans="3:33" s="20" customFormat="1">
      <c r="C674" s="26"/>
      <c r="AG674" s="24"/>
    </row>
    <row r="675" spans="3:33" s="20" customFormat="1">
      <c r="C675" s="26"/>
      <c r="AG675" s="24"/>
    </row>
    <row r="676" spans="3:33" s="20" customFormat="1">
      <c r="C676" s="26"/>
      <c r="AG676" s="24"/>
    </row>
    <row r="677" spans="3:33" s="20" customFormat="1">
      <c r="C677" s="26"/>
      <c r="AG677" s="24"/>
    </row>
    <row r="678" spans="3:33" s="20" customFormat="1">
      <c r="C678" s="26"/>
      <c r="AG678" s="24"/>
    </row>
    <row r="679" spans="3:33" s="20" customFormat="1">
      <c r="C679" s="26"/>
      <c r="AG679" s="24"/>
    </row>
    <row r="680" spans="3:33" s="20" customFormat="1">
      <c r="C680" s="26"/>
      <c r="AG680" s="24"/>
    </row>
    <row r="681" spans="3:33" s="20" customFormat="1">
      <c r="C681" s="26"/>
      <c r="AG681" s="24"/>
    </row>
    <row r="682" spans="3:33" s="20" customFormat="1">
      <c r="C682" s="26"/>
      <c r="AG682" s="24"/>
    </row>
    <row r="683" spans="3:33" s="20" customFormat="1">
      <c r="C683" s="26"/>
      <c r="AG683" s="24"/>
    </row>
    <row r="684" spans="3:33" s="20" customFormat="1">
      <c r="C684" s="26"/>
      <c r="AG684" s="24"/>
    </row>
    <row r="685" spans="3:33" s="20" customFormat="1">
      <c r="C685" s="26"/>
      <c r="AG685" s="24"/>
    </row>
    <row r="686" spans="3:33" s="20" customFormat="1">
      <c r="C686" s="26"/>
      <c r="AG686" s="24"/>
    </row>
    <row r="687" spans="3:33" s="20" customFormat="1">
      <c r="C687" s="26"/>
      <c r="AG687" s="24"/>
    </row>
    <row r="688" spans="3:33" s="20" customFormat="1">
      <c r="C688" s="26"/>
      <c r="AG688" s="24"/>
    </row>
    <row r="689" spans="3:33" s="20" customFormat="1">
      <c r="C689" s="26"/>
      <c r="AG689" s="24"/>
    </row>
    <row r="690" spans="3:33" s="20" customFormat="1">
      <c r="C690" s="26"/>
      <c r="AG690" s="24"/>
    </row>
    <row r="691" spans="3:33" s="20" customFormat="1">
      <c r="C691" s="26"/>
      <c r="AG691" s="24"/>
    </row>
    <row r="692" spans="3:33" s="20" customFormat="1">
      <c r="C692" s="26"/>
      <c r="AG692" s="24"/>
    </row>
    <row r="693" spans="3:33" s="20" customFormat="1">
      <c r="C693" s="26"/>
      <c r="AG693" s="24"/>
    </row>
    <row r="694" spans="3:33" s="20" customFormat="1">
      <c r="C694" s="26"/>
      <c r="AG694" s="24"/>
    </row>
    <row r="695" spans="3:33" s="20" customFormat="1">
      <c r="C695" s="26"/>
      <c r="AG695" s="24"/>
    </row>
    <row r="696" spans="3:33" s="20" customFormat="1">
      <c r="C696" s="26"/>
      <c r="AG696" s="24"/>
    </row>
    <row r="697" spans="3:33" s="20" customFormat="1">
      <c r="C697" s="26"/>
      <c r="AG697" s="24"/>
    </row>
    <row r="698" spans="3:33" s="20" customFormat="1">
      <c r="C698" s="26"/>
      <c r="AG698" s="24"/>
    </row>
    <row r="699" spans="3:33" s="20" customFormat="1">
      <c r="C699" s="26"/>
      <c r="AG699" s="24"/>
    </row>
    <row r="700" spans="3:33" s="20" customFormat="1">
      <c r="C700" s="26"/>
      <c r="AG700" s="24"/>
    </row>
    <row r="701" spans="3:33" s="20" customFormat="1">
      <c r="C701" s="26"/>
      <c r="AG701" s="24"/>
    </row>
    <row r="702" spans="3:33" s="20" customFormat="1">
      <c r="C702" s="26"/>
      <c r="AG702" s="24"/>
    </row>
    <row r="703" spans="3:33" s="20" customFormat="1">
      <c r="C703" s="26"/>
      <c r="AG703" s="24"/>
    </row>
    <row r="704" spans="3:33" s="20" customFormat="1">
      <c r="C704" s="26"/>
      <c r="AG704" s="24"/>
    </row>
    <row r="705" spans="3:33" s="20" customFormat="1">
      <c r="C705" s="26"/>
      <c r="AG705" s="24"/>
    </row>
    <row r="706" spans="3:33" s="20" customFormat="1">
      <c r="C706" s="26"/>
      <c r="AG706" s="24"/>
    </row>
    <row r="707" spans="3:33" s="20" customFormat="1">
      <c r="C707" s="26"/>
      <c r="AG707" s="24"/>
    </row>
    <row r="708" spans="3:33" s="20" customFormat="1">
      <c r="C708" s="26"/>
      <c r="AG708" s="24"/>
    </row>
    <row r="709" spans="3:33" s="20" customFormat="1">
      <c r="C709" s="26"/>
      <c r="AG709" s="24"/>
    </row>
    <row r="710" spans="3:33" s="20" customFormat="1">
      <c r="C710" s="26"/>
      <c r="AG710" s="24"/>
    </row>
    <row r="711" spans="3:33" s="20" customFormat="1">
      <c r="C711" s="26"/>
      <c r="AG711" s="24"/>
    </row>
    <row r="712" spans="3:33" s="20" customFormat="1">
      <c r="C712" s="26"/>
      <c r="AG712" s="24"/>
    </row>
    <row r="713" spans="3:33" s="20" customFormat="1">
      <c r="C713" s="26"/>
      <c r="AG713" s="24"/>
    </row>
    <row r="714" spans="3:33" s="20" customFormat="1">
      <c r="C714" s="26"/>
      <c r="AG714" s="24"/>
    </row>
    <row r="715" spans="3:33" s="20" customFormat="1">
      <c r="C715" s="26"/>
      <c r="AG715" s="24"/>
    </row>
    <row r="716" spans="3:33" s="20" customFormat="1">
      <c r="C716" s="26"/>
      <c r="AG716" s="24"/>
    </row>
    <row r="717" spans="3:33" s="20" customFormat="1">
      <c r="C717" s="26"/>
      <c r="AG717" s="24"/>
    </row>
    <row r="718" spans="3:33" s="20" customFormat="1">
      <c r="C718" s="26"/>
      <c r="AG718" s="24"/>
    </row>
    <row r="719" spans="3:33" s="20" customFormat="1">
      <c r="C719" s="26"/>
      <c r="AG719" s="24"/>
    </row>
    <row r="720" spans="3:33" s="20" customFormat="1">
      <c r="C720" s="26"/>
      <c r="AG720" s="24"/>
    </row>
    <row r="721" spans="3:33" s="20" customFormat="1">
      <c r="C721" s="26"/>
      <c r="AG721" s="24"/>
    </row>
    <row r="722" spans="3:33" s="20" customFormat="1">
      <c r="C722" s="26"/>
      <c r="AG722" s="24"/>
    </row>
    <row r="723" spans="3:33" s="20" customFormat="1">
      <c r="C723" s="26"/>
      <c r="AG723" s="24"/>
    </row>
    <row r="724" spans="3:33" s="20" customFormat="1">
      <c r="C724" s="26"/>
      <c r="AG724" s="24"/>
    </row>
    <row r="725" spans="3:33" s="20" customFormat="1">
      <c r="C725" s="26"/>
      <c r="AG725" s="24"/>
    </row>
    <row r="726" spans="3:33" s="20" customFormat="1">
      <c r="C726" s="26"/>
      <c r="AG726" s="24"/>
    </row>
    <row r="727" spans="3:33" s="20" customFormat="1">
      <c r="C727" s="26"/>
      <c r="AG727" s="24"/>
    </row>
    <row r="728" spans="3:33" s="20" customFormat="1">
      <c r="C728" s="26"/>
      <c r="AG728" s="24"/>
    </row>
    <row r="729" spans="3:33" s="20" customFormat="1">
      <c r="C729" s="26"/>
      <c r="AG729" s="24"/>
    </row>
    <row r="730" spans="3:33" s="20" customFormat="1">
      <c r="C730" s="26"/>
      <c r="AG730" s="24"/>
    </row>
    <row r="731" spans="3:33" s="20" customFormat="1">
      <c r="C731" s="26"/>
      <c r="AG731" s="24"/>
    </row>
    <row r="732" spans="3:33" s="20" customFormat="1">
      <c r="C732" s="26"/>
      <c r="AG732" s="24"/>
    </row>
    <row r="733" spans="3:33" s="20" customFormat="1">
      <c r="C733" s="26"/>
      <c r="AG733" s="24"/>
    </row>
    <row r="734" spans="3:33" s="20" customFormat="1">
      <c r="C734" s="26"/>
      <c r="AG734" s="24"/>
    </row>
    <row r="735" spans="3:33" s="20" customFormat="1">
      <c r="C735" s="26"/>
      <c r="AG735" s="24"/>
    </row>
    <row r="736" spans="3:33" s="20" customFormat="1">
      <c r="C736" s="26"/>
      <c r="AG736" s="24"/>
    </row>
    <row r="737" spans="3:33" s="20" customFormat="1">
      <c r="C737" s="26"/>
      <c r="AG737" s="24"/>
    </row>
    <row r="738" spans="3:33" s="20" customFormat="1">
      <c r="C738" s="26"/>
      <c r="AG738" s="24"/>
    </row>
    <row r="739" spans="3:33" s="20" customFormat="1">
      <c r="C739" s="26"/>
      <c r="AG739" s="24"/>
    </row>
    <row r="740" spans="3:33" s="20" customFormat="1">
      <c r="C740" s="26"/>
      <c r="AG740" s="24"/>
    </row>
    <row r="741" spans="3:33" s="20" customFormat="1">
      <c r="C741" s="26"/>
      <c r="AG741" s="24"/>
    </row>
    <row r="742" spans="3:33" s="20" customFormat="1">
      <c r="C742" s="26"/>
      <c r="AG742" s="24"/>
    </row>
    <row r="743" spans="3:33" s="20" customFormat="1">
      <c r="C743" s="26"/>
      <c r="AG743" s="24"/>
    </row>
    <row r="744" spans="3:33" s="20" customFormat="1">
      <c r="C744" s="26"/>
      <c r="AG744" s="24"/>
    </row>
    <row r="745" spans="3:33" s="20" customFormat="1">
      <c r="C745" s="26"/>
      <c r="AG745" s="24"/>
    </row>
    <row r="746" spans="3:33" s="20" customFormat="1">
      <c r="C746" s="26"/>
      <c r="AG746" s="24"/>
    </row>
    <row r="747" spans="3:33" s="20" customFormat="1">
      <c r="C747" s="26"/>
      <c r="AG747" s="24"/>
    </row>
  </sheetData>
  <mergeCells count="179">
    <mergeCell ref="C34:C35"/>
    <mergeCell ref="AU34:AU35"/>
    <mergeCell ref="AV34:AV35"/>
    <mergeCell ref="AW34:AW35"/>
    <mergeCell ref="AX34:AX35"/>
    <mergeCell ref="AY34:AY35"/>
    <mergeCell ref="AZ34:AZ35"/>
    <mergeCell ref="C32:C33"/>
    <mergeCell ref="AU32:AU33"/>
    <mergeCell ref="AV32:AV33"/>
    <mergeCell ref="AW32:AW33"/>
    <mergeCell ref="AX32:AX33"/>
    <mergeCell ref="AY32:AY33"/>
    <mergeCell ref="AZ32:AZ33"/>
    <mergeCell ref="AV26:AV27"/>
    <mergeCell ref="AW26:AW27"/>
    <mergeCell ref="AX26:AX27"/>
    <mergeCell ref="AY26:AY27"/>
    <mergeCell ref="AZ26:AZ27"/>
    <mergeCell ref="AU28:AU29"/>
    <mergeCell ref="AV28:AV29"/>
    <mergeCell ref="AW28:AW29"/>
    <mergeCell ref="AX28:AX29"/>
    <mergeCell ref="AY28:AY29"/>
    <mergeCell ref="AZ28:AZ29"/>
    <mergeCell ref="AV20:AV21"/>
    <mergeCell ref="AW20:AW21"/>
    <mergeCell ref="AX20:AX21"/>
    <mergeCell ref="AY20:AY21"/>
    <mergeCell ref="AZ20:AZ21"/>
    <mergeCell ref="C22:C23"/>
    <mergeCell ref="AU22:AU23"/>
    <mergeCell ref="AV22:AV23"/>
    <mergeCell ref="AW22:AW23"/>
    <mergeCell ref="AX22:AX23"/>
    <mergeCell ref="AY22:AY23"/>
    <mergeCell ref="AZ22:AZ23"/>
    <mergeCell ref="C12:C13"/>
    <mergeCell ref="AU12:AU13"/>
    <mergeCell ref="AV12:AV13"/>
    <mergeCell ref="AW12:AW13"/>
    <mergeCell ref="AX12:AX13"/>
    <mergeCell ref="AY12:AY13"/>
    <mergeCell ref="AZ12:AZ13"/>
    <mergeCell ref="C14:C15"/>
    <mergeCell ref="AU14:AU15"/>
    <mergeCell ref="AV14:AV15"/>
    <mergeCell ref="AW14:AW15"/>
    <mergeCell ref="AX14:AX15"/>
    <mergeCell ref="AY14:AY15"/>
    <mergeCell ref="AZ14:AZ15"/>
    <mergeCell ref="AV18:AV19"/>
    <mergeCell ref="AW18:AW19"/>
    <mergeCell ref="AX18:AX19"/>
    <mergeCell ref="AY18:AY19"/>
    <mergeCell ref="B10:B57"/>
    <mergeCell ref="AZ18:AZ19"/>
    <mergeCell ref="AU24:AU25"/>
    <mergeCell ref="AV24:AV25"/>
    <mergeCell ref="AW24:AW25"/>
    <mergeCell ref="AX24:AX25"/>
    <mergeCell ref="AY10:AY11"/>
    <mergeCell ref="AV16:AV17"/>
    <mergeCell ref="AW16:AW17"/>
    <mergeCell ref="AX16:AX17"/>
    <mergeCell ref="AY16:AY17"/>
    <mergeCell ref="AZ10:AZ11"/>
    <mergeCell ref="AZ16:AZ17"/>
    <mergeCell ref="AV36:AV37"/>
    <mergeCell ref="AW36:AW37"/>
    <mergeCell ref="AX36:AX37"/>
    <mergeCell ref="AZ36:AZ37"/>
    <mergeCell ref="AZ56:AZ57"/>
    <mergeCell ref="AX30:AX31"/>
    <mergeCell ref="AY30:AY31"/>
    <mergeCell ref="C2:R4"/>
    <mergeCell ref="AC8:AH8"/>
    <mergeCell ref="AI8:AN8"/>
    <mergeCell ref="C56:C57"/>
    <mergeCell ref="AU56:AU57"/>
    <mergeCell ref="AV56:AV57"/>
    <mergeCell ref="AW56:AW57"/>
    <mergeCell ref="AX56:AX57"/>
    <mergeCell ref="AY56:AY57"/>
    <mergeCell ref="C10:C11"/>
    <mergeCell ref="AO8:AT8"/>
    <mergeCell ref="AU8:AZ8"/>
    <mergeCell ref="E8:J8"/>
    <mergeCell ref="K8:P8"/>
    <mergeCell ref="Q8:V8"/>
    <mergeCell ref="W8:AB8"/>
    <mergeCell ref="AY24:AY25"/>
    <mergeCell ref="AZ24:AZ25"/>
    <mergeCell ref="AU18:AU19"/>
    <mergeCell ref="AU10:AU11"/>
    <mergeCell ref="AV10:AV11"/>
    <mergeCell ref="AW10:AW11"/>
    <mergeCell ref="AX10:AX11"/>
    <mergeCell ref="AY36:AY37"/>
    <mergeCell ref="AU30:AU31"/>
    <mergeCell ref="AY40:AY41"/>
    <mergeCell ref="AX42:AX43"/>
    <mergeCell ref="AY42:AY43"/>
    <mergeCell ref="AZ42:AZ43"/>
    <mergeCell ref="AU42:AU43"/>
    <mergeCell ref="AV42:AV43"/>
    <mergeCell ref="AW42:AW43"/>
    <mergeCell ref="AW38:AW39"/>
    <mergeCell ref="AX38:AX39"/>
    <mergeCell ref="AY38:AY39"/>
    <mergeCell ref="AV38:AV39"/>
    <mergeCell ref="AZ38:AZ39"/>
    <mergeCell ref="AU38:AU39"/>
    <mergeCell ref="AZ40:AZ41"/>
    <mergeCell ref="AU40:AU41"/>
    <mergeCell ref="AV40:AV41"/>
    <mergeCell ref="AW40:AW41"/>
    <mergeCell ref="AX40:AX41"/>
    <mergeCell ref="AV30:AV31"/>
    <mergeCell ref="AW30:AW31"/>
    <mergeCell ref="AZ30:AZ31"/>
    <mergeCell ref="AZ46:AZ47"/>
    <mergeCell ref="C50:C51"/>
    <mergeCell ref="AU50:AU51"/>
    <mergeCell ref="AV50:AV51"/>
    <mergeCell ref="AW50:AW51"/>
    <mergeCell ref="AX50:AX51"/>
    <mergeCell ref="AY50:AY51"/>
    <mergeCell ref="AZ50:AZ51"/>
    <mergeCell ref="C44:C45"/>
    <mergeCell ref="AU44:AU45"/>
    <mergeCell ref="AV44:AV45"/>
    <mergeCell ref="AW44:AW45"/>
    <mergeCell ref="AX44:AX45"/>
    <mergeCell ref="AY44:AY45"/>
    <mergeCell ref="AZ44:AZ45"/>
    <mergeCell ref="AZ48:AZ49"/>
    <mergeCell ref="C46:C47"/>
    <mergeCell ref="AU46:AU47"/>
    <mergeCell ref="AV46:AV47"/>
    <mergeCell ref="AW46:AW47"/>
    <mergeCell ref="AX46:AX47"/>
    <mergeCell ref="AY46:AY47"/>
    <mergeCell ref="AY54:AY55"/>
    <mergeCell ref="AW48:AW49"/>
    <mergeCell ref="AX48:AX49"/>
    <mergeCell ref="AY48:AY49"/>
    <mergeCell ref="AZ54:AZ55"/>
    <mergeCell ref="C52:C53"/>
    <mergeCell ref="AU52:AU53"/>
    <mergeCell ref="AV52:AV53"/>
    <mergeCell ref="AW52:AW53"/>
    <mergeCell ref="AX52:AX53"/>
    <mergeCell ref="AY52:AY53"/>
    <mergeCell ref="AZ52:AZ53"/>
    <mergeCell ref="H5:K5"/>
    <mergeCell ref="C48:C49"/>
    <mergeCell ref="AU48:AU49"/>
    <mergeCell ref="AV48:AV49"/>
    <mergeCell ref="C54:C55"/>
    <mergeCell ref="AU54:AU55"/>
    <mergeCell ref="AV54:AV55"/>
    <mergeCell ref="AW54:AW55"/>
    <mergeCell ref="AX54:AX55"/>
    <mergeCell ref="C42:C43"/>
    <mergeCell ref="C40:C41"/>
    <mergeCell ref="AU16:AU17"/>
    <mergeCell ref="C16:C17"/>
    <mergeCell ref="C24:C25"/>
    <mergeCell ref="C18:C19"/>
    <mergeCell ref="C28:C29"/>
    <mergeCell ref="C30:C31"/>
    <mergeCell ref="C38:C39"/>
    <mergeCell ref="C36:C37"/>
    <mergeCell ref="AU36:AU37"/>
    <mergeCell ref="C20:C21"/>
    <mergeCell ref="AU20:AU21"/>
    <mergeCell ref="C26:C27"/>
    <mergeCell ref="AU26:AU27"/>
  </mergeCells>
  <conditionalFormatting sqref="AX10:AX55">
    <cfRule type="dataBar" priority="56">
      <dataBar>
        <cfvo type="min" val="0"/>
        <cfvo type="max" val="0"/>
        <color rgb="FFD6007B"/>
      </dataBar>
    </cfRule>
  </conditionalFormatting>
  <conditionalFormatting sqref="V10:V55 P10:P55 AB10:AB55 AH10:AH55 AT10:AT55 AZ10:AZ55 AN10:AN55">
    <cfRule type="cellIs" dxfId="5" priority="42" operator="greaterThan">
      <formula>0.8</formula>
    </cfRule>
  </conditionalFormatting>
  <conditionalFormatting sqref="AH10:AH54 AT10:AT54 AN10:AN54">
    <cfRule type="cellIs" dxfId="4" priority="39" operator="greaterThan">
      <formula>100</formula>
    </cfRule>
  </conditionalFormatting>
  <conditionalFormatting sqref="AG10:AG55 AS10:AS55 U10:U55 O10:O55 F10:F55 L10:L55 R10:R55 X10:X55 AD10:AD55 AJ10:AJ55 AM10:AM55">
    <cfRule type="cellIs" dxfId="3" priority="37" operator="lessThan">
      <formula>0</formula>
    </cfRule>
  </conditionalFormatting>
  <conditionalFormatting sqref="N10:N55">
    <cfRule type="dataBar" priority="18">
      <dataBar>
        <cfvo type="min" val="0"/>
        <cfvo type="max" val="0"/>
        <color rgb="FFD6007B"/>
      </dataBar>
    </cfRule>
  </conditionalFormatting>
  <conditionalFormatting sqref="H10:H55">
    <cfRule type="dataBar" priority="17">
      <dataBar>
        <cfvo type="min" val="0"/>
        <cfvo type="max" val="0"/>
        <color rgb="FFD6007B"/>
      </dataBar>
    </cfRule>
  </conditionalFormatting>
  <conditionalFormatting sqref="T10:T55">
    <cfRule type="dataBar" priority="16">
      <dataBar>
        <cfvo type="min" val="0"/>
        <cfvo type="max" val="0"/>
        <color rgb="FFD6007B"/>
      </dataBar>
    </cfRule>
  </conditionalFormatting>
  <conditionalFormatting sqref="Z10:Z55">
    <cfRule type="dataBar" priority="15">
      <dataBar>
        <cfvo type="min" val="0"/>
        <cfvo type="max" val="0"/>
        <color rgb="FFD6007B"/>
      </dataBar>
    </cfRule>
  </conditionalFormatting>
  <conditionalFormatting sqref="AF10:AF55">
    <cfRule type="dataBar" priority="14">
      <dataBar>
        <cfvo type="min" val="0"/>
        <cfvo type="max" val="0"/>
        <color rgb="FFD6007B"/>
      </dataBar>
    </cfRule>
  </conditionalFormatting>
  <conditionalFormatting sqref="AL10:AL55">
    <cfRule type="dataBar" priority="13">
      <dataBar>
        <cfvo type="min" val="0"/>
        <cfvo type="max" val="0"/>
        <color rgb="FFD6007B"/>
      </dataBar>
    </cfRule>
  </conditionalFormatting>
  <conditionalFormatting sqref="T22">
    <cfRule type="dataBar" priority="12">
      <dataBar>
        <cfvo type="min" val="0"/>
        <cfvo type="max" val="0"/>
        <color rgb="FFD6007B"/>
      </dataBar>
    </cfRule>
  </conditionalFormatting>
  <conditionalFormatting sqref="T32">
    <cfRule type="dataBar" priority="11">
      <dataBar>
        <cfvo type="min" val="0"/>
        <cfvo type="max" val="0"/>
        <color rgb="FFD6007B"/>
      </dataBar>
    </cfRule>
  </conditionalFormatting>
  <conditionalFormatting sqref="Z32">
    <cfRule type="dataBar" priority="10">
      <dataBar>
        <cfvo type="min" val="0"/>
        <cfvo type="max" val="0"/>
        <color rgb="FFD6007B"/>
      </dataBar>
    </cfRule>
  </conditionalFormatting>
  <conditionalFormatting sqref="Z32">
    <cfRule type="dataBar" priority="9">
      <dataBar>
        <cfvo type="min" val="0"/>
        <cfvo type="max" val="0"/>
        <color rgb="FFD6007B"/>
      </dataBar>
    </cfRule>
  </conditionalFormatting>
  <conditionalFormatting sqref="AF32">
    <cfRule type="dataBar" priority="8">
      <dataBar>
        <cfvo type="min" val="0"/>
        <cfvo type="max" val="0"/>
        <color rgb="FFD6007B"/>
      </dataBar>
    </cfRule>
  </conditionalFormatting>
  <conditionalFormatting sqref="AF32">
    <cfRule type="dataBar" priority="7">
      <dataBar>
        <cfvo type="min" val="0"/>
        <cfvo type="max" val="0"/>
        <color rgb="FFD6007B"/>
      </dataBar>
    </cfRule>
  </conditionalFormatting>
  <conditionalFormatting sqref="AF32">
    <cfRule type="dataBar" priority="6">
      <dataBar>
        <cfvo type="min" val="0"/>
        <cfvo type="max" val="0"/>
        <color rgb="FFD6007B"/>
      </dataBar>
    </cfRule>
  </conditionalFormatting>
  <conditionalFormatting sqref="AF16">
    <cfRule type="dataBar" priority="5">
      <dataBar>
        <cfvo type="min" val="0"/>
        <cfvo type="max" val="0"/>
        <color rgb="FFD6007B"/>
      </dataBar>
    </cfRule>
  </conditionalFormatting>
  <conditionalFormatting sqref="AF36">
    <cfRule type="dataBar" priority="4">
      <dataBar>
        <cfvo type="min" val="0"/>
        <cfvo type="max" val="0"/>
        <color rgb="FFD6007B"/>
      </dataBar>
    </cfRule>
  </conditionalFormatting>
  <conditionalFormatting sqref="AL18">
    <cfRule type="dataBar" priority="3">
      <dataBar>
        <cfvo type="min" val="0"/>
        <cfvo type="max" val="0"/>
        <color rgb="FFD6007B"/>
      </dataBar>
    </cfRule>
  </conditionalFormatting>
  <conditionalFormatting sqref="AL36">
    <cfRule type="dataBar" priority="2">
      <dataBar>
        <cfvo type="min" val="0"/>
        <cfvo type="max" val="0"/>
        <color rgb="FFD6007B"/>
      </dataBar>
    </cfRule>
  </conditionalFormatting>
  <conditionalFormatting sqref="AL36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orientation="portrait" r:id="rId1"/>
  <ignoredErrors>
    <ignoredError sqref="AK11 AK10 AM10 AU57 AP11:AS11 AP10:AT10 AV10 AW57 AX10:AY10 G11 Y11 G55 AP36:AP41 Y36:Y41 AX11:AY11 AX36:AY41 AW36:AW41 AW11 AW10 AW12:AW17 AW42:AW55 AR36:AS41 AQ36:AQ41 AQ52:AQ55 AQ12:AQ21 AQ42:AQ51 AY57:AZ57 G36:G41 G52:G54 G12:G35 G42:G50 S11:S57 G51 AU11:AV11 AU36:AV41 AE11 AK37:AK41 AK36 AK12:AK35 AK42:AK55 AE17 AE19:AE55 AE14:AE15 M11:M55 AM11 AW19:AW35 AQ24:AQ35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"/>
  <sheetViews>
    <sheetView showGridLines="0" workbookViewId="0">
      <selection activeCell="F19" sqref="F19"/>
    </sheetView>
  </sheetViews>
  <sheetFormatPr baseColWidth="10" defaultRowHeight="14.4"/>
  <cols>
    <col min="1" max="1" width="10" customWidth="1"/>
    <col min="2" max="2" width="11.5546875" customWidth="1"/>
    <col min="3" max="3" width="22.6640625" customWidth="1"/>
    <col min="4" max="4" width="12" customWidth="1"/>
    <col min="8" max="8" width="12.109375" customWidth="1"/>
    <col min="9" max="9" width="11.6640625" customWidth="1"/>
  </cols>
  <sheetData>
    <row r="2" spans="2:10">
      <c r="B2" s="586" t="s">
        <v>158</v>
      </c>
      <c r="C2" s="586"/>
      <c r="D2" s="586"/>
      <c r="E2" s="586"/>
      <c r="F2" s="586"/>
      <c r="G2" s="586"/>
      <c r="H2" s="586"/>
      <c r="I2" s="586"/>
      <c r="J2" s="586"/>
    </row>
    <row r="3" spans="2:10">
      <c r="B3" s="342" t="s">
        <v>147</v>
      </c>
      <c r="C3" s="342" t="s">
        <v>143</v>
      </c>
      <c r="D3" s="342" t="s">
        <v>152</v>
      </c>
      <c r="E3" s="342" t="s">
        <v>138</v>
      </c>
      <c r="F3" s="342" t="s">
        <v>140</v>
      </c>
      <c r="G3" s="342" t="s">
        <v>148</v>
      </c>
      <c r="H3" s="342" t="s">
        <v>139</v>
      </c>
      <c r="I3" s="342" t="s">
        <v>149</v>
      </c>
      <c r="J3" s="343" t="s">
        <v>146</v>
      </c>
    </row>
    <row r="4" spans="2:10">
      <c r="B4" s="228" t="s">
        <v>150</v>
      </c>
      <c r="C4" s="329"/>
      <c r="D4" s="329"/>
      <c r="E4" s="330"/>
      <c r="F4" s="330"/>
      <c r="G4" s="330"/>
      <c r="H4" s="331"/>
      <c r="I4" s="331"/>
      <c r="J4" s="331">
        <f>SUM(D4:I4)</f>
        <v>0</v>
      </c>
    </row>
    <row r="5" spans="2:10">
      <c r="B5" s="228" t="s">
        <v>150</v>
      </c>
      <c r="C5" s="329"/>
      <c r="D5" s="329"/>
      <c r="E5" s="330"/>
      <c r="F5" s="330"/>
      <c r="G5" s="330"/>
      <c r="H5" s="331"/>
      <c r="I5" s="331"/>
      <c r="J5" s="331">
        <f t="shared" ref="J5:J9" si="0">SUM(D5:I5)</f>
        <v>0</v>
      </c>
    </row>
    <row r="6" spans="2:10">
      <c r="B6" s="228" t="s">
        <v>150</v>
      </c>
      <c r="C6" s="329"/>
      <c r="D6" s="330"/>
      <c r="E6" s="330"/>
      <c r="F6" s="330"/>
      <c r="G6" s="330"/>
      <c r="H6" s="331"/>
      <c r="I6" s="331"/>
      <c r="J6" s="331">
        <f t="shared" si="0"/>
        <v>0</v>
      </c>
    </row>
    <row r="7" spans="2:10">
      <c r="B7" s="336" t="s">
        <v>151</v>
      </c>
      <c r="C7" s="332"/>
      <c r="D7" s="333"/>
      <c r="E7" s="333"/>
      <c r="F7" s="334"/>
      <c r="G7" s="334"/>
      <c r="H7" s="334"/>
      <c r="I7" s="335"/>
      <c r="J7" s="336">
        <f t="shared" si="0"/>
        <v>0</v>
      </c>
    </row>
    <row r="8" spans="2:10">
      <c r="B8" s="336" t="s">
        <v>151</v>
      </c>
      <c r="C8" s="332"/>
      <c r="D8" s="333"/>
      <c r="E8" s="337"/>
      <c r="F8" s="337"/>
      <c r="G8" s="338"/>
      <c r="H8" s="338"/>
      <c r="I8" s="338"/>
      <c r="J8" s="336">
        <f t="shared" si="0"/>
        <v>0</v>
      </c>
    </row>
    <row r="9" spans="2:10">
      <c r="B9" s="336" t="s">
        <v>151</v>
      </c>
      <c r="C9" s="332"/>
      <c r="D9" s="339"/>
      <c r="E9" s="340"/>
      <c r="F9" s="340"/>
      <c r="G9" s="341"/>
      <c r="H9" s="338"/>
      <c r="I9" s="338"/>
      <c r="J9" s="336">
        <f t="shared" si="0"/>
        <v>0</v>
      </c>
    </row>
    <row r="10" spans="2:10">
      <c r="B10" s="587" t="s">
        <v>142</v>
      </c>
      <c r="C10" s="587"/>
      <c r="D10" s="227">
        <f>SUM(E4:E9)</f>
        <v>0</v>
      </c>
      <c r="E10" s="227">
        <f>SUM(F4:F9)</f>
        <v>0</v>
      </c>
      <c r="F10" s="227">
        <f>SUM(F4:F9)</f>
        <v>0</v>
      </c>
      <c r="G10" s="227">
        <f t="shared" ref="G10:I10" si="1">SUM(G4:G9)</f>
        <v>0</v>
      </c>
      <c r="H10" s="227">
        <f t="shared" si="1"/>
        <v>0</v>
      </c>
      <c r="I10" s="227">
        <f t="shared" si="1"/>
        <v>0</v>
      </c>
      <c r="J10" s="227">
        <f>SUM(J4:J9)</f>
        <v>0</v>
      </c>
    </row>
  </sheetData>
  <mergeCells count="2">
    <mergeCell ref="B2:J2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70" zoomScaleNormal="70" workbookViewId="0">
      <pane xSplit="5" ySplit="8" topLeftCell="W27" activePane="bottomRight" state="frozen"/>
      <selection pane="topRight" activeCell="F1" sqref="F1"/>
      <selection pane="bottomLeft" activeCell="A7" sqref="A7"/>
      <selection pane="bottomRight" activeCell="N1" sqref="N1:Y1048576"/>
    </sheetView>
  </sheetViews>
  <sheetFormatPr baseColWidth="10" defaultColWidth="12" defaultRowHeight="12" customHeight="1"/>
  <cols>
    <col min="1" max="1" width="26.33203125" style="234" customWidth="1"/>
    <col min="2" max="2" width="10.44140625" style="234" customWidth="1"/>
    <col min="3" max="3" width="25.109375" style="234" customWidth="1"/>
    <col min="4" max="4" width="15.44140625" style="234" customWidth="1"/>
    <col min="5" max="5" width="14.5546875" style="234" customWidth="1"/>
    <col min="6" max="6" width="15.33203125" style="234" customWidth="1"/>
    <col min="7" max="7" width="12.44140625" style="234" hidden="1" customWidth="1"/>
    <col min="8" max="8" width="14.33203125" style="234" hidden="1" customWidth="1"/>
    <col min="9" max="9" width="12" style="234" hidden="1" customWidth="1"/>
    <col min="10" max="10" width="10.88671875" style="234" hidden="1" customWidth="1"/>
    <col min="11" max="11" width="12" style="234" hidden="1" customWidth="1"/>
    <col min="12" max="12" width="11.44140625" style="234" hidden="1" customWidth="1"/>
    <col min="13" max="14" width="11.44140625" style="234" customWidth="1"/>
    <col min="15" max="15" width="11.5546875" style="234" customWidth="1"/>
    <col min="16" max="16" width="9.88671875" style="234" customWidth="1"/>
    <col min="17" max="17" width="11" style="234" customWidth="1"/>
    <col min="18" max="18" width="10.88671875" style="234" customWidth="1"/>
    <col min="19" max="19" width="12.5546875" style="234" bestFit="1" customWidth="1"/>
    <col min="20" max="20" width="14.109375" style="234" customWidth="1"/>
    <col min="21" max="21" width="20.109375" style="234" customWidth="1"/>
    <col min="22" max="16384" width="12" style="234"/>
  </cols>
  <sheetData>
    <row r="1" spans="1:20" ht="12" customHeight="1" thickBot="1"/>
    <row r="2" spans="1:20" ht="12" customHeight="1">
      <c r="A2" s="130" t="s">
        <v>159</v>
      </c>
      <c r="B2" s="274" t="s">
        <v>88</v>
      </c>
      <c r="C2" s="275" t="s">
        <v>89</v>
      </c>
      <c r="D2" s="275" t="s">
        <v>90</v>
      </c>
      <c r="E2" s="275" t="s">
        <v>91</v>
      </c>
      <c r="F2" s="274" t="s">
        <v>92</v>
      </c>
      <c r="G2" s="274" t="s">
        <v>93</v>
      </c>
      <c r="H2" s="274" t="s">
        <v>94</v>
      </c>
      <c r="I2" s="274" t="s">
        <v>155</v>
      </c>
    </row>
    <row r="3" spans="1:20" ht="12" customHeight="1">
      <c r="A3" s="276" t="s">
        <v>121</v>
      </c>
      <c r="B3" s="277">
        <v>42</v>
      </c>
      <c r="C3" s="277">
        <v>677</v>
      </c>
      <c r="D3" s="277">
        <v>855</v>
      </c>
      <c r="E3" s="277">
        <v>630</v>
      </c>
      <c r="F3" s="277">
        <v>1305</v>
      </c>
      <c r="G3" s="277">
        <v>513</v>
      </c>
      <c r="H3" s="278">
        <f>SUM(B3:G3)</f>
        <v>4022</v>
      </c>
      <c r="I3" s="279"/>
    </row>
    <row r="4" spans="1:20" ht="12" customHeight="1">
      <c r="A4" s="276" t="s">
        <v>122</v>
      </c>
      <c r="B4" s="277">
        <v>5</v>
      </c>
      <c r="C4" s="277">
        <v>75</v>
      </c>
      <c r="D4" s="277">
        <v>95</v>
      </c>
      <c r="E4" s="277">
        <v>70</v>
      </c>
      <c r="F4" s="277">
        <v>145</v>
      </c>
      <c r="G4" s="277">
        <v>57</v>
      </c>
      <c r="H4" s="278">
        <f>SUM(B4:G4)</f>
        <v>447</v>
      </c>
      <c r="I4" s="279"/>
    </row>
    <row r="5" spans="1:20" ht="12" customHeight="1" thickBot="1">
      <c r="A5" s="280" t="s">
        <v>123</v>
      </c>
      <c r="B5" s="278">
        <f>SUM(B3:B4)</f>
        <v>47</v>
      </c>
      <c r="C5" s="278">
        <f t="shared" ref="C5:G5" si="0">SUM(C3:C4)</f>
        <v>752</v>
      </c>
      <c r="D5" s="278">
        <f t="shared" si="0"/>
        <v>950</v>
      </c>
      <c r="E5" s="278">
        <f t="shared" si="0"/>
        <v>700</v>
      </c>
      <c r="F5" s="278">
        <f t="shared" si="0"/>
        <v>1450</v>
      </c>
      <c r="G5" s="278">
        <f t="shared" si="0"/>
        <v>570</v>
      </c>
      <c r="H5" s="278">
        <f>SUM(H3:H4)</f>
        <v>4469</v>
      </c>
      <c r="I5" s="281">
        <f>+S55-H5</f>
        <v>10.214793299999656</v>
      </c>
    </row>
    <row r="6" spans="1:20" ht="12" customHeight="1">
      <c r="A6" s="282"/>
      <c r="B6" s="283"/>
      <c r="C6" s="283"/>
      <c r="D6" s="283"/>
      <c r="E6" s="283"/>
      <c r="F6" s="283"/>
      <c r="G6" s="283"/>
      <c r="H6" s="283"/>
    </row>
    <row r="7" spans="1:20" ht="15" customHeight="1" thickBot="1">
      <c r="G7" s="591" t="s">
        <v>141</v>
      </c>
      <c r="H7" s="591"/>
      <c r="I7" s="591"/>
      <c r="J7" s="591"/>
      <c r="K7" s="591"/>
      <c r="L7" s="591"/>
      <c r="M7" s="592" t="s">
        <v>124</v>
      </c>
      <c r="N7" s="592"/>
      <c r="O7" s="592"/>
      <c r="P7" s="592"/>
      <c r="Q7" s="592"/>
      <c r="R7" s="592"/>
    </row>
    <row r="8" spans="1:20" ht="33.6" customHeight="1" thickBot="1">
      <c r="A8" s="284" t="s">
        <v>87</v>
      </c>
      <c r="B8" s="619" t="s">
        <v>86</v>
      </c>
      <c r="C8" s="620"/>
      <c r="D8" s="285" t="s">
        <v>125</v>
      </c>
      <c r="E8" s="274" t="s">
        <v>95</v>
      </c>
      <c r="F8" s="274" t="s">
        <v>126</v>
      </c>
      <c r="G8" s="286" t="s">
        <v>88</v>
      </c>
      <c r="H8" s="287" t="s">
        <v>89</v>
      </c>
      <c r="I8" s="287" t="s">
        <v>90</v>
      </c>
      <c r="J8" s="287" t="s">
        <v>91</v>
      </c>
      <c r="K8" s="286" t="s">
        <v>92</v>
      </c>
      <c r="L8" s="286" t="s">
        <v>93</v>
      </c>
      <c r="M8" s="288" t="s">
        <v>88</v>
      </c>
      <c r="N8" s="289" t="s">
        <v>89</v>
      </c>
      <c r="O8" s="289" t="s">
        <v>90</v>
      </c>
      <c r="P8" s="289" t="s">
        <v>91</v>
      </c>
      <c r="Q8" s="288" t="s">
        <v>92</v>
      </c>
      <c r="R8" s="290" t="s">
        <v>93</v>
      </c>
      <c r="S8" s="291" t="s">
        <v>154</v>
      </c>
      <c r="T8" s="291" t="s">
        <v>128</v>
      </c>
    </row>
    <row r="9" spans="1:20" ht="12" customHeight="1" thickBot="1">
      <c r="A9" s="292" t="s">
        <v>97</v>
      </c>
      <c r="B9" s="612" t="s">
        <v>96</v>
      </c>
      <c r="C9" s="613"/>
      <c r="D9" s="315">
        <f>+[1]Transa_Ltp_Camaronailon!D9</f>
        <v>0.1990402</v>
      </c>
      <c r="E9" s="593">
        <f>+D9*$H$5</f>
        <v>889.5106538</v>
      </c>
      <c r="F9" s="293">
        <f>+G9+H9+I9+J9+K9+L9</f>
        <v>800.53968440000006</v>
      </c>
      <c r="G9" s="294">
        <f>+D9*$B$3</f>
        <v>8.3596883999999996</v>
      </c>
      <c r="H9" s="295">
        <f>+D9*$C$3</f>
        <v>134.7502154</v>
      </c>
      <c r="I9" s="296">
        <f>+D9*$D$3</f>
        <v>170.179371</v>
      </c>
      <c r="J9" s="295">
        <f>+D9*$E$3</f>
        <v>125.395326</v>
      </c>
      <c r="K9" s="295">
        <f>+D9*$F$3</f>
        <v>259.74746099999999</v>
      </c>
      <c r="L9" s="297">
        <f>+D9*$G$3</f>
        <v>102.1076226</v>
      </c>
      <c r="M9" s="298">
        <f>+[1]Transa_Ltp_Camaronailon!M9</f>
        <v>-0.130519</v>
      </c>
      <c r="N9" s="298">
        <f>+[1]Transa_Ltp_Camaronailon!N9</f>
        <v>-2.0883039999999999</v>
      </c>
      <c r="O9" s="298">
        <f>+[1]Transa_Ltp_Camaronailon!O9</f>
        <v>-2.63815</v>
      </c>
      <c r="P9" s="298">
        <f>+[1]Transa_Ltp_Camaronailon!P9</f>
        <v>-1.9439</v>
      </c>
      <c r="Q9" s="298">
        <f>+[1]Transa_Ltp_Camaronailon!Q9</f>
        <v>-4.0266500000000001</v>
      </c>
      <c r="R9" s="299">
        <f>+[1]Transa_Ltp_Camaronailon!R9</f>
        <v>-1.5828899999999999</v>
      </c>
      <c r="S9" s="588">
        <f>+E9+SUM(M9:R10)</f>
        <v>877.10024080000005</v>
      </c>
      <c r="T9" s="605">
        <f>+S9/$H$5</f>
        <v>0.1962632</v>
      </c>
    </row>
    <row r="10" spans="1:20" ht="12" customHeight="1">
      <c r="A10" s="300"/>
      <c r="B10" s="614"/>
      <c r="C10" s="615"/>
      <c r="D10" s="316"/>
      <c r="E10" s="590"/>
      <c r="F10" s="301">
        <f>+G10+H10+I10+J10+K10+L10</f>
        <v>88.970969400000001</v>
      </c>
      <c r="G10" s="302">
        <f>+D9*$B$4</f>
        <v>0.995201</v>
      </c>
      <c r="H10" s="298">
        <f>+D9*$C$4</f>
        <v>14.928015</v>
      </c>
      <c r="I10" s="303">
        <f>+D9*$D$4</f>
        <v>18.908819000000001</v>
      </c>
      <c r="J10" s="298">
        <f>+D9*$E$4</f>
        <v>13.932814</v>
      </c>
      <c r="K10" s="298">
        <f>+D9*$F$4</f>
        <v>28.860828999999999</v>
      </c>
      <c r="L10" s="299">
        <f>+D9*$G$4</f>
        <v>11.345291400000001</v>
      </c>
      <c r="M10" s="298">
        <f>+[1]Transa_Ltp_Camaronailon!M10</f>
        <v>0</v>
      </c>
      <c r="N10" s="298">
        <f>+[1]Transa_Ltp_Camaronailon!N10</f>
        <v>0</v>
      </c>
      <c r="O10" s="298">
        <f>+[1]Transa_Ltp_Camaronailon!O10</f>
        <v>0</v>
      </c>
      <c r="P10" s="298">
        <f>+[1]Transa_Ltp_Camaronailon!P10</f>
        <v>0</v>
      </c>
      <c r="Q10" s="298">
        <f>+[1]Transa_Ltp_Camaronailon!Q10</f>
        <v>0</v>
      </c>
      <c r="R10" s="299">
        <f>+[1]Transa_Ltp_Camaronailon!R10</f>
        <v>0</v>
      </c>
      <c r="S10" s="589"/>
      <c r="T10" s="606"/>
    </row>
    <row r="11" spans="1:20" ht="12" customHeight="1" thickBot="1">
      <c r="A11" s="292" t="s">
        <v>97</v>
      </c>
      <c r="B11" s="612" t="s">
        <v>98</v>
      </c>
      <c r="C11" s="613" t="s">
        <v>98</v>
      </c>
      <c r="D11" s="315">
        <f>+[1]Transa_Ltp_Camaronailon!D11</f>
        <v>3.0000000000000001E-5</v>
      </c>
      <c r="E11" s="590">
        <f t="shared" ref="E11" si="1">+D11*$H$5</f>
        <v>0.13406999999999999</v>
      </c>
      <c r="F11" s="304">
        <f t="shared" ref="F11:F48" si="2">+G11+H11+I11+J11+K11+L11</f>
        <v>0.12066</v>
      </c>
      <c r="G11" s="305">
        <f>+D11*$B$3</f>
        <v>1.2600000000000001E-3</v>
      </c>
      <c r="H11" s="306">
        <f t="shared" ref="H11" si="3">+D11*$C$3</f>
        <v>2.0310000000000002E-2</v>
      </c>
      <c r="I11" s="307">
        <f t="shared" ref="I11" si="4">+D11*$D$3</f>
        <v>2.5649999999999999E-2</v>
      </c>
      <c r="J11" s="306">
        <f t="shared" ref="J11" si="5">+D11*$E$3</f>
        <v>1.89E-2</v>
      </c>
      <c r="K11" s="306">
        <f t="shared" ref="K11" si="6">+D11*$F$3</f>
        <v>3.9150000000000004E-2</v>
      </c>
      <c r="L11" s="308">
        <f t="shared" ref="L11" si="7">+D11*$G$3</f>
        <v>1.5390000000000001E-2</v>
      </c>
      <c r="M11" s="309">
        <f>+[1]Transa_Ltp_Camaronailon!M11</f>
        <v>0</v>
      </c>
      <c r="N11" s="309">
        <f>+[1]Transa_Ltp_Camaronailon!N11</f>
        <v>0</v>
      </c>
      <c r="O11" s="309">
        <f>+[1]Transa_Ltp_Camaronailon!O11</f>
        <v>0</v>
      </c>
      <c r="P11" s="309">
        <f>+[1]Transa_Ltp_Camaronailon!P11</f>
        <v>0</v>
      </c>
      <c r="Q11" s="309">
        <f>+[1]Transa_Ltp_Camaronailon!Q11</f>
        <v>0</v>
      </c>
      <c r="R11" s="310">
        <f>+[1]Transa_Ltp_Camaronailon!R11</f>
        <v>0</v>
      </c>
      <c r="S11" s="588">
        <f t="shared" ref="S11" si="8">+E11+SUM(M11:R12)</f>
        <v>0.13406999999999999</v>
      </c>
      <c r="T11" s="607">
        <f>+S11/$H$5</f>
        <v>2.9999999999999997E-5</v>
      </c>
    </row>
    <row r="12" spans="1:20" ht="12" customHeight="1">
      <c r="A12" s="300"/>
      <c r="B12" s="614"/>
      <c r="C12" s="615"/>
      <c r="D12" s="316"/>
      <c r="E12" s="590"/>
      <c r="F12" s="301">
        <f t="shared" si="2"/>
        <v>1.341E-2</v>
      </c>
      <c r="G12" s="302">
        <f>+D11*$B$4</f>
        <v>1.5000000000000001E-4</v>
      </c>
      <c r="H12" s="298">
        <f t="shared" ref="H12" si="9">+D11*$C$4</f>
        <v>2.2500000000000003E-3</v>
      </c>
      <c r="I12" s="303">
        <f t="shared" ref="I12" si="10">+D11*$D$4</f>
        <v>2.8500000000000001E-3</v>
      </c>
      <c r="J12" s="298">
        <f t="shared" ref="J12" si="11">+D11*$E$4</f>
        <v>2.0999999999999999E-3</v>
      </c>
      <c r="K12" s="298">
        <f t="shared" ref="K12" si="12">+D11*$F$4</f>
        <v>4.3499999999999997E-3</v>
      </c>
      <c r="L12" s="299">
        <f t="shared" ref="L12" si="13">+D11*$G$4</f>
        <v>1.7100000000000001E-3</v>
      </c>
      <c r="M12" s="309">
        <f>+[1]Transa_Ltp_Camaronailon!M12</f>
        <v>0</v>
      </c>
      <c r="N12" s="309">
        <f>+[1]Transa_Ltp_Camaronailon!N12</f>
        <v>0</v>
      </c>
      <c r="O12" s="309">
        <f>+[1]Transa_Ltp_Camaronailon!O12</f>
        <v>0</v>
      </c>
      <c r="P12" s="309">
        <f>+[1]Transa_Ltp_Camaronailon!P12</f>
        <v>0</v>
      </c>
      <c r="Q12" s="309">
        <f>+[1]Transa_Ltp_Camaronailon!Q12</f>
        <v>0</v>
      </c>
      <c r="R12" s="310">
        <f>+[1]Transa_Ltp_Camaronailon!R12</f>
        <v>0</v>
      </c>
      <c r="S12" s="589"/>
      <c r="T12" s="606"/>
    </row>
    <row r="13" spans="1:20" ht="12" customHeight="1" thickBot="1">
      <c r="A13" s="292" t="s">
        <v>97</v>
      </c>
      <c r="B13" s="612" t="s">
        <v>115</v>
      </c>
      <c r="C13" s="613" t="s">
        <v>115</v>
      </c>
      <c r="D13" s="315">
        <f>+[1]Transa_Ltp_Camaronailon!D13</f>
        <v>0</v>
      </c>
      <c r="E13" s="590">
        <f t="shared" ref="E13" si="14">+D13*$H$5</f>
        <v>0</v>
      </c>
      <c r="F13" s="304">
        <f t="shared" si="2"/>
        <v>0</v>
      </c>
      <c r="G13" s="305">
        <f>+D13*$B$3</f>
        <v>0</v>
      </c>
      <c r="H13" s="306">
        <f t="shared" ref="H13" si="15">+D13*$C$3</f>
        <v>0</v>
      </c>
      <c r="I13" s="307">
        <f t="shared" ref="I13" si="16">+D13*$D$3</f>
        <v>0</v>
      </c>
      <c r="J13" s="306">
        <f t="shared" ref="J13" si="17">+D13*$E$3</f>
        <v>0</v>
      </c>
      <c r="K13" s="306">
        <f t="shared" ref="K13" si="18">+D13*$F$3</f>
        <v>0</v>
      </c>
      <c r="L13" s="308">
        <f t="shared" ref="L13" si="19">+D13*$G$3</f>
        <v>0</v>
      </c>
      <c r="M13" s="298">
        <f>+[1]Transa_Ltp_Camaronailon!M13</f>
        <v>0</v>
      </c>
      <c r="N13" s="298">
        <f>+[1]Transa_Ltp_Camaronailon!N13</f>
        <v>0</v>
      </c>
      <c r="O13" s="298">
        <f>+[1]Transa_Ltp_Camaronailon!O13</f>
        <v>0</v>
      </c>
      <c r="P13" s="298">
        <f>+[1]Transa_Ltp_Camaronailon!P13</f>
        <v>0</v>
      </c>
      <c r="Q13" s="298">
        <f>+[1]Transa_Ltp_Camaronailon!Q13</f>
        <v>0</v>
      </c>
      <c r="R13" s="299">
        <f>+[1]Transa_Ltp_Camaronailon!R13</f>
        <v>0</v>
      </c>
      <c r="S13" s="588">
        <f t="shared" ref="S13" si="20">+E13+SUM(M13:R14)</f>
        <v>0</v>
      </c>
      <c r="T13" s="607">
        <f t="shared" ref="T13" si="21">+S13/$H$5</f>
        <v>0</v>
      </c>
    </row>
    <row r="14" spans="1:20" ht="12" customHeight="1">
      <c r="A14" s="300"/>
      <c r="B14" s="614"/>
      <c r="C14" s="615"/>
      <c r="D14" s="316"/>
      <c r="E14" s="590"/>
      <c r="F14" s="301">
        <f t="shared" si="2"/>
        <v>0</v>
      </c>
      <c r="G14" s="302">
        <f>+D13*$B$4</f>
        <v>0</v>
      </c>
      <c r="H14" s="298">
        <f t="shared" ref="H14" si="22">+D13*$C$4</f>
        <v>0</v>
      </c>
      <c r="I14" s="303">
        <f t="shared" ref="I14" si="23">+D13*$D$4</f>
        <v>0</v>
      </c>
      <c r="J14" s="298">
        <f t="shared" ref="J14" si="24">+D13*$E$4</f>
        <v>0</v>
      </c>
      <c r="K14" s="298">
        <f t="shared" ref="K14" si="25">+D13*$F$4</f>
        <v>0</v>
      </c>
      <c r="L14" s="299">
        <f t="shared" ref="L14" si="26">+D13*$G$4</f>
        <v>0</v>
      </c>
      <c r="M14" s="298">
        <f>+[1]Transa_Ltp_Camaronailon!M14</f>
        <v>0</v>
      </c>
      <c r="N14" s="298">
        <f>+[1]Transa_Ltp_Camaronailon!N14</f>
        <v>0</v>
      </c>
      <c r="O14" s="298">
        <f>+[1]Transa_Ltp_Camaronailon!O14</f>
        <v>0</v>
      </c>
      <c r="P14" s="298">
        <f>+[1]Transa_Ltp_Camaronailon!P14</f>
        <v>0</v>
      </c>
      <c r="Q14" s="298">
        <f>+[1]Transa_Ltp_Camaronailon!Q14</f>
        <v>0</v>
      </c>
      <c r="R14" s="299">
        <f>+[1]Transa_Ltp_Camaronailon!R14</f>
        <v>0</v>
      </c>
      <c r="S14" s="589"/>
      <c r="T14" s="606"/>
    </row>
    <row r="15" spans="1:20" ht="12" customHeight="1" thickBot="1">
      <c r="A15" s="292" t="s">
        <v>97</v>
      </c>
      <c r="B15" s="612" t="s">
        <v>99</v>
      </c>
      <c r="C15" s="613" t="s">
        <v>99</v>
      </c>
      <c r="D15" s="315">
        <f>+[1]Transa_Ltp_Camaronailon!D15</f>
        <v>0.17897150000000001</v>
      </c>
      <c r="E15" s="590">
        <f t="shared" ref="E15" si="27">+D15*$H$5</f>
        <v>799.82363350000003</v>
      </c>
      <c r="F15" s="304">
        <f t="shared" si="2"/>
        <v>719.82337300000006</v>
      </c>
      <c r="G15" s="305">
        <f>+D15*$B$3</f>
        <v>7.5168030000000003</v>
      </c>
      <c r="H15" s="306">
        <f t="shared" ref="H15" si="28">+D15*$C$3</f>
        <v>121.16370550000001</v>
      </c>
      <c r="I15" s="307">
        <f t="shared" ref="I15" si="29">+D15*$D$3</f>
        <v>153.0206325</v>
      </c>
      <c r="J15" s="306">
        <f t="shared" ref="J15" si="30">+D15*$E$3</f>
        <v>112.75204500000001</v>
      </c>
      <c r="K15" s="306">
        <f t="shared" ref="K15" si="31">+D15*$F$3</f>
        <v>233.5578075</v>
      </c>
      <c r="L15" s="308">
        <f t="shared" ref="L15" si="32">+D15*$G$3</f>
        <v>91.812379500000006</v>
      </c>
      <c r="M15" s="309">
        <f>+[1]Transa_Ltp_Camaronailon!M15</f>
        <v>0.6395807</v>
      </c>
      <c r="N15" s="309">
        <f>+[1]Transa_Ltp_Camaronailon!N15</f>
        <v>10.2332912</v>
      </c>
      <c r="O15" s="309">
        <f>+[1]Transa_Ltp_Camaronailon!O15</f>
        <v>12.927695</v>
      </c>
      <c r="P15" s="309">
        <f>+[1]Transa_Ltp_Camaronailon!P15</f>
        <v>9.5256700000000016</v>
      </c>
      <c r="Q15" s="309">
        <f>+[1]Transa_Ltp_Camaronailon!Q15</f>
        <v>19.731745000000004</v>
      </c>
      <c r="R15" s="310">
        <f>+[1]Transa_Ltp_Camaronailon!R15</f>
        <v>7.7566170000000003</v>
      </c>
      <c r="S15" s="588">
        <f t="shared" ref="S15" si="33">+E15+SUM(M15:R16)</f>
        <v>860.63823239999999</v>
      </c>
      <c r="T15" s="607">
        <f t="shared" ref="T15" si="34">+S15/$H$5</f>
        <v>0.19257959999999999</v>
      </c>
    </row>
    <row r="16" spans="1:20" ht="12" customHeight="1">
      <c r="A16" s="300"/>
      <c r="B16" s="614"/>
      <c r="C16" s="615"/>
      <c r="D16" s="316"/>
      <c r="E16" s="590"/>
      <c r="F16" s="301">
        <f t="shared" si="2"/>
        <v>80.000260499999996</v>
      </c>
      <c r="G16" s="302">
        <f>+D15*$B$4</f>
        <v>0.89485750000000008</v>
      </c>
      <c r="H16" s="298">
        <f t="shared" ref="H16" si="35">+D15*$C$4</f>
        <v>13.422862500000001</v>
      </c>
      <c r="I16" s="303">
        <f t="shared" ref="I16" si="36">+D15*$D$4</f>
        <v>17.002292499999999</v>
      </c>
      <c r="J16" s="298">
        <f t="shared" ref="J16" si="37">+D15*$E$4</f>
        <v>12.528005</v>
      </c>
      <c r="K16" s="298">
        <f t="shared" ref="K16" si="38">+D15*$F$4</f>
        <v>25.950867500000001</v>
      </c>
      <c r="L16" s="299">
        <f t="shared" ref="L16" si="39">+D15*$G$4</f>
        <v>10.201375500000001</v>
      </c>
      <c r="M16" s="309">
        <f>+[1]Transa_Ltp_Camaronailon!M16</f>
        <v>0</v>
      </c>
      <c r="N16" s="309">
        <f>+[1]Transa_Ltp_Camaronailon!N16</f>
        <v>0</v>
      </c>
      <c r="O16" s="309">
        <f>+[1]Transa_Ltp_Camaronailon!O16</f>
        <v>0</v>
      </c>
      <c r="P16" s="309">
        <f>+[1]Transa_Ltp_Camaronailon!P16</f>
        <v>0</v>
      </c>
      <c r="Q16" s="309">
        <f>+[1]Transa_Ltp_Camaronailon!Q16</f>
        <v>0</v>
      </c>
      <c r="R16" s="310">
        <f>+[1]Transa_Ltp_Camaronailon!R16</f>
        <v>0</v>
      </c>
      <c r="S16" s="589"/>
      <c r="T16" s="606"/>
    </row>
    <row r="17" spans="1:20" ht="12" customHeight="1" thickBot="1">
      <c r="A17" s="292" t="s">
        <v>97</v>
      </c>
      <c r="B17" s="612" t="s">
        <v>36</v>
      </c>
      <c r="C17" s="613" t="s">
        <v>36</v>
      </c>
      <c r="D17" s="315">
        <f>+[1]Transa_Ltp_Camaronailon!D17</f>
        <v>5.2567999999999998E-3</v>
      </c>
      <c r="E17" s="590">
        <f>+D17*$H$5</f>
        <v>23.492639199999999</v>
      </c>
      <c r="F17" s="304">
        <f t="shared" si="2"/>
        <v>21.142849599999998</v>
      </c>
      <c r="G17" s="305">
        <f>+D17*$B$3</f>
        <v>0.2207856</v>
      </c>
      <c r="H17" s="306">
        <f t="shared" ref="H17" si="40">+D17*$C$3</f>
        <v>3.5588536</v>
      </c>
      <c r="I17" s="307">
        <f t="shared" ref="I17" si="41">+D17*$D$3</f>
        <v>4.4945639999999996</v>
      </c>
      <c r="J17" s="306">
        <f t="shared" ref="J17" si="42">+D17*$E$3</f>
        <v>3.3117839999999998</v>
      </c>
      <c r="K17" s="306">
        <f t="shared" ref="K17" si="43">+D17*$F$3</f>
        <v>6.8601239999999999</v>
      </c>
      <c r="L17" s="308">
        <f t="shared" ref="L17" si="44">+D17*$G$3</f>
        <v>2.6967384000000001</v>
      </c>
      <c r="M17" s="298">
        <f>+[1]Transa_Ltp_Camaronailon!M17</f>
        <v>-1.3159789662116783E-2</v>
      </c>
      <c r="N17" s="298">
        <f>+[1]Transa_Ltp_Camaronailon!N17</f>
        <v>-0.21055663459386853</v>
      </c>
      <c r="O17" s="298">
        <f>+[1]Transa_Ltp_Camaronailon!O17</f>
        <v>-0.26599574848959456</v>
      </c>
      <c r="P17" s="298">
        <f>+[1]Transa_Ltp_Camaronailon!P17</f>
        <v>-0.1959968673081223</v>
      </c>
      <c r="Q17" s="298">
        <f>+[1]Transa_Ltp_Camaronailon!Q17</f>
        <v>-0.40599351085253904</v>
      </c>
      <c r="R17" s="299">
        <f>+[1]Transa_Ltp_Camaronailon!R17</f>
        <v>-0.15959744909375673</v>
      </c>
      <c r="S17" s="588">
        <f t="shared" ref="S17" si="45">+E17+SUM(M17:R18)</f>
        <v>22.241339200000002</v>
      </c>
      <c r="T17" s="607">
        <f t="shared" ref="T17" si="46">+S17/$H$5</f>
        <v>4.9768044752741113E-3</v>
      </c>
    </row>
    <row r="18" spans="1:20" ht="12" customHeight="1">
      <c r="A18" s="300"/>
      <c r="B18" s="614"/>
      <c r="C18" s="615"/>
      <c r="D18" s="316"/>
      <c r="E18" s="590"/>
      <c r="F18" s="301">
        <f t="shared" si="2"/>
        <v>2.3497896000000003</v>
      </c>
      <c r="G18" s="302">
        <f>+D17*$B$4</f>
        <v>2.6283999999999998E-2</v>
      </c>
      <c r="H18" s="298">
        <f t="shared" ref="H18" si="47">+D17*$C$4</f>
        <v>0.39426</v>
      </c>
      <c r="I18" s="303">
        <f t="shared" ref="I18" si="48">+D17*$D$4</f>
        <v>0.49939600000000001</v>
      </c>
      <c r="J18" s="298">
        <f t="shared" ref="J18" si="49">+D17*$E$4</f>
        <v>0.36797599999999997</v>
      </c>
      <c r="K18" s="298">
        <f t="shared" ref="K18" si="50">+D17*$F$4</f>
        <v>0.76223600000000002</v>
      </c>
      <c r="L18" s="299">
        <f t="shared" ref="L18" si="51">+D17*$G$4</f>
        <v>0.2996376</v>
      </c>
      <c r="M18" s="298">
        <f>+[1]Transa_Ltp_Camaronailon!M18</f>
        <v>0</v>
      </c>
      <c r="N18" s="298">
        <f>+[1]Transa_Ltp_Camaronailon!N18</f>
        <v>0</v>
      </c>
      <c r="O18" s="298">
        <f>+[1]Transa_Ltp_Camaronailon!O18</f>
        <v>0</v>
      </c>
      <c r="P18" s="298">
        <f>+[1]Transa_Ltp_Camaronailon!P18</f>
        <v>0</v>
      </c>
      <c r="Q18" s="298">
        <f>+[1]Transa_Ltp_Camaronailon!Q18</f>
        <v>0</v>
      </c>
      <c r="R18" s="299">
        <f>+[1]Transa_Ltp_Camaronailon!R18</f>
        <v>0</v>
      </c>
      <c r="S18" s="589"/>
      <c r="T18" s="606"/>
    </row>
    <row r="19" spans="1:20" ht="12" customHeight="1" thickBot="1">
      <c r="A19" s="292" t="s">
        <v>97</v>
      </c>
      <c r="B19" s="612" t="s">
        <v>101</v>
      </c>
      <c r="C19" s="613" t="s">
        <v>101</v>
      </c>
      <c r="D19" s="315">
        <f>+[1]Transa_Ltp_Camaronailon!D19</f>
        <v>2.8389999999999999E-3</v>
      </c>
      <c r="E19" s="590">
        <f t="shared" ref="E19:E45" si="52">+D19*$H$5</f>
        <v>12.687491</v>
      </c>
      <c r="F19" s="304">
        <f t="shared" si="2"/>
        <v>11.418458000000001</v>
      </c>
      <c r="G19" s="305">
        <f t="shared" ref="G19" si="53">+D19*$B$3</f>
        <v>0.119238</v>
      </c>
      <c r="H19" s="306">
        <f t="shared" ref="H19" si="54">+D19*$C$3</f>
        <v>1.9220029999999999</v>
      </c>
      <c r="I19" s="307">
        <f t="shared" ref="I19" si="55">+D19*$D$3</f>
        <v>2.4273449999999999</v>
      </c>
      <c r="J19" s="306">
        <f t="shared" ref="J19" si="56">+D19*$E$3</f>
        <v>1.78857</v>
      </c>
      <c r="K19" s="306">
        <f t="shared" ref="K19" si="57">+D19*$F$3</f>
        <v>3.704895</v>
      </c>
      <c r="L19" s="308">
        <f t="shared" ref="L19" si="58">+D19*$G$3</f>
        <v>1.456407</v>
      </c>
      <c r="M19" s="298">
        <f>+[1]Transa_Ltp_Camaronailon!M19</f>
        <v>0</v>
      </c>
      <c r="N19" s="298">
        <f>+[1]Transa_Ltp_Camaronailon!N19</f>
        <v>0</v>
      </c>
      <c r="O19" s="298">
        <f>+[1]Transa_Ltp_Camaronailon!O19</f>
        <v>0</v>
      </c>
      <c r="P19" s="298">
        <f>+[1]Transa_Ltp_Camaronailon!P19</f>
        <v>0</v>
      </c>
      <c r="Q19" s="298">
        <f>+[1]Transa_Ltp_Camaronailon!Q19</f>
        <v>0</v>
      </c>
      <c r="R19" s="299">
        <f>+[1]Transa_Ltp_Camaronailon!R19</f>
        <v>0</v>
      </c>
      <c r="S19" s="588">
        <f t="shared" ref="S19" si="59">+E19+SUM(M19:R20)</f>
        <v>12.687491</v>
      </c>
      <c r="T19" s="607">
        <f t="shared" ref="T19" si="60">+S19/$H$5</f>
        <v>2.8389999999999999E-3</v>
      </c>
    </row>
    <row r="20" spans="1:20" ht="12" customHeight="1">
      <c r="A20" s="300"/>
      <c r="B20" s="614"/>
      <c r="C20" s="615"/>
      <c r="D20" s="316"/>
      <c r="E20" s="590"/>
      <c r="F20" s="301">
        <f t="shared" si="2"/>
        <v>1.2690329999999999</v>
      </c>
      <c r="G20" s="302">
        <f t="shared" ref="G20" si="61">+D19*$B$4</f>
        <v>1.4194999999999999E-2</v>
      </c>
      <c r="H20" s="298">
        <f t="shared" ref="H20" si="62">+D19*$C$4</f>
        <v>0.212925</v>
      </c>
      <c r="I20" s="303">
        <f t="shared" ref="I20" si="63">+D19*$D$4</f>
        <v>0.26970499999999997</v>
      </c>
      <c r="J20" s="298">
        <f t="shared" ref="J20" si="64">+D19*$E$4</f>
        <v>0.19872999999999999</v>
      </c>
      <c r="K20" s="298">
        <f t="shared" ref="K20" si="65">+D19*$F$4</f>
        <v>0.41165499999999999</v>
      </c>
      <c r="L20" s="299">
        <f t="shared" ref="L20" si="66">+D19*$G$4</f>
        <v>0.16182299999999999</v>
      </c>
      <c r="M20" s="298">
        <f>+[1]Transa_Ltp_Camaronailon!M20</f>
        <v>0</v>
      </c>
      <c r="N20" s="298">
        <f>+[1]Transa_Ltp_Camaronailon!N20</f>
        <v>0</v>
      </c>
      <c r="O20" s="298">
        <f>+[1]Transa_Ltp_Camaronailon!O20</f>
        <v>0</v>
      </c>
      <c r="P20" s="298">
        <f>+[1]Transa_Ltp_Camaronailon!P20</f>
        <v>0</v>
      </c>
      <c r="Q20" s="298">
        <f>+[1]Transa_Ltp_Camaronailon!Q20</f>
        <v>0</v>
      </c>
      <c r="R20" s="299">
        <f>+[1]Transa_Ltp_Camaronailon!R20</f>
        <v>0</v>
      </c>
      <c r="S20" s="589"/>
      <c r="T20" s="606"/>
    </row>
    <row r="21" spans="1:20" ht="12" customHeight="1" thickBot="1">
      <c r="A21" s="292" t="s">
        <v>97</v>
      </c>
      <c r="B21" s="612" t="s">
        <v>102</v>
      </c>
      <c r="C21" s="613" t="s">
        <v>102</v>
      </c>
      <c r="D21" s="315">
        <f>+[1]Transa_Ltp_Camaronailon!D21</f>
        <v>0.26584230000000003</v>
      </c>
      <c r="E21" s="590">
        <f t="shared" ref="E21:E47" si="67">+D21*$H$5</f>
        <v>1188.0492387000002</v>
      </c>
      <c r="F21" s="304">
        <f t="shared" si="2"/>
        <v>1069.2177306000001</v>
      </c>
      <c r="G21" s="305">
        <f t="shared" ref="G21" si="68">+D21*$B$3</f>
        <v>11.165376600000002</v>
      </c>
      <c r="H21" s="306">
        <f t="shared" ref="H21" si="69">+D21*$C$3</f>
        <v>179.97523710000002</v>
      </c>
      <c r="I21" s="307">
        <f t="shared" ref="I21" si="70">+D21*$D$3</f>
        <v>227.29516650000002</v>
      </c>
      <c r="J21" s="306">
        <f t="shared" ref="J21" si="71">+D21*$E$3</f>
        <v>167.48064900000003</v>
      </c>
      <c r="K21" s="306">
        <f t="shared" ref="K21" si="72">+D21*$F$3</f>
        <v>346.92420150000004</v>
      </c>
      <c r="L21" s="308">
        <f t="shared" ref="L21" si="73">+D21*$G$3</f>
        <v>136.37709990000002</v>
      </c>
      <c r="M21" s="298">
        <f>+[1]Transa_Ltp_Camaronailon!M21</f>
        <v>0.107442</v>
      </c>
      <c r="N21" s="298">
        <f>+[1]Transa_Ltp_Camaronailon!N21</f>
        <v>1.7190719999999999</v>
      </c>
      <c r="O21" s="298">
        <f>+[1]Transa_Ltp_Camaronailon!O21</f>
        <v>2.1717</v>
      </c>
      <c r="P21" s="298">
        <f>+[1]Transa_Ltp_Camaronailon!P21</f>
        <v>1.6001999999999998</v>
      </c>
      <c r="Q21" s="298">
        <f>+[1]Transa_Ltp_Camaronailon!Q21</f>
        <v>3.3146999999999998</v>
      </c>
      <c r="R21" s="299">
        <f>+[1]Transa_Ltp_Camaronailon!R21</f>
        <v>1.3030199999999998</v>
      </c>
      <c r="S21" s="588">
        <f t="shared" ref="S21" si="74">+E21+SUM(M21:R22)</f>
        <v>1198.2653727000002</v>
      </c>
      <c r="T21" s="607">
        <f t="shared" ref="T21" si="75">+S21/$H$5</f>
        <v>0.26812830000000004</v>
      </c>
    </row>
    <row r="22" spans="1:20" ht="12" customHeight="1">
      <c r="A22" s="300"/>
      <c r="B22" s="614"/>
      <c r="C22" s="615"/>
      <c r="D22" s="316"/>
      <c r="E22" s="590"/>
      <c r="F22" s="301">
        <f t="shared" si="2"/>
        <v>118.83150810000001</v>
      </c>
      <c r="G22" s="302">
        <f t="shared" ref="G22" si="76">+D21*$B$4</f>
        <v>1.3292115000000002</v>
      </c>
      <c r="H22" s="298">
        <f t="shared" ref="H22" si="77">+D21*$C$4</f>
        <v>19.938172500000004</v>
      </c>
      <c r="I22" s="303">
        <f t="shared" ref="I22" si="78">+D21*$D$4</f>
        <v>25.255018500000002</v>
      </c>
      <c r="J22" s="298">
        <f t="shared" ref="J22" si="79">+D21*$E$4</f>
        <v>18.608961000000001</v>
      </c>
      <c r="K22" s="298">
        <f t="shared" ref="K22" si="80">+D21*$F$4</f>
        <v>38.547133500000001</v>
      </c>
      <c r="L22" s="299">
        <f t="shared" ref="L22" si="81">+D21*$G$4</f>
        <v>15.153011100000002</v>
      </c>
      <c r="M22" s="298">
        <f>+[1]Transa_Ltp_Camaronailon!M22</f>
        <v>0</v>
      </c>
      <c r="N22" s="298">
        <f>+[1]Transa_Ltp_Camaronailon!N22</f>
        <v>0</v>
      </c>
      <c r="O22" s="298">
        <f>+[1]Transa_Ltp_Camaronailon!O22</f>
        <v>0</v>
      </c>
      <c r="P22" s="298">
        <f>+[1]Transa_Ltp_Camaronailon!P22</f>
        <v>0</v>
      </c>
      <c r="Q22" s="298">
        <f>+[1]Transa_Ltp_Camaronailon!Q22</f>
        <v>0</v>
      </c>
      <c r="R22" s="299">
        <f>+[1]Transa_Ltp_Camaronailon!R22</f>
        <v>0</v>
      </c>
      <c r="S22" s="589"/>
      <c r="T22" s="606"/>
    </row>
    <row r="23" spans="1:20" ht="12" customHeight="1" thickBot="1">
      <c r="A23" s="292" t="s">
        <v>97</v>
      </c>
      <c r="B23" s="612" t="s">
        <v>35</v>
      </c>
      <c r="C23" s="613" t="s">
        <v>35</v>
      </c>
      <c r="D23" s="315">
        <f>+[1]Transa_Ltp_Camaronailon!D23</f>
        <v>1.5497E-3</v>
      </c>
      <c r="E23" s="590">
        <f t="shared" ref="E23" si="82">+D23*$H$5</f>
        <v>6.9256092999999996</v>
      </c>
      <c r="F23" s="304">
        <f t="shared" si="2"/>
        <v>6.2328933999999991</v>
      </c>
      <c r="G23" s="305">
        <f t="shared" ref="G23" si="83">+D23*$B$3</f>
        <v>6.5087400000000004E-2</v>
      </c>
      <c r="H23" s="306">
        <f t="shared" ref="H23" si="84">+D23*$C$3</f>
        <v>1.0491469</v>
      </c>
      <c r="I23" s="307">
        <f t="shared" ref="I23" si="85">+D23*$D$3</f>
        <v>1.3249934999999999</v>
      </c>
      <c r="J23" s="306">
        <f t="shared" ref="J23" si="86">+D23*$E$3</f>
        <v>0.97631100000000004</v>
      </c>
      <c r="K23" s="306">
        <f t="shared" ref="K23" si="87">+D23*$F$3</f>
        <v>2.0223585000000002</v>
      </c>
      <c r="L23" s="308">
        <f t="shared" ref="L23" si="88">+D23*$G$3</f>
        <v>0.79499609999999998</v>
      </c>
      <c r="M23" s="298">
        <f>+[1]Transa_Ltp_Camaronailon!M23</f>
        <v>0</v>
      </c>
      <c r="N23" s="298">
        <f>+[1]Transa_Ltp_Camaronailon!N23</f>
        <v>0</v>
      </c>
      <c r="O23" s="298">
        <f>+[1]Transa_Ltp_Camaronailon!O23</f>
        <v>0</v>
      </c>
      <c r="P23" s="298">
        <f>+[1]Transa_Ltp_Camaronailon!P23</f>
        <v>0</v>
      </c>
      <c r="Q23" s="298">
        <f>+[1]Transa_Ltp_Camaronailon!Q23</f>
        <v>0</v>
      </c>
      <c r="R23" s="299">
        <f>+[1]Transa_Ltp_Camaronailon!R23</f>
        <v>0</v>
      </c>
      <c r="S23" s="588">
        <f t="shared" ref="S23" si="89">+E23+SUM(M23:R24)</f>
        <v>6.9256092999999996</v>
      </c>
      <c r="T23" s="607">
        <f t="shared" ref="T23" si="90">+S23/$H$5</f>
        <v>1.5497E-3</v>
      </c>
    </row>
    <row r="24" spans="1:20" ht="12" customHeight="1">
      <c r="A24" s="300"/>
      <c r="B24" s="614"/>
      <c r="C24" s="615"/>
      <c r="D24" s="316"/>
      <c r="E24" s="590"/>
      <c r="F24" s="301">
        <f t="shared" si="2"/>
        <v>0.69271590000000005</v>
      </c>
      <c r="G24" s="302">
        <f t="shared" ref="G24" si="91">+D23*$B$4</f>
        <v>7.7485000000000002E-3</v>
      </c>
      <c r="H24" s="298">
        <f t="shared" ref="H24" si="92">+D23*$C$4</f>
        <v>0.1162275</v>
      </c>
      <c r="I24" s="303">
        <f t="shared" ref="I24" si="93">+D23*$D$4</f>
        <v>0.14722150000000001</v>
      </c>
      <c r="J24" s="298">
        <f t="shared" ref="J24" si="94">+D23*$E$4</f>
        <v>0.10847900000000001</v>
      </c>
      <c r="K24" s="298">
        <f t="shared" ref="K24" si="95">+D23*$F$4</f>
        <v>0.2247065</v>
      </c>
      <c r="L24" s="299">
        <f t="shared" ref="L24" si="96">+D23*$G$4</f>
        <v>8.8332900000000006E-2</v>
      </c>
      <c r="M24" s="298">
        <f>+[1]Transa_Ltp_Camaronailon!M24</f>
        <v>0</v>
      </c>
      <c r="N24" s="298">
        <f>+[1]Transa_Ltp_Camaronailon!N24</f>
        <v>0</v>
      </c>
      <c r="O24" s="298">
        <f>+[1]Transa_Ltp_Camaronailon!O24</f>
        <v>0</v>
      </c>
      <c r="P24" s="298">
        <f>+[1]Transa_Ltp_Camaronailon!P24</f>
        <v>0</v>
      </c>
      <c r="Q24" s="298">
        <f>+[1]Transa_Ltp_Camaronailon!Q24</f>
        <v>0</v>
      </c>
      <c r="R24" s="299">
        <f>+[1]Transa_Ltp_Camaronailon!R24</f>
        <v>0</v>
      </c>
      <c r="S24" s="589"/>
      <c r="T24" s="606"/>
    </row>
    <row r="25" spans="1:20" ht="12" customHeight="1" thickBot="1">
      <c r="A25" s="292" t="s">
        <v>97</v>
      </c>
      <c r="B25" s="612" t="s">
        <v>103</v>
      </c>
      <c r="C25" s="613" t="s">
        <v>103</v>
      </c>
      <c r="D25" s="315">
        <f>+[1]Transa_Ltp_Camaronailon!D25</f>
        <v>3.0000000000000001E-5</v>
      </c>
      <c r="E25" s="590">
        <f t="shared" si="52"/>
        <v>0.13406999999999999</v>
      </c>
      <c r="F25" s="304">
        <f t="shared" si="2"/>
        <v>0.12066</v>
      </c>
      <c r="G25" s="305">
        <f t="shared" ref="G25" si="97">+D25*$B$3</f>
        <v>1.2600000000000001E-3</v>
      </c>
      <c r="H25" s="306">
        <f t="shared" ref="H25" si="98">+D25*$C$3</f>
        <v>2.0310000000000002E-2</v>
      </c>
      <c r="I25" s="307">
        <f t="shared" ref="I25" si="99">+D25*$D$3</f>
        <v>2.5649999999999999E-2</v>
      </c>
      <c r="J25" s="306">
        <f t="shared" ref="J25" si="100">+D25*$E$3</f>
        <v>1.89E-2</v>
      </c>
      <c r="K25" s="306">
        <f t="shared" ref="K25" si="101">+D25*$F$3</f>
        <v>3.9150000000000004E-2</v>
      </c>
      <c r="L25" s="308">
        <f t="shared" ref="L25" si="102">+D25*$G$3</f>
        <v>1.5390000000000001E-2</v>
      </c>
      <c r="M25" s="298">
        <f>+[1]Transa_Ltp_Camaronailon!M25</f>
        <v>1.5254178999999999</v>
      </c>
      <c r="N25" s="298">
        <f>+[1]Transa_Ltp_Camaronailon!N25</f>
        <v>24.406686399999998</v>
      </c>
      <c r="O25" s="298">
        <f>+[1]Transa_Ltp_Camaronailon!O25</f>
        <v>30.832914999999996</v>
      </c>
      <c r="P25" s="298">
        <f>+[1]Transa_Ltp_Camaronailon!P25</f>
        <v>22.718989999999998</v>
      </c>
      <c r="Q25" s="298">
        <f>+[1]Transa_Ltp_Camaronailon!Q25</f>
        <v>47.060764999999996</v>
      </c>
      <c r="R25" s="299">
        <f>+[1]Transa_Ltp_Camaronailon!R25</f>
        <v>18.499748999999998</v>
      </c>
      <c r="S25" s="588">
        <f t="shared" ref="S25" si="103">+E25+SUM(M25:R26)</f>
        <v>145.17859330000002</v>
      </c>
      <c r="T25" s="607">
        <f t="shared" ref="T25" si="104">+S25/$H$5</f>
        <v>3.2485700000000006E-2</v>
      </c>
    </row>
    <row r="26" spans="1:20" ht="12" customHeight="1">
      <c r="A26" s="300"/>
      <c r="B26" s="614"/>
      <c r="C26" s="615"/>
      <c r="D26" s="316"/>
      <c r="E26" s="590"/>
      <c r="F26" s="301">
        <f t="shared" si="2"/>
        <v>1.341E-2</v>
      </c>
      <c r="G26" s="302">
        <f t="shared" ref="G26" si="105">+D25*$B$4</f>
        <v>1.5000000000000001E-4</v>
      </c>
      <c r="H26" s="298">
        <f t="shared" ref="H26" si="106">+D25*$C$4</f>
        <v>2.2500000000000003E-3</v>
      </c>
      <c r="I26" s="303">
        <f t="shared" ref="I26" si="107">+D25*$D$4</f>
        <v>2.8500000000000001E-3</v>
      </c>
      <c r="J26" s="298">
        <f t="shared" ref="J26" si="108">+D25*$E$4</f>
        <v>2.0999999999999999E-3</v>
      </c>
      <c r="K26" s="298">
        <f t="shared" ref="K26" si="109">+D25*$F$4</f>
        <v>4.3499999999999997E-3</v>
      </c>
      <c r="L26" s="299">
        <f t="shared" ref="L26" si="110">+D25*$G$4</f>
        <v>1.7100000000000001E-3</v>
      </c>
      <c r="M26" s="298">
        <f>+[1]Transa_Ltp_Camaronailon!M26</f>
        <v>0</v>
      </c>
      <c r="N26" s="298">
        <f>+[1]Transa_Ltp_Camaronailon!N26</f>
        <v>0</v>
      </c>
      <c r="O26" s="298">
        <f>+[1]Transa_Ltp_Camaronailon!O26</f>
        <v>0</v>
      </c>
      <c r="P26" s="298">
        <f>+[1]Transa_Ltp_Camaronailon!P26</f>
        <v>0</v>
      </c>
      <c r="Q26" s="298">
        <f>+[1]Transa_Ltp_Camaronailon!Q26</f>
        <v>0</v>
      </c>
      <c r="R26" s="299">
        <f>+[1]Transa_Ltp_Camaronailon!R26</f>
        <v>0</v>
      </c>
      <c r="S26" s="589"/>
      <c r="T26" s="606"/>
    </row>
    <row r="27" spans="1:20" ht="12" customHeight="1" thickBot="1">
      <c r="A27" s="292" t="s">
        <v>97</v>
      </c>
      <c r="B27" s="612" t="s">
        <v>32</v>
      </c>
      <c r="C27" s="613" t="s">
        <v>32</v>
      </c>
      <c r="D27" s="315">
        <f>+[1]Transa_Ltp_Camaronailon!D27</f>
        <v>3.0000000000000001E-5</v>
      </c>
      <c r="E27" s="590">
        <f t="shared" si="67"/>
        <v>0.13406999999999999</v>
      </c>
      <c r="F27" s="304">
        <f t="shared" si="2"/>
        <v>0.12066</v>
      </c>
      <c r="G27" s="305">
        <f t="shared" ref="G27" si="111">+D27*$B$3</f>
        <v>1.2600000000000001E-3</v>
      </c>
      <c r="H27" s="306">
        <f t="shared" ref="H27" si="112">+D27*$C$3</f>
        <v>2.0310000000000002E-2</v>
      </c>
      <c r="I27" s="307">
        <f t="shared" ref="I27" si="113">+D27*$D$3</f>
        <v>2.5649999999999999E-2</v>
      </c>
      <c r="J27" s="306">
        <f t="shared" ref="J27" si="114">+D27*$E$3</f>
        <v>1.89E-2</v>
      </c>
      <c r="K27" s="306">
        <f t="shared" ref="K27" si="115">+D27*$F$3</f>
        <v>3.9150000000000004E-2</v>
      </c>
      <c r="L27" s="308">
        <f t="shared" ref="L27" si="116">+D27*$G$3</f>
        <v>1.5390000000000001E-2</v>
      </c>
      <c r="M27" s="298">
        <f>+[1]Transa_Ltp_Camaronailon!M27</f>
        <v>0</v>
      </c>
      <c r="N27" s="298">
        <f>+[1]Transa_Ltp_Camaronailon!N27</f>
        <v>0</v>
      </c>
      <c r="O27" s="298">
        <f>+[1]Transa_Ltp_Camaronailon!O27</f>
        <v>0</v>
      </c>
      <c r="P27" s="298">
        <f>+[1]Transa_Ltp_Camaronailon!P27</f>
        <v>0</v>
      </c>
      <c r="Q27" s="298">
        <f>+[1]Transa_Ltp_Camaronailon!Q27</f>
        <v>0</v>
      </c>
      <c r="R27" s="299">
        <f>+[1]Transa_Ltp_Camaronailon!R27</f>
        <v>0</v>
      </c>
      <c r="S27" s="588">
        <f t="shared" ref="S27" si="117">+E27+SUM(M27:R28)</f>
        <v>0.13406999999999999</v>
      </c>
      <c r="T27" s="607">
        <f t="shared" ref="T27" si="118">+S27/$H$5</f>
        <v>2.9999999999999997E-5</v>
      </c>
    </row>
    <row r="28" spans="1:20" ht="12" customHeight="1">
      <c r="A28" s="300"/>
      <c r="B28" s="614"/>
      <c r="C28" s="615"/>
      <c r="D28" s="316"/>
      <c r="E28" s="590"/>
      <c r="F28" s="301">
        <f t="shared" si="2"/>
        <v>1.341E-2</v>
      </c>
      <c r="G28" s="302">
        <f t="shared" ref="G28" si="119">+D27*$B$4</f>
        <v>1.5000000000000001E-4</v>
      </c>
      <c r="H28" s="298">
        <f t="shared" ref="H28" si="120">+D27*$C$4</f>
        <v>2.2500000000000003E-3</v>
      </c>
      <c r="I28" s="303">
        <f t="shared" ref="I28" si="121">+D27*$D$4</f>
        <v>2.8500000000000001E-3</v>
      </c>
      <c r="J28" s="298">
        <f t="shared" ref="J28" si="122">+D27*$E$4</f>
        <v>2.0999999999999999E-3</v>
      </c>
      <c r="K28" s="298">
        <f t="shared" ref="K28" si="123">+D27*$F$4</f>
        <v>4.3499999999999997E-3</v>
      </c>
      <c r="L28" s="299">
        <f t="shared" ref="L28" si="124">+D27*$G$4</f>
        <v>1.7100000000000001E-3</v>
      </c>
      <c r="M28" s="298">
        <f>+[1]Transa_Ltp_Camaronailon!M28</f>
        <v>0</v>
      </c>
      <c r="N28" s="298">
        <f>+[1]Transa_Ltp_Camaronailon!N28</f>
        <v>0</v>
      </c>
      <c r="O28" s="298">
        <f>+[1]Transa_Ltp_Camaronailon!O28</f>
        <v>0</v>
      </c>
      <c r="P28" s="298">
        <f>+[1]Transa_Ltp_Camaronailon!P28</f>
        <v>0</v>
      </c>
      <c r="Q28" s="298">
        <f>+[1]Transa_Ltp_Camaronailon!Q28</f>
        <v>0</v>
      </c>
      <c r="R28" s="299">
        <f>+[1]Transa_Ltp_Camaronailon!R28</f>
        <v>0</v>
      </c>
      <c r="S28" s="589"/>
      <c r="T28" s="606"/>
    </row>
    <row r="29" spans="1:20" ht="12" customHeight="1" thickBot="1">
      <c r="A29" s="292" t="s">
        <v>97</v>
      </c>
      <c r="B29" s="612" t="s">
        <v>104</v>
      </c>
      <c r="C29" s="613" t="s">
        <v>104</v>
      </c>
      <c r="D29" s="315">
        <f>+[1]Transa_Ltp_Camaronailon!D29</f>
        <v>2.0000000000000002E-5</v>
      </c>
      <c r="E29" s="590">
        <f t="shared" ref="E29" si="125">+D29*$H$5</f>
        <v>8.9380000000000001E-2</v>
      </c>
      <c r="F29" s="304">
        <f t="shared" si="2"/>
        <v>8.0440000000000011E-2</v>
      </c>
      <c r="G29" s="305">
        <f t="shared" ref="G29" si="126">+D29*$B$3</f>
        <v>8.4000000000000003E-4</v>
      </c>
      <c r="H29" s="306">
        <f t="shared" ref="H29" si="127">+D29*$C$3</f>
        <v>1.3540000000000002E-2</v>
      </c>
      <c r="I29" s="307">
        <f t="shared" ref="I29" si="128">+D29*$D$3</f>
        <v>1.7100000000000001E-2</v>
      </c>
      <c r="J29" s="306">
        <f t="shared" ref="J29" si="129">+D29*$E$3</f>
        <v>1.2600000000000002E-2</v>
      </c>
      <c r="K29" s="306">
        <f t="shared" ref="K29" si="130">+D29*$F$3</f>
        <v>2.6100000000000002E-2</v>
      </c>
      <c r="L29" s="308">
        <f t="shared" ref="L29" si="131">+D29*$G$3</f>
        <v>1.026E-2</v>
      </c>
      <c r="M29" s="298">
        <f>+[1]Transa_Ltp_Camaronailon!M29</f>
        <v>0</v>
      </c>
      <c r="N29" s="298">
        <f>+[1]Transa_Ltp_Camaronailon!N29</f>
        <v>0</v>
      </c>
      <c r="O29" s="298">
        <f>+[1]Transa_Ltp_Camaronailon!O29</f>
        <v>0</v>
      </c>
      <c r="P29" s="298">
        <f>+[1]Transa_Ltp_Camaronailon!P29</f>
        <v>0</v>
      </c>
      <c r="Q29" s="298">
        <f>+[1]Transa_Ltp_Camaronailon!Q29</f>
        <v>0</v>
      </c>
      <c r="R29" s="299">
        <f>+[1]Transa_Ltp_Camaronailon!R29</f>
        <v>0</v>
      </c>
      <c r="S29" s="588">
        <f t="shared" ref="S29" si="132">+E29+SUM(M29:R30)</f>
        <v>8.9380000000000001E-2</v>
      </c>
      <c r="T29" s="607">
        <f t="shared" ref="T29" si="133">+S29/$H$5</f>
        <v>2.0000000000000002E-5</v>
      </c>
    </row>
    <row r="30" spans="1:20" ht="12" customHeight="1">
      <c r="A30" s="300"/>
      <c r="B30" s="614"/>
      <c r="C30" s="615"/>
      <c r="D30" s="316"/>
      <c r="E30" s="590"/>
      <c r="F30" s="301">
        <f t="shared" si="2"/>
        <v>8.9400000000000018E-3</v>
      </c>
      <c r="G30" s="302">
        <f t="shared" ref="G30" si="134">+D29*$B$4</f>
        <v>1E-4</v>
      </c>
      <c r="H30" s="298">
        <f t="shared" ref="H30" si="135">+D29*$C$4</f>
        <v>1.5E-3</v>
      </c>
      <c r="I30" s="303">
        <f t="shared" ref="I30" si="136">+D29*$D$4</f>
        <v>1.9000000000000002E-3</v>
      </c>
      <c r="J30" s="298">
        <f t="shared" ref="J30" si="137">+D29*$E$4</f>
        <v>1.4000000000000002E-3</v>
      </c>
      <c r="K30" s="298">
        <f t="shared" ref="K30" si="138">+D29*$F$4</f>
        <v>2.9000000000000002E-3</v>
      </c>
      <c r="L30" s="299">
        <f t="shared" ref="L30" si="139">+D29*$G$4</f>
        <v>1.1400000000000002E-3</v>
      </c>
      <c r="M30" s="298">
        <f>+[1]Transa_Ltp_Camaronailon!M30</f>
        <v>0</v>
      </c>
      <c r="N30" s="298">
        <f>+[1]Transa_Ltp_Camaronailon!N30</f>
        <v>0</v>
      </c>
      <c r="O30" s="298">
        <f>+[1]Transa_Ltp_Camaronailon!O30</f>
        <v>0</v>
      </c>
      <c r="P30" s="298">
        <f>+[1]Transa_Ltp_Camaronailon!P30</f>
        <v>0</v>
      </c>
      <c r="Q30" s="298">
        <f>+[1]Transa_Ltp_Camaronailon!Q30</f>
        <v>0</v>
      </c>
      <c r="R30" s="299">
        <f>+[1]Transa_Ltp_Camaronailon!R30</f>
        <v>0</v>
      </c>
      <c r="S30" s="589"/>
      <c r="T30" s="606"/>
    </row>
    <row r="31" spans="1:20" ht="12" customHeight="1" thickBot="1">
      <c r="A31" s="292" t="s">
        <v>97</v>
      </c>
      <c r="B31" s="612" t="s">
        <v>25</v>
      </c>
      <c r="C31" s="613" t="s">
        <v>25</v>
      </c>
      <c r="D31" s="315">
        <f>+[1]Transa_Ltp_Camaronailon!D31</f>
        <v>0.34050279999999999</v>
      </c>
      <c r="E31" s="590">
        <f t="shared" si="52"/>
        <v>1521.7070131999999</v>
      </c>
      <c r="F31" s="304">
        <f t="shared" si="2"/>
        <v>1369.5022615999999</v>
      </c>
      <c r="G31" s="305">
        <f t="shared" ref="G31" si="140">+D31*$B$3</f>
        <v>14.3011176</v>
      </c>
      <c r="H31" s="306">
        <f t="shared" ref="H31" si="141">+D31*$C$3</f>
        <v>230.5203956</v>
      </c>
      <c r="I31" s="307">
        <f t="shared" ref="I31" si="142">+D31*$D$3</f>
        <v>291.12989399999998</v>
      </c>
      <c r="J31" s="306">
        <f t="shared" ref="J31" si="143">+D31*$E$3</f>
        <v>214.51676399999999</v>
      </c>
      <c r="K31" s="306">
        <f t="shared" ref="K31" si="144">+D31*$F$3</f>
        <v>444.356154</v>
      </c>
      <c r="L31" s="308">
        <f t="shared" ref="L31" si="145">+D31*$G$3</f>
        <v>174.67793639999999</v>
      </c>
      <c r="M31" s="298">
        <f>+[1]Transa_Ltp_Camaronailon!M31</f>
        <v>-1.6786378999999998</v>
      </c>
      <c r="N31" s="298">
        <f>+[1]Transa_Ltp_Camaronailon!N31</f>
        <v>-26.858206399999997</v>
      </c>
      <c r="O31" s="298">
        <f>+[1]Transa_Ltp_Camaronailon!O31</f>
        <v>-33.929914999999994</v>
      </c>
      <c r="P31" s="298">
        <f>+[1]Transa_Ltp_Camaronailon!P31</f>
        <v>-25.000989999999998</v>
      </c>
      <c r="Q31" s="298">
        <f>+[1]Transa_Ltp_Camaronailon!Q31</f>
        <v>-51.787764999999993</v>
      </c>
      <c r="R31" s="299">
        <f>+[1]Transa_Ltp_Camaronailon!R31</f>
        <v>-20.357948999999998</v>
      </c>
      <c r="S31" s="588">
        <f t="shared" ref="S31" si="146">+E31+SUM(M31:R32)</f>
        <v>1362.0935499</v>
      </c>
      <c r="T31" s="607">
        <f t="shared" ref="T31" si="147">+S31/$H$5</f>
        <v>0.30478709999999998</v>
      </c>
    </row>
    <row r="32" spans="1:20" ht="12" customHeight="1">
      <c r="A32" s="300"/>
      <c r="B32" s="614"/>
      <c r="C32" s="615"/>
      <c r="D32" s="316"/>
      <c r="E32" s="590"/>
      <c r="F32" s="301">
        <f t="shared" si="2"/>
        <v>152.20475159999998</v>
      </c>
      <c r="G32" s="302">
        <f t="shared" ref="G32" si="148">+D31*$B$4</f>
        <v>1.7025139999999999</v>
      </c>
      <c r="H32" s="298">
        <f t="shared" ref="H32" si="149">+D31*$C$4</f>
        <v>25.537710000000001</v>
      </c>
      <c r="I32" s="303">
        <f t="shared" ref="I32" si="150">+D31*$D$4</f>
        <v>32.347766</v>
      </c>
      <c r="J32" s="298">
        <f t="shared" ref="J32" si="151">+D31*$E$4</f>
        <v>23.835196</v>
      </c>
      <c r="K32" s="298">
        <f t="shared" ref="K32" si="152">+D31*$F$4</f>
        <v>49.372906</v>
      </c>
      <c r="L32" s="299">
        <f t="shared" ref="L32" si="153">+D31*$G$4</f>
        <v>19.4086596</v>
      </c>
      <c r="M32" s="298">
        <f>+[1]Transa_Ltp_Camaronailon!M32</f>
        <v>0</v>
      </c>
      <c r="N32" s="298">
        <f>+[1]Transa_Ltp_Camaronailon!N32</f>
        <v>0</v>
      </c>
      <c r="O32" s="298">
        <f>+[1]Transa_Ltp_Camaronailon!O32</f>
        <v>0</v>
      </c>
      <c r="P32" s="298">
        <f>+[1]Transa_Ltp_Camaronailon!P32</f>
        <v>0</v>
      </c>
      <c r="Q32" s="298">
        <f>+[1]Transa_Ltp_Camaronailon!Q32</f>
        <v>0</v>
      </c>
      <c r="R32" s="299">
        <f>+[1]Transa_Ltp_Camaronailon!R32</f>
        <v>0</v>
      </c>
      <c r="S32" s="589"/>
      <c r="T32" s="606"/>
    </row>
    <row r="33" spans="1:20" ht="12" customHeight="1" thickBot="1">
      <c r="A33" s="292" t="s">
        <v>97</v>
      </c>
      <c r="B33" s="612" t="s">
        <v>106</v>
      </c>
      <c r="C33" s="613" t="s">
        <v>106</v>
      </c>
      <c r="D33" s="315">
        <f>+[1]Transa_Ltp_Camaronailon!D33</f>
        <v>1.0000000000000001E-5</v>
      </c>
      <c r="E33" s="590">
        <f t="shared" si="67"/>
        <v>4.4690000000000001E-2</v>
      </c>
      <c r="F33" s="304">
        <f t="shared" si="2"/>
        <v>4.0220000000000006E-2</v>
      </c>
      <c r="G33" s="305">
        <f t="shared" ref="G33" si="154">+D33*$B$3</f>
        <v>4.2000000000000002E-4</v>
      </c>
      <c r="H33" s="306">
        <f t="shared" ref="H33" si="155">+D33*$C$3</f>
        <v>6.7700000000000008E-3</v>
      </c>
      <c r="I33" s="307">
        <f t="shared" ref="I33" si="156">+D33*$D$3</f>
        <v>8.5500000000000003E-3</v>
      </c>
      <c r="J33" s="306">
        <f t="shared" ref="J33" si="157">+D33*$E$3</f>
        <v>6.3000000000000009E-3</v>
      </c>
      <c r="K33" s="306">
        <f t="shared" ref="K33" si="158">+D33*$F$3</f>
        <v>1.3050000000000001E-2</v>
      </c>
      <c r="L33" s="308">
        <f t="shared" ref="L33" si="159">+D33*$G$3</f>
        <v>5.13E-3</v>
      </c>
      <c r="M33" s="298">
        <f>+[1]Transa_Ltp_Camaronailon!M33</f>
        <v>0</v>
      </c>
      <c r="N33" s="298">
        <f>+[1]Transa_Ltp_Camaronailon!N33</f>
        <v>0</v>
      </c>
      <c r="O33" s="298">
        <f>+[1]Transa_Ltp_Camaronailon!O33</f>
        <v>0</v>
      </c>
      <c r="P33" s="298">
        <f>+[1]Transa_Ltp_Camaronailon!P33</f>
        <v>0</v>
      </c>
      <c r="Q33" s="298">
        <f>+[1]Transa_Ltp_Camaronailon!Q33</f>
        <v>0</v>
      </c>
      <c r="R33" s="299">
        <f>+[1]Transa_Ltp_Camaronailon!R33</f>
        <v>0</v>
      </c>
      <c r="S33" s="588">
        <f t="shared" ref="S33" si="160">+E33+SUM(M33:R34)</f>
        <v>4.4690000000000001E-2</v>
      </c>
      <c r="T33" s="607">
        <f t="shared" ref="T33" si="161">+S33/$H$5</f>
        <v>1.0000000000000001E-5</v>
      </c>
    </row>
    <row r="34" spans="1:20" ht="12" customHeight="1">
      <c r="A34" s="300"/>
      <c r="B34" s="614"/>
      <c r="C34" s="615"/>
      <c r="D34" s="316"/>
      <c r="E34" s="590"/>
      <c r="F34" s="301">
        <f t="shared" si="2"/>
        <v>4.4700000000000009E-3</v>
      </c>
      <c r="G34" s="302">
        <f t="shared" ref="G34" si="162">+D33*$B$4</f>
        <v>5.0000000000000002E-5</v>
      </c>
      <c r="H34" s="298">
        <f t="shared" ref="H34" si="163">+D33*$C$4</f>
        <v>7.5000000000000002E-4</v>
      </c>
      <c r="I34" s="303">
        <f t="shared" ref="I34" si="164">+D33*$D$4</f>
        <v>9.5000000000000011E-4</v>
      </c>
      <c r="J34" s="298">
        <f t="shared" ref="J34" si="165">+D33*$E$4</f>
        <v>7.000000000000001E-4</v>
      </c>
      <c r="K34" s="298">
        <f t="shared" ref="K34" si="166">+D33*$F$4</f>
        <v>1.4500000000000001E-3</v>
      </c>
      <c r="L34" s="299">
        <f t="shared" ref="L34" si="167">+D33*$G$4</f>
        <v>5.7000000000000009E-4</v>
      </c>
      <c r="M34" s="298">
        <f>+[1]Transa_Ltp_Camaronailon!M34</f>
        <v>0</v>
      </c>
      <c r="N34" s="298">
        <f>+[1]Transa_Ltp_Camaronailon!N34</f>
        <v>0</v>
      </c>
      <c r="O34" s="298">
        <f>+[1]Transa_Ltp_Camaronailon!O34</f>
        <v>0</v>
      </c>
      <c r="P34" s="298">
        <f>+[1]Transa_Ltp_Camaronailon!P34</f>
        <v>0</v>
      </c>
      <c r="Q34" s="298">
        <f>+[1]Transa_Ltp_Camaronailon!Q34</f>
        <v>0</v>
      </c>
      <c r="R34" s="299">
        <f>+[1]Transa_Ltp_Camaronailon!R34</f>
        <v>0</v>
      </c>
      <c r="S34" s="589"/>
      <c r="T34" s="606"/>
    </row>
    <row r="35" spans="1:20" ht="12" customHeight="1" thickBot="1">
      <c r="A35" s="292" t="s">
        <v>97</v>
      </c>
      <c r="B35" s="612" t="s">
        <v>100</v>
      </c>
      <c r="C35" s="613" t="s">
        <v>100</v>
      </c>
      <c r="D35" s="315">
        <f>+[1]Transa_Ltp_Camaronailon!D35</f>
        <v>4.6930000000000001E-3</v>
      </c>
      <c r="E35" s="590">
        <f t="shared" si="52"/>
        <v>20.973017000000002</v>
      </c>
      <c r="F35" s="304">
        <f t="shared" si="2"/>
        <v>18.875246000000001</v>
      </c>
      <c r="G35" s="305">
        <f t="shared" ref="G35" si="168">+D35*$B$3</f>
        <v>0.197106</v>
      </c>
      <c r="H35" s="306">
        <f t="shared" ref="H35" si="169">+D35*$C$3</f>
        <v>3.1771609999999999</v>
      </c>
      <c r="I35" s="307">
        <f t="shared" ref="I35" si="170">+D35*$D$3</f>
        <v>4.0125150000000005</v>
      </c>
      <c r="J35" s="306">
        <f t="shared" ref="J35" si="171">+D35*$E$3</f>
        <v>2.9565900000000003</v>
      </c>
      <c r="K35" s="306">
        <f t="shared" ref="K35" si="172">+D35*$F$3</f>
        <v>6.1243650000000001</v>
      </c>
      <c r="L35" s="308">
        <f t="shared" ref="L35" si="173">+D35*$G$3</f>
        <v>2.4075090000000001</v>
      </c>
      <c r="M35" s="298">
        <f>+[1]Transa_Ltp_Camaronailon!M35</f>
        <v>0</v>
      </c>
      <c r="N35" s="298">
        <f>+[1]Transa_Ltp_Camaronailon!N35</f>
        <v>0</v>
      </c>
      <c r="O35" s="298">
        <f>+[1]Transa_Ltp_Camaronailon!O35</f>
        <v>0</v>
      </c>
      <c r="P35" s="298">
        <f>+[1]Transa_Ltp_Camaronailon!P35</f>
        <v>0</v>
      </c>
      <c r="Q35" s="298">
        <f>+[1]Transa_Ltp_Camaronailon!Q35</f>
        <v>0</v>
      </c>
      <c r="R35" s="299">
        <f>+[1]Transa_Ltp_Camaronailon!R35</f>
        <v>0</v>
      </c>
      <c r="S35" s="588">
        <f t="shared" ref="S35" si="174">+E35+SUM(M35:R36)</f>
        <v>20.973017000000002</v>
      </c>
      <c r="T35" s="607">
        <f t="shared" ref="T35" si="175">+S35/$H$5</f>
        <v>4.6930000000000001E-3</v>
      </c>
    </row>
    <row r="36" spans="1:20" ht="12" customHeight="1">
      <c r="A36" s="300"/>
      <c r="B36" s="614"/>
      <c r="C36" s="615"/>
      <c r="D36" s="316"/>
      <c r="E36" s="590"/>
      <c r="F36" s="301">
        <f t="shared" si="2"/>
        <v>2.0977709999999998</v>
      </c>
      <c r="G36" s="302">
        <f t="shared" ref="G36" si="176">+D35*$B$4</f>
        <v>2.3465E-2</v>
      </c>
      <c r="H36" s="298">
        <f t="shared" ref="H36" si="177">+D35*$C$4</f>
        <v>0.35197499999999998</v>
      </c>
      <c r="I36" s="303">
        <f t="shared" ref="I36" si="178">+D35*$D$4</f>
        <v>0.44583500000000004</v>
      </c>
      <c r="J36" s="298">
        <f t="shared" ref="J36" si="179">+D35*$E$4</f>
        <v>0.32851000000000002</v>
      </c>
      <c r="K36" s="298">
        <f t="shared" ref="K36" si="180">+D35*$F$4</f>
        <v>0.68048500000000001</v>
      </c>
      <c r="L36" s="299">
        <f t="shared" ref="L36" si="181">+D35*$G$4</f>
        <v>0.26750099999999999</v>
      </c>
      <c r="M36" s="298">
        <f>+[1]Transa_Ltp_Camaronailon!M36</f>
        <v>0</v>
      </c>
      <c r="N36" s="298">
        <f>+[1]Transa_Ltp_Camaronailon!N36</f>
        <v>0</v>
      </c>
      <c r="O36" s="298">
        <f>+[1]Transa_Ltp_Camaronailon!O36</f>
        <v>0</v>
      </c>
      <c r="P36" s="298">
        <f>+[1]Transa_Ltp_Camaronailon!P36</f>
        <v>0</v>
      </c>
      <c r="Q36" s="298">
        <f>+[1]Transa_Ltp_Camaronailon!Q36</f>
        <v>0</v>
      </c>
      <c r="R36" s="299">
        <f>+[1]Transa_Ltp_Camaronailon!R36</f>
        <v>0</v>
      </c>
      <c r="S36" s="589"/>
      <c r="T36" s="606"/>
    </row>
    <row r="37" spans="1:20" ht="12" customHeight="1" thickBot="1">
      <c r="A37" s="292" t="s">
        <v>97</v>
      </c>
      <c r="B37" s="612" t="s">
        <v>105</v>
      </c>
      <c r="C37" s="613" t="s">
        <v>105</v>
      </c>
      <c r="D37" s="315">
        <f>+[1]Transa_Ltp_Camaronailon!D37</f>
        <v>2.7E-4</v>
      </c>
      <c r="E37" s="590">
        <f t="shared" ref="E37" si="182">+D37*$H$5</f>
        <v>1.2066300000000001</v>
      </c>
      <c r="F37" s="304">
        <f t="shared" si="2"/>
        <v>1.0859399999999999</v>
      </c>
      <c r="G37" s="305">
        <f t="shared" ref="G37" si="183">+D37*$B$3</f>
        <v>1.1339999999999999E-2</v>
      </c>
      <c r="H37" s="306">
        <f t="shared" ref="H37" si="184">+D37*$C$3</f>
        <v>0.18279000000000001</v>
      </c>
      <c r="I37" s="307">
        <f t="shared" ref="I37" si="185">+D37*$D$3</f>
        <v>0.23085</v>
      </c>
      <c r="J37" s="306">
        <f t="shared" ref="J37" si="186">+D37*$E$3</f>
        <v>0.1701</v>
      </c>
      <c r="K37" s="306">
        <f t="shared" ref="K37" si="187">+D37*$F$3</f>
        <v>0.35235</v>
      </c>
      <c r="L37" s="308">
        <f t="shared" ref="L37" si="188">+D37*$G$3</f>
        <v>0.13850999999999999</v>
      </c>
      <c r="M37" s="298">
        <f>+[1]Transa_Ltp_Camaronailon!M37</f>
        <v>0</v>
      </c>
      <c r="N37" s="298">
        <f>+[1]Transa_Ltp_Camaronailon!N37</f>
        <v>0</v>
      </c>
      <c r="O37" s="298">
        <f>+[1]Transa_Ltp_Camaronailon!O37</f>
        <v>0</v>
      </c>
      <c r="P37" s="298">
        <f>+[1]Transa_Ltp_Camaronailon!P37</f>
        <v>0</v>
      </c>
      <c r="Q37" s="298">
        <f>+[1]Transa_Ltp_Camaronailon!Q37</f>
        <v>0</v>
      </c>
      <c r="R37" s="299">
        <f>+[1]Transa_Ltp_Camaronailon!R37</f>
        <v>0</v>
      </c>
      <c r="S37" s="588">
        <f t="shared" ref="S37" si="189">+E37+SUM(M37:R38)</f>
        <v>1.2066300000000001</v>
      </c>
      <c r="T37" s="607">
        <f t="shared" ref="T37" si="190">+S37/$H$5</f>
        <v>2.7E-4</v>
      </c>
    </row>
    <row r="38" spans="1:20" ht="12" customHeight="1">
      <c r="A38" s="300"/>
      <c r="B38" s="614"/>
      <c r="C38" s="615"/>
      <c r="D38" s="316"/>
      <c r="E38" s="590"/>
      <c r="F38" s="301">
        <f t="shared" si="2"/>
        <v>0.12069000000000001</v>
      </c>
      <c r="G38" s="302">
        <f t="shared" ref="G38" si="191">+D37*$B$4</f>
        <v>1.3500000000000001E-3</v>
      </c>
      <c r="H38" s="298">
        <f t="shared" ref="H38" si="192">+D37*$C$4</f>
        <v>2.0250000000000001E-2</v>
      </c>
      <c r="I38" s="303">
        <f t="shared" ref="I38" si="193">+D37*$D$4</f>
        <v>2.5649999999999999E-2</v>
      </c>
      <c r="J38" s="298">
        <f t="shared" ref="J38" si="194">+D37*$E$4</f>
        <v>1.89E-2</v>
      </c>
      <c r="K38" s="298">
        <f t="shared" ref="K38" si="195">+D37*$F$4</f>
        <v>3.9149999999999997E-2</v>
      </c>
      <c r="L38" s="299">
        <f t="shared" ref="L38" si="196">+D37*$G$4</f>
        <v>1.5390000000000001E-2</v>
      </c>
      <c r="M38" s="298">
        <f>+[1]Transa_Ltp_Camaronailon!M38</f>
        <v>0</v>
      </c>
      <c r="N38" s="298">
        <f>+[1]Transa_Ltp_Camaronailon!N38</f>
        <v>0</v>
      </c>
      <c r="O38" s="298">
        <f>+[1]Transa_Ltp_Camaronailon!O38</f>
        <v>0</v>
      </c>
      <c r="P38" s="298">
        <f>+[1]Transa_Ltp_Camaronailon!P38</f>
        <v>0</v>
      </c>
      <c r="Q38" s="298">
        <f>+[1]Transa_Ltp_Camaronailon!Q38</f>
        <v>0</v>
      </c>
      <c r="R38" s="299">
        <f>+[1]Transa_Ltp_Camaronailon!R38</f>
        <v>0</v>
      </c>
      <c r="S38" s="589"/>
      <c r="T38" s="606"/>
    </row>
    <row r="39" spans="1:20" ht="12" customHeight="1" thickBot="1">
      <c r="A39" s="292" t="s">
        <v>97</v>
      </c>
      <c r="B39" s="612" t="s">
        <v>107</v>
      </c>
      <c r="C39" s="613" t="s">
        <v>107</v>
      </c>
      <c r="D39" s="315">
        <f>+[1]Transa_Ltp_Camaronailon!D39</f>
        <v>9.0000000000000006E-5</v>
      </c>
      <c r="E39" s="590">
        <f t="shared" si="52"/>
        <v>0.40221000000000001</v>
      </c>
      <c r="F39" s="304">
        <f t="shared" si="2"/>
        <v>0.36198000000000002</v>
      </c>
      <c r="G39" s="305">
        <f t="shared" ref="G39" si="197">+D39*$B$3</f>
        <v>3.7800000000000004E-3</v>
      </c>
      <c r="H39" s="306">
        <f t="shared" ref="H39" si="198">+D39*$C$3</f>
        <v>6.0930000000000005E-2</v>
      </c>
      <c r="I39" s="307">
        <f t="shared" ref="I39" si="199">+D39*$D$3</f>
        <v>7.6950000000000005E-2</v>
      </c>
      <c r="J39" s="306">
        <f t="shared" ref="J39" si="200">+D39*$E$3</f>
        <v>5.67E-2</v>
      </c>
      <c r="K39" s="306">
        <f t="shared" ref="K39" si="201">+D39*$F$3</f>
        <v>0.11745000000000001</v>
      </c>
      <c r="L39" s="308">
        <f t="shared" ref="L39" si="202">+D39*$G$3</f>
        <v>4.6170000000000003E-2</v>
      </c>
      <c r="M39" s="298">
        <f>+[1]Transa_Ltp_Camaronailon!M39</f>
        <v>0</v>
      </c>
      <c r="N39" s="298">
        <f>+[1]Transa_Ltp_Camaronailon!N39</f>
        <v>0</v>
      </c>
      <c r="O39" s="298">
        <f>+[1]Transa_Ltp_Camaronailon!O39</f>
        <v>0</v>
      </c>
      <c r="P39" s="298">
        <f>+[1]Transa_Ltp_Camaronailon!P39</f>
        <v>0</v>
      </c>
      <c r="Q39" s="298">
        <f>+[1]Transa_Ltp_Camaronailon!Q39</f>
        <v>0</v>
      </c>
      <c r="R39" s="299">
        <f>+[1]Transa_Ltp_Camaronailon!R39</f>
        <v>0</v>
      </c>
      <c r="S39" s="588">
        <f t="shared" ref="S39" si="203">+E39+SUM(M39:R40)</f>
        <v>0.40221000000000001</v>
      </c>
      <c r="T39" s="607">
        <f t="shared" ref="T39" si="204">+S39/$H$5</f>
        <v>9.0000000000000006E-5</v>
      </c>
    </row>
    <row r="40" spans="1:20" ht="12" customHeight="1">
      <c r="A40" s="300"/>
      <c r="B40" s="614"/>
      <c r="C40" s="615"/>
      <c r="D40" s="316"/>
      <c r="E40" s="590"/>
      <c r="F40" s="301">
        <f t="shared" si="2"/>
        <v>4.0230000000000002E-2</v>
      </c>
      <c r="G40" s="302">
        <f t="shared" ref="G40" si="205">+D39*$B$4</f>
        <v>4.5000000000000004E-4</v>
      </c>
      <c r="H40" s="298">
        <f t="shared" ref="H40" si="206">+D39*$C$4</f>
        <v>6.7500000000000008E-3</v>
      </c>
      <c r="I40" s="303">
        <f t="shared" ref="I40" si="207">+D39*$D$4</f>
        <v>8.5500000000000003E-3</v>
      </c>
      <c r="J40" s="298">
        <f t="shared" ref="J40" si="208">+D39*$E$4</f>
        <v>6.3E-3</v>
      </c>
      <c r="K40" s="298">
        <f t="shared" ref="K40" si="209">+D39*$F$4</f>
        <v>1.3050000000000001E-2</v>
      </c>
      <c r="L40" s="299">
        <f t="shared" ref="L40" si="210">+D39*$G$4</f>
        <v>5.13E-3</v>
      </c>
      <c r="M40" s="298">
        <f>+[1]Transa_Ltp_Camaronailon!M40</f>
        <v>0</v>
      </c>
      <c r="N40" s="298">
        <f>+[1]Transa_Ltp_Camaronailon!N40</f>
        <v>0</v>
      </c>
      <c r="O40" s="298">
        <f>+[1]Transa_Ltp_Camaronailon!O40</f>
        <v>0</v>
      </c>
      <c r="P40" s="298">
        <f>+[1]Transa_Ltp_Camaronailon!P40</f>
        <v>0</v>
      </c>
      <c r="Q40" s="298">
        <f>+[1]Transa_Ltp_Camaronailon!Q40</f>
        <v>0</v>
      </c>
      <c r="R40" s="299">
        <f>+[1]Transa_Ltp_Camaronailon!R40</f>
        <v>0</v>
      </c>
      <c r="S40" s="589"/>
      <c r="T40" s="606"/>
    </row>
    <row r="41" spans="1:20" ht="12" customHeight="1" thickBot="1">
      <c r="A41" s="292" t="s">
        <v>97</v>
      </c>
      <c r="B41" s="612" t="s">
        <v>127</v>
      </c>
      <c r="C41" s="613" t="s">
        <v>127</v>
      </c>
      <c r="D41" s="315">
        <f>+[1]Transa_Ltp_Camaronailon!D41</f>
        <v>2.7409999999999999E-4</v>
      </c>
      <c r="E41" s="590">
        <f t="shared" si="67"/>
        <v>1.2249528999999999</v>
      </c>
      <c r="F41" s="304">
        <f t="shared" si="2"/>
        <v>1.1024301999999999</v>
      </c>
      <c r="G41" s="305">
        <f t="shared" ref="G41" si="211">+D41*$B$3</f>
        <v>1.15122E-2</v>
      </c>
      <c r="H41" s="306">
        <f t="shared" ref="H41" si="212">+D41*$C$3</f>
        <v>0.1855657</v>
      </c>
      <c r="I41" s="307">
        <f t="shared" ref="I41" si="213">+D41*$D$3</f>
        <v>0.23435549999999999</v>
      </c>
      <c r="J41" s="306">
        <f t="shared" ref="J41" si="214">+D41*$E$3</f>
        <v>0.172683</v>
      </c>
      <c r="K41" s="306">
        <f t="shared" ref="K41" si="215">+D41*$F$3</f>
        <v>0.35770049999999998</v>
      </c>
      <c r="L41" s="308">
        <f t="shared" ref="L41" si="216">+D41*$G$3</f>
        <v>0.1406133</v>
      </c>
      <c r="M41" s="298">
        <f>+[1]Transa_Ltp_Camaronailon!M41</f>
        <v>-0.35584170000000004</v>
      </c>
      <c r="N41" s="298">
        <f>+[1]Transa_Ltp_Camaronailon!N41</f>
        <v>-5.6934672000000006</v>
      </c>
      <c r="O41" s="298">
        <f>+[1]Transa_Ltp_Camaronailon!O41</f>
        <v>-7.1925449999999982</v>
      </c>
      <c r="P41" s="298">
        <f>+[1]Transa_Ltp_Camaronailon!P41</f>
        <v>-5.2997700000000005</v>
      </c>
      <c r="Q41" s="298">
        <f>+[1]Transa_Ltp_Camaronailon!Q41</f>
        <v>-10.978095000000001</v>
      </c>
      <c r="R41" s="299">
        <f>+[1]Transa_Ltp_Camaronailon!R41</f>
        <v>-4.3155270000000012</v>
      </c>
      <c r="S41" s="588">
        <f t="shared" ref="S41" si="217">+E41+SUM(M41:R42)</f>
        <v>-32.610293000000006</v>
      </c>
      <c r="T41" s="607">
        <f t="shared" ref="T41" si="218">+S41/$H$5</f>
        <v>-7.2970000000000014E-3</v>
      </c>
    </row>
    <row r="42" spans="1:20" ht="12" customHeight="1">
      <c r="A42" s="300"/>
      <c r="B42" s="614"/>
      <c r="C42" s="615"/>
      <c r="D42" s="316"/>
      <c r="E42" s="590"/>
      <c r="F42" s="301">
        <f t="shared" si="2"/>
        <v>0.1225227</v>
      </c>
      <c r="G42" s="302">
        <f t="shared" ref="G42" si="219">+D41*$B$4</f>
        <v>1.3705E-3</v>
      </c>
      <c r="H42" s="298">
        <f t="shared" ref="H42" si="220">+D41*$C$4</f>
        <v>2.0557499999999999E-2</v>
      </c>
      <c r="I42" s="303">
        <f t="shared" ref="I42" si="221">+D41*$D$4</f>
        <v>2.60395E-2</v>
      </c>
      <c r="J42" s="298">
        <f t="shared" ref="J42" si="222">+D41*$E$4</f>
        <v>1.9186999999999999E-2</v>
      </c>
      <c r="K42" s="298">
        <f t="shared" ref="K42" si="223">+D41*$F$4</f>
        <v>3.9744500000000002E-2</v>
      </c>
      <c r="L42" s="299">
        <f t="shared" ref="L42" si="224">+D41*$G$4</f>
        <v>1.5623699999999999E-2</v>
      </c>
      <c r="M42" s="298">
        <f>+[1]Transa_Ltp_Camaronailon!M42</f>
        <v>0</v>
      </c>
      <c r="N42" s="298">
        <f>+[1]Transa_Ltp_Camaronailon!N42</f>
        <v>0</v>
      </c>
      <c r="O42" s="298">
        <f>+[1]Transa_Ltp_Camaronailon!O42</f>
        <v>0</v>
      </c>
      <c r="P42" s="298">
        <f>+[1]Transa_Ltp_Camaronailon!P42</f>
        <v>0</v>
      </c>
      <c r="Q42" s="298">
        <f>+[1]Transa_Ltp_Camaronailon!Q42</f>
        <v>0</v>
      </c>
      <c r="R42" s="299">
        <f>+[1]Transa_Ltp_Camaronailon!R42</f>
        <v>0</v>
      </c>
      <c r="S42" s="589"/>
      <c r="T42" s="606"/>
    </row>
    <row r="43" spans="1:20" ht="14.4" customHeight="1" thickBot="1">
      <c r="A43" s="292" t="s">
        <v>97</v>
      </c>
      <c r="B43" s="612" t="s">
        <v>113</v>
      </c>
      <c r="C43" s="613" t="s">
        <v>113</v>
      </c>
      <c r="D43" s="315">
        <f>+[1]Transa_Ltp_Camaronailon!D43</f>
        <v>0</v>
      </c>
      <c r="E43" s="590">
        <f t="shared" ref="E43" si="225">+D43*$H$5</f>
        <v>0</v>
      </c>
      <c r="F43" s="304">
        <f t="shared" si="2"/>
        <v>0</v>
      </c>
      <c r="G43" s="305">
        <f t="shared" ref="G43" si="226">+D43*$B$3</f>
        <v>0</v>
      </c>
      <c r="H43" s="306">
        <f t="shared" ref="H43" si="227">+D43*$C$3</f>
        <v>0</v>
      </c>
      <c r="I43" s="307">
        <f t="shared" ref="I43" si="228">+D43*$D$3</f>
        <v>0</v>
      </c>
      <c r="J43" s="306">
        <f t="shared" ref="J43" si="229">+D43*$E$3</f>
        <v>0</v>
      </c>
      <c r="K43" s="306">
        <f t="shared" ref="K43" si="230">+D43*$F$3</f>
        <v>0</v>
      </c>
      <c r="L43" s="308">
        <f t="shared" ref="L43" si="231">+D43*$G$3</f>
        <v>0</v>
      </c>
      <c r="M43" s="298">
        <f>+[1]Transa_Ltp_Camaronailon!M43</f>
        <v>0</v>
      </c>
      <c r="N43" s="298">
        <f>+[1]Transa_Ltp_Camaronailon!N43</f>
        <v>0</v>
      </c>
      <c r="O43" s="298">
        <f>+[1]Transa_Ltp_Camaronailon!O43</f>
        <v>0</v>
      </c>
      <c r="P43" s="298">
        <f>+[1]Transa_Ltp_Camaronailon!P43</f>
        <v>0</v>
      </c>
      <c r="Q43" s="298">
        <f>+[1]Transa_Ltp_Camaronailon!Q43</f>
        <v>0</v>
      </c>
      <c r="R43" s="299">
        <f>+[1]Transa_Ltp_Camaronailon!R43</f>
        <v>0</v>
      </c>
      <c r="S43" s="588">
        <f t="shared" ref="S43" si="232">+E43+SUM(M43:R44)</f>
        <v>0</v>
      </c>
      <c r="T43" s="610">
        <f t="shared" ref="T43" si="233">+S43/$H$5</f>
        <v>0</v>
      </c>
    </row>
    <row r="44" spans="1:20" ht="12" customHeight="1">
      <c r="A44" s="300"/>
      <c r="B44" s="614"/>
      <c r="C44" s="615"/>
      <c r="D44" s="316"/>
      <c r="E44" s="590"/>
      <c r="F44" s="301">
        <f t="shared" si="2"/>
        <v>0</v>
      </c>
      <c r="G44" s="302">
        <f t="shared" ref="G44" si="234">+D43*$B$4</f>
        <v>0</v>
      </c>
      <c r="H44" s="298">
        <f t="shared" ref="H44" si="235">+D43*$C$4</f>
        <v>0</v>
      </c>
      <c r="I44" s="303">
        <f t="shared" ref="I44" si="236">+D43*$D$4</f>
        <v>0</v>
      </c>
      <c r="J44" s="298">
        <f t="shared" ref="J44" si="237">+D43*$E$4</f>
        <v>0</v>
      </c>
      <c r="K44" s="298">
        <f t="shared" ref="K44" si="238">+D43*$F$4</f>
        <v>0</v>
      </c>
      <c r="L44" s="299">
        <f t="shared" ref="L44" si="239">+D43*$G$4</f>
        <v>0</v>
      </c>
      <c r="M44" s="298">
        <f>+[1]Transa_Ltp_Camaronailon!M44</f>
        <v>0</v>
      </c>
      <c r="N44" s="298">
        <f>+[1]Transa_Ltp_Camaronailon!N44</f>
        <v>0</v>
      </c>
      <c r="O44" s="298">
        <f>+[1]Transa_Ltp_Camaronailon!O44</f>
        <v>0</v>
      </c>
      <c r="P44" s="298">
        <f>+[1]Transa_Ltp_Camaronailon!P44</f>
        <v>0</v>
      </c>
      <c r="Q44" s="298">
        <f>+[1]Transa_Ltp_Camaronailon!Q44</f>
        <v>0</v>
      </c>
      <c r="R44" s="299">
        <f>+[1]Transa_Ltp_Camaronailon!R44</f>
        <v>0</v>
      </c>
      <c r="S44" s="589"/>
      <c r="T44" s="611"/>
    </row>
    <row r="45" spans="1:20" ht="12" customHeight="1" thickBot="1">
      <c r="A45" s="292" t="s">
        <v>97</v>
      </c>
      <c r="B45" s="612" t="s">
        <v>34</v>
      </c>
      <c r="C45" s="613" t="s">
        <v>34</v>
      </c>
      <c r="D45" s="315">
        <f>+[1]Transa_Ltp_Camaronailon!D45</f>
        <v>1.0000000000000001E-5</v>
      </c>
      <c r="E45" s="590">
        <f t="shared" si="52"/>
        <v>4.4690000000000001E-2</v>
      </c>
      <c r="F45" s="304">
        <f t="shared" si="2"/>
        <v>4.0220000000000006E-2</v>
      </c>
      <c r="G45" s="305">
        <f t="shared" ref="G45" si="240">+D45*$B$3</f>
        <v>4.2000000000000002E-4</v>
      </c>
      <c r="H45" s="306">
        <f t="shared" ref="H45" si="241">+D45*$C$3</f>
        <v>6.7700000000000008E-3</v>
      </c>
      <c r="I45" s="307">
        <f t="shared" ref="I45" si="242">+D45*$D$3</f>
        <v>8.5500000000000003E-3</v>
      </c>
      <c r="J45" s="306">
        <f t="shared" ref="J45" si="243">+D45*$E$3</f>
        <v>6.3000000000000009E-3</v>
      </c>
      <c r="K45" s="306">
        <f t="shared" ref="K45" si="244">+D45*$F$3</f>
        <v>1.3050000000000001E-2</v>
      </c>
      <c r="L45" s="308">
        <f t="shared" ref="L45" si="245">+D45*$G$3</f>
        <v>5.13E-3</v>
      </c>
      <c r="M45" s="298">
        <f>+[1]Transa_Ltp_Camaronailon!M45</f>
        <v>0</v>
      </c>
      <c r="N45" s="298">
        <f>+[1]Transa_Ltp_Camaronailon!N45</f>
        <v>0</v>
      </c>
      <c r="O45" s="298">
        <f>+[1]Transa_Ltp_Camaronailon!O45</f>
        <v>0</v>
      </c>
      <c r="P45" s="298">
        <f>+[1]Transa_Ltp_Camaronailon!P45</f>
        <v>0</v>
      </c>
      <c r="Q45" s="298">
        <f>+[1]Transa_Ltp_Camaronailon!Q45</f>
        <v>0</v>
      </c>
      <c r="R45" s="299">
        <f>+[1]Transa_Ltp_Camaronailon!R45</f>
        <v>0</v>
      </c>
      <c r="S45" s="588">
        <f t="shared" ref="S45" si="246">+E45+SUM(M45:R46)</f>
        <v>4.4690000000000001E-2</v>
      </c>
      <c r="T45" s="607">
        <f t="shared" ref="T45" si="247">+S45/$H$5</f>
        <v>1.0000000000000001E-5</v>
      </c>
    </row>
    <row r="46" spans="1:20" ht="12" customHeight="1">
      <c r="A46" s="300"/>
      <c r="B46" s="614"/>
      <c r="C46" s="615"/>
      <c r="D46" s="316"/>
      <c r="E46" s="590"/>
      <c r="F46" s="301">
        <f t="shared" si="2"/>
        <v>4.4700000000000009E-3</v>
      </c>
      <c r="G46" s="302">
        <f t="shared" ref="G46" si="248">+D45*$B$4</f>
        <v>5.0000000000000002E-5</v>
      </c>
      <c r="H46" s="298">
        <f t="shared" ref="H46" si="249">+D45*$C$4</f>
        <v>7.5000000000000002E-4</v>
      </c>
      <c r="I46" s="303">
        <f t="shared" ref="I46" si="250">+D45*$D$4</f>
        <v>9.5000000000000011E-4</v>
      </c>
      <c r="J46" s="298">
        <f t="shared" ref="J46" si="251">+D45*$E$4</f>
        <v>7.000000000000001E-4</v>
      </c>
      <c r="K46" s="298">
        <f t="shared" ref="K46" si="252">+D45*$F$4</f>
        <v>1.4500000000000001E-3</v>
      </c>
      <c r="L46" s="299">
        <f t="shared" ref="L46" si="253">+D45*$G$4</f>
        <v>5.7000000000000009E-4</v>
      </c>
      <c r="M46" s="298">
        <f>+[1]Transa_Ltp_Camaronailon!M46</f>
        <v>0</v>
      </c>
      <c r="N46" s="298">
        <f>+[1]Transa_Ltp_Camaronailon!N46</f>
        <v>0</v>
      </c>
      <c r="O46" s="298">
        <f>+[1]Transa_Ltp_Camaronailon!O46</f>
        <v>0</v>
      </c>
      <c r="P46" s="298">
        <f>+[1]Transa_Ltp_Camaronailon!P46</f>
        <v>0</v>
      </c>
      <c r="Q46" s="298">
        <f>+[1]Transa_Ltp_Camaronailon!Q46</f>
        <v>0</v>
      </c>
      <c r="R46" s="299">
        <f>+[1]Transa_Ltp_Camaronailon!R46</f>
        <v>0</v>
      </c>
      <c r="S46" s="589"/>
      <c r="T46" s="606"/>
    </row>
    <row r="47" spans="1:20" ht="12" customHeight="1" thickBot="1">
      <c r="A47" s="292" t="s">
        <v>97</v>
      </c>
      <c r="B47" s="612" t="s">
        <v>120</v>
      </c>
      <c r="C47" s="613" t="s">
        <v>120</v>
      </c>
      <c r="D47" s="315">
        <f>+[1]Transa_Ltp_Camaronailon!D47</f>
        <v>5.4029999999999996E-4</v>
      </c>
      <c r="E47" s="590">
        <f t="shared" si="67"/>
        <v>2.4146006999999998</v>
      </c>
      <c r="F47" s="304">
        <f t="shared" si="2"/>
        <v>2.1730866</v>
      </c>
      <c r="G47" s="305">
        <f t="shared" ref="G47" si="254">+D47*$B$3</f>
        <v>2.2692599999999997E-2</v>
      </c>
      <c r="H47" s="306">
        <f t="shared" ref="H47" si="255">+D47*$C$3</f>
        <v>0.36578309999999997</v>
      </c>
      <c r="I47" s="307">
        <f t="shared" ref="I47" si="256">+D47*$D$3</f>
        <v>0.46195649999999999</v>
      </c>
      <c r="J47" s="306">
        <f t="shared" ref="J47" si="257">+D47*$E$3</f>
        <v>0.340389</v>
      </c>
      <c r="K47" s="306">
        <f t="shared" ref="K47" si="258">+D47*$F$3</f>
        <v>0.70509149999999998</v>
      </c>
      <c r="L47" s="308">
        <f t="shared" ref="L47" si="259">+D47*$G$3</f>
        <v>0.27717389999999997</v>
      </c>
      <c r="M47" s="298">
        <f>+[1]Transa_Ltp_Camaronailon!M47</f>
        <v>0</v>
      </c>
      <c r="N47" s="298">
        <f>+[1]Transa_Ltp_Camaronailon!N47</f>
        <v>0</v>
      </c>
      <c r="O47" s="298">
        <f>+[1]Transa_Ltp_Camaronailon!O47</f>
        <v>0</v>
      </c>
      <c r="P47" s="298">
        <f>+[1]Transa_Ltp_Camaronailon!P47</f>
        <v>0</v>
      </c>
      <c r="Q47" s="298">
        <f>+[1]Transa_Ltp_Camaronailon!Q47</f>
        <v>0</v>
      </c>
      <c r="R47" s="299">
        <f>+[1]Transa_Ltp_Camaronailon!R47</f>
        <v>0</v>
      </c>
      <c r="S47" s="588">
        <f t="shared" ref="S47" si="260">+E47+SUM(M47:R48)</f>
        <v>2.4146006999999998</v>
      </c>
      <c r="T47" s="617">
        <f>+S47/$H$5</f>
        <v>5.4029999999999996E-4</v>
      </c>
    </row>
    <row r="48" spans="1:20" ht="12" customHeight="1">
      <c r="A48" s="300"/>
      <c r="B48" s="614"/>
      <c r="C48" s="615"/>
      <c r="D48" s="316"/>
      <c r="E48" s="604"/>
      <c r="F48" s="293">
        <f t="shared" si="2"/>
        <v>0.24151409999999998</v>
      </c>
      <c r="G48" s="294">
        <f t="shared" ref="G48" si="261">+D47*$B$4</f>
        <v>2.7014999999999999E-3</v>
      </c>
      <c r="H48" s="295">
        <f t="shared" ref="H48" si="262">+D47*$C$4</f>
        <v>4.0522499999999996E-2</v>
      </c>
      <c r="I48" s="296">
        <f t="shared" ref="I48" si="263">+D47*$D$4</f>
        <v>5.1328499999999999E-2</v>
      </c>
      <c r="J48" s="295">
        <f t="shared" ref="J48" si="264">+D47*$E$4</f>
        <v>3.7821E-2</v>
      </c>
      <c r="K48" s="295">
        <f t="shared" ref="K48" si="265">+D47*$F$4</f>
        <v>7.8343499999999996E-2</v>
      </c>
      <c r="L48" s="297">
        <f t="shared" ref="L48" si="266">+D47*$G$4</f>
        <v>3.0797099999999997E-2</v>
      </c>
      <c r="M48" s="298">
        <f>+[1]Transa_Ltp_Camaronailon!M48</f>
        <v>0</v>
      </c>
      <c r="N48" s="298">
        <f>+[1]Transa_Ltp_Camaronailon!N48</f>
        <v>0</v>
      </c>
      <c r="O48" s="298">
        <f>+[1]Transa_Ltp_Camaronailon!O48</f>
        <v>0</v>
      </c>
      <c r="P48" s="298">
        <f>+[1]Transa_Ltp_Camaronailon!P48</f>
        <v>0</v>
      </c>
      <c r="Q48" s="298">
        <f>+[1]Transa_Ltp_Camaronailon!Q48</f>
        <v>0</v>
      </c>
      <c r="R48" s="299">
        <f>+[1]Transa_Ltp_Camaronailon!R48</f>
        <v>0</v>
      </c>
      <c r="S48" s="589"/>
      <c r="T48" s="618"/>
    </row>
    <row r="49" spans="1:20" ht="17.100000000000001" customHeight="1" thickBot="1">
      <c r="A49" s="292" t="s">
        <v>97</v>
      </c>
      <c r="B49" s="612" t="s">
        <v>110</v>
      </c>
      <c r="C49" s="613" t="s">
        <v>110</v>
      </c>
      <c r="D49" s="315">
        <f>+[1]Transa_Ltp_Camaronailon!D49</f>
        <v>0</v>
      </c>
      <c r="E49" s="590">
        <f t="shared" ref="E49" si="267">+D49*$H$5</f>
        <v>0</v>
      </c>
      <c r="F49" s="304">
        <f t="shared" ref="F49:F54" si="268">+G49+H49+I49+J49+K49+L49</f>
        <v>0</v>
      </c>
      <c r="G49" s="305">
        <f t="shared" ref="G49" si="269">+D49*$B$3</f>
        <v>0</v>
      </c>
      <c r="H49" s="306">
        <f t="shared" ref="H49" si="270">+D49*$C$3</f>
        <v>0</v>
      </c>
      <c r="I49" s="307">
        <f t="shared" ref="I49" si="271">+D49*$D$3</f>
        <v>0</v>
      </c>
      <c r="J49" s="306">
        <f t="shared" ref="J49" si="272">+D49*$E$3</f>
        <v>0</v>
      </c>
      <c r="K49" s="306">
        <f t="shared" ref="K49" si="273">+D49*$F$3</f>
        <v>0</v>
      </c>
      <c r="L49" s="308">
        <f t="shared" ref="L49" si="274">+D49*$G$3</f>
        <v>0</v>
      </c>
      <c r="M49" s="298">
        <f>+[1]Transa_Ltp_Camaronailon!M49</f>
        <v>0</v>
      </c>
      <c r="N49" s="298">
        <f>+[1]Transa_Ltp_Camaronailon!N49</f>
        <v>0</v>
      </c>
      <c r="O49" s="298">
        <f>+[1]Transa_Ltp_Camaronailon!O49</f>
        <v>0</v>
      </c>
      <c r="P49" s="298">
        <f>+[1]Transa_Ltp_Camaronailon!P49</f>
        <v>0</v>
      </c>
      <c r="Q49" s="298">
        <f>+[1]Transa_Ltp_Camaronailon!Q49</f>
        <v>0</v>
      </c>
      <c r="R49" s="298">
        <f>+[1]Transa_Ltp_Camaronailon!R49</f>
        <v>0</v>
      </c>
      <c r="S49" s="588">
        <f t="shared" ref="S49" si="275">+E49+SUM(M49:R50)</f>
        <v>0</v>
      </c>
      <c r="T49" s="610">
        <f t="shared" ref="T49" si="276">+S49/$H$5</f>
        <v>0</v>
      </c>
    </row>
    <row r="50" spans="1:20" ht="12" customHeight="1">
      <c r="A50" s="300"/>
      <c r="B50" s="614"/>
      <c r="C50" s="615"/>
      <c r="D50" s="316"/>
      <c r="E50" s="590"/>
      <c r="F50" s="301">
        <f t="shared" si="268"/>
        <v>0</v>
      </c>
      <c r="G50" s="302">
        <f t="shared" ref="G50" si="277">+D49*$B$4</f>
        <v>0</v>
      </c>
      <c r="H50" s="298">
        <f t="shared" ref="H50" si="278">+D49*$C$4</f>
        <v>0</v>
      </c>
      <c r="I50" s="303">
        <f t="shared" ref="I50" si="279">+D49*$D$4</f>
        <v>0</v>
      </c>
      <c r="J50" s="298">
        <f t="shared" ref="J50" si="280">+D49*$E$4</f>
        <v>0</v>
      </c>
      <c r="K50" s="298">
        <f t="shared" ref="K50" si="281">+D49*$F$4</f>
        <v>0</v>
      </c>
      <c r="L50" s="299">
        <f t="shared" ref="L50" si="282">+D49*$G$4</f>
        <v>0</v>
      </c>
      <c r="M50" s="309"/>
      <c r="N50" s="309"/>
      <c r="O50" s="309"/>
      <c r="P50" s="309"/>
      <c r="Q50" s="309"/>
      <c r="R50" s="310"/>
      <c r="S50" s="589"/>
      <c r="T50" s="611"/>
    </row>
    <row r="51" spans="1:20" ht="12" customHeight="1" thickBot="1">
      <c r="A51" s="292" t="s">
        <v>97</v>
      </c>
      <c r="B51" s="612" t="s">
        <v>85</v>
      </c>
      <c r="C51" s="613" t="s">
        <v>85</v>
      </c>
      <c r="D51" s="315">
        <f>+[1]Transa_Ltp_Camaronailon!D51</f>
        <v>0</v>
      </c>
      <c r="E51" s="590">
        <f t="shared" ref="E51" si="283">+D51*$H$5</f>
        <v>0</v>
      </c>
      <c r="F51" s="304">
        <f t="shared" si="268"/>
        <v>0</v>
      </c>
      <c r="G51" s="305">
        <f t="shared" ref="G51" si="284">+D51*$B$3</f>
        <v>0</v>
      </c>
      <c r="H51" s="306">
        <f t="shared" ref="H51" si="285">+D51*$C$3</f>
        <v>0</v>
      </c>
      <c r="I51" s="307">
        <f t="shared" ref="I51" si="286">+D51*$D$3</f>
        <v>0</v>
      </c>
      <c r="J51" s="306">
        <f t="shared" ref="J51" si="287">+D51*$E$3</f>
        <v>0</v>
      </c>
      <c r="K51" s="306">
        <f t="shared" ref="K51" si="288">+D51*$F$3</f>
        <v>0</v>
      </c>
      <c r="L51" s="308">
        <f t="shared" ref="L51" si="289">+D51*$G$3</f>
        <v>0</v>
      </c>
      <c r="M51" s="309">
        <f>+[1]Transa_Ltp_Camaronailon!M51</f>
        <v>0</v>
      </c>
      <c r="N51" s="309">
        <f>+[1]Transa_Ltp_Camaronailon!N51</f>
        <v>0</v>
      </c>
      <c r="O51" s="309">
        <f>+[1]Transa_Ltp_Camaronailon!O51</f>
        <v>0</v>
      </c>
      <c r="P51" s="309">
        <f>+[1]Transa_Ltp_Camaronailon!P51</f>
        <v>0</v>
      </c>
      <c r="Q51" s="309">
        <f>+[1]Transa_Ltp_Camaronailon!Q51</f>
        <v>0</v>
      </c>
      <c r="R51" s="309">
        <f>+[1]Transa_Ltp_Camaronailon!R51</f>
        <v>0</v>
      </c>
      <c r="S51" s="588">
        <f t="shared" ref="S51" si="290">+E51+SUM(M51:R52)</f>
        <v>0</v>
      </c>
      <c r="T51" s="607">
        <f t="shared" ref="T51" si="291">+S51/$H$5</f>
        <v>0</v>
      </c>
    </row>
    <row r="52" spans="1:20" ht="12" customHeight="1">
      <c r="A52" s="300"/>
      <c r="B52" s="614"/>
      <c r="C52" s="615"/>
      <c r="D52" s="316"/>
      <c r="E52" s="590"/>
      <c r="F52" s="301">
        <f t="shared" si="268"/>
        <v>0</v>
      </c>
      <c r="G52" s="302">
        <f t="shared" ref="G52" si="292">+D51*$B$4</f>
        <v>0</v>
      </c>
      <c r="H52" s="298">
        <f t="shared" ref="H52" si="293">+D51*$C$4</f>
        <v>0</v>
      </c>
      <c r="I52" s="303">
        <f t="shared" ref="I52" si="294">+D51*$D$4</f>
        <v>0</v>
      </c>
      <c r="J52" s="298">
        <f t="shared" ref="J52" si="295">+D51*$E$4</f>
        <v>0</v>
      </c>
      <c r="K52" s="298">
        <f t="shared" ref="K52" si="296">+D51*$F$4</f>
        <v>0</v>
      </c>
      <c r="L52" s="299">
        <f t="shared" ref="L52" si="297">+D51*$G$4</f>
        <v>0</v>
      </c>
      <c r="M52" s="309"/>
      <c r="N52" s="309"/>
      <c r="O52" s="309"/>
      <c r="P52" s="309"/>
      <c r="Q52" s="309"/>
      <c r="R52" s="310"/>
      <c r="S52" s="589"/>
      <c r="T52" s="606"/>
    </row>
    <row r="53" spans="1:20" ht="12" customHeight="1" thickBot="1">
      <c r="A53" s="292" t="s">
        <v>97</v>
      </c>
      <c r="B53" s="612" t="s">
        <v>114</v>
      </c>
      <c r="C53" s="613" t="s">
        <v>114</v>
      </c>
      <c r="D53" s="315">
        <f>+[1]Transa_Ltp_Camaronailon!D53</f>
        <v>0</v>
      </c>
      <c r="E53" s="590">
        <f t="shared" ref="E53" si="298">+D53*$H$5</f>
        <v>0</v>
      </c>
      <c r="F53" s="304">
        <f t="shared" si="268"/>
        <v>0</v>
      </c>
      <c r="G53" s="305">
        <f t="shared" ref="G53" si="299">+D53*$B$3</f>
        <v>0</v>
      </c>
      <c r="H53" s="306">
        <f t="shared" ref="H53" si="300">+D53*$C$3</f>
        <v>0</v>
      </c>
      <c r="I53" s="307">
        <f t="shared" ref="I53" si="301">+D53*$D$3</f>
        <v>0</v>
      </c>
      <c r="J53" s="306">
        <f t="shared" ref="J53" si="302">+D53*$E$3</f>
        <v>0</v>
      </c>
      <c r="K53" s="306">
        <f t="shared" ref="K53" si="303">+D53*$F$3</f>
        <v>0</v>
      </c>
      <c r="L53" s="308">
        <f t="shared" ref="L53" si="304">+D53*$G$3</f>
        <v>0</v>
      </c>
      <c r="M53" s="412">
        <f>+[1]Transa_Ltp_Camaronailon!M53</f>
        <v>1.31597896621168E-2</v>
      </c>
      <c r="N53" s="412">
        <f>+[1]Transa_Ltp_Camaronailon!N53</f>
        <v>0.210556634593869</v>
      </c>
      <c r="O53" s="412">
        <f>+[1]Transa_Ltp_Camaronailon!O53</f>
        <v>0.26599574848959501</v>
      </c>
      <c r="P53" s="412">
        <f>+[1]Transa_Ltp_Camaronailon!P53</f>
        <v>0.19599686730812199</v>
      </c>
      <c r="Q53" s="412">
        <f>+[1]Transa_Ltp_Camaronailon!Q53</f>
        <v>0.40599351085253899</v>
      </c>
      <c r="R53" s="412">
        <f>+[1]Transa_Ltp_Camaronailon!R53</f>
        <v>0.159597449093757</v>
      </c>
      <c r="S53" s="588">
        <f t="shared" ref="S53" si="305">+E53+SUM(M53:R54)</f>
        <v>1.2512999999999987</v>
      </c>
      <c r="T53" s="617">
        <f>+S53/$H$5</f>
        <v>2.7999552472588916E-4</v>
      </c>
    </row>
    <row r="54" spans="1:20" ht="12" customHeight="1" thickBot="1">
      <c r="A54" s="300"/>
      <c r="B54" s="614"/>
      <c r="C54" s="615"/>
      <c r="D54" s="316"/>
      <c r="E54" s="616"/>
      <c r="F54" s="293">
        <f t="shared" si="268"/>
        <v>0</v>
      </c>
      <c r="G54" s="294">
        <f t="shared" ref="G54" si="306">+D53*$B$4</f>
        <v>0</v>
      </c>
      <c r="H54" s="295">
        <f t="shared" ref="H54" si="307">+D53*$C$4</f>
        <v>0</v>
      </c>
      <c r="I54" s="296">
        <f t="shared" ref="I54" si="308">+D53*$D$4</f>
        <v>0</v>
      </c>
      <c r="J54" s="295">
        <f t="shared" ref="J54" si="309">+D53*$E$4</f>
        <v>0</v>
      </c>
      <c r="K54" s="295">
        <f t="shared" ref="K54" si="310">+D53*$F$4</f>
        <v>0</v>
      </c>
      <c r="L54" s="297">
        <f t="shared" ref="L54" si="311">+D53*$G$4</f>
        <v>0</v>
      </c>
      <c r="M54" s="309"/>
      <c r="N54" s="309"/>
      <c r="O54" s="309"/>
      <c r="P54" s="309"/>
      <c r="Q54" s="309"/>
      <c r="R54" s="310"/>
      <c r="S54" s="589"/>
      <c r="T54" s="618"/>
    </row>
    <row r="55" spans="1:20" ht="15" customHeight="1">
      <c r="D55" s="596">
        <f>SUM(D9:D48)</f>
        <v>0.99999970000000005</v>
      </c>
      <c r="E55" s="598">
        <f>SUM(E9:E48)</f>
        <v>4468.9986592999994</v>
      </c>
      <c r="F55" s="235">
        <f>+F9+F11+F13+F15+F17+F19+F21+F23+F25+F27+F29+F31+F33++F35++F37+F39+F41+F43+F45+F47</f>
        <v>4021.9987934000005</v>
      </c>
      <c r="G55" s="235">
        <f t="shared" ref="G55:L55" si="312">+G9+G11+G13+G15+G17+G19+G21+G23+G25+G27+G29+G31+G33++G35++G37+G39+G41+G43+G45+G47</f>
        <v>41.999987399999988</v>
      </c>
      <c r="H55" s="235">
        <f t="shared" si="312"/>
        <v>676.99979689999986</v>
      </c>
      <c r="I55" s="235">
        <f t="shared" si="312"/>
        <v>854.99974350000036</v>
      </c>
      <c r="J55" s="235">
        <f t="shared" si="312"/>
        <v>629.99981100000002</v>
      </c>
      <c r="K55" s="235">
        <f t="shared" si="312"/>
        <v>1304.9996084999996</v>
      </c>
      <c r="L55" s="235">
        <f t="shared" si="312"/>
        <v>512.99984610000001</v>
      </c>
      <c r="M55" s="600">
        <f>SUM(M9:M54)</f>
        <v>0.10744199999999988</v>
      </c>
      <c r="N55" s="600">
        <f t="shared" ref="N55:R55" si="313">SUM(N9:N54)</f>
        <v>1.7190719999999984</v>
      </c>
      <c r="O55" s="600">
        <f t="shared" si="313"/>
        <v>2.1717000000000066</v>
      </c>
      <c r="P55" s="600">
        <f t="shared" si="313"/>
        <v>1.6001999999999998</v>
      </c>
      <c r="Q55" s="600">
        <f t="shared" si="313"/>
        <v>3.3146999999999962</v>
      </c>
      <c r="R55" s="602">
        <f t="shared" si="313"/>
        <v>1.3030199999999996</v>
      </c>
      <c r="S55" s="594">
        <f>SUM(S9:S54)</f>
        <v>4479.2147932999997</v>
      </c>
      <c r="T55" s="608">
        <f>SUM(T9:T54)</f>
        <v>1.0022857000000001</v>
      </c>
    </row>
    <row r="56" spans="1:20" ht="12" customHeight="1" thickBot="1">
      <c r="D56" s="597"/>
      <c r="E56" s="599"/>
      <c r="F56" s="236">
        <f>+F10+F12+F14+F16+F18+F20+F22+F24+F26+F28+F30+F32+F34++F36++F38+F40+F42+F44+F46+F48</f>
        <v>446.9998659000002</v>
      </c>
      <c r="G56" s="236">
        <f t="shared" ref="G56:L56" si="314">+G10+G12+G14+G16+G18+G20+G22+G24+G26+G28+G30+G32+G34++G36++G38+G40+G42+G44+G46+G48</f>
        <v>4.9999985000000002</v>
      </c>
      <c r="H56" s="236">
        <f t="shared" si="314"/>
        <v>74.999977499999972</v>
      </c>
      <c r="I56" s="236">
        <f t="shared" si="314"/>
        <v>94.999971500000001</v>
      </c>
      <c r="J56" s="236">
        <f t="shared" si="314"/>
        <v>69.999978999999982</v>
      </c>
      <c r="K56" s="236">
        <f t="shared" si="314"/>
        <v>144.9999565</v>
      </c>
      <c r="L56" s="236">
        <f t="shared" si="314"/>
        <v>56.999982900000013</v>
      </c>
      <c r="M56" s="601"/>
      <c r="N56" s="601"/>
      <c r="O56" s="601"/>
      <c r="P56" s="601"/>
      <c r="Q56" s="601"/>
      <c r="R56" s="603"/>
      <c r="S56" s="595"/>
      <c r="T56" s="609"/>
    </row>
    <row r="57" spans="1:20" ht="12" customHeight="1"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</row>
    <row r="59" spans="1:20" ht="12" customHeight="1">
      <c r="S59" s="311"/>
    </row>
    <row r="60" spans="1:20" ht="12" customHeight="1">
      <c r="P60" s="312"/>
      <c r="Q60" s="312"/>
      <c r="R60" s="312"/>
      <c r="S60" s="313"/>
      <c r="T60" s="312"/>
    </row>
    <row r="61" spans="1:20" ht="12" customHeight="1">
      <c r="P61" s="312"/>
      <c r="Q61" s="312"/>
      <c r="R61" s="312"/>
      <c r="S61" s="314"/>
      <c r="T61" s="312"/>
    </row>
  </sheetData>
  <mergeCells count="105">
    <mergeCell ref="B8:C8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B47:C48"/>
    <mergeCell ref="B49:C50"/>
    <mergeCell ref="S51:S52"/>
    <mergeCell ref="T51:T52"/>
    <mergeCell ref="E53:E54"/>
    <mergeCell ref="S53:S54"/>
    <mergeCell ref="T53:T54"/>
    <mergeCell ref="B51:C52"/>
    <mergeCell ref="B53:C54"/>
    <mergeCell ref="T45:T46"/>
    <mergeCell ref="T47:T48"/>
    <mergeCell ref="S45:S46"/>
    <mergeCell ref="E45:E46"/>
    <mergeCell ref="E43:E44"/>
    <mergeCell ref="S43:S44"/>
    <mergeCell ref="T55:T5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9:T50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S55:S56"/>
    <mergeCell ref="S47:S48"/>
    <mergeCell ref="D55:D56"/>
    <mergeCell ref="E55:E56"/>
    <mergeCell ref="M55:M56"/>
    <mergeCell ref="N55:N56"/>
    <mergeCell ref="O55:O56"/>
    <mergeCell ref="P55:P56"/>
    <mergeCell ref="Q55:Q56"/>
    <mergeCell ref="R55:R56"/>
    <mergeCell ref="E49:E50"/>
    <mergeCell ref="S49:S50"/>
    <mergeCell ref="E51:E52"/>
    <mergeCell ref="E47:E48"/>
    <mergeCell ref="E41:E42"/>
    <mergeCell ref="S41:S42"/>
    <mergeCell ref="S37:S38"/>
    <mergeCell ref="E39:E40"/>
    <mergeCell ref="E37:E38"/>
    <mergeCell ref="S39:S40"/>
    <mergeCell ref="S35:S36"/>
    <mergeCell ref="E35:E36"/>
    <mergeCell ref="S33:S34"/>
    <mergeCell ref="E33:E34"/>
    <mergeCell ref="E31:E32"/>
    <mergeCell ref="S31:S32"/>
    <mergeCell ref="E29:E30"/>
    <mergeCell ref="S29:S30"/>
    <mergeCell ref="S25:S26"/>
    <mergeCell ref="E27:E28"/>
    <mergeCell ref="E25:E26"/>
    <mergeCell ref="S27:S28"/>
    <mergeCell ref="E23:E24"/>
    <mergeCell ref="S23:S24"/>
    <mergeCell ref="S9:S10"/>
    <mergeCell ref="E11:E12"/>
    <mergeCell ref="S11:S12"/>
    <mergeCell ref="G7:L7"/>
    <mergeCell ref="M7:R7"/>
    <mergeCell ref="E9:E10"/>
    <mergeCell ref="S19:S20"/>
    <mergeCell ref="E21:E22"/>
    <mergeCell ref="E19:E20"/>
    <mergeCell ref="S21:S22"/>
    <mergeCell ref="S17:S18"/>
    <mergeCell ref="S15:S16"/>
    <mergeCell ref="E17:E18"/>
    <mergeCell ref="S13:S14"/>
    <mergeCell ref="E15:E16"/>
    <mergeCell ref="E13:E14"/>
  </mergeCells>
  <conditionalFormatting sqref="M9:R10">
    <cfRule type="cellIs" dxfId="2" priority="3" operator="lessThan">
      <formula>0</formula>
    </cfRule>
  </conditionalFormatting>
  <conditionalFormatting sqref="M9:R54">
    <cfRule type="cellIs" dxfId="1" priority="2" operator="lessThan">
      <formula>0</formula>
    </cfRule>
  </conditionalFormatting>
  <conditionalFormatting sqref="G9:L54">
    <cfRule type="cellIs" dxfId="0" priority="1" operator="greaterThan">
      <formula>0</formula>
    </cfRule>
  </conditionalFormatting>
  <pageMargins left="0.7" right="0.7" top="0.75" bottom="0.75" header="0.3" footer="0.3"/>
  <pageSetup paperSize="162" orientation="portrait" r:id="rId1"/>
  <ignoredErrors>
    <ignoredError sqref="G10:L18 G19:L34 G35:L36 G37:L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Resumen anual_</vt:lpstr>
      <vt:lpstr>Resumen periodo</vt:lpstr>
      <vt:lpstr>Control Cuota Artesanal</vt:lpstr>
      <vt:lpstr>Control Cuota LTP</vt:lpstr>
      <vt:lpstr>PESCA INVES</vt:lpstr>
      <vt:lpstr>Transa_Ltp_Camaronailon</vt:lpstr>
      <vt:lpstr>'Resumen anual_'!Área_de_impresión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2019-04-05T23:12:34Z</dcterms:modified>
</cp:coreProperties>
</file>