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2\1.- Bentonicos\"/>
    </mc:Choice>
  </mc:AlternateContent>
  <bookViews>
    <workbookView xWindow="0" yWindow="0" windowWidth="19200" windowHeight="11295" tabRatio="728"/>
  </bookViews>
  <sheets>
    <sheet name="RESUMEN " sheetId="1" r:id="rId1"/>
    <sheet name="CUOTA ARTESANAL" sheetId="2" r:id="rId2"/>
    <sheet name="REMANENTE" sheetId="10" state="hidden" r:id="rId3"/>
    <sheet name="CESIONES INDIVIDUALES" sheetId="5" r:id="rId4"/>
    <sheet name="CUOTA LTP" sheetId="11" r:id="rId5"/>
    <sheet name="PESCA INVESTIGACION" sheetId="6" r:id="rId6"/>
    <sheet name="PAG. WEB" sheetId="4" r:id="rId7"/>
    <sheet name="Hoja2" sheetId="8" state="hidden" r:id="rId8"/>
    <sheet name="Hoja1" sheetId="9" r:id="rId9"/>
  </sheets>
  <definedNames>
    <definedName name="_xlnm._FilterDatabase" localSheetId="6" hidden="1">'PAG. WEB'!$A$1:$Q$210</definedName>
  </definedNames>
  <calcPr calcId="162913"/>
</workbook>
</file>

<file path=xl/calcChain.xml><?xml version="1.0" encoding="utf-8"?>
<calcChain xmlns="http://schemas.openxmlformats.org/spreadsheetml/2006/main">
  <c r="H104" i="11" l="1"/>
  <c r="H98" i="11" l="1"/>
  <c r="H62" i="11"/>
  <c r="H20" i="11" l="1"/>
  <c r="F8" i="11" l="1"/>
  <c r="F50" i="11"/>
  <c r="F92" i="11"/>
  <c r="F98" i="11" l="1"/>
  <c r="K132" i="11" l="1"/>
  <c r="N132" i="11"/>
  <c r="K86" i="11"/>
  <c r="I86" i="11"/>
  <c r="J86" i="11"/>
  <c r="N86" i="11"/>
  <c r="I87" i="11"/>
  <c r="J87" i="11"/>
  <c r="K44" i="11"/>
  <c r="N44" i="11"/>
  <c r="I84" i="11" l="1"/>
  <c r="J84" i="11"/>
  <c r="I85" i="11"/>
  <c r="J85" i="11"/>
  <c r="K128" i="11" l="1"/>
  <c r="N128" i="11"/>
  <c r="N84" i="11"/>
  <c r="K82" i="11"/>
  <c r="N82" i="11"/>
  <c r="K40" i="11"/>
  <c r="N40" i="11"/>
  <c r="F12" i="11" l="1"/>
  <c r="H136" i="11"/>
  <c r="N130" i="11" l="1"/>
  <c r="H205" i="4"/>
  <c r="H204" i="4"/>
  <c r="H202" i="4"/>
  <c r="H201" i="4"/>
  <c r="H199" i="4"/>
  <c r="H198" i="4"/>
  <c r="H193" i="4"/>
  <c r="H192" i="4"/>
  <c r="H190" i="4"/>
  <c r="H189" i="4"/>
  <c r="H187" i="4"/>
  <c r="H186" i="4"/>
  <c r="E176" i="4"/>
  <c r="E175" i="4"/>
  <c r="E174" i="4"/>
  <c r="H184" i="4"/>
  <c r="H183" i="4"/>
  <c r="H181" i="4"/>
  <c r="H180" i="4"/>
  <c r="H178" i="4"/>
  <c r="H177" i="4"/>
  <c r="H175" i="4"/>
  <c r="H174" i="4"/>
  <c r="H169" i="4"/>
  <c r="H168" i="4"/>
  <c r="H166" i="4"/>
  <c r="H165" i="4"/>
  <c r="H157" i="4"/>
  <c r="H156" i="4"/>
  <c r="H142" i="4"/>
  <c r="H141" i="4"/>
  <c r="H139" i="4"/>
  <c r="H138" i="4"/>
  <c r="H136" i="4"/>
  <c r="H135" i="4"/>
  <c r="H133" i="4"/>
  <c r="H132" i="4"/>
  <c r="H130" i="4"/>
  <c r="H129" i="4"/>
  <c r="H127" i="4"/>
  <c r="H126" i="4"/>
  <c r="H124" i="4"/>
  <c r="H123" i="4"/>
  <c r="H121" i="4"/>
  <c r="H120" i="4"/>
  <c r="H118" i="4"/>
  <c r="H117" i="4"/>
  <c r="H112" i="4"/>
  <c r="H111" i="4"/>
  <c r="H109" i="4"/>
  <c r="H108" i="4"/>
  <c r="H100" i="4"/>
  <c r="H99" i="4"/>
  <c r="E9" i="11"/>
  <c r="H40" i="4" s="1"/>
  <c r="E7" i="11"/>
  <c r="H37" i="4" s="1"/>
  <c r="E43" i="11"/>
  <c r="E21" i="11"/>
  <c r="H58" i="4" s="1"/>
  <c r="E13" i="11"/>
  <c r="E6" i="11"/>
  <c r="H36" i="4" s="1"/>
  <c r="E8" i="11"/>
  <c r="H39" i="4" s="1"/>
  <c r="E20" i="11"/>
  <c r="H57" i="4" s="1"/>
  <c r="E12" i="11"/>
  <c r="E42" i="11"/>
  <c r="E47" i="11"/>
  <c r="H91" i="4" s="1"/>
  <c r="E46" i="11"/>
  <c r="E14" i="11"/>
  <c r="H48" i="4" s="1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77" i="4"/>
  <c r="E180" i="4"/>
  <c r="E179" i="4"/>
  <c r="E178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2" i="4"/>
  <c r="E80" i="4"/>
  <c r="E79" i="4"/>
  <c r="E78" i="4"/>
  <c r="E77" i="4"/>
  <c r="E76" i="4"/>
  <c r="E75" i="4"/>
  <c r="E74" i="4"/>
  <c r="E73" i="4"/>
  <c r="E72" i="4"/>
  <c r="E68" i="4"/>
  <c r="E67" i="4"/>
  <c r="E66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O81" i="4"/>
  <c r="O82" i="4"/>
  <c r="O83" i="4"/>
  <c r="O84" i="4"/>
  <c r="O85" i="4"/>
  <c r="O86" i="4"/>
  <c r="O87" i="4"/>
  <c r="O88" i="4"/>
  <c r="O89" i="4"/>
  <c r="K36" i="4"/>
  <c r="K37" i="4"/>
  <c r="K39" i="4"/>
  <c r="K40" i="4"/>
  <c r="K42" i="4"/>
  <c r="K43" i="4"/>
  <c r="K45" i="4"/>
  <c r="K46" i="4"/>
  <c r="K48" i="4"/>
  <c r="K49" i="4"/>
  <c r="K51" i="4"/>
  <c r="K52" i="4"/>
  <c r="K54" i="4"/>
  <c r="K55" i="4"/>
  <c r="K57" i="4"/>
  <c r="K58" i="4"/>
  <c r="K60" i="4"/>
  <c r="K61" i="4"/>
  <c r="K63" i="4"/>
  <c r="K64" i="4"/>
  <c r="K66" i="4"/>
  <c r="K67" i="4"/>
  <c r="K69" i="4"/>
  <c r="K70" i="4"/>
  <c r="K72" i="4"/>
  <c r="K73" i="4"/>
  <c r="K75" i="4"/>
  <c r="K76" i="4"/>
  <c r="K78" i="4"/>
  <c r="K79" i="4"/>
  <c r="K81" i="4"/>
  <c r="K82" i="4"/>
  <c r="K84" i="4"/>
  <c r="K85" i="4"/>
  <c r="K87" i="4"/>
  <c r="K88" i="4"/>
  <c r="K90" i="4"/>
  <c r="K91" i="4"/>
  <c r="I36" i="4"/>
  <c r="I37" i="4"/>
  <c r="I39" i="4"/>
  <c r="I40" i="4"/>
  <c r="I42" i="4"/>
  <c r="I43" i="4"/>
  <c r="I45" i="4"/>
  <c r="I46" i="4"/>
  <c r="I48" i="4"/>
  <c r="I49" i="4"/>
  <c r="I51" i="4"/>
  <c r="I52" i="4"/>
  <c r="I54" i="4"/>
  <c r="I55" i="4"/>
  <c r="I57" i="4"/>
  <c r="I58" i="4"/>
  <c r="I60" i="4"/>
  <c r="I61" i="4"/>
  <c r="I63" i="4"/>
  <c r="I64" i="4"/>
  <c r="I66" i="4"/>
  <c r="I67" i="4"/>
  <c r="I69" i="4"/>
  <c r="I70" i="4"/>
  <c r="I72" i="4"/>
  <c r="I73" i="4"/>
  <c r="I75" i="4"/>
  <c r="I76" i="4"/>
  <c r="I78" i="4"/>
  <c r="I79" i="4"/>
  <c r="I81" i="4"/>
  <c r="I82" i="4"/>
  <c r="I84" i="4"/>
  <c r="I85" i="4"/>
  <c r="I88" i="4"/>
  <c r="I90" i="4"/>
  <c r="I91" i="4"/>
  <c r="H90" i="4"/>
  <c r="H87" i="4"/>
  <c r="H85" i="4"/>
  <c r="H84" i="4"/>
  <c r="H82" i="4"/>
  <c r="H81" i="4"/>
  <c r="E89" i="4"/>
  <c r="E88" i="4"/>
  <c r="E87" i="4"/>
  <c r="E86" i="4"/>
  <c r="E85" i="4"/>
  <c r="E84" i="4"/>
  <c r="E83" i="4"/>
  <c r="E81" i="4"/>
  <c r="E71" i="4"/>
  <c r="E70" i="4"/>
  <c r="E69" i="4"/>
  <c r="E65" i="4"/>
  <c r="E64" i="4"/>
  <c r="E63" i="4"/>
  <c r="M141" i="4"/>
  <c r="M142" i="4"/>
  <c r="M205" i="4"/>
  <c r="M207" i="4"/>
  <c r="M208" i="4"/>
  <c r="M209" i="4"/>
  <c r="K93" i="4"/>
  <c r="K94" i="4"/>
  <c r="K96" i="4"/>
  <c r="K97" i="4"/>
  <c r="K99" i="4"/>
  <c r="K100" i="4"/>
  <c r="K102" i="4"/>
  <c r="K103" i="4"/>
  <c r="K105" i="4"/>
  <c r="K106" i="4"/>
  <c r="K108" i="4"/>
  <c r="K109" i="4"/>
  <c r="K111" i="4"/>
  <c r="K112" i="4"/>
  <c r="K114" i="4"/>
  <c r="K115" i="4"/>
  <c r="K117" i="4"/>
  <c r="K118" i="4"/>
  <c r="K120" i="4"/>
  <c r="K121" i="4"/>
  <c r="K123" i="4"/>
  <c r="K124" i="4"/>
  <c r="K126" i="4"/>
  <c r="K127" i="4"/>
  <c r="K129" i="4"/>
  <c r="K130" i="4"/>
  <c r="K132" i="4"/>
  <c r="K133" i="4"/>
  <c r="K135" i="4"/>
  <c r="K136" i="4"/>
  <c r="K138" i="4"/>
  <c r="K139" i="4"/>
  <c r="K141" i="4"/>
  <c r="L141" i="4"/>
  <c r="K142" i="4"/>
  <c r="L142" i="4"/>
  <c r="K143" i="4"/>
  <c r="K144" i="4"/>
  <c r="K145" i="4"/>
  <c r="K147" i="4"/>
  <c r="K148" i="4"/>
  <c r="K150" i="4"/>
  <c r="K151" i="4"/>
  <c r="K153" i="4"/>
  <c r="K154" i="4"/>
  <c r="K156" i="4"/>
  <c r="K157" i="4"/>
  <c r="K159" i="4"/>
  <c r="K160" i="4"/>
  <c r="K162" i="4"/>
  <c r="K163" i="4"/>
  <c r="K165" i="4"/>
  <c r="K166" i="4"/>
  <c r="K168" i="4"/>
  <c r="K169" i="4"/>
  <c r="K171" i="4"/>
  <c r="K172" i="4"/>
  <c r="K174" i="4"/>
  <c r="K175" i="4"/>
  <c r="K177" i="4"/>
  <c r="K178" i="4"/>
  <c r="K180" i="4"/>
  <c r="K181" i="4"/>
  <c r="K183" i="4"/>
  <c r="K184" i="4"/>
  <c r="K186" i="4"/>
  <c r="K187" i="4"/>
  <c r="K189" i="4"/>
  <c r="K190" i="4"/>
  <c r="K192" i="4"/>
  <c r="K193" i="4"/>
  <c r="K195" i="4"/>
  <c r="K196" i="4"/>
  <c r="K198" i="4"/>
  <c r="K199" i="4"/>
  <c r="K200" i="4"/>
  <c r="K201" i="4"/>
  <c r="K202" i="4"/>
  <c r="K205" i="4"/>
  <c r="L205" i="4"/>
  <c r="K207" i="4"/>
  <c r="L207" i="4"/>
  <c r="K208" i="4"/>
  <c r="L208" i="4"/>
  <c r="K209" i="4"/>
  <c r="L209" i="4"/>
  <c r="I93" i="4"/>
  <c r="I94" i="4"/>
  <c r="I96" i="4"/>
  <c r="I97" i="4"/>
  <c r="I99" i="4"/>
  <c r="I100" i="4"/>
  <c r="I102" i="4"/>
  <c r="I103" i="4"/>
  <c r="I105" i="4"/>
  <c r="I106" i="4"/>
  <c r="I108" i="4"/>
  <c r="I109" i="4"/>
  <c r="I111" i="4"/>
  <c r="I112" i="4"/>
  <c r="I114" i="4"/>
  <c r="I115" i="4"/>
  <c r="I117" i="4"/>
  <c r="I118" i="4"/>
  <c r="I120" i="4"/>
  <c r="I121" i="4"/>
  <c r="I123" i="4"/>
  <c r="I124" i="4"/>
  <c r="I126" i="4"/>
  <c r="I127" i="4"/>
  <c r="I129" i="4"/>
  <c r="I130" i="4"/>
  <c r="I132" i="4"/>
  <c r="I133" i="4"/>
  <c r="I135" i="4"/>
  <c r="I136" i="4"/>
  <c r="I138" i="4"/>
  <c r="I139" i="4"/>
  <c r="J141" i="4"/>
  <c r="I142" i="4"/>
  <c r="J142" i="4"/>
  <c r="I144" i="4"/>
  <c r="I145" i="4"/>
  <c r="I147" i="4"/>
  <c r="I148" i="4"/>
  <c r="I150" i="4"/>
  <c r="I151" i="4"/>
  <c r="I153" i="4"/>
  <c r="I154" i="4"/>
  <c r="I156" i="4"/>
  <c r="I157" i="4"/>
  <c r="I159" i="4"/>
  <c r="I160" i="4"/>
  <c r="I162" i="4"/>
  <c r="I163" i="4"/>
  <c r="I165" i="4"/>
  <c r="I166" i="4"/>
  <c r="I168" i="4"/>
  <c r="I169" i="4"/>
  <c r="I171" i="4"/>
  <c r="I172" i="4"/>
  <c r="I174" i="4"/>
  <c r="I175" i="4"/>
  <c r="I177" i="4"/>
  <c r="I178" i="4"/>
  <c r="I180" i="4"/>
  <c r="I181" i="4"/>
  <c r="I183" i="4"/>
  <c r="I184" i="4"/>
  <c r="I186" i="4"/>
  <c r="I187" i="4"/>
  <c r="I189" i="4"/>
  <c r="I190" i="4"/>
  <c r="I192" i="4"/>
  <c r="I193" i="4"/>
  <c r="I195" i="4"/>
  <c r="I196" i="4"/>
  <c r="I199" i="4"/>
  <c r="I201" i="4"/>
  <c r="I202" i="4"/>
  <c r="I205" i="4"/>
  <c r="J205" i="4"/>
  <c r="I207" i="4"/>
  <c r="J207" i="4"/>
  <c r="I208" i="4"/>
  <c r="J208" i="4"/>
  <c r="I209" i="4"/>
  <c r="J209" i="4"/>
  <c r="H79" i="4"/>
  <c r="H78" i="4"/>
  <c r="H76" i="4"/>
  <c r="H75" i="4"/>
  <c r="H73" i="4"/>
  <c r="H72" i="4"/>
  <c r="H70" i="4"/>
  <c r="H69" i="4"/>
  <c r="H67" i="4"/>
  <c r="H66" i="4"/>
  <c r="H64" i="4"/>
  <c r="H63" i="4"/>
  <c r="H61" i="4"/>
  <c r="H60" i="4"/>
  <c r="H55" i="4"/>
  <c r="H54" i="4"/>
  <c r="H52" i="4"/>
  <c r="H51" i="4"/>
  <c r="H46" i="4"/>
  <c r="H45" i="4"/>
  <c r="H43" i="4"/>
  <c r="H42" i="4"/>
  <c r="N42" i="11"/>
  <c r="K89" i="4" s="1"/>
  <c r="G46" i="11"/>
  <c r="J90" i="4" s="1"/>
  <c r="E56" i="11"/>
  <c r="H105" i="4" s="1"/>
  <c r="E84" i="11"/>
  <c r="E55" i="11"/>
  <c r="H103" i="4" s="1"/>
  <c r="E54" i="11"/>
  <c r="H102" i="4" s="1"/>
  <c r="E105" i="11"/>
  <c r="H172" i="4" s="1"/>
  <c r="E104" i="11"/>
  <c r="H171" i="4" s="1"/>
  <c r="E93" i="11"/>
  <c r="H154" i="4" s="1"/>
  <c r="E92" i="11"/>
  <c r="H153" i="4" s="1"/>
  <c r="E97" i="11"/>
  <c r="H160" i="4" s="1"/>
  <c r="E96" i="11"/>
  <c r="H159" i="4" s="1"/>
  <c r="E91" i="11"/>
  <c r="H151" i="4" s="1"/>
  <c r="E90" i="11"/>
  <c r="H150" i="4" s="1"/>
  <c r="E131" i="11"/>
  <c r="H208" i="4" s="1"/>
  <c r="E130" i="11"/>
  <c r="E121" i="11"/>
  <c r="H196" i="4" s="1"/>
  <c r="E120" i="11"/>
  <c r="H195" i="4" s="1"/>
  <c r="E98" i="11"/>
  <c r="H162" i="4" s="1"/>
  <c r="E99" i="11"/>
  <c r="H163" i="4" s="1"/>
  <c r="E51" i="11"/>
  <c r="H97" i="4" s="1"/>
  <c r="E50" i="11"/>
  <c r="H96" i="4" s="1"/>
  <c r="E49" i="11"/>
  <c r="H94" i="4" s="1"/>
  <c r="E48" i="11"/>
  <c r="H93" i="4" s="1"/>
  <c r="E85" i="11"/>
  <c r="H145" i="4" s="1"/>
  <c r="E63" i="11"/>
  <c r="H115" i="4" s="1"/>
  <c r="E62" i="11"/>
  <c r="H114" i="4" s="1"/>
  <c r="E89" i="11"/>
  <c r="H148" i="4" s="1"/>
  <c r="E88" i="11"/>
  <c r="H147" i="4" s="1"/>
  <c r="E57" i="11"/>
  <c r="H106" i="4" s="1"/>
  <c r="E15" i="11"/>
  <c r="H49" i="4" s="1"/>
  <c r="H144" i="4" l="1"/>
  <c r="K84" i="11"/>
  <c r="H146" i="4" s="1"/>
  <c r="K130" i="11"/>
  <c r="H209" i="4" s="1"/>
  <c r="H207" i="4"/>
  <c r="K42" i="11"/>
  <c r="J93" i="4"/>
  <c r="H88" i="4"/>
  <c r="R10" i="11"/>
  <c r="U8" i="11"/>
  <c r="H15" i="1" s="1"/>
  <c r="U9" i="11"/>
  <c r="H89" i="4" l="1"/>
  <c r="E17" i="1"/>
  <c r="D2" i="9" s="1"/>
  <c r="H25" i="9" s="1"/>
  <c r="R9" i="11"/>
  <c r="E16" i="1" s="1"/>
  <c r="C2" i="9" s="1"/>
  <c r="G25" i="9" s="1"/>
  <c r="H16" i="1"/>
  <c r="G10" i="11"/>
  <c r="G6" i="11"/>
  <c r="N134" i="11"/>
  <c r="K203" i="4" s="1"/>
  <c r="K134" i="11"/>
  <c r="N126" i="11"/>
  <c r="K197" i="4" s="1"/>
  <c r="K126" i="11"/>
  <c r="H206" i="4" s="1"/>
  <c r="N124" i="11"/>
  <c r="K194" i="4" s="1"/>
  <c r="K124" i="11"/>
  <c r="H203" i="4" s="1"/>
  <c r="N122" i="11"/>
  <c r="K191" i="4" s="1"/>
  <c r="L122" i="11"/>
  <c r="I191" i="4" s="1"/>
  <c r="K122" i="11"/>
  <c r="H200" i="4" s="1"/>
  <c r="G122" i="11"/>
  <c r="N120" i="11"/>
  <c r="K188" i="4" s="1"/>
  <c r="N118" i="11"/>
  <c r="K118" i="11"/>
  <c r="H194" i="4" s="1"/>
  <c r="N116" i="11"/>
  <c r="L116" i="11"/>
  <c r="K116" i="11"/>
  <c r="H191" i="4" s="1"/>
  <c r="G116" i="11"/>
  <c r="N114" i="11"/>
  <c r="K185" i="4" s="1"/>
  <c r="K114" i="11"/>
  <c r="H188" i="4" s="1"/>
  <c r="N112" i="11"/>
  <c r="K182" i="4" s="1"/>
  <c r="K112" i="11"/>
  <c r="H185" i="4" s="1"/>
  <c r="N110" i="11"/>
  <c r="K179" i="4" s="1"/>
  <c r="L110" i="11"/>
  <c r="I179" i="4" s="1"/>
  <c r="K110" i="11"/>
  <c r="H182" i="4" s="1"/>
  <c r="G110" i="11"/>
  <c r="N108" i="11"/>
  <c r="K176" i="4" s="1"/>
  <c r="L108" i="11"/>
  <c r="I176" i="4" s="1"/>
  <c r="K108" i="11"/>
  <c r="H179" i="4" s="1"/>
  <c r="G108" i="11"/>
  <c r="N106" i="11"/>
  <c r="K173" i="4" s="1"/>
  <c r="L106" i="11"/>
  <c r="I173" i="4" s="1"/>
  <c r="K106" i="11"/>
  <c r="H176" i="4" s="1"/>
  <c r="G106" i="11"/>
  <c r="N102" i="11"/>
  <c r="K167" i="4" s="1"/>
  <c r="L102" i="11"/>
  <c r="I167" i="4" s="1"/>
  <c r="K102" i="11"/>
  <c r="H170" i="4" s="1"/>
  <c r="G102" i="11"/>
  <c r="N100" i="11"/>
  <c r="K164" i="4" s="1"/>
  <c r="L100" i="11"/>
  <c r="I164" i="4" s="1"/>
  <c r="K100" i="11"/>
  <c r="H167" i="4" s="1"/>
  <c r="G100" i="11"/>
  <c r="N98" i="11"/>
  <c r="K161" i="4" s="1"/>
  <c r="L98" i="11"/>
  <c r="I161" i="4" s="1"/>
  <c r="N96" i="11"/>
  <c r="K158" i="4" s="1"/>
  <c r="N94" i="11"/>
  <c r="K155" i="4" s="1"/>
  <c r="L94" i="11"/>
  <c r="I155" i="4" s="1"/>
  <c r="K94" i="11"/>
  <c r="H158" i="4" s="1"/>
  <c r="G94" i="11"/>
  <c r="N90" i="11"/>
  <c r="K149" i="4" s="1"/>
  <c r="L90" i="11"/>
  <c r="I149" i="4" s="1"/>
  <c r="G90" i="11"/>
  <c r="N88" i="11"/>
  <c r="K146" i="4" s="1"/>
  <c r="N80" i="11"/>
  <c r="K140" i="4" s="1"/>
  <c r="K80" i="11"/>
  <c r="H143" i="4" s="1"/>
  <c r="N78" i="11"/>
  <c r="K78" i="11"/>
  <c r="H140" i="4" s="1"/>
  <c r="N76" i="11"/>
  <c r="K76" i="11"/>
  <c r="H137" i="4" s="1"/>
  <c r="N74" i="11"/>
  <c r="K137" i="4" s="1"/>
  <c r="L74" i="11"/>
  <c r="I137" i="4" s="1"/>
  <c r="K74" i="11"/>
  <c r="H134" i="4" s="1"/>
  <c r="G74" i="11"/>
  <c r="N72" i="11"/>
  <c r="K72" i="11"/>
  <c r="H131" i="4" s="1"/>
  <c r="N70" i="11"/>
  <c r="K131" i="4" s="1"/>
  <c r="K70" i="11"/>
  <c r="H128" i="4" s="1"/>
  <c r="N68" i="11"/>
  <c r="K128" i="4" s="1"/>
  <c r="L68" i="11"/>
  <c r="I128" i="4" s="1"/>
  <c r="K68" i="11"/>
  <c r="H125" i="4" s="1"/>
  <c r="G68" i="11"/>
  <c r="N66" i="11"/>
  <c r="K125" i="4" s="1"/>
  <c r="L66" i="11"/>
  <c r="I125" i="4" s="1"/>
  <c r="K66" i="11"/>
  <c r="H122" i="4" s="1"/>
  <c r="G66" i="11"/>
  <c r="N64" i="11"/>
  <c r="K122" i="4" s="1"/>
  <c r="L64" i="11"/>
  <c r="I122" i="4" s="1"/>
  <c r="K64" i="11"/>
  <c r="H119" i="4" s="1"/>
  <c r="G64" i="11"/>
  <c r="N60" i="11"/>
  <c r="K116" i="4" s="1"/>
  <c r="L60" i="11"/>
  <c r="I116" i="4" s="1"/>
  <c r="G60" i="11"/>
  <c r="J114" i="4" s="1"/>
  <c r="N58" i="11"/>
  <c r="K113" i="4" s="1"/>
  <c r="L58" i="11"/>
  <c r="I113" i="4" s="1"/>
  <c r="N56" i="11"/>
  <c r="K110" i="4" s="1"/>
  <c r="L56" i="11"/>
  <c r="I110" i="4" s="1"/>
  <c r="G56" i="11"/>
  <c r="N54" i="11"/>
  <c r="K107" i="4" s="1"/>
  <c r="N52" i="11"/>
  <c r="K104" i="4" s="1"/>
  <c r="L52" i="11"/>
  <c r="I104" i="4" s="1"/>
  <c r="N50" i="11"/>
  <c r="K101" i="4" s="1"/>
  <c r="N48" i="11"/>
  <c r="K98" i="4" s="1"/>
  <c r="L48" i="11"/>
  <c r="I98" i="4" s="1"/>
  <c r="G48" i="11"/>
  <c r="J96" i="4" s="1"/>
  <c r="N46" i="11"/>
  <c r="N38" i="11"/>
  <c r="K86" i="4" s="1"/>
  <c r="K38" i="11"/>
  <c r="H86" i="4" s="1"/>
  <c r="N36" i="11"/>
  <c r="K83" i="4" s="1"/>
  <c r="K36" i="11"/>
  <c r="H83" i="4" s="1"/>
  <c r="N34" i="11"/>
  <c r="K80" i="4" s="1"/>
  <c r="K34" i="11"/>
  <c r="H80" i="4" s="1"/>
  <c r="N32" i="11"/>
  <c r="K77" i="4" s="1"/>
  <c r="L32" i="11"/>
  <c r="I77" i="4" s="1"/>
  <c r="G32" i="11"/>
  <c r="J75" i="4" s="1"/>
  <c r="N30" i="11"/>
  <c r="K74" i="4" s="1"/>
  <c r="N28" i="11"/>
  <c r="K71" i="4" s="1"/>
  <c r="N26" i="11"/>
  <c r="K68" i="4" s="1"/>
  <c r="L26" i="11"/>
  <c r="I68" i="4" s="1"/>
  <c r="G26" i="11"/>
  <c r="J66" i="4" s="1"/>
  <c r="N24" i="11"/>
  <c r="K65" i="4" s="1"/>
  <c r="L24" i="11"/>
  <c r="I65" i="4" s="1"/>
  <c r="G24" i="11"/>
  <c r="N22" i="11"/>
  <c r="K62" i="4" s="1"/>
  <c r="L22" i="11"/>
  <c r="I62" i="4" s="1"/>
  <c r="K22" i="11"/>
  <c r="H62" i="4" s="1"/>
  <c r="G22" i="11"/>
  <c r="N20" i="11"/>
  <c r="K59" i="4" s="1"/>
  <c r="N18" i="11"/>
  <c r="K56" i="4" s="1"/>
  <c r="L18" i="11"/>
  <c r="I56" i="4" s="1"/>
  <c r="N16" i="11"/>
  <c r="K53" i="4" s="1"/>
  <c r="L16" i="11"/>
  <c r="I53" i="4" s="1"/>
  <c r="G16" i="11"/>
  <c r="J51" i="4" s="1"/>
  <c r="N14" i="11"/>
  <c r="K50" i="4" s="1"/>
  <c r="L14" i="11"/>
  <c r="I50" i="4" s="1"/>
  <c r="N12" i="11"/>
  <c r="K47" i="4" s="1"/>
  <c r="N10" i="11"/>
  <c r="K44" i="4" s="1"/>
  <c r="L10" i="11"/>
  <c r="I44" i="4" s="1"/>
  <c r="N8" i="11"/>
  <c r="K41" i="4" s="1"/>
  <c r="N6" i="11"/>
  <c r="L6" i="11"/>
  <c r="B3" i="11"/>
  <c r="H22" i="9" l="1"/>
  <c r="H23" i="9"/>
  <c r="H19" i="9"/>
  <c r="H13" i="9"/>
  <c r="H24" i="9"/>
  <c r="H17" i="9"/>
  <c r="H14" i="9"/>
  <c r="H12" i="9"/>
  <c r="H20" i="9"/>
  <c r="H18" i="9"/>
  <c r="H15" i="9"/>
  <c r="H21" i="9"/>
  <c r="H27" i="9"/>
  <c r="H16" i="9"/>
  <c r="H11" i="9"/>
  <c r="G20" i="9"/>
  <c r="G19" i="9"/>
  <c r="G16" i="9"/>
  <c r="G13" i="9"/>
  <c r="G21" i="9"/>
  <c r="G27" i="9"/>
  <c r="G17" i="9"/>
  <c r="G14" i="9"/>
  <c r="G22" i="9"/>
  <c r="G23" i="9"/>
  <c r="G18" i="9"/>
  <c r="G15" i="9"/>
  <c r="G24" i="9"/>
  <c r="G12" i="9"/>
  <c r="G11" i="9"/>
  <c r="H8" i="9"/>
  <c r="H9" i="9"/>
  <c r="G9" i="9"/>
  <c r="G8" i="9"/>
  <c r="I100" i="11"/>
  <c r="J162" i="4"/>
  <c r="I106" i="11"/>
  <c r="J171" i="4"/>
  <c r="I22" i="11"/>
  <c r="J60" i="4"/>
  <c r="J24" i="11"/>
  <c r="M63" i="4" s="1"/>
  <c r="J63" i="4"/>
  <c r="J90" i="11"/>
  <c r="M147" i="4" s="1"/>
  <c r="J147" i="4"/>
  <c r="J10" i="11"/>
  <c r="M42" i="4" s="1"/>
  <c r="J42" i="4"/>
  <c r="K92" i="4"/>
  <c r="K95" i="4"/>
  <c r="J56" i="11"/>
  <c r="M108" i="4" s="1"/>
  <c r="J108" i="4"/>
  <c r="I64" i="11"/>
  <c r="J120" i="4"/>
  <c r="J66" i="11"/>
  <c r="M123" i="4" s="1"/>
  <c r="J123" i="4"/>
  <c r="J68" i="11"/>
  <c r="M126" i="4" s="1"/>
  <c r="J126" i="4"/>
  <c r="J74" i="11"/>
  <c r="M135" i="4" s="1"/>
  <c r="J135" i="4"/>
  <c r="I122" i="11"/>
  <c r="J189" i="4"/>
  <c r="I38" i="4"/>
  <c r="I134" i="4"/>
  <c r="J102" i="11"/>
  <c r="M165" i="4" s="1"/>
  <c r="J165" i="4"/>
  <c r="J108" i="11"/>
  <c r="M174" i="4" s="1"/>
  <c r="J174" i="4"/>
  <c r="I110" i="11"/>
  <c r="J177" i="4"/>
  <c r="K38" i="4"/>
  <c r="K134" i="4"/>
  <c r="J94" i="11"/>
  <c r="M153" i="4" s="1"/>
  <c r="J153" i="4"/>
  <c r="J6" i="11"/>
  <c r="M36" i="4" s="1"/>
  <c r="J36" i="4"/>
  <c r="N92" i="11"/>
  <c r="K152" i="4" s="1"/>
  <c r="U10" i="11"/>
  <c r="H17" i="1" s="1"/>
  <c r="R8" i="11"/>
  <c r="K52" i="11"/>
  <c r="M74" i="11"/>
  <c r="M94" i="11"/>
  <c r="K32" i="11"/>
  <c r="K54" i="11"/>
  <c r="H104" i="4" s="1"/>
  <c r="M64" i="11"/>
  <c r="I74" i="11"/>
  <c r="N104" i="11"/>
  <c r="K170" i="4" s="1"/>
  <c r="M100" i="11"/>
  <c r="I66" i="11"/>
  <c r="K62" i="11"/>
  <c r="H116" i="4" s="1"/>
  <c r="J64" i="11"/>
  <c r="M120" i="4" s="1"/>
  <c r="M66" i="11"/>
  <c r="I90" i="11"/>
  <c r="J48" i="11"/>
  <c r="M96" i="4" s="1"/>
  <c r="I48" i="11"/>
  <c r="K48" i="11"/>
  <c r="G52" i="11"/>
  <c r="J110" i="11"/>
  <c r="M177" i="4" s="1"/>
  <c r="M116" i="11"/>
  <c r="O116" i="11" s="1"/>
  <c r="J100" i="11"/>
  <c r="M162" i="4" s="1"/>
  <c r="K92" i="11"/>
  <c r="H155" i="4" s="1"/>
  <c r="I68" i="11"/>
  <c r="K88" i="11"/>
  <c r="H149" i="4" s="1"/>
  <c r="K98" i="11"/>
  <c r="K10" i="11"/>
  <c r="K96" i="11"/>
  <c r="H161" i="4" s="1"/>
  <c r="I60" i="11"/>
  <c r="J60" i="11"/>
  <c r="M114" i="4" s="1"/>
  <c r="J16" i="11"/>
  <c r="M51" i="4" s="1"/>
  <c r="I16" i="11"/>
  <c r="K16" i="11"/>
  <c r="I56" i="11"/>
  <c r="I108" i="11"/>
  <c r="J122" i="11"/>
  <c r="M189" i="4" s="1"/>
  <c r="K8" i="11"/>
  <c r="H41" i="4" s="1"/>
  <c r="K12" i="11"/>
  <c r="H47" i="4" s="1"/>
  <c r="K20" i="11"/>
  <c r="H59" i="4" s="1"/>
  <c r="N62" i="11"/>
  <c r="K119" i="4" s="1"/>
  <c r="M68" i="11"/>
  <c r="K104" i="11"/>
  <c r="H173" i="4" s="1"/>
  <c r="J106" i="11"/>
  <c r="M171" i="4" s="1"/>
  <c r="I94" i="11"/>
  <c r="M102" i="11"/>
  <c r="E136" i="11"/>
  <c r="H210" i="4" s="1"/>
  <c r="I6" i="11"/>
  <c r="K14" i="11"/>
  <c r="G14" i="11"/>
  <c r="J48" i="4" s="1"/>
  <c r="K24" i="11"/>
  <c r="K58" i="11"/>
  <c r="G58" i="11"/>
  <c r="J111" i="4" s="1"/>
  <c r="I10" i="11"/>
  <c r="I24" i="11"/>
  <c r="I32" i="11"/>
  <c r="J32" i="11"/>
  <c r="M75" i="4" s="1"/>
  <c r="K6" i="11"/>
  <c r="J26" i="11"/>
  <c r="M66" i="4" s="1"/>
  <c r="I26" i="11"/>
  <c r="K26" i="11"/>
  <c r="K18" i="11"/>
  <c r="G18" i="11"/>
  <c r="J54" i="4" s="1"/>
  <c r="J22" i="11"/>
  <c r="M60" i="4" s="1"/>
  <c r="K28" i="11"/>
  <c r="H71" i="4" s="1"/>
  <c r="K46" i="11"/>
  <c r="K50" i="11"/>
  <c r="H98" i="4" s="1"/>
  <c r="K56" i="11"/>
  <c r="M22" i="11"/>
  <c r="K30" i="11"/>
  <c r="H74" i="4" s="1"/>
  <c r="K60" i="11"/>
  <c r="K90" i="11"/>
  <c r="G134" i="11"/>
  <c r="J201" i="4" s="1"/>
  <c r="L134" i="11"/>
  <c r="G98" i="11"/>
  <c r="I102" i="11"/>
  <c r="M110" i="11"/>
  <c r="I116" i="11"/>
  <c r="G117" i="11" s="1"/>
  <c r="J116" i="11"/>
  <c r="K120" i="11"/>
  <c r="H197" i="4" s="1"/>
  <c r="M106" i="11"/>
  <c r="M122" i="11"/>
  <c r="M108" i="11"/>
  <c r="J176" i="4" s="1"/>
  <c r="L86" i="11" l="1"/>
  <c r="M86" i="11" s="1"/>
  <c r="F130" i="11"/>
  <c r="F128" i="11"/>
  <c r="F84" i="11"/>
  <c r="F82" i="11"/>
  <c r="H10" i="9"/>
  <c r="G10" i="9"/>
  <c r="G103" i="11"/>
  <c r="J166" i="4" s="1"/>
  <c r="L165" i="4"/>
  <c r="M56" i="11"/>
  <c r="J110" i="4" s="1"/>
  <c r="H107" i="4"/>
  <c r="G33" i="11"/>
  <c r="J76" i="4" s="1"/>
  <c r="L75" i="4"/>
  <c r="G67" i="11"/>
  <c r="J67" i="11" s="1"/>
  <c r="M124" i="4" s="1"/>
  <c r="L123" i="4"/>
  <c r="O74" i="11"/>
  <c r="L137" i="4" s="1"/>
  <c r="J137" i="4"/>
  <c r="G111" i="11"/>
  <c r="L177" i="4"/>
  <c r="O110" i="11"/>
  <c r="L179" i="4" s="1"/>
  <c r="J179" i="4"/>
  <c r="M134" i="11"/>
  <c r="P134" i="11" s="1"/>
  <c r="M203" i="4" s="1"/>
  <c r="I203" i="4"/>
  <c r="M26" i="11"/>
  <c r="P26" i="11" s="1"/>
  <c r="M68" i="4" s="1"/>
  <c r="H68" i="4"/>
  <c r="G17" i="11"/>
  <c r="J17" i="11" s="1"/>
  <c r="M52" i="4" s="1"/>
  <c r="L51" i="4"/>
  <c r="G69" i="11"/>
  <c r="J69" i="11" s="1"/>
  <c r="M127" i="4" s="1"/>
  <c r="L126" i="4"/>
  <c r="G75" i="11"/>
  <c r="J75" i="11" s="1"/>
  <c r="M136" i="4" s="1"/>
  <c r="L135" i="4"/>
  <c r="O94" i="11"/>
  <c r="L155" i="4" s="1"/>
  <c r="J155" i="4"/>
  <c r="M58" i="11"/>
  <c r="P58" i="11" s="1"/>
  <c r="M113" i="4" s="1"/>
  <c r="H110" i="4"/>
  <c r="G109" i="11"/>
  <c r="I109" i="11" s="1"/>
  <c r="L175" i="4" s="1"/>
  <c r="L174" i="4"/>
  <c r="M10" i="11"/>
  <c r="P10" i="11" s="1"/>
  <c r="M44" i="4" s="1"/>
  <c r="H44" i="4"/>
  <c r="G91" i="11"/>
  <c r="J148" i="4" s="1"/>
  <c r="L147" i="4"/>
  <c r="O64" i="11"/>
  <c r="L122" i="4" s="1"/>
  <c r="J122" i="4"/>
  <c r="G65" i="11"/>
  <c r="L120" i="4"/>
  <c r="G23" i="11"/>
  <c r="L60" i="4"/>
  <c r="G107" i="11"/>
  <c r="L171" i="4"/>
  <c r="O122" i="11"/>
  <c r="L191" i="4" s="1"/>
  <c r="J191" i="4"/>
  <c r="M90" i="11"/>
  <c r="J149" i="4" s="1"/>
  <c r="H152" i="4"/>
  <c r="O22" i="11"/>
  <c r="L62" i="4" s="1"/>
  <c r="J62" i="4"/>
  <c r="G25" i="11"/>
  <c r="J64" i="4" s="1"/>
  <c r="L63" i="4"/>
  <c r="M24" i="11"/>
  <c r="P24" i="11" s="1"/>
  <c r="M65" i="4" s="1"/>
  <c r="H65" i="4"/>
  <c r="G95" i="11"/>
  <c r="J154" i="4" s="1"/>
  <c r="L153" i="4"/>
  <c r="O68" i="11"/>
  <c r="L128" i="4" s="1"/>
  <c r="J128" i="4"/>
  <c r="G57" i="11"/>
  <c r="J109" i="4" s="1"/>
  <c r="L108" i="4"/>
  <c r="M98" i="11"/>
  <c r="J161" i="4" s="1"/>
  <c r="H164" i="4"/>
  <c r="M48" i="11"/>
  <c r="P48" i="11" s="1"/>
  <c r="M98" i="4" s="1"/>
  <c r="H95" i="4"/>
  <c r="O66" i="11"/>
  <c r="L125" i="4" s="1"/>
  <c r="J125" i="4"/>
  <c r="P100" i="11"/>
  <c r="M164" i="4" s="1"/>
  <c r="J164" i="4"/>
  <c r="M52" i="11"/>
  <c r="P52" i="11" s="1"/>
  <c r="M104" i="4" s="1"/>
  <c r="H101" i="4"/>
  <c r="K210" i="4"/>
  <c r="K204" i="4"/>
  <c r="G27" i="11"/>
  <c r="J67" i="4" s="1"/>
  <c r="L66" i="4"/>
  <c r="O102" i="11"/>
  <c r="L167" i="4" s="1"/>
  <c r="J167" i="4"/>
  <c r="J52" i="11"/>
  <c r="M102" i="4" s="1"/>
  <c r="J102" i="4"/>
  <c r="G123" i="11"/>
  <c r="L189" i="4"/>
  <c r="O106" i="11"/>
  <c r="L173" i="4" s="1"/>
  <c r="J173" i="4"/>
  <c r="I98" i="11"/>
  <c r="J159" i="4"/>
  <c r="M60" i="11"/>
  <c r="J116" i="4" s="1"/>
  <c r="H113" i="4"/>
  <c r="M18" i="11"/>
  <c r="P18" i="11" s="1"/>
  <c r="M56" i="4" s="1"/>
  <c r="H56" i="4"/>
  <c r="G11" i="11"/>
  <c r="J43" i="4" s="1"/>
  <c r="L42" i="4"/>
  <c r="M16" i="11"/>
  <c r="J53" i="4" s="1"/>
  <c r="H53" i="4"/>
  <c r="G61" i="11"/>
  <c r="J115" i="4" s="1"/>
  <c r="L114" i="4"/>
  <c r="G49" i="11"/>
  <c r="J97" i="4" s="1"/>
  <c r="L96" i="4"/>
  <c r="M32" i="11"/>
  <c r="P32" i="11" s="1"/>
  <c r="M77" i="4" s="1"/>
  <c r="H77" i="4"/>
  <c r="G101" i="11"/>
  <c r="L162" i="4"/>
  <c r="H92" i="4"/>
  <c r="M6" i="11"/>
  <c r="P6" i="11" s="1"/>
  <c r="H38" i="4"/>
  <c r="G7" i="11"/>
  <c r="J37" i="4" s="1"/>
  <c r="L36" i="4"/>
  <c r="M14" i="11"/>
  <c r="J50" i="4" s="1"/>
  <c r="H50" i="4"/>
  <c r="E15" i="1"/>
  <c r="B2" i="9" s="1"/>
  <c r="F25" i="9" s="1"/>
  <c r="P74" i="11"/>
  <c r="M137" i="4" s="1"/>
  <c r="P68" i="11"/>
  <c r="M128" i="4" s="1"/>
  <c r="P94" i="11"/>
  <c r="M155" i="4" s="1"/>
  <c r="P102" i="11"/>
  <c r="M167" i="4" s="1"/>
  <c r="N136" i="11"/>
  <c r="K206" i="4" s="1"/>
  <c r="I52" i="11"/>
  <c r="P66" i="11"/>
  <c r="M125" i="4" s="1"/>
  <c r="P122" i="11"/>
  <c r="M191" i="4" s="1"/>
  <c r="P64" i="11"/>
  <c r="M122" i="4" s="1"/>
  <c r="P116" i="11"/>
  <c r="P106" i="11"/>
  <c r="M173" i="4" s="1"/>
  <c r="O100" i="11"/>
  <c r="L164" i="4" s="1"/>
  <c r="P22" i="11"/>
  <c r="M62" i="4" s="1"/>
  <c r="J134" i="11"/>
  <c r="M201" i="4" s="1"/>
  <c r="I134" i="11"/>
  <c r="V64" i="11"/>
  <c r="O60" i="11"/>
  <c r="L116" i="4" s="1"/>
  <c r="J103" i="11"/>
  <c r="M166" i="4" s="1"/>
  <c r="P110" i="11"/>
  <c r="M179" i="4" s="1"/>
  <c r="J58" i="11"/>
  <c r="M111" i="4" s="1"/>
  <c r="I58" i="11"/>
  <c r="J98" i="11"/>
  <c r="M159" i="4" s="1"/>
  <c r="O108" i="11"/>
  <c r="L176" i="4" s="1"/>
  <c r="P108" i="11"/>
  <c r="M176" i="4" s="1"/>
  <c r="I117" i="11"/>
  <c r="J117" i="11"/>
  <c r="K136" i="11"/>
  <c r="I14" i="11"/>
  <c r="J14" i="11"/>
  <c r="M48" i="4" s="1"/>
  <c r="J18" i="11"/>
  <c r="M54" i="4" s="1"/>
  <c r="I18" i="11"/>
  <c r="L132" i="11" l="1"/>
  <c r="M132" i="11" s="1"/>
  <c r="G132" i="11"/>
  <c r="O86" i="11"/>
  <c r="P86" i="11"/>
  <c r="G128" i="11"/>
  <c r="L128" i="11"/>
  <c r="M128" i="11" s="1"/>
  <c r="I198" i="4"/>
  <c r="L130" i="11"/>
  <c r="G130" i="11"/>
  <c r="G82" i="11"/>
  <c r="L82" i="11"/>
  <c r="M82" i="11" s="1"/>
  <c r="L84" i="11"/>
  <c r="I141" i="4"/>
  <c r="F24" i="9"/>
  <c r="F17" i="9"/>
  <c r="F14" i="9"/>
  <c r="F16" i="9"/>
  <c r="F20" i="9"/>
  <c r="F18" i="9"/>
  <c r="F15" i="9"/>
  <c r="F21" i="9"/>
  <c r="F27" i="9"/>
  <c r="F22" i="9"/>
  <c r="F23" i="9"/>
  <c r="F19" i="9"/>
  <c r="F13" i="9"/>
  <c r="F12" i="9"/>
  <c r="F11" i="9"/>
  <c r="J25" i="11"/>
  <c r="M64" i="4" s="1"/>
  <c r="I95" i="11"/>
  <c r="L154" i="4" s="1"/>
  <c r="J27" i="11"/>
  <c r="M67" i="4" s="1"/>
  <c r="O14" i="11"/>
  <c r="L50" i="4" s="1"/>
  <c r="J95" i="11"/>
  <c r="M154" i="4" s="1"/>
  <c r="P56" i="11"/>
  <c r="M110" i="4" s="1"/>
  <c r="O90" i="11"/>
  <c r="L149" i="4" s="1"/>
  <c r="I57" i="11"/>
  <c r="L109" i="4" s="1"/>
  <c r="I27" i="11"/>
  <c r="L67" i="4" s="1"/>
  <c r="P16" i="11"/>
  <c r="M53" i="4" s="1"/>
  <c r="O16" i="11"/>
  <c r="L53" i="4" s="1"/>
  <c r="P60" i="11"/>
  <c r="M116" i="4" s="1"/>
  <c r="J91" i="11"/>
  <c r="M148" i="4" s="1"/>
  <c r="I91" i="11"/>
  <c r="L148" i="4" s="1"/>
  <c r="J61" i="11"/>
  <c r="M115" i="4" s="1"/>
  <c r="P90" i="11"/>
  <c r="M149" i="4" s="1"/>
  <c r="I25" i="11"/>
  <c r="L64" i="4" s="1"/>
  <c r="O56" i="11"/>
  <c r="L110" i="4" s="1"/>
  <c r="I103" i="11"/>
  <c r="L166" i="4" s="1"/>
  <c r="I61" i="11"/>
  <c r="L115" i="4" s="1"/>
  <c r="E2" i="9"/>
  <c r="F9" i="9"/>
  <c r="I9" i="9" s="1"/>
  <c r="F8" i="9"/>
  <c r="J11" i="11"/>
  <c r="M43" i="4" s="1"/>
  <c r="I11" i="11"/>
  <c r="L43" i="4" s="1"/>
  <c r="J33" i="11"/>
  <c r="M76" i="4" s="1"/>
  <c r="I33" i="11"/>
  <c r="L76" i="4" s="1"/>
  <c r="J49" i="11"/>
  <c r="M97" i="4" s="1"/>
  <c r="I49" i="11"/>
  <c r="L97" i="4" s="1"/>
  <c r="P98" i="11"/>
  <c r="M161" i="4" s="1"/>
  <c r="O98" i="11"/>
  <c r="L161" i="4" s="1"/>
  <c r="J57" i="11"/>
  <c r="M109" i="4" s="1"/>
  <c r="G59" i="11"/>
  <c r="J112" i="4" s="1"/>
  <c r="L111" i="4"/>
  <c r="G53" i="11"/>
  <c r="J53" i="11" s="1"/>
  <c r="M103" i="4" s="1"/>
  <c r="L102" i="4"/>
  <c r="I101" i="11"/>
  <c r="L163" i="4" s="1"/>
  <c r="J163" i="4"/>
  <c r="J101" i="11"/>
  <c r="M163" i="4" s="1"/>
  <c r="G135" i="11"/>
  <c r="J202" i="4" s="1"/>
  <c r="L201" i="4"/>
  <c r="O32" i="11"/>
  <c r="L77" i="4" s="1"/>
  <c r="J77" i="4"/>
  <c r="O52" i="11"/>
  <c r="L104" i="4" s="1"/>
  <c r="J104" i="4"/>
  <c r="O24" i="11"/>
  <c r="L65" i="4" s="1"/>
  <c r="J65" i="4"/>
  <c r="J61" i="4"/>
  <c r="J23" i="11"/>
  <c r="M61" i="4" s="1"/>
  <c r="I23" i="11"/>
  <c r="L61" i="4" s="1"/>
  <c r="O10" i="11"/>
  <c r="L44" i="4" s="1"/>
  <c r="J44" i="4"/>
  <c r="O58" i="11"/>
  <c r="L113" i="4" s="1"/>
  <c r="J113" i="4"/>
  <c r="I75" i="11"/>
  <c r="L136" i="4" s="1"/>
  <c r="J136" i="4"/>
  <c r="I17" i="11"/>
  <c r="L52" i="4" s="1"/>
  <c r="J52" i="4"/>
  <c r="O134" i="11"/>
  <c r="L203" i="4" s="1"/>
  <c r="J203" i="4"/>
  <c r="J111" i="11"/>
  <c r="M178" i="4" s="1"/>
  <c r="J178" i="4"/>
  <c r="I111" i="11"/>
  <c r="L178" i="4" s="1"/>
  <c r="I67" i="11"/>
  <c r="L124" i="4" s="1"/>
  <c r="J124" i="4"/>
  <c r="G19" i="11"/>
  <c r="J55" i="4" s="1"/>
  <c r="L54" i="4"/>
  <c r="O18" i="11"/>
  <c r="L56" i="4" s="1"/>
  <c r="J56" i="4"/>
  <c r="G99" i="11"/>
  <c r="L159" i="4"/>
  <c r="J123" i="11"/>
  <c r="M190" i="4" s="1"/>
  <c r="J190" i="4"/>
  <c r="I123" i="11"/>
  <c r="L190" i="4" s="1"/>
  <c r="O48" i="11"/>
  <c r="L98" i="4" s="1"/>
  <c r="J98" i="4"/>
  <c r="J172" i="4"/>
  <c r="I107" i="11"/>
  <c r="L172" i="4" s="1"/>
  <c r="J107" i="11"/>
  <c r="M172" i="4" s="1"/>
  <c r="I65" i="11"/>
  <c r="L121" i="4" s="1"/>
  <c r="J121" i="4"/>
  <c r="J65" i="11"/>
  <c r="M121" i="4" s="1"/>
  <c r="J109" i="11"/>
  <c r="M175" i="4" s="1"/>
  <c r="J175" i="4"/>
  <c r="I69" i="11"/>
  <c r="L127" i="4" s="1"/>
  <c r="J127" i="4"/>
  <c r="O26" i="11"/>
  <c r="L68" i="4" s="1"/>
  <c r="J68" i="4"/>
  <c r="J7" i="11"/>
  <c r="M37" i="4" s="1"/>
  <c r="I7" i="11"/>
  <c r="L37" i="4" s="1"/>
  <c r="M134" i="4"/>
  <c r="M38" i="4"/>
  <c r="J38" i="4"/>
  <c r="J134" i="4"/>
  <c r="O6" i="11"/>
  <c r="G15" i="11"/>
  <c r="J49" i="4" s="1"/>
  <c r="L48" i="4"/>
  <c r="P14" i="11"/>
  <c r="M50" i="4" s="1"/>
  <c r="I59" i="11"/>
  <c r="L112" i="4" s="1"/>
  <c r="I24" i="9" l="1"/>
  <c r="I25" i="9"/>
  <c r="I132" i="11"/>
  <c r="G133" i="11" s="1"/>
  <c r="J132" i="11"/>
  <c r="O132" i="11"/>
  <c r="P132" i="11"/>
  <c r="J59" i="11"/>
  <c r="M112" i="4" s="1"/>
  <c r="J198" i="4"/>
  <c r="I130" i="11"/>
  <c r="J130" i="11"/>
  <c r="M198" i="4" s="1"/>
  <c r="I200" i="4"/>
  <c r="M130" i="11"/>
  <c r="O128" i="11"/>
  <c r="P128" i="11"/>
  <c r="F10" i="9"/>
  <c r="I10" i="9" s="1"/>
  <c r="J128" i="11"/>
  <c r="I128" i="11"/>
  <c r="G129" i="11" s="1"/>
  <c r="M84" i="11"/>
  <c r="I143" i="4"/>
  <c r="O82" i="11"/>
  <c r="P82" i="11"/>
  <c r="J82" i="11"/>
  <c r="I82" i="11"/>
  <c r="G83" i="11" s="1"/>
  <c r="F40" i="11"/>
  <c r="F42" i="11"/>
  <c r="I20" i="9"/>
  <c r="I26" i="9"/>
  <c r="I12" i="9"/>
  <c r="I21" i="9"/>
  <c r="I27" i="9"/>
  <c r="I17" i="9"/>
  <c r="I14" i="9"/>
  <c r="I22" i="9"/>
  <c r="I19" i="9"/>
  <c r="I16" i="9"/>
  <c r="I13" i="9"/>
  <c r="I23" i="9"/>
  <c r="I18" i="9"/>
  <c r="I15" i="9"/>
  <c r="I11" i="9"/>
  <c r="J135" i="11"/>
  <c r="M202" i="4" s="1"/>
  <c r="I135" i="11"/>
  <c r="L202" i="4" s="1"/>
  <c r="I8" i="9"/>
  <c r="J15" i="11"/>
  <c r="M49" i="4" s="1"/>
  <c r="J160" i="4"/>
  <c r="I99" i="11"/>
  <c r="L160" i="4" s="1"/>
  <c r="J99" i="11"/>
  <c r="M160" i="4" s="1"/>
  <c r="I19" i="11"/>
  <c r="L55" i="4" s="1"/>
  <c r="I53" i="11"/>
  <c r="L103" i="4" s="1"/>
  <c r="J103" i="4"/>
  <c r="J19" i="11"/>
  <c r="M55" i="4" s="1"/>
  <c r="I15" i="11"/>
  <c r="L49" i="4" s="1"/>
  <c r="L134" i="4"/>
  <c r="L38" i="4"/>
  <c r="E11" i="6"/>
  <c r="I133" i="11" l="1"/>
  <c r="J133" i="11"/>
  <c r="L44" i="11"/>
  <c r="M44" i="11" s="1"/>
  <c r="G44" i="11"/>
  <c r="O130" i="11"/>
  <c r="L200" i="4" s="1"/>
  <c r="J200" i="4"/>
  <c r="P130" i="11"/>
  <c r="M200" i="4" s="1"/>
  <c r="G131" i="11"/>
  <c r="L198" i="4"/>
  <c r="I129" i="11"/>
  <c r="J129" i="11"/>
  <c r="O84" i="11"/>
  <c r="L143" i="4" s="1"/>
  <c r="P84" i="11"/>
  <c r="M143" i="4" s="1"/>
  <c r="J143" i="4"/>
  <c r="J83" i="11"/>
  <c r="I83" i="11"/>
  <c r="L42" i="11"/>
  <c r="G42" i="11"/>
  <c r="I87" i="4"/>
  <c r="G40" i="11"/>
  <c r="L40" i="11"/>
  <c r="M40" i="11" s="1"/>
  <c r="F6" i="6"/>
  <c r="F11" i="6" s="1"/>
  <c r="J44" i="11" l="1"/>
  <c r="I44" i="11"/>
  <c r="G45" i="11" s="1"/>
  <c r="O44" i="11"/>
  <c r="P44" i="11"/>
  <c r="J131" i="11"/>
  <c r="M199" i="4" s="1"/>
  <c r="I131" i="11"/>
  <c r="L199" i="4" s="1"/>
  <c r="J199" i="4"/>
  <c r="J87" i="4"/>
  <c r="I42" i="11"/>
  <c r="J42" i="11"/>
  <c r="M87" i="4" s="1"/>
  <c r="I89" i="4"/>
  <c r="M42" i="11"/>
  <c r="P40" i="11"/>
  <c r="O40" i="11"/>
  <c r="I40" i="11"/>
  <c r="G41" i="11" s="1"/>
  <c r="J40" i="11"/>
  <c r="H7" i="10"/>
  <c r="G7" i="10"/>
  <c r="I45" i="11" l="1"/>
  <c r="J45" i="11"/>
  <c r="J41" i="11"/>
  <c r="I41" i="11"/>
  <c r="G43" i="11"/>
  <c r="L87" i="4"/>
  <c r="J89" i="4"/>
  <c r="O42" i="11"/>
  <c r="L89" i="4" s="1"/>
  <c r="P42" i="11"/>
  <c r="M89" i="4" s="1"/>
  <c r="G13" i="10"/>
  <c r="G14" i="10"/>
  <c r="G15" i="10"/>
  <c r="H13" i="10"/>
  <c r="H14" i="10"/>
  <c r="H15" i="10"/>
  <c r="I43" i="11" l="1"/>
  <c r="L88" i="4" s="1"/>
  <c r="J88" i="4"/>
  <c r="J43" i="11"/>
  <c r="M88" i="4" s="1"/>
  <c r="H8" i="10"/>
  <c r="H11" i="10"/>
  <c r="G8" i="10"/>
  <c r="B2" i="10" l="1"/>
  <c r="B3" i="2"/>
  <c r="G9" i="10" l="1"/>
  <c r="H9" i="10"/>
  <c r="G10" i="10"/>
  <c r="H10" i="10"/>
  <c r="G11" i="10"/>
  <c r="G12" i="10"/>
  <c r="H12" i="10"/>
  <c r="L112" i="11" l="1"/>
  <c r="G112" i="11"/>
  <c r="J180" i="4" s="1"/>
  <c r="G76" i="11"/>
  <c r="L76" i="11"/>
  <c r="M76" i="11" s="1"/>
  <c r="L12" i="11"/>
  <c r="G12" i="11"/>
  <c r="J45" i="4" s="1"/>
  <c r="L54" i="11"/>
  <c r="G54" i="11"/>
  <c r="J105" i="4" s="1"/>
  <c r="L96" i="11"/>
  <c r="G96" i="11"/>
  <c r="J156" i="4" s="1"/>
  <c r="S8" i="11"/>
  <c r="G34" i="11"/>
  <c r="J78" i="4" s="1"/>
  <c r="L34" i="11"/>
  <c r="L124" i="11"/>
  <c r="G124" i="11"/>
  <c r="J192" i="4" s="1"/>
  <c r="L28" i="11"/>
  <c r="G28" i="11"/>
  <c r="J69" i="4" s="1"/>
  <c r="L78" i="11"/>
  <c r="M78" i="11" s="1"/>
  <c r="G78" i="11"/>
  <c r="L30" i="11"/>
  <c r="G30" i="11"/>
  <c r="J72" i="4" s="1"/>
  <c r="L72" i="11"/>
  <c r="M72" i="11" s="1"/>
  <c r="G72" i="11"/>
  <c r="J132" i="4" s="1"/>
  <c r="G114" i="11"/>
  <c r="J183" i="4" s="1"/>
  <c r="L114" i="11"/>
  <c r="G8" i="11"/>
  <c r="J39" i="4" s="1"/>
  <c r="F136" i="11"/>
  <c r="L8" i="11"/>
  <c r="I41" i="4" s="1"/>
  <c r="G118" i="11"/>
  <c r="L118" i="11"/>
  <c r="M118" i="11" s="1"/>
  <c r="L70" i="11"/>
  <c r="G70" i="11"/>
  <c r="J129" i="4" s="1"/>
  <c r="L50" i="11"/>
  <c r="G50" i="11"/>
  <c r="J99" i="4" s="1"/>
  <c r="G126" i="11"/>
  <c r="J195" i="4" s="1"/>
  <c r="L126" i="11"/>
  <c r="G38" i="11"/>
  <c r="J84" i="4" s="1"/>
  <c r="L38" i="11"/>
  <c r="L80" i="11"/>
  <c r="G80" i="11"/>
  <c r="J138" i="4" s="1"/>
  <c r="S10" i="11"/>
  <c r="L92" i="11"/>
  <c r="G92" i="11"/>
  <c r="J150" i="4" s="1"/>
  <c r="L36" i="11"/>
  <c r="G36" i="11"/>
  <c r="J81" i="4" s="1"/>
  <c r="M80" i="11" l="1"/>
  <c r="J140" i="4" s="1"/>
  <c r="I140" i="4"/>
  <c r="M70" i="11"/>
  <c r="J131" i="4" s="1"/>
  <c r="I131" i="4"/>
  <c r="M30" i="11"/>
  <c r="J74" i="4" s="1"/>
  <c r="I74" i="4"/>
  <c r="M54" i="11"/>
  <c r="J107" i="4" s="1"/>
  <c r="I107" i="4"/>
  <c r="M38" i="11"/>
  <c r="J86" i="4" s="1"/>
  <c r="I86" i="4"/>
  <c r="M50" i="11"/>
  <c r="J101" i="4" s="1"/>
  <c r="I101" i="4"/>
  <c r="M124" i="11"/>
  <c r="J194" i="4" s="1"/>
  <c r="I194" i="4"/>
  <c r="M28" i="11"/>
  <c r="J71" i="4" s="1"/>
  <c r="I71" i="4"/>
  <c r="M92" i="11"/>
  <c r="J152" i="4" s="1"/>
  <c r="I152" i="4"/>
  <c r="M36" i="11"/>
  <c r="J83" i="4" s="1"/>
  <c r="I83" i="4"/>
  <c r="M126" i="11"/>
  <c r="J197" i="4" s="1"/>
  <c r="I197" i="4"/>
  <c r="M114" i="11"/>
  <c r="J185" i="4" s="1"/>
  <c r="I185" i="4"/>
  <c r="M34" i="11"/>
  <c r="J80" i="4" s="1"/>
  <c r="I80" i="4"/>
  <c r="M96" i="11"/>
  <c r="J158" i="4" s="1"/>
  <c r="I158" i="4"/>
  <c r="M112" i="11"/>
  <c r="J182" i="4" s="1"/>
  <c r="I182" i="4"/>
  <c r="G136" i="11"/>
  <c r="J136" i="11" s="1"/>
  <c r="I204" i="4"/>
  <c r="I210" i="4"/>
  <c r="M12" i="11"/>
  <c r="J47" i="4" s="1"/>
  <c r="I47" i="4"/>
  <c r="F15" i="1"/>
  <c r="G15" i="1" s="1"/>
  <c r="T8" i="11"/>
  <c r="V8" i="11" s="1"/>
  <c r="F17" i="1"/>
  <c r="G17" i="1" s="1"/>
  <c r="T10" i="11"/>
  <c r="V10" i="11" s="1"/>
  <c r="J38" i="11"/>
  <c r="M84" i="4" s="1"/>
  <c r="I38" i="11"/>
  <c r="J78" i="11"/>
  <c r="I78" i="11"/>
  <c r="G79" i="11" s="1"/>
  <c r="P76" i="11"/>
  <c r="O76" i="11"/>
  <c r="O36" i="11"/>
  <c r="L83" i="4" s="1"/>
  <c r="P36" i="11"/>
  <c r="M83" i="4" s="1"/>
  <c r="J80" i="11"/>
  <c r="M138" i="4" s="1"/>
  <c r="I80" i="11"/>
  <c r="J50" i="11"/>
  <c r="M99" i="4" s="1"/>
  <c r="I50" i="11"/>
  <c r="O118" i="11"/>
  <c r="P118" i="11"/>
  <c r="L62" i="11"/>
  <c r="G62" i="11"/>
  <c r="J117" i="4" s="1"/>
  <c r="J8" i="11"/>
  <c r="M39" i="4" s="1"/>
  <c r="I8" i="11"/>
  <c r="I114" i="11"/>
  <c r="J114" i="11"/>
  <c r="M183" i="4" s="1"/>
  <c r="O78" i="11"/>
  <c r="P78" i="11"/>
  <c r="P124" i="11"/>
  <c r="M194" i="4" s="1"/>
  <c r="L120" i="11"/>
  <c r="G120" i="11"/>
  <c r="J186" i="4" s="1"/>
  <c r="L20" i="11"/>
  <c r="G20" i="11"/>
  <c r="J57" i="4" s="1"/>
  <c r="O96" i="11"/>
  <c r="L158" i="4" s="1"/>
  <c r="P96" i="11"/>
  <c r="M158" i="4" s="1"/>
  <c r="O54" i="11"/>
  <c r="L107" i="4" s="1"/>
  <c r="P54" i="11"/>
  <c r="M107" i="4" s="1"/>
  <c r="I76" i="11"/>
  <c r="G77" i="11" s="1"/>
  <c r="J76" i="11"/>
  <c r="I136" i="11"/>
  <c r="L104" i="11"/>
  <c r="G104" i="11"/>
  <c r="J168" i="4" s="1"/>
  <c r="J96" i="11"/>
  <c r="M156" i="4" s="1"/>
  <c r="I96" i="11"/>
  <c r="I92" i="11"/>
  <c r="J92" i="11"/>
  <c r="M150" i="4" s="1"/>
  <c r="O80" i="11"/>
  <c r="L140" i="4" s="1"/>
  <c r="P80" i="11"/>
  <c r="M140" i="4" s="1"/>
  <c r="I126" i="11"/>
  <c r="J126" i="11"/>
  <c r="M195" i="4" s="1"/>
  <c r="J118" i="11"/>
  <c r="I118" i="11"/>
  <c r="G119" i="11" s="1"/>
  <c r="L88" i="11"/>
  <c r="G88" i="11"/>
  <c r="J144" i="4" s="1"/>
  <c r="I72" i="11"/>
  <c r="J72" i="11"/>
  <c r="M132" i="4" s="1"/>
  <c r="J30" i="11"/>
  <c r="M72" i="4" s="1"/>
  <c r="I30" i="11"/>
  <c r="J28" i="11"/>
  <c r="M69" i="4" s="1"/>
  <c r="I28" i="11"/>
  <c r="P34" i="11"/>
  <c r="M80" i="4" s="1"/>
  <c r="J12" i="11"/>
  <c r="M45" i="4" s="1"/>
  <c r="I12" i="11"/>
  <c r="I112" i="11"/>
  <c r="J112" i="11"/>
  <c r="M180" i="4" s="1"/>
  <c r="J36" i="11"/>
  <c r="M81" i="4" s="1"/>
  <c r="I36" i="11"/>
  <c r="J124" i="11"/>
  <c r="M192" i="4" s="1"/>
  <c r="I124" i="11"/>
  <c r="L46" i="11"/>
  <c r="I54" i="11"/>
  <c r="J54" i="11"/>
  <c r="M105" i="4" s="1"/>
  <c r="P38" i="11"/>
  <c r="M86" i="4" s="1"/>
  <c r="S9" i="11"/>
  <c r="I70" i="11"/>
  <c r="J70" i="11"/>
  <c r="M129" i="4" s="1"/>
  <c r="M8" i="11"/>
  <c r="J41" i="4" s="1"/>
  <c r="O72" i="11"/>
  <c r="P72" i="11"/>
  <c r="J34" i="11"/>
  <c r="M78" i="4" s="1"/>
  <c r="I34" i="11"/>
  <c r="G214" i="8"/>
  <c r="C212" i="8"/>
  <c r="E212" i="8" s="1"/>
  <c r="F212" i="8" s="1"/>
  <c r="C210" i="8"/>
  <c r="E210" i="8" s="1"/>
  <c r="C208" i="8"/>
  <c r="E208" i="8" s="1"/>
  <c r="C206" i="8"/>
  <c r="E206" i="8" s="1"/>
  <c r="F206" i="8" s="1"/>
  <c r="C204" i="8"/>
  <c r="E204" i="8" s="1"/>
  <c r="F204" i="8" s="1"/>
  <c r="C202" i="8"/>
  <c r="E202" i="8" s="1"/>
  <c r="C200" i="8"/>
  <c r="E200" i="8" s="1"/>
  <c r="C198" i="8"/>
  <c r="E198" i="8" s="1"/>
  <c r="F198" i="8" s="1"/>
  <c r="D196" i="8"/>
  <c r="C196" i="8"/>
  <c r="C194" i="8"/>
  <c r="E194" i="8" s="1"/>
  <c r="C192" i="8"/>
  <c r="E192" i="8" s="1"/>
  <c r="C190" i="8"/>
  <c r="E190" i="8" s="1"/>
  <c r="F190" i="8" s="1"/>
  <c r="D188" i="8"/>
  <c r="C188" i="8"/>
  <c r="C186" i="8"/>
  <c r="E186" i="8" s="1"/>
  <c r="F186" i="8" s="1"/>
  <c r="D184" i="8"/>
  <c r="C184" i="8"/>
  <c r="D182" i="8"/>
  <c r="C182" i="8"/>
  <c r="G106" i="8"/>
  <c r="G178" i="8"/>
  <c r="C176" i="8"/>
  <c r="E176" i="8" s="1"/>
  <c r="F176" i="8" s="1"/>
  <c r="C174" i="8"/>
  <c r="E174" i="8" s="1"/>
  <c r="C172" i="8"/>
  <c r="E172" i="8" s="1"/>
  <c r="F172" i="8" s="1"/>
  <c r="C170" i="8"/>
  <c r="E170" i="8" s="1"/>
  <c r="C168" i="8"/>
  <c r="E168" i="8" s="1"/>
  <c r="F168" i="8" s="1"/>
  <c r="C166" i="8"/>
  <c r="E166" i="8" s="1"/>
  <c r="C164" i="8"/>
  <c r="E164" i="8" s="1"/>
  <c r="F164" i="8" s="1"/>
  <c r="C162" i="8"/>
  <c r="E162" i="8" s="1"/>
  <c r="D160" i="8"/>
  <c r="C160" i="8"/>
  <c r="C158" i="8"/>
  <c r="E158" i="8" s="1"/>
  <c r="C156" i="8"/>
  <c r="E156" i="8" s="1"/>
  <c r="F156" i="8" s="1"/>
  <c r="C154" i="8"/>
  <c r="E154" i="8" s="1"/>
  <c r="F154" i="8" s="1"/>
  <c r="D152" i="8"/>
  <c r="C152" i="8"/>
  <c r="C150" i="8"/>
  <c r="E150" i="8" s="1"/>
  <c r="D148" i="8"/>
  <c r="C148" i="8"/>
  <c r="D146" i="8"/>
  <c r="C146" i="8"/>
  <c r="G142" i="8"/>
  <c r="C140" i="8"/>
  <c r="E140" i="8" s="1"/>
  <c r="F140" i="8" s="1"/>
  <c r="C138" i="8"/>
  <c r="E138" i="8" s="1"/>
  <c r="C136" i="8"/>
  <c r="E136" i="8" s="1"/>
  <c r="C134" i="8"/>
  <c r="E134" i="8" s="1"/>
  <c r="F134" i="8" s="1"/>
  <c r="C132" i="8"/>
  <c r="E132" i="8" s="1"/>
  <c r="F132" i="8" s="1"/>
  <c r="C130" i="8"/>
  <c r="E130" i="8" s="1"/>
  <c r="C128" i="8"/>
  <c r="E128" i="8" s="1"/>
  <c r="C126" i="8"/>
  <c r="E126" i="8" s="1"/>
  <c r="F126" i="8" s="1"/>
  <c r="D124" i="8"/>
  <c r="C124" i="8"/>
  <c r="C122" i="8"/>
  <c r="E122" i="8" s="1"/>
  <c r="C120" i="8"/>
  <c r="E120" i="8" s="1"/>
  <c r="F120" i="8" s="1"/>
  <c r="C118" i="8"/>
  <c r="E118" i="8" s="1"/>
  <c r="F118" i="8" s="1"/>
  <c r="D116" i="8"/>
  <c r="C116" i="8"/>
  <c r="C114" i="8"/>
  <c r="E114" i="8" s="1"/>
  <c r="D112" i="8"/>
  <c r="C112" i="8"/>
  <c r="D110" i="8"/>
  <c r="C110" i="8"/>
  <c r="C104" i="8"/>
  <c r="E104" i="8" s="1"/>
  <c r="F104" i="8" s="1"/>
  <c r="C102" i="8"/>
  <c r="E102" i="8" s="1"/>
  <c r="C100" i="8"/>
  <c r="E100" i="8" s="1"/>
  <c r="F100" i="8" s="1"/>
  <c r="C98" i="8"/>
  <c r="E98" i="8" s="1"/>
  <c r="C96" i="8"/>
  <c r="E96" i="8" s="1"/>
  <c r="F96" i="8" s="1"/>
  <c r="C94" i="8"/>
  <c r="E94" i="8" s="1"/>
  <c r="F94" i="8" s="1"/>
  <c r="C92" i="8"/>
  <c r="E92" i="8" s="1"/>
  <c r="C90" i="8"/>
  <c r="E90" i="8" s="1"/>
  <c r="D88" i="8"/>
  <c r="C88" i="8"/>
  <c r="C86" i="8"/>
  <c r="E86" i="8" s="1"/>
  <c r="C84" i="8"/>
  <c r="E84" i="8" s="1"/>
  <c r="C82" i="8"/>
  <c r="E82" i="8" s="1"/>
  <c r="F82" i="8" s="1"/>
  <c r="D80" i="8"/>
  <c r="C80" i="8"/>
  <c r="C78" i="8"/>
  <c r="E78" i="8" s="1"/>
  <c r="F78" i="8" s="1"/>
  <c r="D76" i="8"/>
  <c r="C76" i="8"/>
  <c r="D74" i="8"/>
  <c r="C74" i="8"/>
  <c r="C68" i="8"/>
  <c r="E68" i="8" s="1"/>
  <c r="F68" i="8" s="1"/>
  <c r="H68" i="8" s="1"/>
  <c r="C66" i="8"/>
  <c r="E66" i="8" s="1"/>
  <c r="F66" i="8" s="1"/>
  <c r="H66" i="8" s="1"/>
  <c r="C64" i="8"/>
  <c r="E64" i="8" s="1"/>
  <c r="F64" i="8" s="1"/>
  <c r="H64" i="8" s="1"/>
  <c r="C62" i="8"/>
  <c r="E62" i="8" s="1"/>
  <c r="F62" i="8" s="1"/>
  <c r="H62" i="8" s="1"/>
  <c r="C60" i="8"/>
  <c r="E60" i="8" s="1"/>
  <c r="F60" i="8" s="1"/>
  <c r="H60" i="8" s="1"/>
  <c r="C58" i="8"/>
  <c r="E58" i="8" s="1"/>
  <c r="F58" i="8" s="1"/>
  <c r="H58" i="8" s="1"/>
  <c r="C56" i="8"/>
  <c r="E56" i="8" s="1"/>
  <c r="F56" i="8" s="1"/>
  <c r="H56" i="8" s="1"/>
  <c r="C54" i="8"/>
  <c r="E54" i="8" s="1"/>
  <c r="F54" i="8" s="1"/>
  <c r="H54" i="8" s="1"/>
  <c r="D52" i="8"/>
  <c r="C52" i="8"/>
  <c r="C50" i="8"/>
  <c r="E50" i="8" s="1"/>
  <c r="F50" i="8" s="1"/>
  <c r="H50" i="8" s="1"/>
  <c r="C48" i="8"/>
  <c r="E48" i="8" s="1"/>
  <c r="F48" i="8" s="1"/>
  <c r="H48" i="8" s="1"/>
  <c r="C46" i="8"/>
  <c r="E46" i="8" s="1"/>
  <c r="F46" i="8" s="1"/>
  <c r="H46" i="8" s="1"/>
  <c r="D44" i="8"/>
  <c r="C44" i="8"/>
  <c r="C42" i="8"/>
  <c r="E42" i="8" s="1"/>
  <c r="F42" i="8" s="1"/>
  <c r="H42" i="8" s="1"/>
  <c r="D40" i="8"/>
  <c r="C40" i="8"/>
  <c r="D38" i="8"/>
  <c r="C38" i="8"/>
  <c r="D6" i="8"/>
  <c r="D4" i="8"/>
  <c r="D10" i="8"/>
  <c r="D18" i="8"/>
  <c r="C34" i="8"/>
  <c r="E34" i="8" s="1"/>
  <c r="F34" i="8" s="1"/>
  <c r="C18" i="8"/>
  <c r="C32" i="8"/>
  <c r="E32" i="8" s="1"/>
  <c r="F32" i="8" s="1"/>
  <c r="C30" i="8"/>
  <c r="E30" i="8" s="1"/>
  <c r="F30" i="8" s="1"/>
  <c r="C28" i="8"/>
  <c r="E28" i="8" s="1"/>
  <c r="F28" i="8" s="1"/>
  <c r="C6" i="8"/>
  <c r="C26" i="8"/>
  <c r="E26" i="8" s="1"/>
  <c r="F26" i="8" s="1"/>
  <c r="C24" i="8"/>
  <c r="E24" i="8" s="1"/>
  <c r="F24" i="8" s="1"/>
  <c r="C22" i="8"/>
  <c r="E22" i="8" s="1"/>
  <c r="F22" i="8" s="1"/>
  <c r="C20" i="8"/>
  <c r="E20" i="8" s="1"/>
  <c r="F20" i="8" s="1"/>
  <c r="C16" i="8"/>
  <c r="E16" i="8" s="1"/>
  <c r="F16" i="8" s="1"/>
  <c r="C14" i="8"/>
  <c r="E14" i="8" s="1"/>
  <c r="F14" i="8" s="1"/>
  <c r="C12" i="8"/>
  <c r="E12" i="8" s="1"/>
  <c r="F12" i="8" s="1"/>
  <c r="C10" i="8"/>
  <c r="C8" i="8"/>
  <c r="E8" i="8" s="1"/>
  <c r="F8" i="8" s="1"/>
  <c r="C4" i="8"/>
  <c r="O34" i="11" l="1"/>
  <c r="L80" i="4" s="1"/>
  <c r="O124" i="11"/>
  <c r="L194" i="4" s="1"/>
  <c r="O30" i="11"/>
  <c r="L74" i="4" s="1"/>
  <c r="P30" i="11"/>
  <c r="M74" i="4" s="1"/>
  <c r="O112" i="11"/>
  <c r="L182" i="4" s="1"/>
  <c r="O114" i="11"/>
  <c r="L185" i="4" s="1"/>
  <c r="P112" i="11"/>
  <c r="M182" i="4" s="1"/>
  <c r="P114" i="11"/>
  <c r="M185" i="4" s="1"/>
  <c r="O28" i="11"/>
  <c r="L71" i="4" s="1"/>
  <c r="O38" i="11"/>
  <c r="L86" i="4" s="1"/>
  <c r="P126" i="11"/>
  <c r="M197" i="4" s="1"/>
  <c r="P70" i="11"/>
  <c r="M131" i="4" s="1"/>
  <c r="P28" i="11"/>
  <c r="M71" i="4" s="1"/>
  <c r="O126" i="11"/>
  <c r="L197" i="4" s="1"/>
  <c r="O70" i="11"/>
  <c r="L131" i="4" s="1"/>
  <c r="P92" i="11"/>
  <c r="M152" i="4" s="1"/>
  <c r="O92" i="11"/>
  <c r="L152" i="4" s="1"/>
  <c r="P50" i="11"/>
  <c r="M101" i="4" s="1"/>
  <c r="O50" i="11"/>
  <c r="L101" i="4" s="1"/>
  <c r="M120" i="11"/>
  <c r="J188" i="4" s="1"/>
  <c r="I188" i="4"/>
  <c r="G35" i="11"/>
  <c r="J79" i="4" s="1"/>
  <c r="L78" i="4"/>
  <c r="G113" i="11"/>
  <c r="J181" i="4" s="1"/>
  <c r="L180" i="4"/>
  <c r="M88" i="11"/>
  <c r="J146" i="4" s="1"/>
  <c r="I146" i="4"/>
  <c r="M20" i="11"/>
  <c r="J59" i="4" s="1"/>
  <c r="I59" i="4"/>
  <c r="G115" i="11"/>
  <c r="J184" i="4" s="1"/>
  <c r="L183" i="4"/>
  <c r="M62" i="11"/>
  <c r="J119" i="4" s="1"/>
  <c r="I119" i="4"/>
  <c r="M46" i="11"/>
  <c r="J95" i="4" s="1"/>
  <c r="I92" i="4"/>
  <c r="I95" i="4"/>
  <c r="M104" i="11"/>
  <c r="J170" i="4" s="1"/>
  <c r="I170" i="4"/>
  <c r="G55" i="11"/>
  <c r="J106" i="4" s="1"/>
  <c r="L105" i="4"/>
  <c r="G37" i="11"/>
  <c r="J82" i="4" s="1"/>
  <c r="L81" i="4"/>
  <c r="G29" i="11"/>
  <c r="J70" i="4" s="1"/>
  <c r="L69" i="4"/>
  <c r="G71" i="11"/>
  <c r="J130" i="4" s="1"/>
  <c r="L129" i="4"/>
  <c r="G73" i="11"/>
  <c r="J133" i="4" s="1"/>
  <c r="L132" i="4"/>
  <c r="G127" i="11"/>
  <c r="J196" i="4" s="1"/>
  <c r="L195" i="4"/>
  <c r="G93" i="11"/>
  <c r="J151" i="4" s="1"/>
  <c r="L150" i="4"/>
  <c r="P12" i="11"/>
  <c r="M47" i="4" s="1"/>
  <c r="G125" i="11"/>
  <c r="J193" i="4" s="1"/>
  <c r="L192" i="4"/>
  <c r="G31" i="11"/>
  <c r="J73" i="4" s="1"/>
  <c r="L72" i="4"/>
  <c r="G97" i="11"/>
  <c r="J157" i="4" s="1"/>
  <c r="L156" i="4"/>
  <c r="G51" i="11"/>
  <c r="J100" i="4" s="1"/>
  <c r="L99" i="4"/>
  <c r="G81" i="11"/>
  <c r="J139" i="4" s="1"/>
  <c r="L138" i="4"/>
  <c r="G39" i="11"/>
  <c r="J85" i="4" s="1"/>
  <c r="L84" i="4"/>
  <c r="M204" i="4"/>
  <c r="M210" i="4"/>
  <c r="L204" i="4"/>
  <c r="L210" i="4"/>
  <c r="O12" i="11"/>
  <c r="L47" i="4" s="1"/>
  <c r="J204" i="4"/>
  <c r="J210" i="4"/>
  <c r="G9" i="11"/>
  <c r="J40" i="4" s="1"/>
  <c r="L39" i="4"/>
  <c r="G13" i="11"/>
  <c r="J46" i="4" s="1"/>
  <c r="L45" i="4"/>
  <c r="L136" i="11"/>
  <c r="I119" i="11"/>
  <c r="J119" i="11"/>
  <c r="I104" i="11"/>
  <c r="J104" i="11"/>
  <c r="M168" i="4" s="1"/>
  <c r="I120" i="11"/>
  <c r="J120" i="11"/>
  <c r="M186" i="4" s="1"/>
  <c r="I79" i="11"/>
  <c r="J79" i="11"/>
  <c r="O8" i="11"/>
  <c r="L41" i="4" s="1"/>
  <c r="P8" i="11"/>
  <c r="M41" i="4" s="1"/>
  <c r="F16" i="1"/>
  <c r="G16" i="1" s="1"/>
  <c r="T9" i="11"/>
  <c r="V9" i="11" s="1"/>
  <c r="P104" i="11"/>
  <c r="M170" i="4" s="1"/>
  <c r="I77" i="11"/>
  <c r="J77" i="11"/>
  <c r="I17" i="1"/>
  <c r="J17" i="1"/>
  <c r="I46" i="11"/>
  <c r="J46" i="11"/>
  <c r="I88" i="11"/>
  <c r="J88" i="11"/>
  <c r="M144" i="4" s="1"/>
  <c r="J20" i="11"/>
  <c r="M57" i="4" s="1"/>
  <c r="I20" i="11"/>
  <c r="I62" i="11"/>
  <c r="J62" i="11"/>
  <c r="M117" i="4" s="1"/>
  <c r="I15" i="1"/>
  <c r="J15" i="1"/>
  <c r="E152" i="8"/>
  <c r="E184" i="8"/>
  <c r="F184" i="8" s="1"/>
  <c r="H184" i="8" s="1"/>
  <c r="E40" i="8"/>
  <c r="F40" i="8" s="1"/>
  <c r="H40" i="8" s="1"/>
  <c r="E76" i="8"/>
  <c r="F76" i="8" s="1"/>
  <c r="H76" i="8" s="1"/>
  <c r="E112" i="8"/>
  <c r="F112" i="8" s="1"/>
  <c r="H112" i="8" s="1"/>
  <c r="E146" i="8"/>
  <c r="F146" i="8" s="1"/>
  <c r="E116" i="8"/>
  <c r="K115" i="8" s="1"/>
  <c r="E148" i="8"/>
  <c r="F148" i="8" s="1"/>
  <c r="H148" i="8" s="1"/>
  <c r="E160" i="8"/>
  <c r="F160" i="8" s="1"/>
  <c r="H160" i="8" s="1"/>
  <c r="E44" i="8"/>
  <c r="F44" i="8" s="1"/>
  <c r="H44" i="8" s="1"/>
  <c r="D142" i="8"/>
  <c r="E4" i="8"/>
  <c r="F4" i="8" s="1"/>
  <c r="D106" i="8"/>
  <c r="E80" i="8"/>
  <c r="D214" i="8"/>
  <c r="E188" i="8"/>
  <c r="F188" i="8" s="1"/>
  <c r="H188" i="8" s="1"/>
  <c r="F170" i="8"/>
  <c r="H170" i="8" s="1"/>
  <c r="F80" i="8"/>
  <c r="H80" i="8" s="1"/>
  <c r="F84" i="8"/>
  <c r="H84" i="8" s="1"/>
  <c r="F162" i="8"/>
  <c r="H162" i="8" s="1"/>
  <c r="F192" i="8"/>
  <c r="H192" i="8" s="1"/>
  <c r="F166" i="8"/>
  <c r="H166" i="8" s="1"/>
  <c r="F174" i="8"/>
  <c r="H174" i="8" s="1"/>
  <c r="E38" i="8"/>
  <c r="F38" i="8" s="1"/>
  <c r="H38" i="8" s="1"/>
  <c r="E52" i="8"/>
  <c r="F52" i="8" s="1"/>
  <c r="H52" i="8" s="1"/>
  <c r="E88" i="8"/>
  <c r="H96" i="8"/>
  <c r="H104" i="8"/>
  <c r="F92" i="8"/>
  <c r="H92" i="8" s="1"/>
  <c r="E124" i="8"/>
  <c r="F124" i="8" s="1"/>
  <c r="H124" i="8" s="1"/>
  <c r="F138" i="8"/>
  <c r="H138" i="8" s="1"/>
  <c r="F130" i="8"/>
  <c r="H130" i="8" s="1"/>
  <c r="F122" i="8"/>
  <c r="H122" i="8" s="1"/>
  <c r="F114" i="8"/>
  <c r="H114" i="8" s="1"/>
  <c r="F152" i="8"/>
  <c r="H152" i="8" s="1"/>
  <c r="E196" i="8"/>
  <c r="H204" i="8"/>
  <c r="H212" i="8"/>
  <c r="F210" i="8"/>
  <c r="H210" i="8" s="1"/>
  <c r="F202" i="8"/>
  <c r="H202" i="8" s="1"/>
  <c r="F194" i="8"/>
  <c r="H194" i="8" s="1"/>
  <c r="H100" i="8"/>
  <c r="H126" i="8"/>
  <c r="H190" i="8"/>
  <c r="H94" i="8"/>
  <c r="F102" i="8"/>
  <c r="H102" i="8" s="1"/>
  <c r="F86" i="8"/>
  <c r="H86" i="8" s="1"/>
  <c r="E110" i="8"/>
  <c r="F110" i="8" s="1"/>
  <c r="D70" i="8"/>
  <c r="C106" i="8"/>
  <c r="H78" i="8"/>
  <c r="F98" i="8"/>
  <c r="H98" i="8" s="1"/>
  <c r="F90" i="8"/>
  <c r="H90" i="8" s="1"/>
  <c r="C142" i="8"/>
  <c r="F136" i="8"/>
  <c r="H136" i="8" s="1"/>
  <c r="F128" i="8"/>
  <c r="H128" i="8" s="1"/>
  <c r="C178" i="8"/>
  <c r="H156" i="8"/>
  <c r="H164" i="8"/>
  <c r="H168" i="8"/>
  <c r="H172" i="8"/>
  <c r="H176" i="8"/>
  <c r="F158" i="8"/>
  <c r="H158" i="8" s="1"/>
  <c r="F150" i="8"/>
  <c r="H150" i="8" s="1"/>
  <c r="C214" i="8"/>
  <c r="H186" i="8"/>
  <c r="F208" i="8"/>
  <c r="H208" i="8" s="1"/>
  <c r="F200" i="8"/>
  <c r="H200" i="8" s="1"/>
  <c r="H198" i="8"/>
  <c r="H206" i="8"/>
  <c r="E182" i="8"/>
  <c r="F182" i="8" s="1"/>
  <c r="H154" i="8"/>
  <c r="H120" i="8"/>
  <c r="H132" i="8"/>
  <c r="D178" i="8"/>
  <c r="H134" i="8"/>
  <c r="H118" i="8"/>
  <c r="H140" i="8"/>
  <c r="H82" i="8"/>
  <c r="E74" i="8"/>
  <c r="F74" i="8" s="1"/>
  <c r="C70" i="8"/>
  <c r="E6" i="8"/>
  <c r="F6" i="8" s="1"/>
  <c r="D36" i="8"/>
  <c r="E10" i="8"/>
  <c r="F10" i="8" s="1"/>
  <c r="E18" i="8"/>
  <c r="F18" i="8" s="1"/>
  <c r="C36" i="8"/>
  <c r="I125" i="11" l="1"/>
  <c r="L193" i="4" s="1"/>
  <c r="I71" i="11"/>
  <c r="L130" i="4" s="1"/>
  <c r="J127" i="11"/>
  <c r="M196" i="4" s="1"/>
  <c r="I31" i="11"/>
  <c r="L73" i="4" s="1"/>
  <c r="J125" i="11"/>
  <c r="M193" i="4" s="1"/>
  <c r="P62" i="11"/>
  <c r="M119" i="4" s="1"/>
  <c r="O120" i="11"/>
  <c r="L188" i="4" s="1"/>
  <c r="I81" i="11"/>
  <c r="L139" i="4" s="1"/>
  <c r="P88" i="11"/>
  <c r="M146" i="4" s="1"/>
  <c r="P120" i="11"/>
  <c r="M188" i="4" s="1"/>
  <c r="O88" i="11"/>
  <c r="L146" i="4" s="1"/>
  <c r="J71" i="11"/>
  <c r="M130" i="4" s="1"/>
  <c r="P20" i="11"/>
  <c r="M59" i="4" s="1"/>
  <c r="O46" i="11"/>
  <c r="L92" i="4" s="1"/>
  <c r="J73" i="11"/>
  <c r="M133" i="4" s="1"/>
  <c r="I35" i="11"/>
  <c r="L79" i="4" s="1"/>
  <c r="O20" i="11"/>
  <c r="L59" i="4" s="1"/>
  <c r="P46" i="11"/>
  <c r="M92" i="4" s="1"/>
  <c r="J37" i="11"/>
  <c r="M82" i="4" s="1"/>
  <c r="J35" i="11"/>
  <c r="M79" i="4" s="1"/>
  <c r="J92" i="4"/>
  <c r="I115" i="11"/>
  <c r="L184" i="4" s="1"/>
  <c r="J113" i="11"/>
  <c r="M181" i="4" s="1"/>
  <c r="I39" i="11"/>
  <c r="L85" i="4" s="1"/>
  <c r="J97" i="11"/>
  <c r="M157" i="4" s="1"/>
  <c r="I37" i="11"/>
  <c r="L82" i="4" s="1"/>
  <c r="I127" i="11"/>
  <c r="L196" i="4" s="1"/>
  <c r="O62" i="11"/>
  <c r="L119" i="4" s="1"/>
  <c r="I113" i="11"/>
  <c r="L181" i="4" s="1"/>
  <c r="J39" i="11"/>
  <c r="M85" i="4" s="1"/>
  <c r="I97" i="11"/>
  <c r="L157" i="4" s="1"/>
  <c r="O104" i="11"/>
  <c r="L170" i="4" s="1"/>
  <c r="J81" i="11"/>
  <c r="M139" i="4" s="1"/>
  <c r="J31" i="11"/>
  <c r="M73" i="4" s="1"/>
  <c r="J115" i="11"/>
  <c r="M184" i="4" s="1"/>
  <c r="I51" i="11"/>
  <c r="L100" i="4" s="1"/>
  <c r="J51" i="11"/>
  <c r="M100" i="4" s="1"/>
  <c r="I93" i="11"/>
  <c r="L151" i="4" s="1"/>
  <c r="G89" i="11"/>
  <c r="J145" i="4" s="1"/>
  <c r="L144" i="4"/>
  <c r="J93" i="11"/>
  <c r="M151" i="4" s="1"/>
  <c r="I73" i="11"/>
  <c r="L133" i="4" s="1"/>
  <c r="G105" i="11"/>
  <c r="J169" i="4" s="1"/>
  <c r="L168" i="4"/>
  <c r="I29" i="11"/>
  <c r="L70" i="4" s="1"/>
  <c r="I55" i="11"/>
  <c r="L106" i="4" s="1"/>
  <c r="G63" i="11"/>
  <c r="J118" i="4" s="1"/>
  <c r="L117" i="4"/>
  <c r="J29" i="11"/>
  <c r="M70" i="4" s="1"/>
  <c r="J55" i="11"/>
  <c r="M106" i="4" s="1"/>
  <c r="G121" i="11"/>
  <c r="J187" i="4" s="1"/>
  <c r="L186" i="4"/>
  <c r="M136" i="11"/>
  <c r="O136" i="11" s="1"/>
  <c r="L206" i="4" s="1"/>
  <c r="I206" i="4"/>
  <c r="I13" i="11"/>
  <c r="L46" i="4" s="1"/>
  <c r="J13" i="11"/>
  <c r="M46" i="4" s="1"/>
  <c r="M93" i="4"/>
  <c r="M90" i="4"/>
  <c r="G47" i="11"/>
  <c r="I47" i="11" s="1"/>
  <c r="L90" i="4"/>
  <c r="L93" i="4"/>
  <c r="I9" i="11"/>
  <c r="L40" i="4" s="1"/>
  <c r="J9" i="11"/>
  <c r="M40" i="4" s="1"/>
  <c r="G21" i="11"/>
  <c r="J58" i="4" s="1"/>
  <c r="L57" i="4"/>
  <c r="J16" i="1"/>
  <c r="I16" i="1"/>
  <c r="E142" i="8"/>
  <c r="F116" i="8"/>
  <c r="H116" i="8" s="1"/>
  <c r="E178" i="8"/>
  <c r="E70" i="8"/>
  <c r="F70" i="8"/>
  <c r="F196" i="8"/>
  <c r="H196" i="8" s="1"/>
  <c r="F88" i="8"/>
  <c r="H88" i="8" s="1"/>
  <c r="E214" i="8"/>
  <c r="H146" i="8"/>
  <c r="H178" i="8" s="1"/>
  <c r="F178" i="8"/>
  <c r="H110" i="8"/>
  <c r="E106" i="8"/>
  <c r="F36" i="8"/>
  <c r="E36" i="8"/>
  <c r="F9" i="5"/>
  <c r="E9" i="5"/>
  <c r="H8" i="5"/>
  <c r="G8" i="5"/>
  <c r="J89" i="11" l="1"/>
  <c r="M145" i="4" s="1"/>
  <c r="J121" i="11"/>
  <c r="M187" i="4" s="1"/>
  <c r="I121" i="11"/>
  <c r="L187" i="4" s="1"/>
  <c r="J63" i="11"/>
  <c r="M118" i="4" s="1"/>
  <c r="L95" i="4"/>
  <c r="M95" i="4"/>
  <c r="I89" i="11"/>
  <c r="L145" i="4" s="1"/>
  <c r="I63" i="11"/>
  <c r="L118" i="4" s="1"/>
  <c r="J105" i="11"/>
  <c r="M169" i="4" s="1"/>
  <c r="I105" i="11"/>
  <c r="L169" i="4" s="1"/>
  <c r="P136" i="11"/>
  <c r="M206" i="4" s="1"/>
  <c r="J206" i="4"/>
  <c r="L94" i="4"/>
  <c r="L91" i="4"/>
  <c r="J94" i="4"/>
  <c r="J91" i="4"/>
  <c r="J47" i="11"/>
  <c r="J21" i="11"/>
  <c r="M58" i="4" s="1"/>
  <c r="I21" i="11"/>
  <c r="L58" i="4" s="1"/>
  <c r="H142" i="8"/>
  <c r="F142" i="8"/>
  <c r="G9" i="5"/>
  <c r="F214" i="8"/>
  <c r="H182" i="8"/>
  <c r="H214" i="8" s="1"/>
  <c r="F106" i="8"/>
  <c r="H74" i="8"/>
  <c r="H106" i="8" s="1"/>
  <c r="H9" i="5"/>
  <c r="H29" i="2"/>
  <c r="M94" i="4" l="1"/>
  <c r="M91" i="4"/>
  <c r="G20" i="1"/>
  <c r="H6" i="6" l="1"/>
  <c r="D11" i="6"/>
  <c r="G11" i="6" s="1"/>
  <c r="H19" i="1" l="1"/>
  <c r="H11" i="6"/>
  <c r="G6" i="6"/>
  <c r="F20" i="1"/>
  <c r="H20" i="1"/>
  <c r="H7" i="5"/>
  <c r="G7" i="5"/>
  <c r="H6" i="5" l="1"/>
  <c r="G6" i="5"/>
  <c r="I20" i="1" l="1"/>
  <c r="O35" i="4" l="1"/>
  <c r="O210" i="4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" i="4"/>
  <c r="I33" i="4" l="1"/>
  <c r="K33" i="4"/>
  <c r="N33" i="4"/>
  <c r="I32" i="4"/>
  <c r="K32" i="4"/>
  <c r="N32" i="4"/>
  <c r="H33" i="4"/>
  <c r="H32" i="4"/>
  <c r="I30" i="4"/>
  <c r="K30" i="4"/>
  <c r="N30" i="4"/>
  <c r="I29" i="4"/>
  <c r="K29" i="4"/>
  <c r="N29" i="4"/>
  <c r="H30" i="4"/>
  <c r="H29" i="4"/>
  <c r="I27" i="4"/>
  <c r="K27" i="4"/>
  <c r="N27" i="4"/>
  <c r="I26" i="4"/>
  <c r="K26" i="4"/>
  <c r="N26" i="4"/>
  <c r="H27" i="4"/>
  <c r="H26" i="4"/>
  <c r="I24" i="4"/>
  <c r="K24" i="4"/>
  <c r="N24" i="4"/>
  <c r="I23" i="4"/>
  <c r="K23" i="4"/>
  <c r="N23" i="4"/>
  <c r="H24" i="4"/>
  <c r="H23" i="4"/>
  <c r="I21" i="4"/>
  <c r="K21" i="4"/>
  <c r="N21" i="4"/>
  <c r="H21" i="4"/>
  <c r="I20" i="4"/>
  <c r="K20" i="4"/>
  <c r="N20" i="4"/>
  <c r="H20" i="4"/>
  <c r="E22" i="4"/>
  <c r="E21" i="4"/>
  <c r="E20" i="4"/>
  <c r="I18" i="4"/>
  <c r="K18" i="4"/>
  <c r="N18" i="4"/>
  <c r="H18" i="4"/>
  <c r="N17" i="4"/>
  <c r="I17" i="4"/>
  <c r="K17" i="4"/>
  <c r="H17" i="4"/>
  <c r="E19" i="4"/>
  <c r="E18" i="4"/>
  <c r="E17" i="4"/>
  <c r="I15" i="4"/>
  <c r="K15" i="4"/>
  <c r="N15" i="4"/>
  <c r="H15" i="4"/>
  <c r="I14" i="4"/>
  <c r="K14" i="4"/>
  <c r="N14" i="4"/>
  <c r="H14" i="4"/>
  <c r="E16" i="4"/>
  <c r="E15" i="4"/>
  <c r="E14" i="4"/>
  <c r="I12" i="4"/>
  <c r="K12" i="4"/>
  <c r="N12" i="4"/>
  <c r="I11" i="4"/>
  <c r="K11" i="4"/>
  <c r="N11" i="4"/>
  <c r="H12" i="4"/>
  <c r="H11" i="4"/>
  <c r="E13" i="4"/>
  <c r="E12" i="4"/>
  <c r="E11" i="4"/>
  <c r="I9" i="4"/>
  <c r="K9" i="4"/>
  <c r="N9" i="4"/>
  <c r="I8" i="4"/>
  <c r="K8" i="4"/>
  <c r="N8" i="4"/>
  <c r="H9" i="4"/>
  <c r="H8" i="4"/>
  <c r="E10" i="4"/>
  <c r="E9" i="4"/>
  <c r="E8" i="4"/>
  <c r="I6" i="4"/>
  <c r="K6" i="4"/>
  <c r="N6" i="4"/>
  <c r="H6" i="4"/>
  <c r="I5" i="4"/>
  <c r="K5" i="4"/>
  <c r="N5" i="4"/>
  <c r="H5" i="4"/>
  <c r="N3" i="4" l="1"/>
  <c r="I3" i="4"/>
  <c r="K3" i="4"/>
  <c r="I2" i="4"/>
  <c r="K2" i="4"/>
  <c r="N2" i="4"/>
  <c r="H3" i="4"/>
  <c r="H2" i="4"/>
  <c r="G19" i="1" l="1"/>
  <c r="I19" i="1" l="1"/>
  <c r="J19" i="1"/>
  <c r="L20" i="2"/>
  <c r="M20" i="2"/>
  <c r="I25" i="4" s="1"/>
  <c r="O20" i="2"/>
  <c r="K25" i="4" s="1"/>
  <c r="N20" i="2" l="1"/>
  <c r="J25" i="4" s="1"/>
  <c r="H25" i="4"/>
  <c r="Q20" i="2" l="1"/>
  <c r="M25" i="4" s="1"/>
  <c r="P20" i="2"/>
  <c r="L25" i="4" s="1"/>
  <c r="G28" i="2"/>
  <c r="J28" i="2" s="1"/>
  <c r="M28" i="2"/>
  <c r="F13" i="1" s="1"/>
  <c r="L28" i="2"/>
  <c r="E13" i="1" s="1"/>
  <c r="F29" i="2"/>
  <c r="I35" i="4" s="1"/>
  <c r="E29" i="2"/>
  <c r="G29" i="2" l="1"/>
  <c r="J35" i="4" s="1"/>
  <c r="H35" i="4"/>
  <c r="K35" i="4"/>
  <c r="I28" i="2"/>
  <c r="H9" i="1"/>
  <c r="F9" i="1"/>
  <c r="E9" i="1"/>
  <c r="G20" i="2"/>
  <c r="I20" i="2" s="1"/>
  <c r="G21" i="2" s="1"/>
  <c r="G24" i="2"/>
  <c r="G26" i="2"/>
  <c r="G22" i="2"/>
  <c r="J29" i="2" l="1"/>
  <c r="M35" i="4" s="1"/>
  <c r="I29" i="2"/>
  <c r="L35" i="4" s="1"/>
  <c r="L23" i="4"/>
  <c r="J23" i="4"/>
  <c r="J20" i="2"/>
  <c r="M23" i="4" s="1"/>
  <c r="J29" i="4"/>
  <c r="J24" i="2"/>
  <c r="M29" i="4" s="1"/>
  <c r="I22" i="2"/>
  <c r="J26" i="4"/>
  <c r="J22" i="2"/>
  <c r="M26" i="4" s="1"/>
  <c r="J32" i="4"/>
  <c r="J26" i="2"/>
  <c r="M32" i="4" s="1"/>
  <c r="I26" i="2"/>
  <c r="I24" i="2"/>
  <c r="J21" i="2" l="1"/>
  <c r="M24" i="4" s="1"/>
  <c r="G25" i="2"/>
  <c r="L29" i="4"/>
  <c r="G27" i="2"/>
  <c r="L32" i="4"/>
  <c r="G23" i="2"/>
  <c r="L26" i="4"/>
  <c r="J24" i="4"/>
  <c r="G9" i="1"/>
  <c r="J9" i="1" s="1"/>
  <c r="I9" i="1"/>
  <c r="G10" i="2"/>
  <c r="G12" i="2"/>
  <c r="G14" i="2"/>
  <c r="G16" i="2"/>
  <c r="G18" i="2"/>
  <c r="G8" i="2"/>
  <c r="G6" i="2"/>
  <c r="M29" i="2"/>
  <c r="N29" i="2"/>
  <c r="O29" i="2"/>
  <c r="P29" i="2"/>
  <c r="Q29" i="2"/>
  <c r="L29" i="2"/>
  <c r="N28" i="2"/>
  <c r="G13" i="1" s="1"/>
  <c r="O28" i="2"/>
  <c r="H13" i="1" s="1"/>
  <c r="P28" i="2"/>
  <c r="I13" i="1" s="1"/>
  <c r="Q28" i="2"/>
  <c r="O8" i="2"/>
  <c r="O10" i="2"/>
  <c r="K10" i="4" s="1"/>
  <c r="O12" i="2"/>
  <c r="K13" i="4" s="1"/>
  <c r="O14" i="2"/>
  <c r="K16" i="4" s="1"/>
  <c r="O16" i="2"/>
  <c r="K19" i="4" s="1"/>
  <c r="O18" i="2"/>
  <c r="K22" i="4" s="1"/>
  <c r="O22" i="2"/>
  <c r="O24" i="2"/>
  <c r="O26" i="2"/>
  <c r="O6" i="2"/>
  <c r="M8" i="2"/>
  <c r="M10" i="2"/>
  <c r="M12" i="2"/>
  <c r="I13" i="4" s="1"/>
  <c r="M14" i="2"/>
  <c r="I16" i="4" s="1"/>
  <c r="M16" i="2"/>
  <c r="I19" i="4" s="1"/>
  <c r="M18" i="2"/>
  <c r="I22" i="4" s="1"/>
  <c r="M22" i="2"/>
  <c r="M24" i="2"/>
  <c r="M26" i="2"/>
  <c r="M6" i="2"/>
  <c r="J13" i="1" l="1"/>
  <c r="I21" i="2"/>
  <c r="L24" i="4" s="1"/>
  <c r="F8" i="1"/>
  <c r="I10" i="4"/>
  <c r="H11" i="1"/>
  <c r="K31" i="4"/>
  <c r="I6" i="2"/>
  <c r="J2" i="4"/>
  <c r="J6" i="2"/>
  <c r="M2" i="4" s="1"/>
  <c r="I14" i="2"/>
  <c r="J14" i="4"/>
  <c r="J14" i="2"/>
  <c r="M14" i="4" s="1"/>
  <c r="F6" i="1"/>
  <c r="I4" i="4"/>
  <c r="F7" i="1"/>
  <c r="I7" i="4"/>
  <c r="J5" i="4"/>
  <c r="J8" i="2"/>
  <c r="M5" i="4" s="1"/>
  <c r="J11" i="4"/>
  <c r="J12" i="2"/>
  <c r="M11" i="4" s="1"/>
  <c r="J33" i="4"/>
  <c r="J27" i="2"/>
  <c r="M33" i="4" s="1"/>
  <c r="F11" i="1"/>
  <c r="I31" i="4"/>
  <c r="H6" i="1"/>
  <c r="K4" i="4"/>
  <c r="I18" i="2"/>
  <c r="G19" i="2" s="1"/>
  <c r="J20" i="4"/>
  <c r="J18" i="2"/>
  <c r="M20" i="4" s="1"/>
  <c r="I10" i="2"/>
  <c r="G11" i="2" s="1"/>
  <c r="J8" i="4"/>
  <c r="J10" i="2"/>
  <c r="M8" i="4" s="1"/>
  <c r="I27" i="2"/>
  <c r="L33" i="4" s="1"/>
  <c r="F12" i="1"/>
  <c r="I34" i="4"/>
  <c r="H10" i="1"/>
  <c r="K28" i="4"/>
  <c r="F10" i="1"/>
  <c r="I28" i="4"/>
  <c r="H12" i="1"/>
  <c r="K34" i="4"/>
  <c r="H7" i="1"/>
  <c r="K7" i="4"/>
  <c r="J17" i="4"/>
  <c r="J16" i="2"/>
  <c r="M17" i="4" s="1"/>
  <c r="J27" i="4"/>
  <c r="J23" i="2"/>
  <c r="M27" i="4" s="1"/>
  <c r="I23" i="2"/>
  <c r="L27" i="4" s="1"/>
  <c r="I25" i="2"/>
  <c r="L30" i="4" s="1"/>
  <c r="J30" i="4"/>
  <c r="J25" i="2"/>
  <c r="M30" i="4" s="1"/>
  <c r="I12" i="2"/>
  <c r="H8" i="1"/>
  <c r="I8" i="2"/>
  <c r="I16" i="2"/>
  <c r="G17" i="2" s="1"/>
  <c r="F18" i="1" l="1"/>
  <c r="F14" i="1"/>
  <c r="L20" i="4"/>
  <c r="H18" i="1"/>
  <c r="H14" i="1"/>
  <c r="L8" i="4"/>
  <c r="G9" i="2"/>
  <c r="L5" i="4"/>
  <c r="G15" i="2"/>
  <c r="L14" i="4"/>
  <c r="G7" i="2"/>
  <c r="L2" i="4"/>
  <c r="G13" i="2"/>
  <c r="L11" i="4"/>
  <c r="J21" i="4"/>
  <c r="J19" i="2"/>
  <c r="M21" i="4" s="1"/>
  <c r="I19" i="2"/>
  <c r="L21" i="4" s="1"/>
  <c r="J9" i="4"/>
  <c r="J11" i="2"/>
  <c r="M9" i="4" s="1"/>
  <c r="I11" i="2"/>
  <c r="L9" i="4" s="1"/>
  <c r="L17" i="4"/>
  <c r="L26" i="2"/>
  <c r="H34" i="4" s="1"/>
  <c r="L8" i="2"/>
  <c r="H7" i="4" s="1"/>
  <c r="L10" i="2"/>
  <c r="H10" i="4" s="1"/>
  <c r="L12" i="2"/>
  <c r="L14" i="2"/>
  <c r="L16" i="2"/>
  <c r="L18" i="2"/>
  <c r="L22" i="2"/>
  <c r="H28" i="4" s="1"/>
  <c r="L24" i="2"/>
  <c r="H31" i="4" s="1"/>
  <c r="L6" i="2"/>
  <c r="H4" i="4" s="1"/>
  <c r="H21" i="1" l="1"/>
  <c r="F21" i="1"/>
  <c r="J3" i="4"/>
  <c r="J7" i="2"/>
  <c r="M3" i="4" s="1"/>
  <c r="I7" i="2"/>
  <c r="L3" i="4" s="1"/>
  <c r="J15" i="4"/>
  <c r="J15" i="2"/>
  <c r="M15" i="4" s="1"/>
  <c r="I15" i="2"/>
  <c r="L15" i="4" s="1"/>
  <c r="N14" i="2"/>
  <c r="J16" i="4" s="1"/>
  <c r="H16" i="4"/>
  <c r="N18" i="2"/>
  <c r="J22" i="4" s="1"/>
  <c r="H22" i="4"/>
  <c r="N16" i="2"/>
  <c r="J19" i="4" s="1"/>
  <c r="H19" i="4"/>
  <c r="N12" i="2"/>
  <c r="J13" i="4" s="1"/>
  <c r="H13" i="4"/>
  <c r="I9" i="2"/>
  <c r="L6" i="4" s="1"/>
  <c r="J6" i="4"/>
  <c r="J9" i="2"/>
  <c r="M6" i="4" s="1"/>
  <c r="J12" i="4"/>
  <c r="J13" i="2"/>
  <c r="M12" i="4" s="1"/>
  <c r="I13" i="2"/>
  <c r="L12" i="4" s="1"/>
  <c r="J18" i="4"/>
  <c r="J17" i="2"/>
  <c r="M18" i="4" s="1"/>
  <c r="I17" i="2"/>
  <c r="L18" i="4" s="1"/>
  <c r="N8" i="2"/>
  <c r="P8" i="2" s="1"/>
  <c r="E7" i="1"/>
  <c r="N24" i="2"/>
  <c r="E11" i="1"/>
  <c r="N26" i="2"/>
  <c r="P26" i="2" s="1"/>
  <c r="E12" i="1"/>
  <c r="N6" i="2"/>
  <c r="E6" i="1"/>
  <c r="N22" i="2"/>
  <c r="Q22" i="2" s="1"/>
  <c r="E10" i="1"/>
  <c r="N10" i="2"/>
  <c r="Q10" i="2" s="1"/>
  <c r="M10" i="4" s="1"/>
  <c r="E8" i="1"/>
  <c r="Q18" i="2" l="1"/>
  <c r="M22" i="4" s="1"/>
  <c r="P18" i="2"/>
  <c r="L22" i="4" s="1"/>
  <c r="Q26" i="2"/>
  <c r="M34" i="4" s="1"/>
  <c r="P16" i="2"/>
  <c r="L19" i="4" s="1"/>
  <c r="Q16" i="2"/>
  <c r="M19" i="4" s="1"/>
  <c r="P12" i="2"/>
  <c r="L13" i="4" s="1"/>
  <c r="Q14" i="2"/>
  <c r="M16" i="4" s="1"/>
  <c r="P10" i="2"/>
  <c r="L10" i="4" s="1"/>
  <c r="P22" i="2"/>
  <c r="I10" i="1" s="1"/>
  <c r="Q12" i="2"/>
  <c r="M13" i="4" s="1"/>
  <c r="Q8" i="2"/>
  <c r="M7" i="4" s="1"/>
  <c r="P14" i="2"/>
  <c r="L16" i="4" s="1"/>
  <c r="I7" i="1"/>
  <c r="L7" i="4"/>
  <c r="G8" i="1"/>
  <c r="J8" i="1" s="1"/>
  <c r="J10" i="4"/>
  <c r="G6" i="1"/>
  <c r="J6" i="1" s="1"/>
  <c r="J4" i="4"/>
  <c r="G11" i="1"/>
  <c r="J11" i="1" s="1"/>
  <c r="J31" i="4"/>
  <c r="I12" i="1"/>
  <c r="L34" i="4"/>
  <c r="G10" i="1"/>
  <c r="J10" i="1" s="1"/>
  <c r="J28" i="4"/>
  <c r="G12" i="1"/>
  <c r="J12" i="1" s="1"/>
  <c r="J34" i="4"/>
  <c r="G7" i="1"/>
  <c r="J7" i="1" s="1"/>
  <c r="J7" i="4"/>
  <c r="M28" i="4"/>
  <c r="Q24" i="2"/>
  <c r="P24" i="2"/>
  <c r="Q6" i="2"/>
  <c r="P6" i="2"/>
  <c r="E14" i="1"/>
  <c r="L28" i="4" l="1"/>
  <c r="I8" i="1"/>
  <c r="I11" i="1"/>
  <c r="L31" i="4"/>
  <c r="M31" i="4"/>
  <c r="I6" i="1"/>
  <c r="L4" i="4"/>
  <c r="M4" i="4"/>
  <c r="G14" i="1"/>
  <c r="J14" i="1" s="1"/>
  <c r="I14" i="1" l="1"/>
  <c r="E18" i="1" l="1"/>
  <c r="E21" i="1" l="1"/>
  <c r="G21" i="1" s="1"/>
  <c r="J21" i="1" s="1"/>
  <c r="G18" i="1"/>
  <c r="J18" i="1" s="1"/>
  <c r="I21" i="1" l="1"/>
  <c r="I18" i="1"/>
</calcChain>
</file>

<file path=xl/comments1.xml><?xml version="1.0" encoding="utf-8"?>
<comments xmlns="http://schemas.openxmlformats.org/spreadsheetml/2006/main">
  <authors>
    <author>CARLOS FELIPE VALDIVIA PINO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3416-21
Res. 3358-21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</commentList>
</comments>
</file>

<file path=xl/comments2.xml><?xml version="1.0" encoding="utf-8"?>
<comments xmlns="http://schemas.openxmlformats.org/spreadsheetml/2006/main">
  <authors>
    <author>CARLOS FELIPE VALDIVIA PINO</author>
    <author>CEA TELLO, MARIO ANDRES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3416-21,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01-2022 Cesión de 18,62 Ton a favor de BRACPESCA S.A. </t>
        </r>
      </text>
    </comment>
    <comment ref="K1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Res. Ex. 173</t>
        </r>
      </text>
    </comment>
    <comment ref="K1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Res. Ex. 108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</commentList>
</comments>
</file>

<file path=xl/comments3.xml><?xml version="1.0" encoding="utf-8"?>
<comments xmlns="http://schemas.openxmlformats.org/spreadsheetml/2006/main">
  <authors>
    <author>CARLOS FELIPE VALDIVIA PINO</author>
    <author>ZULETA ESPINOZA, GERALDINE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
Res N°3221-21
RES N°810 C-V en desde Maria Ana Morozin Baycic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01-2022 Cesión a favor de BRACPESCA S.A. de 18,62 ton por Emb. Artesanal PUNTA TALCA
Res 176-2022  de BRACPESCA S.A.  8,458 ton en Favor de PACIFICBLU SPA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671-22 C-V EN FAVOR DE PESQUERA MJF
</t>
        </r>
      </text>
    </comment>
    <comment ref="F24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N°810 C-V en favor de Pesquera Quintero S.A.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a favor de PACIFICBLU SPA de 8,458 ton por BRACPESCA S.A.</t>
        </r>
      </text>
    </comment>
    <comment ref="F4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Otorga LTP  desde Alimentos Alsan Limitada </t>
        </r>
      </text>
    </comment>
    <comment ref="F4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cede LTP a inversiones nakal SpA 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N°671-22 C-V DESDE ANTONIO CRUZ CORDOVA NAKOUZI E.I.R.L.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  <comment ref="F5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
Res N°3221-21
RES N°810 C-V en desde Maria Ana Morozin Baycic</t>
        </r>
      </text>
    </comment>
    <comment ref="F5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de BRACPESCA S.A.  40,381 ton en Favor de PACIFICBLU SPA</t>
        </r>
      </text>
    </comment>
    <comment ref="F5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</t>
        </r>
      </text>
    </comment>
    <comment ref="F5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671-22 C-V EN FAVOR DE PESQUERA MJF</t>
        </r>
      </text>
    </comment>
    <comment ref="F66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N°810 C-V en favor de Pesquera Quintero S.A.</t>
        </r>
      </text>
    </comment>
    <comment ref="F7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a favor de PACIFICBLU SPA de 40,381 ton por BRACPESCA S.A.</t>
        </r>
      </text>
    </comment>
    <comment ref="F8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Otorga LTP  desde Alimentos Alsan Limitada </t>
        </r>
      </text>
    </comment>
    <comment ref="F8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cede LTP a inversiones nakal SpA </t>
        </r>
      </text>
    </comment>
    <comment ref="F8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N°671-22 C-V DESDE ANTONIO CRUZ CORDOVA NAKOUZI E.I.R.L.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  <comment ref="F9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
RES N°810 C-V en desde Maria Ana Morozin Baycic</t>
        </r>
      </text>
    </comment>
    <comment ref="F9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de BRACPESCA S.A.  45,088
 ton en Favor de PACIFICBLU SPA</t>
        </r>
      </text>
    </comment>
    <comment ref="F9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
Certificado N°7 negocio no traslaticio en favor de Jorge Cofre Toledo</t>
        </r>
      </text>
    </comment>
    <comment ref="F10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671-22 C-V EN FAVOR DE PESQUERA MJF</t>
        </r>
      </text>
    </comment>
    <comment ref="F108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N°810 C-V en favor de Pesquera Quintero S.A.</t>
        </r>
      </text>
    </comment>
    <comment ref="F11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a favor de PACIFICBLU SPA de 45,088ton por BRACPESCA S.A.</t>
        </r>
      </text>
    </comment>
    <comment ref="F122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N°7 negocio no tralaticio desde Camanchaca Pesca Sur S.A.</t>
        </r>
      </text>
    </comment>
    <comment ref="F12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Otorga LTP  desde Alimentos Alsan Limitada </t>
        </r>
      </text>
    </comment>
    <comment ref="F13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cede LTP a inversiones nakal SpA </t>
        </r>
      </text>
    </comment>
    <comment ref="F13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N°671-22 C-V DESDE ANTONIO CRUZ CORDOVA NAKOUZI E.I.R.L.</t>
        </r>
      </text>
    </comment>
  </commentList>
</comments>
</file>

<file path=xl/sharedStrings.xml><?xml version="1.0" encoding="utf-8"?>
<sst xmlns="http://schemas.openxmlformats.org/spreadsheetml/2006/main" count="2054" uniqueCount="182">
  <si>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</si>
  <si>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</si>
  <si>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</si>
  <si>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</si>
  <si>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</si>
  <si>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</si>
  <si>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</si>
  <si>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</si>
  <si>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</si>
  <si>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</t>
  </si>
  <si>
    <t>ARTESANAL III</t>
  </si>
  <si>
    <t>ARTESANAL V</t>
  </si>
  <si>
    <t>ARTESANAL VI</t>
  </si>
  <si>
    <t>ARTESANAL VII</t>
  </si>
  <si>
    <t>ARTESANAL VIII</t>
  </si>
  <si>
    <t>FAUNA ACOMPAÑANTE</t>
  </si>
  <si>
    <t>FRACCION ARTESANAL</t>
  </si>
  <si>
    <t>FRACCIÓN INDUSTRIAL</t>
  </si>
  <si>
    <t>INVESTIGACIÓN II-VIII</t>
  </si>
  <si>
    <t>TOTALES</t>
  </si>
  <si>
    <t>CAMARON NAILON II-VIII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</si>
  <si>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</si>
  <si>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</si>
  <si>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</si>
  <si>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</si>
  <si>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</si>
  <si>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</si>
  <si>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</si>
  <si>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 REGION DE ANTOFAGASTA</t>
  </si>
  <si>
    <t>III REGION DE ATACAMA</t>
  </si>
  <si>
    <t>IV REGION DE COQUIMBO</t>
  </si>
  <si>
    <t>V REGION DE VALPARAISO</t>
  </si>
  <si>
    <t>VI REGION DE O´HIGGINS</t>
  </si>
  <si>
    <t>VII REGION DEL MAULE</t>
  </si>
  <si>
    <t>VIII REGION DEL BIOBIO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</si>
  <si>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</si>
  <si>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</si>
  <si>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</si>
  <si>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</si>
  <si>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</si>
  <si>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</si>
  <si>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</si>
  <si>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</si>
  <si>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</si>
  <si>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</si>
  <si>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</si>
  <si>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</si>
  <si>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QUINTERO LTDA. SOC. PESQ.</t>
  </si>
  <si>
    <t>PACIFICBLU SPA.</t>
  </si>
  <si>
    <t>DA VENEZIA RETAMALES ANTONIO</t>
  </si>
  <si>
    <t>ENFERMAR LTDA. SOC. PESQ.</t>
  </si>
  <si>
    <t>RUBIO Y MAUAD LTDA.</t>
  </si>
  <si>
    <t>CAMARON NAILON II-III</t>
  </si>
  <si>
    <t>CAMARON NAILON IV</t>
  </si>
  <si>
    <t>PUNTA TALCA</t>
  </si>
  <si>
    <t>TRAUWUN I</t>
  </si>
  <si>
    <t>CHAFIC I</t>
  </si>
  <si>
    <t>ISLA TABON</t>
  </si>
  <si>
    <t>RESIDUAL</t>
  </si>
  <si>
    <t>ENE-JUL</t>
  </si>
  <si>
    <t>OCT-DIC</t>
  </si>
  <si>
    <t>ARTESANAL IV</t>
  </si>
  <si>
    <t>ENE-DIC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</si>
  <si>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</si>
  <si>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</si>
  <si>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</si>
  <si>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</si>
  <si>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</si>
  <si>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</si>
  <si>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</si>
  <si>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</si>
  <si>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</si>
  <si>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</si>
  <si>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</si>
  <si>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</si>
  <si>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</si>
  <si>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</si>
  <si>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</si>
  <si>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</si>
  <si>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</si>
  <si>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CAMARON NAILON</t>
  </si>
  <si>
    <t>II</t>
  </si>
  <si>
    <t>REGION</t>
  </si>
  <si>
    <t>ENERO</t>
  </si>
  <si>
    <t>JULIO</t>
  </si>
  <si>
    <t>OCTUBRE</t>
  </si>
  <si>
    <t>DICIEMBRE</t>
  </si>
  <si>
    <t>-</t>
  </si>
  <si>
    <t>III</t>
  </si>
  <si>
    <t>EMBARCACION</t>
  </si>
  <si>
    <t>IV</t>
  </si>
  <si>
    <t>V</t>
  </si>
  <si>
    <t>VI</t>
  </si>
  <si>
    <t>VII</t>
  </si>
  <si>
    <t>VIII</t>
  </si>
  <si>
    <t>TITULAR LTP</t>
  </si>
  <si>
    <t>II-VIII</t>
  </si>
  <si>
    <t>TOTAL LTP</t>
  </si>
  <si>
    <t>TOTAL ASIGNATARIOS LTP</t>
  </si>
  <si>
    <t>TOTAL ARTESANAL</t>
  </si>
  <si>
    <t>TOTAL ASIGNATARIOS ARTESANAL</t>
  </si>
  <si>
    <t>JORGE COFRE TOLEDO</t>
  </si>
  <si>
    <t>N° Resolución</t>
  </si>
  <si>
    <t>RPA</t>
  </si>
  <si>
    <t>Embarcación</t>
  </si>
  <si>
    <t>Cuota</t>
  </si>
  <si>
    <t>Captura</t>
  </si>
  <si>
    <t>Saldo</t>
  </si>
  <si>
    <t>Consumo</t>
  </si>
  <si>
    <t>TOTAL</t>
  </si>
  <si>
    <t>CAPTURA TOTAL</t>
  </si>
  <si>
    <t>N° RESOLUCION</t>
  </si>
  <si>
    <t>EMBARCACION TITULAR</t>
  </si>
  <si>
    <t>CUOTA</t>
  </si>
  <si>
    <t>CAPTURA</t>
  </si>
  <si>
    <t>SALDO</t>
  </si>
  <si>
    <t>CONSUMO</t>
  </si>
  <si>
    <t>CONTROL PESCA DE INVESTIGACION</t>
  </si>
  <si>
    <t>CONTROL CESIONES DE CUOTAS INDIVIDUALES</t>
  </si>
  <si>
    <t>PESQUERA CMK LIMITADA</t>
  </si>
  <si>
    <t>CESIONES INDIVIDUALES</t>
  </si>
  <si>
    <t>PESCA DE INVESTIGACIÓN</t>
  </si>
  <si>
    <t xml:space="preserve">LTP A </t>
  </si>
  <si>
    <t>LTP B</t>
  </si>
  <si>
    <t>LTP A +B</t>
  </si>
  <si>
    <t xml:space="preserve">TONELADAS </t>
  </si>
  <si>
    <t xml:space="preserve">CUOTA II-III REGIÓN </t>
  </si>
  <si>
    <t xml:space="preserve">TON </t>
  </si>
  <si>
    <t>TON</t>
  </si>
  <si>
    <t>N° doc</t>
  </si>
  <si>
    <t>Fecha</t>
  </si>
  <si>
    <t>DE -</t>
  </si>
  <si>
    <t>A+</t>
  </si>
  <si>
    <t>Coeficiente</t>
  </si>
  <si>
    <t>Total</t>
  </si>
  <si>
    <t>Detalle Negocios</t>
  </si>
  <si>
    <t>COMERCIALIZADORA SIMON SEAFOOD LIMITADA</t>
  </si>
  <si>
    <t>14 Abr-13 May</t>
  </si>
  <si>
    <t>REGIÓN DE COQUIMBO</t>
  </si>
  <si>
    <t>Cierre</t>
  </si>
  <si>
    <t>% Consumo</t>
  </si>
  <si>
    <t>Saldo (T)</t>
  </si>
  <si>
    <t>Captura (T)</t>
  </si>
  <si>
    <t>Cuota Remanente (Ton)</t>
  </si>
  <si>
    <t>Periodo</t>
  </si>
  <si>
    <t>Asignatario</t>
  </si>
  <si>
    <t>Región</t>
  </si>
  <si>
    <t xml:space="preserve">Control de Cuotas Remanentes </t>
  </si>
  <si>
    <t>REGIÓN DE ATACAMA</t>
  </si>
  <si>
    <t>REGIÓN DE O´HIGGINS</t>
  </si>
  <si>
    <t>REGIÓN DEL MAULE</t>
  </si>
  <si>
    <t>REGIÓN DEL BIOBÍO</t>
  </si>
  <si>
    <t>REGIÓN DE ANTOFAGASTA</t>
  </si>
  <si>
    <t>CAMARON NAILON ANTOFAGASTA - COQUIMBO</t>
  </si>
  <si>
    <t>II-IV</t>
  </si>
  <si>
    <t>INDUSTRIAL LTP II-IV</t>
  </si>
  <si>
    <t>V-VI</t>
  </si>
  <si>
    <t>VII-VIII</t>
  </si>
  <si>
    <t>INDUSTRIAL LTP V-VI</t>
  </si>
  <si>
    <t>CAMARON NAILON VALPARAÍSO - O´HIGGINS</t>
  </si>
  <si>
    <t>INDUSTRIAL LTP VII-VIII</t>
  </si>
  <si>
    <t>CAMARON NAILON MAULE - BIOBÍO</t>
  </si>
  <si>
    <t>SOCIEDAD PESQUERA NORDIOMAR SpA</t>
  </si>
  <si>
    <t>ALIMENTOS ALSAN LIMITADA</t>
  </si>
  <si>
    <t>MOROZIN BAYCIC MARIA ANA</t>
  </si>
  <si>
    <t>MARLIMAR LIMITADA SOC. PESQ</t>
  </si>
  <si>
    <t>6890 Ton</t>
  </si>
  <si>
    <t>Decreto Ex. N° DEXE 202100232</t>
  </si>
  <si>
    <t>CONTROL CUOTA GLOBAL CAMARON NAILON AÑO 2022 (Información Preliminar)</t>
  </si>
  <si>
    <t>CONTROL CUOTA CAMARON NAILON FRACCION ARTESANAL AÑO 2022</t>
  </si>
  <si>
    <t>CESIONES INDIVIDUALES 2022</t>
  </si>
  <si>
    <t>CONTROL CUOTA CAMARON NAILON FRACCION INDUSTRIAL AÑO 2022</t>
  </si>
  <si>
    <t>III-IV</t>
  </si>
  <si>
    <t>PESQ QUINTERO</t>
  </si>
  <si>
    <t>CAMANCHACA</t>
  </si>
  <si>
    <t xml:space="preserve"> </t>
  </si>
  <si>
    <t>PACIFICBLU SPA</t>
  </si>
  <si>
    <t>INVERSIONES NAKAL SpA</t>
  </si>
  <si>
    <t>PESQUERA MJF</t>
  </si>
  <si>
    <t>PESQUERA ANTONIO CRUZ NAKOUZI E.I.R.L.</t>
  </si>
  <si>
    <t>MARIA ANA MOROZIN BOYCIC</t>
  </si>
  <si>
    <t>PESQUERA QUINTERO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</si>
</sst>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0.000%"/>
    <numFmt numFmtId="168" formatCode="yyyy/mm/dd;@"/>
    <numFmt numFmtId="169" formatCode="[$-F800]dddd\,\ mmmm\ dd\,\ yyyy"/>
    <numFmt numFmtId="170" formatCode="0.0%"/>
    <numFmt numFmtId="171" formatCode="0.00000"/>
    <numFmt numFmtId="172" formatCode="#.0#############E+###"/>
    <numFmt numFmtId="173" formatCode="_-* #,##0.00\ _p_t_a_-;\-* #,##0.00\ _p_t_a_-;_-* \-??\ _p_t_a_-;_-@_-"/>
    <numFmt numFmtId="174" formatCode="0.0000000"/>
    <numFmt numFmtId="175" formatCode="0.000000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BE5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096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14" fillId="0" borderId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22" borderId="0" applyNumberFormat="0" applyBorder="0" applyAlignment="0" applyProtection="0"/>
    <xf numFmtId="0" fontId="17" fillId="34" borderId="56" applyNumberFormat="0" applyAlignment="0" applyProtection="0"/>
    <xf numFmtId="0" fontId="18" fillId="35" borderId="57" applyNumberFormat="0" applyAlignment="0" applyProtection="0"/>
    <xf numFmtId="0" fontId="19" fillId="0" borderId="58" applyNumberFormat="0" applyFill="0" applyAlignment="0" applyProtection="0"/>
    <xf numFmtId="0" fontId="2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9" borderId="0" applyNumberFormat="0" applyBorder="0" applyAlignment="0" applyProtection="0"/>
    <xf numFmtId="0" fontId="21" fillId="25" borderId="56" applyNumberFormat="0" applyAlignment="0" applyProtection="0"/>
    <xf numFmtId="10" fontId="1" fillId="0" borderId="66" applyBorder="0">
      <alignment horizontal="center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2" fillId="21" borderId="0" applyNumberFormat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3" fillId="40" borderId="0" applyNumberFormat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41" borderId="59" applyNumberFormat="0" applyFont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34" borderId="6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1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62" applyNumberFormat="0" applyFill="0" applyAlignment="0" applyProtection="0"/>
    <xf numFmtId="0" fontId="20" fillId="0" borderId="63" applyNumberFormat="0" applyFill="0" applyAlignment="0" applyProtection="0"/>
    <xf numFmtId="0" fontId="32" fillId="0" borderId="64" applyNumberFormat="0" applyFill="0" applyAlignment="0" applyProtection="0"/>
  </cellStyleXfs>
  <cellXfs count="343">
    <xf numFmtId="0" fontId="0" fillId="0" borderId="0" xfId="0"/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0" fontId="3" fillId="0" borderId="1" xfId="1" applyNumberFormat="1" applyFont="1" applyBorder="1" applyAlignment="1">
      <alignment horizontal="center" vertical="center"/>
    </xf>
    <xf numFmtId="170" fontId="2" fillId="0" borderId="1" xfId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0" fontId="3" fillId="0" borderId="1" xfId="1" applyNumberFormat="1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167" fontId="9" fillId="0" borderId="19" xfId="1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7" fontId="9" fillId="0" borderId="21" xfId="1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7" fontId="9" fillId="0" borderId="46" xfId="1" applyNumberFormat="1" applyFont="1" applyBorder="1" applyAlignment="1">
      <alignment horizontal="center" vertical="center"/>
    </xf>
    <xf numFmtId="166" fontId="8" fillId="6" borderId="30" xfId="0" applyNumberFormat="1" applyFont="1" applyFill="1" applyBorder="1" applyAlignment="1">
      <alignment horizontal="center" vertical="center"/>
    </xf>
    <xf numFmtId="167" fontId="8" fillId="6" borderId="31" xfId="1" applyNumberFormat="1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7" fontId="9" fillId="0" borderId="28" xfId="1" applyNumberFormat="1" applyFont="1" applyBorder="1" applyAlignment="1">
      <alignment horizontal="center" vertical="center"/>
    </xf>
    <xf numFmtId="1" fontId="8" fillId="7" borderId="24" xfId="0" applyNumberFormat="1" applyFont="1" applyFill="1" applyBorder="1" applyAlignment="1">
      <alignment horizontal="center" vertical="center"/>
    </xf>
    <xf numFmtId="166" fontId="8" fillId="7" borderId="25" xfId="0" applyNumberFormat="1" applyFont="1" applyFill="1" applyBorder="1" applyAlignment="1">
      <alignment horizontal="center" vertical="center"/>
    </xf>
    <xf numFmtId="1" fontId="8" fillId="7" borderId="25" xfId="0" applyNumberFormat="1" applyFont="1" applyFill="1" applyBorder="1" applyAlignment="1">
      <alignment horizontal="center" vertical="center"/>
    </xf>
    <xf numFmtId="167" fontId="8" fillId="7" borderId="26" xfId="1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6" fontId="3" fillId="9" borderId="1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9" fontId="2" fillId="7" borderId="18" xfId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167" fontId="3" fillId="9" borderId="21" xfId="1" applyNumberFormat="1" applyFont="1" applyFill="1" applyBorder="1" applyAlignment="1">
      <alignment horizontal="center" vertical="center"/>
    </xf>
    <xf numFmtId="166" fontId="2" fillId="0" borderId="25" xfId="0" applyNumberFormat="1" applyFont="1" applyFill="1" applyBorder="1" applyAlignment="1">
      <alignment horizontal="center" vertical="center"/>
    </xf>
    <xf numFmtId="167" fontId="2" fillId="0" borderId="25" xfId="1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166" fontId="2" fillId="9" borderId="25" xfId="0" applyNumberFormat="1" applyFont="1" applyFill="1" applyBorder="1" applyAlignment="1">
      <alignment horizontal="center" vertical="center"/>
    </xf>
    <xf numFmtId="167" fontId="2" fillId="9" borderId="26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left" vertical="center"/>
    </xf>
    <xf numFmtId="166" fontId="3" fillId="10" borderId="1" xfId="0" applyNumberFormat="1" applyFont="1" applyFill="1" applyBorder="1" applyAlignment="1">
      <alignment horizontal="center" vertical="center"/>
    </xf>
    <xf numFmtId="166" fontId="2" fillId="10" borderId="2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9" fillId="0" borderId="18" xfId="0" applyNumberFormat="1" applyFont="1" applyFill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7" fontId="9" fillId="0" borderId="18" xfId="1" applyNumberFormat="1" applyFont="1" applyBorder="1" applyAlignment="1">
      <alignment horizontal="center" vertical="center" wrapText="1"/>
    </xf>
    <xf numFmtId="166" fontId="9" fillId="0" borderId="25" xfId="0" applyNumberFormat="1" applyFont="1" applyFill="1" applyBorder="1" applyAlignment="1">
      <alignment horizontal="center" vertical="center" wrapText="1"/>
    </xf>
    <xf numFmtId="166" fontId="9" fillId="0" borderId="25" xfId="0" applyNumberFormat="1" applyFont="1" applyBorder="1" applyAlignment="1">
      <alignment horizontal="center" vertical="center" wrapText="1"/>
    </xf>
    <xf numFmtId="167" fontId="9" fillId="0" borderId="25" xfId="1" applyNumberFormat="1" applyFont="1" applyBorder="1" applyAlignment="1">
      <alignment horizontal="center" vertical="center" wrapText="1"/>
    </xf>
    <xf numFmtId="9" fontId="8" fillId="2" borderId="30" xfId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166" fontId="8" fillId="2" borderId="30" xfId="0" applyNumberFormat="1" applyFont="1" applyFill="1" applyBorder="1" applyAlignment="1">
      <alignment horizontal="center" vertical="center" wrapText="1"/>
    </xf>
    <xf numFmtId="167" fontId="8" fillId="2" borderId="30" xfId="1" applyNumberFormat="1" applyFont="1" applyFill="1" applyBorder="1" applyAlignment="1">
      <alignment horizontal="center" vertical="center" wrapText="1"/>
    </xf>
    <xf numFmtId="10" fontId="8" fillId="2" borderId="31" xfId="1" applyNumberFormat="1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166" fontId="9" fillId="10" borderId="1" xfId="0" applyNumberFormat="1" applyFont="1" applyFill="1" applyBorder="1" applyAlignment="1">
      <alignment horizontal="center" vertical="center" wrapText="1"/>
    </xf>
    <xf numFmtId="166" fontId="9" fillId="10" borderId="25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0" fillId="5" borderId="35" xfId="0" applyFill="1" applyBorder="1"/>
    <xf numFmtId="0" fontId="8" fillId="5" borderId="31" xfId="0" applyFont="1" applyFill="1" applyBorder="1" applyAlignment="1">
      <alignment horizontal="center" vertical="center" wrapText="1"/>
    </xf>
    <xf numFmtId="1" fontId="0" fillId="0" borderId="0" xfId="0" applyNumberFormat="1"/>
    <xf numFmtId="0" fontId="8" fillId="7" borderId="40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left" vertical="center"/>
    </xf>
    <xf numFmtId="0" fontId="8" fillId="7" borderId="34" xfId="0" applyFont="1" applyFill="1" applyBorder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7" fillId="12" borderId="17" xfId="0" applyFont="1" applyFill="1" applyBorder="1"/>
    <xf numFmtId="0" fontId="7" fillId="12" borderId="18" xfId="0" applyFont="1" applyFill="1" applyBorder="1"/>
    <xf numFmtId="0" fontId="7" fillId="12" borderId="19" xfId="0" applyFont="1" applyFill="1" applyBorder="1"/>
    <xf numFmtId="0" fontId="7" fillId="12" borderId="33" xfId="0" applyFont="1" applyFill="1" applyBorder="1"/>
    <xf numFmtId="0" fontId="7" fillId="12" borderId="54" xfId="0" applyFont="1" applyFill="1" applyBorder="1"/>
    <xf numFmtId="166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7" fillId="8" borderId="53" xfId="0" applyFont="1" applyFill="1" applyBorder="1" applyAlignment="1">
      <alignment horizontal="center" vertical="center" wrapText="1"/>
    </xf>
    <xf numFmtId="0" fontId="7" fillId="8" borderId="5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6" fontId="0" fillId="0" borderId="30" xfId="0" applyNumberFormat="1" applyFont="1" applyFill="1" applyBorder="1" applyAlignment="1">
      <alignment horizontal="center" vertical="center" wrapText="1"/>
    </xf>
    <xf numFmtId="9" fontId="0" fillId="0" borderId="30" xfId="1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166" fontId="0" fillId="0" borderId="30" xfId="0" applyNumberFormat="1" applyBorder="1" applyAlignment="1">
      <alignment horizontal="center" vertical="center" wrapText="1"/>
    </xf>
    <xf numFmtId="9" fontId="0" fillId="0" borderId="30" xfId="1" applyFont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166" fontId="0" fillId="0" borderId="53" xfId="0" applyNumberFormat="1" applyFont="1" applyFill="1" applyBorder="1" applyAlignment="1">
      <alignment horizontal="center" vertical="center" wrapText="1"/>
    </xf>
    <xf numFmtId="9" fontId="0" fillId="0" borderId="53" xfId="1" applyFont="1" applyFill="1" applyBorder="1" applyAlignment="1">
      <alignment horizontal="center" vertical="center" wrapText="1"/>
    </xf>
    <xf numFmtId="14" fontId="0" fillId="0" borderId="55" xfId="0" applyNumberFormat="1" applyFont="1" applyFill="1" applyBorder="1" applyAlignment="1">
      <alignment horizontal="center" vertical="center" wrapText="1"/>
    </xf>
    <xf numFmtId="14" fontId="0" fillId="0" borderId="26" xfId="0" applyNumberFormat="1" applyFont="1" applyFill="1" applyBorder="1" applyAlignment="1">
      <alignment horizontal="center" vertical="center" wrapText="1"/>
    </xf>
    <xf numFmtId="171" fontId="9" fillId="0" borderId="0" xfId="0" applyNumberFormat="1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166" fontId="9" fillId="15" borderId="1" xfId="0" applyNumberFormat="1" applyFont="1" applyFill="1" applyBorder="1" applyAlignment="1">
      <alignment horizontal="center" wrapText="1"/>
    </xf>
    <xf numFmtId="166" fontId="9" fillId="8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6" fontId="9" fillId="16" borderId="1" xfId="0" applyNumberFormat="1" applyFont="1" applyFill="1" applyBorder="1" applyAlignment="1">
      <alignment horizontal="center" wrapText="1"/>
    </xf>
    <xf numFmtId="166" fontId="9" fillId="17" borderId="1" xfId="0" applyNumberFormat="1" applyFont="1" applyFill="1" applyBorder="1" applyAlignment="1">
      <alignment horizontal="center" wrapText="1"/>
    </xf>
    <xf numFmtId="166" fontId="9" fillId="9" borderId="1" xfId="0" applyNumberFormat="1" applyFont="1" applyFill="1" applyBorder="1" applyAlignment="1">
      <alignment horizontal="center" wrapText="1"/>
    </xf>
    <xf numFmtId="2" fontId="9" fillId="0" borderId="6" xfId="0" applyNumberFormat="1" applyFont="1" applyFill="1" applyBorder="1" applyAlignment="1">
      <alignment horizontal="center" vertical="center"/>
    </xf>
    <xf numFmtId="167" fontId="9" fillId="0" borderId="18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9" fillId="0" borderId="25" xfId="1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166" fontId="3" fillId="14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166" fontId="3" fillId="19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166" fontId="3" fillId="18" borderId="1" xfId="0" applyNumberFormat="1" applyFont="1" applyFill="1" applyBorder="1" applyAlignment="1">
      <alignment horizontal="center" vertical="center"/>
    </xf>
    <xf numFmtId="2" fontId="7" fillId="12" borderId="25" xfId="0" applyNumberFormat="1" applyFont="1" applyFill="1" applyBorder="1"/>
    <xf numFmtId="166" fontId="9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11" fontId="9" fillId="0" borderId="0" xfId="0" applyNumberFormat="1" applyFont="1" applyAlignment="1">
      <alignment wrapText="1"/>
    </xf>
    <xf numFmtId="172" fontId="0" fillId="0" borderId="0" xfId="0" applyNumberFormat="1"/>
    <xf numFmtId="0" fontId="9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" fontId="7" fillId="12" borderId="25" xfId="0" applyNumberFormat="1" applyFont="1" applyFill="1" applyBorder="1"/>
    <xf numFmtId="1" fontId="7" fillId="12" borderId="26" xfId="0" applyNumberFormat="1" applyFont="1" applyFill="1" applyBorder="1"/>
    <xf numFmtId="0" fontId="0" fillId="16" borderId="1" xfId="0" applyFill="1" applyBorder="1" applyAlignment="1">
      <alignment horizontal="center" vertical="center"/>
    </xf>
    <xf numFmtId="14" fontId="0" fillId="16" borderId="1" xfId="0" applyNumberFormat="1" applyFill="1" applyBorder="1" applyAlignment="1">
      <alignment horizontal="center" vertical="center"/>
    </xf>
    <xf numFmtId="175" fontId="0" fillId="16" borderId="1" xfId="0" applyNumberFormat="1" applyFill="1" applyBorder="1" applyAlignment="1">
      <alignment horizontal="center" vertical="center"/>
    </xf>
    <xf numFmtId="166" fontId="0" fillId="16" borderId="1" xfId="0" applyNumberFormat="1" applyFill="1" applyBorder="1" applyAlignment="1">
      <alignment horizontal="center" vertical="center"/>
    </xf>
    <xf numFmtId="174" fontId="0" fillId="16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166" fontId="0" fillId="15" borderId="1" xfId="0" applyNumberFormat="1" applyFill="1" applyBorder="1" applyAlignment="1">
      <alignment horizontal="center" vertical="center"/>
    </xf>
    <xf numFmtId="0" fontId="7" fillId="14" borderId="45" xfId="0" applyFont="1" applyFill="1" applyBorder="1" applyAlignment="1">
      <alignment horizontal="center" vertical="center"/>
    </xf>
    <xf numFmtId="0" fontId="7" fillId="14" borderId="67" xfId="0" applyFont="1" applyFill="1" applyBorder="1" applyAlignment="1">
      <alignment horizontal="center" vertical="center"/>
    </xf>
    <xf numFmtId="0" fontId="7" fillId="14" borderId="68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66" fontId="0" fillId="15" borderId="1" xfId="0" applyNumberFormat="1" applyFill="1" applyBorder="1" applyAlignment="1">
      <alignment horizontal="center"/>
    </xf>
    <xf numFmtId="166" fontId="0" fillId="16" borderId="1" xfId="0" applyNumberFormat="1" applyFill="1" applyBorder="1" applyAlignment="1">
      <alignment horizontal="center"/>
    </xf>
    <xf numFmtId="0" fontId="0" fillId="0" borderId="0" xfId="0" applyFill="1"/>
    <xf numFmtId="0" fontId="9" fillId="11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14" fontId="3" fillId="13" borderId="1" xfId="0" applyNumberFormat="1" applyFont="1" applyFill="1" applyBorder="1" applyAlignment="1">
      <alignment horizontal="center" vertical="center"/>
    </xf>
    <xf numFmtId="0" fontId="0" fillId="15" borderId="1" xfId="0" applyFill="1" applyBorder="1"/>
    <xf numFmtId="14" fontId="0" fillId="15" borderId="1" xfId="0" applyNumberFormat="1" applyFill="1" applyBorder="1"/>
    <xf numFmtId="166" fontId="9" fillId="0" borderId="44" xfId="0" applyNumberFormat="1" applyFont="1" applyFill="1" applyBorder="1" applyAlignment="1">
      <alignment horizontal="center" vertical="center"/>
    </xf>
    <xf numFmtId="166" fontId="8" fillId="6" borderId="69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166" fontId="9" fillId="0" borderId="70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169" fontId="7" fillId="7" borderId="14" xfId="0" applyNumberFormat="1" applyFont="1" applyFill="1" applyBorder="1" applyAlignment="1">
      <alignment horizontal="center" vertical="center"/>
    </xf>
    <xf numFmtId="169" fontId="7" fillId="7" borderId="15" xfId="0" applyNumberFormat="1" applyFont="1" applyFill="1" applyBorder="1" applyAlignment="1">
      <alignment horizontal="center" vertical="center"/>
    </xf>
    <xf numFmtId="169" fontId="7" fillId="7" borderId="16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169" fontId="8" fillId="7" borderId="14" xfId="0" applyNumberFormat="1" applyFont="1" applyFill="1" applyBorder="1" applyAlignment="1">
      <alignment horizontal="center" vertical="center"/>
    </xf>
    <xf numFmtId="169" fontId="8" fillId="7" borderId="15" xfId="0" applyNumberFormat="1" applyFont="1" applyFill="1" applyBorder="1" applyAlignment="1">
      <alignment horizontal="center" vertical="center"/>
    </xf>
    <xf numFmtId="169" fontId="8" fillId="7" borderId="16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66" fontId="3" fillId="9" borderId="2" xfId="0" applyNumberFormat="1" applyFont="1" applyFill="1" applyBorder="1" applyAlignment="1">
      <alignment horizontal="center" vertical="center"/>
    </xf>
    <xf numFmtId="166" fontId="3" fillId="9" borderId="4" xfId="0" applyNumberFormat="1" applyFont="1" applyFill="1" applyBorder="1" applyAlignment="1">
      <alignment horizontal="center" vertical="center"/>
    </xf>
    <xf numFmtId="167" fontId="3" fillId="9" borderId="46" xfId="1" applyNumberFormat="1" applyFont="1" applyFill="1" applyBorder="1" applyAlignment="1">
      <alignment horizontal="center" vertical="center"/>
    </xf>
    <xf numFmtId="167" fontId="3" fillId="9" borderId="28" xfId="1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left" vertical="center"/>
    </xf>
    <xf numFmtId="0" fontId="2" fillId="7" borderId="27" xfId="0" applyFont="1" applyFill="1" applyBorder="1" applyAlignment="1">
      <alignment horizontal="left" vertical="center"/>
    </xf>
    <xf numFmtId="0" fontId="2" fillId="7" borderId="47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14" fontId="10" fillId="8" borderId="14" xfId="0" applyNumberFormat="1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166" fontId="9" fillId="9" borderId="1" xfId="0" applyNumberFormat="1" applyFont="1" applyFill="1" applyBorder="1" applyAlignment="1">
      <alignment horizontal="center" vertical="center" wrapText="1"/>
    </xf>
    <xf numFmtId="10" fontId="9" fillId="9" borderId="21" xfId="1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71" fontId="9" fillId="9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11" borderId="50" xfId="0" applyFont="1" applyFill="1" applyBorder="1" applyAlignment="1">
      <alignment horizontal="center" vertical="center" wrapText="1"/>
    </xf>
    <xf numFmtId="166" fontId="9" fillId="9" borderId="25" xfId="0" applyNumberFormat="1" applyFont="1" applyFill="1" applyBorder="1" applyAlignment="1">
      <alignment horizontal="center" vertical="center" wrapText="1"/>
    </xf>
    <xf numFmtId="10" fontId="9" fillId="9" borderId="26" xfId="1" applyNumberFormat="1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 vertical="center" wrapText="1"/>
    </xf>
    <xf numFmtId="0" fontId="8" fillId="11" borderId="47" xfId="0" applyFont="1" applyFill="1" applyBorder="1" applyAlignment="1">
      <alignment horizontal="center" vertical="center" wrapText="1"/>
    </xf>
    <xf numFmtId="0" fontId="8" fillId="11" borderId="4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171" fontId="9" fillId="9" borderId="25" xfId="0" applyNumberFormat="1" applyFont="1" applyFill="1" applyBorder="1" applyAlignment="1">
      <alignment horizontal="center" vertical="center" wrapText="1"/>
    </xf>
    <xf numFmtId="171" fontId="9" fillId="9" borderId="2" xfId="0" applyNumberFormat="1" applyFont="1" applyFill="1" applyBorder="1" applyAlignment="1">
      <alignment horizontal="center" vertical="center" wrapText="1"/>
    </xf>
    <xf numFmtId="171" fontId="9" fillId="9" borderId="4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171" fontId="9" fillId="9" borderId="18" xfId="0" applyNumberFormat="1" applyFont="1" applyFill="1" applyBorder="1" applyAlignment="1">
      <alignment horizontal="center" vertical="center" wrapText="1"/>
    </xf>
    <xf numFmtId="166" fontId="9" fillId="9" borderId="18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169" fontId="8" fillId="2" borderId="14" xfId="0" applyNumberFormat="1" applyFont="1" applyFill="1" applyBorder="1" applyAlignment="1">
      <alignment horizontal="center" wrapText="1"/>
    </xf>
    <xf numFmtId="169" fontId="8" fillId="2" borderId="15" xfId="0" applyNumberFormat="1" applyFont="1" applyFill="1" applyBorder="1" applyAlignment="1">
      <alignment horizontal="center" wrapText="1"/>
    </xf>
    <xf numFmtId="169" fontId="8" fillId="2" borderId="16" xfId="0" applyNumberFormat="1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0" fontId="9" fillId="9" borderId="19" xfId="1" applyNumberFormat="1" applyFont="1" applyFill="1" applyBorder="1" applyAlignment="1">
      <alignment horizontal="center" vertical="center" wrapText="1"/>
    </xf>
    <xf numFmtId="10" fontId="8" fillId="9" borderId="19" xfId="1" applyNumberFormat="1" applyFont="1" applyFill="1" applyBorder="1" applyAlignment="1">
      <alignment horizontal="center" vertical="center" wrapText="1"/>
    </xf>
    <xf numFmtId="10" fontId="8" fillId="9" borderId="21" xfId="1" applyNumberFormat="1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70" fontId="3" fillId="0" borderId="2" xfId="1" applyNumberFormat="1" applyFont="1" applyBorder="1" applyAlignment="1">
      <alignment horizontal="center" vertical="center"/>
    </xf>
    <xf numFmtId="170" fontId="3" fillId="0" borderId="3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171" fontId="9" fillId="5" borderId="18" xfId="0" applyNumberFormat="1" applyFont="1" applyFill="1" applyBorder="1" applyAlignment="1">
      <alignment horizontal="center" vertical="center" wrapText="1"/>
    </xf>
    <xf numFmtId="171" fontId="9" fillId="5" borderId="1" xfId="0" applyNumberFormat="1" applyFont="1" applyFill="1" applyBorder="1" applyAlignment="1">
      <alignment horizontal="center" vertical="center" wrapText="1"/>
    </xf>
    <xf numFmtId="171" fontId="9" fillId="9" borderId="53" xfId="0" applyNumberFormat="1" applyFont="1" applyFill="1" applyBorder="1" applyAlignment="1">
      <alignment horizontal="center" vertical="center" wrapText="1"/>
    </xf>
    <xf numFmtId="171" fontId="9" fillId="9" borderId="50" xfId="0" applyNumberFormat="1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7" fillId="13" borderId="19" xfId="0" applyFont="1" applyFill="1" applyBorder="1" applyAlignment="1">
      <alignment horizontal="center" vertical="center"/>
    </xf>
    <xf numFmtId="166" fontId="3" fillId="42" borderId="65" xfId="0" applyNumberFormat="1" applyFont="1" applyFill="1" applyBorder="1" applyAlignment="1">
      <alignment horizontal="center" vertical="center"/>
    </xf>
    <xf numFmtId="166" fontId="3" fillId="42" borderId="1" xfId="0" applyNumberFormat="1" applyFont="1" applyFill="1" applyBorder="1" applyAlignment="1">
      <alignment horizontal="center" vertical="center"/>
    </xf>
    <xf numFmtId="14" fontId="3" fillId="43" borderId="1" xfId="0" applyNumberFormat="1" applyFont="1" applyFill="1" applyBorder="1" applyAlignment="1">
      <alignment horizontal="center" vertical="center"/>
    </xf>
    <xf numFmtId="0" fontId="0" fillId="42" borderId="0" xfId="0" applyFill="1" applyAlignment="1">
      <alignment horizontal="center" vertical="center"/>
    </xf>
    <xf numFmtId="166" fontId="9" fillId="42" borderId="1" xfId="0" applyNumberFormat="1" applyFont="1" applyFill="1" applyBorder="1" applyAlignment="1">
      <alignment horizontal="center" vertical="center" wrapText="1"/>
    </xf>
    <xf numFmtId="166" fontId="9" fillId="42" borderId="18" xfId="0" applyNumberFormat="1" applyFont="1" applyFill="1" applyBorder="1" applyAlignment="1">
      <alignment horizontal="center" vertical="center" wrapText="1"/>
    </xf>
  </cellXfs>
  <cellStyles count="42096"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1 8" xfId="41709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2 8" xfId="41710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3 8" xfId="41711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1712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5 8" xfId="41713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20% - Énfasis6 8" xfId="41714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1 8" xfId="41715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2 8" xfId="41716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3 8" xfId="41717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4 8" xfId="41718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5 8" xfId="41719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40% - Énfasis6 8" xfId="41720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1 8" xfId="41721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2 8" xfId="41722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3 8" xfId="41723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4 8" xfId="41724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5 8" xfId="41725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60% - Énfasis6 8" xfId="41726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Buena 8" xfId="41727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2" xfId="213"/>
    <cellStyle name="Cálculo 2 2 2 10" xfId="214"/>
    <cellStyle name="Cálculo 2 2 2 10 2" xfId="215"/>
    <cellStyle name="Cálculo 2 2 2 11" xfId="216"/>
    <cellStyle name="Cálculo 2 2 2 11 2" xfId="217"/>
    <cellStyle name="Cálculo 2 2 2 12" xfId="218"/>
    <cellStyle name="Cálculo 2 2 2 12 2" xfId="219"/>
    <cellStyle name="Cálculo 2 2 2 13" xfId="220"/>
    <cellStyle name="Cálculo 2 2 2 13 2" xfId="221"/>
    <cellStyle name="Cálculo 2 2 2 14" xfId="222"/>
    <cellStyle name="Cálculo 2 2 2 14 2" xfId="223"/>
    <cellStyle name="Cálculo 2 2 2 15" xfId="224"/>
    <cellStyle name="Cálculo 2 2 2 16" xfId="225"/>
    <cellStyle name="Cálculo 2 2 2 2" xfId="226"/>
    <cellStyle name="Cálculo 2 2 2 2 10" xfId="227"/>
    <cellStyle name="Cálculo 2 2 2 2 10 2" xfId="228"/>
    <cellStyle name="Cálculo 2 2 2 2 11" xfId="229"/>
    <cellStyle name="Cálculo 2 2 2 2 11 2" xfId="230"/>
    <cellStyle name="Cálculo 2 2 2 2 12" xfId="231"/>
    <cellStyle name="Cálculo 2 2 2 2 12 2" xfId="232"/>
    <cellStyle name="Cálculo 2 2 2 2 13" xfId="233"/>
    <cellStyle name="Cálculo 2 2 2 2 2" xfId="234"/>
    <cellStyle name="Cálculo 2 2 2 2 2 10" xfId="235"/>
    <cellStyle name="Cálculo 2 2 2 2 2 10 2" xfId="236"/>
    <cellStyle name="Cálculo 2 2 2 2 2 11" xfId="237"/>
    <cellStyle name="Cálculo 2 2 2 2 2 2" xfId="238"/>
    <cellStyle name="Cálculo 2 2 2 2 2 2 2" xfId="239"/>
    <cellStyle name="Cálculo 2 2 2 2 2 3" xfId="240"/>
    <cellStyle name="Cálculo 2 2 2 2 2 3 2" xfId="241"/>
    <cellStyle name="Cálculo 2 2 2 2 2 4" xfId="242"/>
    <cellStyle name="Cálculo 2 2 2 2 2 4 2" xfId="243"/>
    <cellStyle name="Cálculo 2 2 2 2 2 5" xfId="244"/>
    <cellStyle name="Cálculo 2 2 2 2 2 5 2" xfId="245"/>
    <cellStyle name="Cálculo 2 2 2 2 2 6" xfId="246"/>
    <cellStyle name="Cálculo 2 2 2 2 2 6 2" xfId="247"/>
    <cellStyle name="Cálculo 2 2 2 2 2 7" xfId="248"/>
    <cellStyle name="Cálculo 2 2 2 2 2 7 2" xfId="249"/>
    <cellStyle name="Cálculo 2 2 2 2 2 8" xfId="250"/>
    <cellStyle name="Cálculo 2 2 2 2 2 8 2" xfId="251"/>
    <cellStyle name="Cálculo 2 2 2 2 2 9" xfId="252"/>
    <cellStyle name="Cálculo 2 2 2 2 2 9 2" xfId="253"/>
    <cellStyle name="Cálculo 2 2 2 2 3" xfId="254"/>
    <cellStyle name="Cálculo 2 2 2 2 3 10" xfId="255"/>
    <cellStyle name="Cálculo 2 2 2 2 3 10 2" xfId="256"/>
    <cellStyle name="Cálculo 2 2 2 2 3 11" xfId="257"/>
    <cellStyle name="Cálculo 2 2 2 2 3 2" xfId="258"/>
    <cellStyle name="Cálculo 2 2 2 2 3 2 2" xfId="259"/>
    <cellStyle name="Cálculo 2 2 2 2 3 3" xfId="260"/>
    <cellStyle name="Cálculo 2 2 2 2 3 3 2" xfId="261"/>
    <cellStyle name="Cálculo 2 2 2 2 3 4" xfId="262"/>
    <cellStyle name="Cálculo 2 2 2 2 3 4 2" xfId="263"/>
    <cellStyle name="Cálculo 2 2 2 2 3 5" xfId="264"/>
    <cellStyle name="Cálculo 2 2 2 2 3 5 2" xfId="265"/>
    <cellStyle name="Cálculo 2 2 2 2 3 6" xfId="266"/>
    <cellStyle name="Cálculo 2 2 2 2 3 6 2" xfId="267"/>
    <cellStyle name="Cálculo 2 2 2 2 3 7" xfId="268"/>
    <cellStyle name="Cálculo 2 2 2 2 3 7 2" xfId="269"/>
    <cellStyle name="Cálculo 2 2 2 2 3 8" xfId="270"/>
    <cellStyle name="Cálculo 2 2 2 2 3 8 2" xfId="271"/>
    <cellStyle name="Cálculo 2 2 2 2 3 9" xfId="272"/>
    <cellStyle name="Cálculo 2 2 2 2 3 9 2" xfId="273"/>
    <cellStyle name="Cálculo 2 2 2 2 4" xfId="274"/>
    <cellStyle name="Cálculo 2 2 2 2 4 2" xfId="275"/>
    <cellStyle name="Cálculo 2 2 2 2 5" xfId="276"/>
    <cellStyle name="Cálculo 2 2 2 2 5 2" xfId="277"/>
    <cellStyle name="Cálculo 2 2 2 2 6" xfId="278"/>
    <cellStyle name="Cálculo 2 2 2 2 6 2" xfId="279"/>
    <cellStyle name="Cálculo 2 2 2 2 7" xfId="280"/>
    <cellStyle name="Cálculo 2 2 2 2 7 2" xfId="281"/>
    <cellStyle name="Cálculo 2 2 2 2 8" xfId="282"/>
    <cellStyle name="Cálculo 2 2 2 2 8 2" xfId="283"/>
    <cellStyle name="Cálculo 2 2 2 2 9" xfId="284"/>
    <cellStyle name="Cálculo 2 2 2 2 9 2" xfId="285"/>
    <cellStyle name="Cálculo 2 2 2 3" xfId="286"/>
    <cellStyle name="Cálculo 2 2 2 3 10" xfId="287"/>
    <cellStyle name="Cálculo 2 2 2 3 10 2" xfId="288"/>
    <cellStyle name="Cálculo 2 2 2 3 11" xfId="289"/>
    <cellStyle name="Cálculo 2 2 2 3 11 2" xfId="290"/>
    <cellStyle name="Cálculo 2 2 2 3 12" xfId="291"/>
    <cellStyle name="Cálculo 2 2 2 3 12 2" xfId="292"/>
    <cellStyle name="Cálculo 2 2 2 3 13" xfId="293"/>
    <cellStyle name="Cálculo 2 2 2 3 2" xfId="294"/>
    <cellStyle name="Cálculo 2 2 2 3 2 10" xfId="295"/>
    <cellStyle name="Cálculo 2 2 2 3 2 10 2" xfId="296"/>
    <cellStyle name="Cálculo 2 2 2 3 2 11" xfId="297"/>
    <cellStyle name="Cálculo 2 2 2 3 2 2" xfId="298"/>
    <cellStyle name="Cálculo 2 2 2 3 2 2 2" xfId="299"/>
    <cellStyle name="Cálculo 2 2 2 3 2 3" xfId="300"/>
    <cellStyle name="Cálculo 2 2 2 3 2 3 2" xfId="301"/>
    <cellStyle name="Cálculo 2 2 2 3 2 4" xfId="302"/>
    <cellStyle name="Cálculo 2 2 2 3 2 4 2" xfId="303"/>
    <cellStyle name="Cálculo 2 2 2 3 2 5" xfId="304"/>
    <cellStyle name="Cálculo 2 2 2 3 2 5 2" xfId="305"/>
    <cellStyle name="Cálculo 2 2 2 3 2 6" xfId="306"/>
    <cellStyle name="Cálculo 2 2 2 3 2 6 2" xfId="307"/>
    <cellStyle name="Cálculo 2 2 2 3 2 7" xfId="308"/>
    <cellStyle name="Cálculo 2 2 2 3 2 7 2" xfId="309"/>
    <cellStyle name="Cálculo 2 2 2 3 2 8" xfId="310"/>
    <cellStyle name="Cálculo 2 2 2 3 2 8 2" xfId="311"/>
    <cellStyle name="Cálculo 2 2 2 3 2 9" xfId="312"/>
    <cellStyle name="Cálculo 2 2 2 3 2 9 2" xfId="313"/>
    <cellStyle name="Cálculo 2 2 2 3 3" xfId="314"/>
    <cellStyle name="Cálculo 2 2 2 3 3 10" xfId="315"/>
    <cellStyle name="Cálculo 2 2 2 3 3 10 2" xfId="316"/>
    <cellStyle name="Cálculo 2 2 2 3 3 11" xfId="317"/>
    <cellStyle name="Cálculo 2 2 2 3 3 2" xfId="318"/>
    <cellStyle name="Cálculo 2 2 2 3 3 2 2" xfId="319"/>
    <cellStyle name="Cálculo 2 2 2 3 3 3" xfId="320"/>
    <cellStyle name="Cálculo 2 2 2 3 3 3 2" xfId="321"/>
    <cellStyle name="Cálculo 2 2 2 3 3 4" xfId="322"/>
    <cellStyle name="Cálculo 2 2 2 3 3 4 2" xfId="323"/>
    <cellStyle name="Cálculo 2 2 2 3 3 5" xfId="324"/>
    <cellStyle name="Cálculo 2 2 2 3 3 5 2" xfId="325"/>
    <cellStyle name="Cálculo 2 2 2 3 3 6" xfId="326"/>
    <cellStyle name="Cálculo 2 2 2 3 3 6 2" xfId="327"/>
    <cellStyle name="Cálculo 2 2 2 3 3 7" xfId="328"/>
    <cellStyle name="Cálculo 2 2 2 3 3 7 2" xfId="329"/>
    <cellStyle name="Cálculo 2 2 2 3 3 8" xfId="330"/>
    <cellStyle name="Cálculo 2 2 2 3 3 8 2" xfId="331"/>
    <cellStyle name="Cálculo 2 2 2 3 3 9" xfId="332"/>
    <cellStyle name="Cálculo 2 2 2 3 3 9 2" xfId="333"/>
    <cellStyle name="Cálculo 2 2 2 3 4" xfId="334"/>
    <cellStyle name="Cálculo 2 2 2 3 4 2" xfId="335"/>
    <cellStyle name="Cálculo 2 2 2 3 5" xfId="336"/>
    <cellStyle name="Cálculo 2 2 2 3 5 2" xfId="337"/>
    <cellStyle name="Cálculo 2 2 2 3 6" xfId="338"/>
    <cellStyle name="Cálculo 2 2 2 3 6 2" xfId="339"/>
    <cellStyle name="Cálculo 2 2 2 3 7" xfId="340"/>
    <cellStyle name="Cálculo 2 2 2 3 7 2" xfId="341"/>
    <cellStyle name="Cálculo 2 2 2 3 8" xfId="342"/>
    <cellStyle name="Cálculo 2 2 2 3 8 2" xfId="343"/>
    <cellStyle name="Cálculo 2 2 2 3 9" xfId="344"/>
    <cellStyle name="Cálculo 2 2 2 3 9 2" xfId="345"/>
    <cellStyle name="Cálculo 2 2 2 4" xfId="346"/>
    <cellStyle name="Cálculo 2 2 2 4 10" xfId="347"/>
    <cellStyle name="Cálculo 2 2 2 4 10 2" xfId="348"/>
    <cellStyle name="Cálculo 2 2 2 4 11" xfId="349"/>
    <cellStyle name="Cálculo 2 2 2 4 2" xfId="350"/>
    <cellStyle name="Cálculo 2 2 2 4 2 2" xfId="351"/>
    <cellStyle name="Cálculo 2 2 2 4 3" xfId="352"/>
    <cellStyle name="Cálculo 2 2 2 4 3 2" xfId="353"/>
    <cellStyle name="Cálculo 2 2 2 4 4" xfId="354"/>
    <cellStyle name="Cálculo 2 2 2 4 4 2" xfId="355"/>
    <cellStyle name="Cálculo 2 2 2 4 5" xfId="356"/>
    <cellStyle name="Cálculo 2 2 2 4 5 2" xfId="357"/>
    <cellStyle name="Cálculo 2 2 2 4 6" xfId="358"/>
    <cellStyle name="Cálculo 2 2 2 4 6 2" xfId="359"/>
    <cellStyle name="Cálculo 2 2 2 4 7" xfId="360"/>
    <cellStyle name="Cálculo 2 2 2 4 7 2" xfId="361"/>
    <cellStyle name="Cálculo 2 2 2 4 8" xfId="362"/>
    <cellStyle name="Cálculo 2 2 2 4 8 2" xfId="363"/>
    <cellStyle name="Cálculo 2 2 2 4 9" xfId="364"/>
    <cellStyle name="Cálculo 2 2 2 4 9 2" xfId="365"/>
    <cellStyle name="Cálculo 2 2 2 5" xfId="366"/>
    <cellStyle name="Cálculo 2 2 2 5 10" xfId="367"/>
    <cellStyle name="Cálculo 2 2 2 5 10 2" xfId="368"/>
    <cellStyle name="Cálculo 2 2 2 5 11" xfId="369"/>
    <cellStyle name="Cálculo 2 2 2 5 2" xfId="370"/>
    <cellStyle name="Cálculo 2 2 2 5 2 2" xfId="371"/>
    <cellStyle name="Cálculo 2 2 2 5 3" xfId="372"/>
    <cellStyle name="Cálculo 2 2 2 5 3 2" xfId="373"/>
    <cellStyle name="Cálculo 2 2 2 5 4" xfId="374"/>
    <cellStyle name="Cálculo 2 2 2 5 4 2" xfId="375"/>
    <cellStyle name="Cálculo 2 2 2 5 5" xfId="376"/>
    <cellStyle name="Cálculo 2 2 2 5 5 2" xfId="377"/>
    <cellStyle name="Cálculo 2 2 2 5 6" xfId="378"/>
    <cellStyle name="Cálculo 2 2 2 5 6 2" xfId="379"/>
    <cellStyle name="Cálculo 2 2 2 5 7" xfId="380"/>
    <cellStyle name="Cálculo 2 2 2 5 7 2" xfId="381"/>
    <cellStyle name="Cálculo 2 2 2 5 8" xfId="382"/>
    <cellStyle name="Cálculo 2 2 2 5 8 2" xfId="383"/>
    <cellStyle name="Cálculo 2 2 2 5 9" xfId="384"/>
    <cellStyle name="Cálculo 2 2 2 5 9 2" xfId="385"/>
    <cellStyle name="Cálculo 2 2 2 6" xfId="386"/>
    <cellStyle name="Cálculo 2 2 2 6 2" xfId="387"/>
    <cellStyle name="Cálculo 2 2 2 7" xfId="388"/>
    <cellStyle name="Cálculo 2 2 2 7 2" xfId="389"/>
    <cellStyle name="Cálculo 2 2 2 8" xfId="390"/>
    <cellStyle name="Cálculo 2 2 2 8 2" xfId="391"/>
    <cellStyle name="Cálculo 2 2 2 9" xfId="392"/>
    <cellStyle name="Cálculo 2 2 2 9 2" xfId="393"/>
    <cellStyle name="Cálculo 2 2 3" xfId="394"/>
    <cellStyle name="Cálculo 2 2 3 10" xfId="395"/>
    <cellStyle name="Cálculo 2 2 3 10 2" xfId="396"/>
    <cellStyle name="Cálculo 2 2 3 11" xfId="397"/>
    <cellStyle name="Cálculo 2 2 3 11 2" xfId="398"/>
    <cellStyle name="Cálculo 2 2 3 12" xfId="399"/>
    <cellStyle name="Cálculo 2 2 3 12 2" xfId="400"/>
    <cellStyle name="Cálculo 2 2 3 13" xfId="401"/>
    <cellStyle name="Cálculo 2 2 3 13 2" xfId="402"/>
    <cellStyle name="Cálculo 2 2 3 14" xfId="403"/>
    <cellStyle name="Cálculo 2 2 3 14 2" xfId="404"/>
    <cellStyle name="Cálculo 2 2 3 15" xfId="405"/>
    <cellStyle name="Cálculo 2 2 3 2" xfId="406"/>
    <cellStyle name="Cálculo 2 2 3 2 10" xfId="407"/>
    <cellStyle name="Cálculo 2 2 3 2 10 2" xfId="408"/>
    <cellStyle name="Cálculo 2 2 3 2 11" xfId="409"/>
    <cellStyle name="Cálculo 2 2 3 2 11 2" xfId="410"/>
    <cellStyle name="Cálculo 2 2 3 2 12" xfId="411"/>
    <cellStyle name="Cálculo 2 2 3 2 12 2" xfId="412"/>
    <cellStyle name="Cálculo 2 2 3 2 13" xfId="413"/>
    <cellStyle name="Cálculo 2 2 3 2 2" xfId="414"/>
    <cellStyle name="Cálculo 2 2 3 2 2 10" xfId="415"/>
    <cellStyle name="Cálculo 2 2 3 2 2 10 2" xfId="416"/>
    <cellStyle name="Cálculo 2 2 3 2 2 11" xfId="417"/>
    <cellStyle name="Cálculo 2 2 3 2 2 2" xfId="418"/>
    <cellStyle name="Cálculo 2 2 3 2 2 2 2" xfId="419"/>
    <cellStyle name="Cálculo 2 2 3 2 2 3" xfId="420"/>
    <cellStyle name="Cálculo 2 2 3 2 2 3 2" xfId="421"/>
    <cellStyle name="Cálculo 2 2 3 2 2 4" xfId="422"/>
    <cellStyle name="Cálculo 2 2 3 2 2 4 2" xfId="423"/>
    <cellStyle name="Cálculo 2 2 3 2 2 5" xfId="424"/>
    <cellStyle name="Cálculo 2 2 3 2 2 5 2" xfId="425"/>
    <cellStyle name="Cálculo 2 2 3 2 2 6" xfId="426"/>
    <cellStyle name="Cálculo 2 2 3 2 2 6 2" xfId="427"/>
    <cellStyle name="Cálculo 2 2 3 2 2 7" xfId="428"/>
    <cellStyle name="Cálculo 2 2 3 2 2 7 2" xfId="429"/>
    <cellStyle name="Cálculo 2 2 3 2 2 8" xfId="430"/>
    <cellStyle name="Cálculo 2 2 3 2 2 8 2" xfId="431"/>
    <cellStyle name="Cálculo 2 2 3 2 2 9" xfId="432"/>
    <cellStyle name="Cálculo 2 2 3 2 2 9 2" xfId="433"/>
    <cellStyle name="Cálculo 2 2 3 2 3" xfId="434"/>
    <cellStyle name="Cálculo 2 2 3 2 3 10" xfId="435"/>
    <cellStyle name="Cálculo 2 2 3 2 3 10 2" xfId="436"/>
    <cellStyle name="Cálculo 2 2 3 2 3 11" xfId="437"/>
    <cellStyle name="Cálculo 2 2 3 2 3 2" xfId="438"/>
    <cellStyle name="Cálculo 2 2 3 2 3 2 2" xfId="439"/>
    <cellStyle name="Cálculo 2 2 3 2 3 3" xfId="440"/>
    <cellStyle name="Cálculo 2 2 3 2 3 3 2" xfId="441"/>
    <cellStyle name="Cálculo 2 2 3 2 3 4" xfId="442"/>
    <cellStyle name="Cálculo 2 2 3 2 3 4 2" xfId="443"/>
    <cellStyle name="Cálculo 2 2 3 2 3 5" xfId="444"/>
    <cellStyle name="Cálculo 2 2 3 2 3 5 2" xfId="445"/>
    <cellStyle name="Cálculo 2 2 3 2 3 6" xfId="446"/>
    <cellStyle name="Cálculo 2 2 3 2 3 6 2" xfId="447"/>
    <cellStyle name="Cálculo 2 2 3 2 3 7" xfId="448"/>
    <cellStyle name="Cálculo 2 2 3 2 3 7 2" xfId="449"/>
    <cellStyle name="Cálculo 2 2 3 2 3 8" xfId="450"/>
    <cellStyle name="Cálculo 2 2 3 2 3 8 2" xfId="451"/>
    <cellStyle name="Cálculo 2 2 3 2 3 9" xfId="452"/>
    <cellStyle name="Cálculo 2 2 3 2 3 9 2" xfId="453"/>
    <cellStyle name="Cálculo 2 2 3 2 4" xfId="454"/>
    <cellStyle name="Cálculo 2 2 3 2 4 2" xfId="455"/>
    <cellStyle name="Cálculo 2 2 3 2 5" xfId="456"/>
    <cellStyle name="Cálculo 2 2 3 2 5 2" xfId="457"/>
    <cellStyle name="Cálculo 2 2 3 2 6" xfId="458"/>
    <cellStyle name="Cálculo 2 2 3 2 6 2" xfId="459"/>
    <cellStyle name="Cálculo 2 2 3 2 7" xfId="460"/>
    <cellStyle name="Cálculo 2 2 3 2 7 2" xfId="461"/>
    <cellStyle name="Cálculo 2 2 3 2 8" xfId="462"/>
    <cellStyle name="Cálculo 2 2 3 2 8 2" xfId="463"/>
    <cellStyle name="Cálculo 2 2 3 2 9" xfId="464"/>
    <cellStyle name="Cálculo 2 2 3 2 9 2" xfId="465"/>
    <cellStyle name="Cálculo 2 2 3 3" xfId="466"/>
    <cellStyle name="Cálculo 2 2 3 3 10" xfId="467"/>
    <cellStyle name="Cálculo 2 2 3 3 10 2" xfId="468"/>
    <cellStyle name="Cálculo 2 2 3 3 11" xfId="469"/>
    <cellStyle name="Cálculo 2 2 3 3 11 2" xfId="470"/>
    <cellStyle name="Cálculo 2 2 3 3 12" xfId="471"/>
    <cellStyle name="Cálculo 2 2 3 3 12 2" xfId="472"/>
    <cellStyle name="Cálculo 2 2 3 3 13" xfId="473"/>
    <cellStyle name="Cálculo 2 2 3 3 2" xfId="474"/>
    <cellStyle name="Cálculo 2 2 3 3 2 10" xfId="475"/>
    <cellStyle name="Cálculo 2 2 3 3 2 10 2" xfId="476"/>
    <cellStyle name="Cálculo 2 2 3 3 2 11" xfId="477"/>
    <cellStyle name="Cálculo 2 2 3 3 2 2" xfId="478"/>
    <cellStyle name="Cálculo 2 2 3 3 2 2 2" xfId="479"/>
    <cellStyle name="Cálculo 2 2 3 3 2 3" xfId="480"/>
    <cellStyle name="Cálculo 2 2 3 3 2 3 2" xfId="481"/>
    <cellStyle name="Cálculo 2 2 3 3 2 4" xfId="482"/>
    <cellStyle name="Cálculo 2 2 3 3 2 4 2" xfId="483"/>
    <cellStyle name="Cálculo 2 2 3 3 2 5" xfId="484"/>
    <cellStyle name="Cálculo 2 2 3 3 2 5 2" xfId="485"/>
    <cellStyle name="Cálculo 2 2 3 3 2 6" xfId="486"/>
    <cellStyle name="Cálculo 2 2 3 3 2 6 2" xfId="487"/>
    <cellStyle name="Cálculo 2 2 3 3 2 7" xfId="488"/>
    <cellStyle name="Cálculo 2 2 3 3 2 7 2" xfId="489"/>
    <cellStyle name="Cálculo 2 2 3 3 2 8" xfId="490"/>
    <cellStyle name="Cálculo 2 2 3 3 2 8 2" xfId="491"/>
    <cellStyle name="Cálculo 2 2 3 3 2 9" xfId="492"/>
    <cellStyle name="Cálculo 2 2 3 3 2 9 2" xfId="493"/>
    <cellStyle name="Cálculo 2 2 3 3 3" xfId="494"/>
    <cellStyle name="Cálculo 2 2 3 3 3 10" xfId="495"/>
    <cellStyle name="Cálculo 2 2 3 3 3 10 2" xfId="496"/>
    <cellStyle name="Cálculo 2 2 3 3 3 11" xfId="497"/>
    <cellStyle name="Cálculo 2 2 3 3 3 2" xfId="498"/>
    <cellStyle name="Cálculo 2 2 3 3 3 2 2" xfId="499"/>
    <cellStyle name="Cálculo 2 2 3 3 3 3" xfId="500"/>
    <cellStyle name="Cálculo 2 2 3 3 3 3 2" xfId="501"/>
    <cellStyle name="Cálculo 2 2 3 3 3 4" xfId="502"/>
    <cellStyle name="Cálculo 2 2 3 3 3 4 2" xfId="503"/>
    <cellStyle name="Cálculo 2 2 3 3 3 5" xfId="504"/>
    <cellStyle name="Cálculo 2 2 3 3 3 5 2" xfId="505"/>
    <cellStyle name="Cálculo 2 2 3 3 3 6" xfId="506"/>
    <cellStyle name="Cálculo 2 2 3 3 3 6 2" xfId="507"/>
    <cellStyle name="Cálculo 2 2 3 3 3 7" xfId="508"/>
    <cellStyle name="Cálculo 2 2 3 3 3 7 2" xfId="509"/>
    <cellStyle name="Cálculo 2 2 3 3 3 8" xfId="510"/>
    <cellStyle name="Cálculo 2 2 3 3 3 8 2" xfId="511"/>
    <cellStyle name="Cálculo 2 2 3 3 3 9" xfId="512"/>
    <cellStyle name="Cálculo 2 2 3 3 3 9 2" xfId="513"/>
    <cellStyle name="Cálculo 2 2 3 3 4" xfId="514"/>
    <cellStyle name="Cálculo 2 2 3 3 4 2" xfId="515"/>
    <cellStyle name="Cálculo 2 2 3 3 5" xfId="516"/>
    <cellStyle name="Cálculo 2 2 3 3 5 2" xfId="517"/>
    <cellStyle name="Cálculo 2 2 3 3 6" xfId="518"/>
    <cellStyle name="Cálculo 2 2 3 3 6 2" xfId="519"/>
    <cellStyle name="Cálculo 2 2 3 3 7" xfId="520"/>
    <cellStyle name="Cálculo 2 2 3 3 7 2" xfId="521"/>
    <cellStyle name="Cálculo 2 2 3 3 8" xfId="522"/>
    <cellStyle name="Cálculo 2 2 3 3 8 2" xfId="523"/>
    <cellStyle name="Cálculo 2 2 3 3 9" xfId="524"/>
    <cellStyle name="Cálculo 2 2 3 3 9 2" xfId="525"/>
    <cellStyle name="Cálculo 2 2 3 4" xfId="526"/>
    <cellStyle name="Cálculo 2 2 3 4 10" xfId="527"/>
    <cellStyle name="Cálculo 2 2 3 4 10 2" xfId="528"/>
    <cellStyle name="Cálculo 2 2 3 4 11" xfId="529"/>
    <cellStyle name="Cálculo 2 2 3 4 2" xfId="530"/>
    <cellStyle name="Cálculo 2 2 3 4 2 2" xfId="531"/>
    <cellStyle name="Cálculo 2 2 3 4 3" xfId="532"/>
    <cellStyle name="Cálculo 2 2 3 4 3 2" xfId="533"/>
    <cellStyle name="Cálculo 2 2 3 4 4" xfId="534"/>
    <cellStyle name="Cálculo 2 2 3 4 4 2" xfId="535"/>
    <cellStyle name="Cálculo 2 2 3 4 5" xfId="536"/>
    <cellStyle name="Cálculo 2 2 3 4 5 2" xfId="537"/>
    <cellStyle name="Cálculo 2 2 3 4 6" xfId="538"/>
    <cellStyle name="Cálculo 2 2 3 4 6 2" xfId="539"/>
    <cellStyle name="Cálculo 2 2 3 4 7" xfId="540"/>
    <cellStyle name="Cálculo 2 2 3 4 7 2" xfId="541"/>
    <cellStyle name="Cálculo 2 2 3 4 8" xfId="542"/>
    <cellStyle name="Cálculo 2 2 3 4 8 2" xfId="543"/>
    <cellStyle name="Cálculo 2 2 3 4 9" xfId="544"/>
    <cellStyle name="Cálculo 2 2 3 4 9 2" xfId="545"/>
    <cellStyle name="Cálculo 2 2 3 5" xfId="546"/>
    <cellStyle name="Cálculo 2 2 3 5 10" xfId="547"/>
    <cellStyle name="Cálculo 2 2 3 5 10 2" xfId="548"/>
    <cellStyle name="Cálculo 2 2 3 5 11" xfId="549"/>
    <cellStyle name="Cálculo 2 2 3 5 2" xfId="550"/>
    <cellStyle name="Cálculo 2 2 3 5 2 2" xfId="551"/>
    <cellStyle name="Cálculo 2 2 3 5 3" xfId="552"/>
    <cellStyle name="Cálculo 2 2 3 5 3 2" xfId="553"/>
    <cellStyle name="Cálculo 2 2 3 5 4" xfId="554"/>
    <cellStyle name="Cálculo 2 2 3 5 4 2" xfId="555"/>
    <cellStyle name="Cálculo 2 2 3 5 5" xfId="556"/>
    <cellStyle name="Cálculo 2 2 3 5 5 2" xfId="557"/>
    <cellStyle name="Cálculo 2 2 3 5 6" xfId="558"/>
    <cellStyle name="Cálculo 2 2 3 5 6 2" xfId="559"/>
    <cellStyle name="Cálculo 2 2 3 5 7" xfId="560"/>
    <cellStyle name="Cálculo 2 2 3 5 7 2" xfId="561"/>
    <cellStyle name="Cálculo 2 2 3 5 8" xfId="562"/>
    <cellStyle name="Cálculo 2 2 3 5 8 2" xfId="563"/>
    <cellStyle name="Cálculo 2 2 3 5 9" xfId="564"/>
    <cellStyle name="Cálculo 2 2 3 5 9 2" xfId="565"/>
    <cellStyle name="Cálculo 2 2 3 6" xfId="566"/>
    <cellStyle name="Cálculo 2 2 3 6 2" xfId="567"/>
    <cellStyle name="Cálculo 2 2 3 7" xfId="568"/>
    <cellStyle name="Cálculo 2 2 3 7 2" xfId="569"/>
    <cellStyle name="Cálculo 2 2 3 8" xfId="570"/>
    <cellStyle name="Cálculo 2 2 3 8 2" xfId="571"/>
    <cellStyle name="Cálculo 2 2 3 9" xfId="572"/>
    <cellStyle name="Cálculo 2 2 3 9 2" xfId="573"/>
    <cellStyle name="Cálculo 2 2 4" xfId="574"/>
    <cellStyle name="Cálculo 2 2 4 10" xfId="575"/>
    <cellStyle name="Cálculo 2 2 4 10 2" xfId="576"/>
    <cellStyle name="Cálculo 2 2 4 11" xfId="577"/>
    <cellStyle name="Cálculo 2 2 4 11 2" xfId="578"/>
    <cellStyle name="Cálculo 2 2 4 12" xfId="579"/>
    <cellStyle name="Cálculo 2 2 4 12 2" xfId="580"/>
    <cellStyle name="Cálculo 2 2 4 13" xfId="581"/>
    <cellStyle name="Cálculo 2 2 4 2" xfId="582"/>
    <cellStyle name="Cálculo 2 2 4 2 10" xfId="583"/>
    <cellStyle name="Cálculo 2 2 4 2 10 2" xfId="584"/>
    <cellStyle name="Cálculo 2 2 4 2 11" xfId="585"/>
    <cellStyle name="Cálculo 2 2 4 2 2" xfId="586"/>
    <cellStyle name="Cálculo 2 2 4 2 2 2" xfId="587"/>
    <cellStyle name="Cálculo 2 2 4 2 3" xfId="588"/>
    <cellStyle name="Cálculo 2 2 4 2 3 2" xfId="589"/>
    <cellStyle name="Cálculo 2 2 4 2 4" xfId="590"/>
    <cellStyle name="Cálculo 2 2 4 2 4 2" xfId="591"/>
    <cellStyle name="Cálculo 2 2 4 2 5" xfId="592"/>
    <cellStyle name="Cálculo 2 2 4 2 5 2" xfId="593"/>
    <cellStyle name="Cálculo 2 2 4 2 6" xfId="594"/>
    <cellStyle name="Cálculo 2 2 4 2 6 2" xfId="595"/>
    <cellStyle name="Cálculo 2 2 4 2 7" xfId="596"/>
    <cellStyle name="Cálculo 2 2 4 2 7 2" xfId="597"/>
    <cellStyle name="Cálculo 2 2 4 2 8" xfId="598"/>
    <cellStyle name="Cálculo 2 2 4 2 8 2" xfId="599"/>
    <cellStyle name="Cálculo 2 2 4 2 9" xfId="600"/>
    <cellStyle name="Cálculo 2 2 4 2 9 2" xfId="601"/>
    <cellStyle name="Cálculo 2 2 4 3" xfId="602"/>
    <cellStyle name="Cálculo 2 2 4 3 10" xfId="603"/>
    <cellStyle name="Cálculo 2 2 4 3 10 2" xfId="604"/>
    <cellStyle name="Cálculo 2 2 4 3 11" xfId="605"/>
    <cellStyle name="Cálculo 2 2 4 3 2" xfId="606"/>
    <cellStyle name="Cálculo 2 2 4 3 2 2" xfId="607"/>
    <cellStyle name="Cálculo 2 2 4 3 3" xfId="608"/>
    <cellStyle name="Cálculo 2 2 4 3 3 2" xfId="609"/>
    <cellStyle name="Cálculo 2 2 4 3 4" xfId="610"/>
    <cellStyle name="Cálculo 2 2 4 3 4 2" xfId="611"/>
    <cellStyle name="Cálculo 2 2 4 3 5" xfId="612"/>
    <cellStyle name="Cálculo 2 2 4 3 5 2" xfId="613"/>
    <cellStyle name="Cálculo 2 2 4 3 6" xfId="614"/>
    <cellStyle name="Cálculo 2 2 4 3 6 2" xfId="615"/>
    <cellStyle name="Cálculo 2 2 4 3 7" xfId="616"/>
    <cellStyle name="Cálculo 2 2 4 3 7 2" xfId="617"/>
    <cellStyle name="Cálculo 2 2 4 3 8" xfId="618"/>
    <cellStyle name="Cálculo 2 2 4 3 8 2" xfId="619"/>
    <cellStyle name="Cálculo 2 2 4 3 9" xfId="620"/>
    <cellStyle name="Cálculo 2 2 4 3 9 2" xfId="621"/>
    <cellStyle name="Cálculo 2 2 4 4" xfId="622"/>
    <cellStyle name="Cálculo 2 2 4 4 2" xfId="623"/>
    <cellStyle name="Cálculo 2 2 4 5" xfId="624"/>
    <cellStyle name="Cálculo 2 2 4 5 2" xfId="625"/>
    <cellStyle name="Cálculo 2 2 4 6" xfId="626"/>
    <cellStyle name="Cálculo 2 2 4 6 2" xfId="627"/>
    <cellStyle name="Cálculo 2 2 4 7" xfId="628"/>
    <cellStyle name="Cálculo 2 2 4 7 2" xfId="629"/>
    <cellStyle name="Cálculo 2 2 4 8" xfId="630"/>
    <cellStyle name="Cálculo 2 2 4 8 2" xfId="631"/>
    <cellStyle name="Cálculo 2 2 4 9" xfId="632"/>
    <cellStyle name="Cálculo 2 2 4 9 2" xfId="633"/>
    <cellStyle name="Cálculo 2 2 5" xfId="634"/>
    <cellStyle name="Cálculo 2 2 5 10" xfId="635"/>
    <cellStyle name="Cálculo 2 2 5 10 2" xfId="636"/>
    <cellStyle name="Cálculo 2 2 5 11" xfId="637"/>
    <cellStyle name="Cálculo 2 2 5 11 2" xfId="638"/>
    <cellStyle name="Cálculo 2 2 5 12" xfId="639"/>
    <cellStyle name="Cálculo 2 2 5 12 2" xfId="640"/>
    <cellStyle name="Cálculo 2 2 5 13" xfId="641"/>
    <cellStyle name="Cálculo 2 2 5 2" xfId="642"/>
    <cellStyle name="Cálculo 2 2 5 2 10" xfId="643"/>
    <cellStyle name="Cálculo 2 2 5 2 10 2" xfId="644"/>
    <cellStyle name="Cálculo 2 2 5 2 11" xfId="645"/>
    <cellStyle name="Cálculo 2 2 5 2 2" xfId="646"/>
    <cellStyle name="Cálculo 2 2 5 2 2 2" xfId="647"/>
    <cellStyle name="Cálculo 2 2 5 2 3" xfId="648"/>
    <cellStyle name="Cálculo 2 2 5 2 3 2" xfId="649"/>
    <cellStyle name="Cálculo 2 2 5 2 4" xfId="650"/>
    <cellStyle name="Cálculo 2 2 5 2 4 2" xfId="651"/>
    <cellStyle name="Cálculo 2 2 5 2 5" xfId="652"/>
    <cellStyle name="Cálculo 2 2 5 2 5 2" xfId="653"/>
    <cellStyle name="Cálculo 2 2 5 2 6" xfId="654"/>
    <cellStyle name="Cálculo 2 2 5 2 6 2" xfId="655"/>
    <cellStyle name="Cálculo 2 2 5 2 7" xfId="656"/>
    <cellStyle name="Cálculo 2 2 5 2 7 2" xfId="657"/>
    <cellStyle name="Cálculo 2 2 5 2 8" xfId="658"/>
    <cellStyle name="Cálculo 2 2 5 2 8 2" xfId="659"/>
    <cellStyle name="Cálculo 2 2 5 2 9" xfId="660"/>
    <cellStyle name="Cálculo 2 2 5 2 9 2" xfId="661"/>
    <cellStyle name="Cálculo 2 2 5 3" xfId="662"/>
    <cellStyle name="Cálculo 2 2 5 3 10" xfId="663"/>
    <cellStyle name="Cálculo 2 2 5 3 10 2" xfId="664"/>
    <cellStyle name="Cálculo 2 2 5 3 11" xfId="665"/>
    <cellStyle name="Cálculo 2 2 5 3 2" xfId="666"/>
    <cellStyle name="Cálculo 2 2 5 3 2 2" xfId="667"/>
    <cellStyle name="Cálculo 2 2 5 3 3" xfId="668"/>
    <cellStyle name="Cálculo 2 2 5 3 3 2" xfId="669"/>
    <cellStyle name="Cálculo 2 2 5 3 4" xfId="670"/>
    <cellStyle name="Cálculo 2 2 5 3 4 2" xfId="671"/>
    <cellStyle name="Cálculo 2 2 5 3 5" xfId="672"/>
    <cellStyle name="Cálculo 2 2 5 3 5 2" xfId="673"/>
    <cellStyle name="Cálculo 2 2 5 3 6" xfId="674"/>
    <cellStyle name="Cálculo 2 2 5 3 6 2" xfId="675"/>
    <cellStyle name="Cálculo 2 2 5 3 7" xfId="676"/>
    <cellStyle name="Cálculo 2 2 5 3 7 2" xfId="677"/>
    <cellStyle name="Cálculo 2 2 5 3 8" xfId="678"/>
    <cellStyle name="Cálculo 2 2 5 3 8 2" xfId="679"/>
    <cellStyle name="Cálculo 2 2 5 3 9" xfId="680"/>
    <cellStyle name="Cálculo 2 2 5 3 9 2" xfId="681"/>
    <cellStyle name="Cálculo 2 2 5 4" xfId="682"/>
    <cellStyle name="Cálculo 2 2 5 4 2" xfId="683"/>
    <cellStyle name="Cálculo 2 2 5 5" xfId="684"/>
    <cellStyle name="Cálculo 2 2 5 5 2" xfId="685"/>
    <cellStyle name="Cálculo 2 2 5 6" xfId="686"/>
    <cellStyle name="Cálculo 2 2 5 6 2" xfId="687"/>
    <cellStyle name="Cálculo 2 2 5 7" xfId="688"/>
    <cellStyle name="Cálculo 2 2 5 7 2" xfId="689"/>
    <cellStyle name="Cálculo 2 2 5 8" xfId="690"/>
    <cellStyle name="Cálculo 2 2 5 8 2" xfId="691"/>
    <cellStyle name="Cálculo 2 2 5 9" xfId="692"/>
    <cellStyle name="Cálculo 2 2 5 9 2" xfId="693"/>
    <cellStyle name="Cálculo 2 2 6" xfId="694"/>
    <cellStyle name="Cálculo 2 2 6 2" xfId="695"/>
    <cellStyle name="Cálculo 2 2 7" xfId="696"/>
    <cellStyle name="Cálculo 2 2 7 2" xfId="697"/>
    <cellStyle name="Cálculo 2 2 8" xfId="698"/>
    <cellStyle name="Cálculo 2 2 8 2" xfId="699"/>
    <cellStyle name="Cálculo 2 2 9" xfId="700"/>
    <cellStyle name="Cálculo 2 2 9 2" xfId="701"/>
    <cellStyle name="Cálculo 2 20" xfId="702"/>
    <cellStyle name="Cálculo 2 21" xfId="703"/>
    <cellStyle name="Cálculo 2 3" xfId="704"/>
    <cellStyle name="Cálculo 2 3 10" xfId="705"/>
    <cellStyle name="Cálculo 2 3 10 2" xfId="706"/>
    <cellStyle name="Cálculo 2 3 11" xfId="707"/>
    <cellStyle name="Cálculo 2 3 11 2" xfId="708"/>
    <cellStyle name="Cálculo 2 3 12" xfId="709"/>
    <cellStyle name="Cálculo 2 3 12 2" xfId="710"/>
    <cellStyle name="Cálculo 2 3 13" xfId="711"/>
    <cellStyle name="Cálculo 2 3 13 2" xfId="712"/>
    <cellStyle name="Cálculo 2 3 14" xfId="713"/>
    <cellStyle name="Cálculo 2 3 14 2" xfId="714"/>
    <cellStyle name="Cálculo 2 3 15" xfId="715"/>
    <cellStyle name="Cálculo 2 3 16" xfId="716"/>
    <cellStyle name="Cálculo 2 3 17" xfId="717"/>
    <cellStyle name="Cálculo 2 3 2" xfId="718"/>
    <cellStyle name="Cálculo 2 3 2 10" xfId="719"/>
    <cellStyle name="Cálculo 2 3 2 10 2" xfId="720"/>
    <cellStyle name="Cálculo 2 3 2 11" xfId="721"/>
    <cellStyle name="Cálculo 2 3 2 11 2" xfId="722"/>
    <cellStyle name="Cálculo 2 3 2 12" xfId="723"/>
    <cellStyle name="Cálculo 2 3 2 12 2" xfId="724"/>
    <cellStyle name="Cálculo 2 3 2 13" xfId="725"/>
    <cellStyle name="Cálculo 2 3 2 13 2" xfId="726"/>
    <cellStyle name="Cálculo 2 3 2 14" xfId="727"/>
    <cellStyle name="Cálculo 2 3 2 14 2" xfId="728"/>
    <cellStyle name="Cálculo 2 3 2 15" xfId="729"/>
    <cellStyle name="Cálculo 2 3 2 16" xfId="730"/>
    <cellStyle name="Cálculo 2 3 2 2" xfId="731"/>
    <cellStyle name="Cálculo 2 3 2 2 10" xfId="732"/>
    <cellStyle name="Cálculo 2 3 2 2 10 2" xfId="733"/>
    <cellStyle name="Cálculo 2 3 2 2 11" xfId="734"/>
    <cellStyle name="Cálculo 2 3 2 2 11 2" xfId="735"/>
    <cellStyle name="Cálculo 2 3 2 2 12" xfId="736"/>
    <cellStyle name="Cálculo 2 3 2 2 12 2" xfId="737"/>
    <cellStyle name="Cálculo 2 3 2 2 13" xfId="738"/>
    <cellStyle name="Cálculo 2 3 2 2 2" xfId="739"/>
    <cellStyle name="Cálculo 2 3 2 2 2 10" xfId="740"/>
    <cellStyle name="Cálculo 2 3 2 2 2 10 2" xfId="741"/>
    <cellStyle name="Cálculo 2 3 2 2 2 11" xfId="742"/>
    <cellStyle name="Cálculo 2 3 2 2 2 2" xfId="743"/>
    <cellStyle name="Cálculo 2 3 2 2 2 2 2" xfId="744"/>
    <cellStyle name="Cálculo 2 3 2 2 2 3" xfId="745"/>
    <cellStyle name="Cálculo 2 3 2 2 2 3 2" xfId="746"/>
    <cellStyle name="Cálculo 2 3 2 2 2 4" xfId="747"/>
    <cellStyle name="Cálculo 2 3 2 2 2 4 2" xfId="748"/>
    <cellStyle name="Cálculo 2 3 2 2 2 5" xfId="749"/>
    <cellStyle name="Cálculo 2 3 2 2 2 5 2" xfId="750"/>
    <cellStyle name="Cálculo 2 3 2 2 2 6" xfId="751"/>
    <cellStyle name="Cálculo 2 3 2 2 2 6 2" xfId="752"/>
    <cellStyle name="Cálculo 2 3 2 2 2 7" xfId="753"/>
    <cellStyle name="Cálculo 2 3 2 2 2 7 2" xfId="754"/>
    <cellStyle name="Cálculo 2 3 2 2 2 8" xfId="755"/>
    <cellStyle name="Cálculo 2 3 2 2 2 8 2" xfId="756"/>
    <cellStyle name="Cálculo 2 3 2 2 2 9" xfId="757"/>
    <cellStyle name="Cálculo 2 3 2 2 2 9 2" xfId="758"/>
    <cellStyle name="Cálculo 2 3 2 2 3" xfId="759"/>
    <cellStyle name="Cálculo 2 3 2 2 3 10" xfId="760"/>
    <cellStyle name="Cálculo 2 3 2 2 3 10 2" xfId="761"/>
    <cellStyle name="Cálculo 2 3 2 2 3 11" xfId="762"/>
    <cellStyle name="Cálculo 2 3 2 2 3 2" xfId="763"/>
    <cellStyle name="Cálculo 2 3 2 2 3 2 2" xfId="764"/>
    <cellStyle name="Cálculo 2 3 2 2 3 3" xfId="765"/>
    <cellStyle name="Cálculo 2 3 2 2 3 3 2" xfId="766"/>
    <cellStyle name="Cálculo 2 3 2 2 3 4" xfId="767"/>
    <cellStyle name="Cálculo 2 3 2 2 3 4 2" xfId="768"/>
    <cellStyle name="Cálculo 2 3 2 2 3 5" xfId="769"/>
    <cellStyle name="Cálculo 2 3 2 2 3 5 2" xfId="770"/>
    <cellStyle name="Cálculo 2 3 2 2 3 6" xfId="771"/>
    <cellStyle name="Cálculo 2 3 2 2 3 6 2" xfId="772"/>
    <cellStyle name="Cálculo 2 3 2 2 3 7" xfId="773"/>
    <cellStyle name="Cálculo 2 3 2 2 3 7 2" xfId="774"/>
    <cellStyle name="Cálculo 2 3 2 2 3 8" xfId="775"/>
    <cellStyle name="Cálculo 2 3 2 2 3 8 2" xfId="776"/>
    <cellStyle name="Cálculo 2 3 2 2 3 9" xfId="777"/>
    <cellStyle name="Cálculo 2 3 2 2 3 9 2" xfId="778"/>
    <cellStyle name="Cálculo 2 3 2 2 4" xfId="779"/>
    <cellStyle name="Cálculo 2 3 2 2 4 2" xfId="780"/>
    <cellStyle name="Cálculo 2 3 2 2 5" xfId="781"/>
    <cellStyle name="Cálculo 2 3 2 2 5 2" xfId="782"/>
    <cellStyle name="Cálculo 2 3 2 2 6" xfId="783"/>
    <cellStyle name="Cálculo 2 3 2 2 6 2" xfId="784"/>
    <cellStyle name="Cálculo 2 3 2 2 7" xfId="785"/>
    <cellStyle name="Cálculo 2 3 2 2 7 2" xfId="786"/>
    <cellStyle name="Cálculo 2 3 2 2 8" xfId="787"/>
    <cellStyle name="Cálculo 2 3 2 2 8 2" xfId="788"/>
    <cellStyle name="Cálculo 2 3 2 2 9" xfId="789"/>
    <cellStyle name="Cálculo 2 3 2 2 9 2" xfId="790"/>
    <cellStyle name="Cálculo 2 3 2 3" xfId="791"/>
    <cellStyle name="Cálculo 2 3 2 3 10" xfId="792"/>
    <cellStyle name="Cálculo 2 3 2 3 10 2" xfId="793"/>
    <cellStyle name="Cálculo 2 3 2 3 11" xfId="794"/>
    <cellStyle name="Cálculo 2 3 2 3 11 2" xfId="795"/>
    <cellStyle name="Cálculo 2 3 2 3 12" xfId="796"/>
    <cellStyle name="Cálculo 2 3 2 3 12 2" xfId="797"/>
    <cellStyle name="Cálculo 2 3 2 3 13" xfId="798"/>
    <cellStyle name="Cálculo 2 3 2 3 2" xfId="799"/>
    <cellStyle name="Cálculo 2 3 2 3 2 10" xfId="800"/>
    <cellStyle name="Cálculo 2 3 2 3 2 10 2" xfId="801"/>
    <cellStyle name="Cálculo 2 3 2 3 2 11" xfId="802"/>
    <cellStyle name="Cálculo 2 3 2 3 2 2" xfId="803"/>
    <cellStyle name="Cálculo 2 3 2 3 2 2 2" xfId="804"/>
    <cellStyle name="Cálculo 2 3 2 3 2 3" xfId="805"/>
    <cellStyle name="Cálculo 2 3 2 3 2 3 2" xfId="806"/>
    <cellStyle name="Cálculo 2 3 2 3 2 4" xfId="807"/>
    <cellStyle name="Cálculo 2 3 2 3 2 4 2" xfId="808"/>
    <cellStyle name="Cálculo 2 3 2 3 2 5" xfId="809"/>
    <cellStyle name="Cálculo 2 3 2 3 2 5 2" xfId="810"/>
    <cellStyle name="Cálculo 2 3 2 3 2 6" xfId="811"/>
    <cellStyle name="Cálculo 2 3 2 3 2 6 2" xfId="812"/>
    <cellStyle name="Cálculo 2 3 2 3 2 7" xfId="813"/>
    <cellStyle name="Cálculo 2 3 2 3 2 7 2" xfId="814"/>
    <cellStyle name="Cálculo 2 3 2 3 2 8" xfId="815"/>
    <cellStyle name="Cálculo 2 3 2 3 2 8 2" xfId="816"/>
    <cellStyle name="Cálculo 2 3 2 3 2 9" xfId="817"/>
    <cellStyle name="Cálculo 2 3 2 3 2 9 2" xfId="818"/>
    <cellStyle name="Cálculo 2 3 2 3 3" xfId="819"/>
    <cellStyle name="Cálculo 2 3 2 3 3 10" xfId="820"/>
    <cellStyle name="Cálculo 2 3 2 3 3 10 2" xfId="821"/>
    <cellStyle name="Cálculo 2 3 2 3 3 11" xfId="822"/>
    <cellStyle name="Cálculo 2 3 2 3 3 2" xfId="823"/>
    <cellStyle name="Cálculo 2 3 2 3 3 2 2" xfId="824"/>
    <cellStyle name="Cálculo 2 3 2 3 3 3" xfId="825"/>
    <cellStyle name="Cálculo 2 3 2 3 3 3 2" xfId="826"/>
    <cellStyle name="Cálculo 2 3 2 3 3 4" xfId="827"/>
    <cellStyle name="Cálculo 2 3 2 3 3 4 2" xfId="828"/>
    <cellStyle name="Cálculo 2 3 2 3 3 5" xfId="829"/>
    <cellStyle name="Cálculo 2 3 2 3 3 5 2" xfId="830"/>
    <cellStyle name="Cálculo 2 3 2 3 3 6" xfId="831"/>
    <cellStyle name="Cálculo 2 3 2 3 3 6 2" xfId="832"/>
    <cellStyle name="Cálculo 2 3 2 3 3 7" xfId="833"/>
    <cellStyle name="Cálculo 2 3 2 3 3 7 2" xfId="834"/>
    <cellStyle name="Cálculo 2 3 2 3 3 8" xfId="835"/>
    <cellStyle name="Cálculo 2 3 2 3 3 8 2" xfId="836"/>
    <cellStyle name="Cálculo 2 3 2 3 3 9" xfId="837"/>
    <cellStyle name="Cálculo 2 3 2 3 3 9 2" xfId="838"/>
    <cellStyle name="Cálculo 2 3 2 3 4" xfId="839"/>
    <cellStyle name="Cálculo 2 3 2 3 4 2" xfId="840"/>
    <cellStyle name="Cálculo 2 3 2 3 5" xfId="841"/>
    <cellStyle name="Cálculo 2 3 2 3 5 2" xfId="842"/>
    <cellStyle name="Cálculo 2 3 2 3 6" xfId="843"/>
    <cellStyle name="Cálculo 2 3 2 3 6 2" xfId="844"/>
    <cellStyle name="Cálculo 2 3 2 3 7" xfId="845"/>
    <cellStyle name="Cálculo 2 3 2 3 7 2" xfId="846"/>
    <cellStyle name="Cálculo 2 3 2 3 8" xfId="847"/>
    <cellStyle name="Cálculo 2 3 2 3 8 2" xfId="848"/>
    <cellStyle name="Cálculo 2 3 2 3 9" xfId="849"/>
    <cellStyle name="Cálculo 2 3 2 3 9 2" xfId="850"/>
    <cellStyle name="Cálculo 2 3 2 4" xfId="851"/>
    <cellStyle name="Cálculo 2 3 2 4 10" xfId="852"/>
    <cellStyle name="Cálculo 2 3 2 4 10 2" xfId="853"/>
    <cellStyle name="Cálculo 2 3 2 4 11" xfId="854"/>
    <cellStyle name="Cálculo 2 3 2 4 2" xfId="855"/>
    <cellStyle name="Cálculo 2 3 2 4 2 2" xfId="856"/>
    <cellStyle name="Cálculo 2 3 2 4 3" xfId="857"/>
    <cellStyle name="Cálculo 2 3 2 4 3 2" xfId="858"/>
    <cellStyle name="Cálculo 2 3 2 4 4" xfId="859"/>
    <cellStyle name="Cálculo 2 3 2 4 4 2" xfId="860"/>
    <cellStyle name="Cálculo 2 3 2 4 5" xfId="861"/>
    <cellStyle name="Cálculo 2 3 2 4 5 2" xfId="862"/>
    <cellStyle name="Cálculo 2 3 2 4 6" xfId="863"/>
    <cellStyle name="Cálculo 2 3 2 4 6 2" xfId="864"/>
    <cellStyle name="Cálculo 2 3 2 4 7" xfId="865"/>
    <cellStyle name="Cálculo 2 3 2 4 7 2" xfId="866"/>
    <cellStyle name="Cálculo 2 3 2 4 8" xfId="867"/>
    <cellStyle name="Cálculo 2 3 2 4 8 2" xfId="868"/>
    <cellStyle name="Cálculo 2 3 2 4 9" xfId="869"/>
    <cellStyle name="Cálculo 2 3 2 4 9 2" xfId="870"/>
    <cellStyle name="Cálculo 2 3 2 5" xfId="871"/>
    <cellStyle name="Cálculo 2 3 2 5 10" xfId="872"/>
    <cellStyle name="Cálculo 2 3 2 5 10 2" xfId="873"/>
    <cellStyle name="Cálculo 2 3 2 5 11" xfId="874"/>
    <cellStyle name="Cálculo 2 3 2 5 2" xfId="875"/>
    <cellStyle name="Cálculo 2 3 2 5 2 2" xfId="876"/>
    <cellStyle name="Cálculo 2 3 2 5 3" xfId="877"/>
    <cellStyle name="Cálculo 2 3 2 5 3 2" xfId="878"/>
    <cellStyle name="Cálculo 2 3 2 5 4" xfId="879"/>
    <cellStyle name="Cálculo 2 3 2 5 4 2" xfId="880"/>
    <cellStyle name="Cálculo 2 3 2 5 5" xfId="881"/>
    <cellStyle name="Cálculo 2 3 2 5 5 2" xfId="882"/>
    <cellStyle name="Cálculo 2 3 2 5 6" xfId="883"/>
    <cellStyle name="Cálculo 2 3 2 5 6 2" xfId="884"/>
    <cellStyle name="Cálculo 2 3 2 5 7" xfId="885"/>
    <cellStyle name="Cálculo 2 3 2 5 7 2" xfId="886"/>
    <cellStyle name="Cálculo 2 3 2 5 8" xfId="887"/>
    <cellStyle name="Cálculo 2 3 2 5 8 2" xfId="888"/>
    <cellStyle name="Cálculo 2 3 2 5 9" xfId="889"/>
    <cellStyle name="Cálculo 2 3 2 5 9 2" xfId="890"/>
    <cellStyle name="Cálculo 2 3 2 6" xfId="891"/>
    <cellStyle name="Cálculo 2 3 2 6 2" xfId="892"/>
    <cellStyle name="Cálculo 2 3 2 7" xfId="893"/>
    <cellStyle name="Cálculo 2 3 2 7 2" xfId="894"/>
    <cellStyle name="Cálculo 2 3 2 8" xfId="895"/>
    <cellStyle name="Cálculo 2 3 2 8 2" xfId="896"/>
    <cellStyle name="Cálculo 2 3 2 9" xfId="897"/>
    <cellStyle name="Cálculo 2 3 2 9 2" xfId="898"/>
    <cellStyle name="Cálculo 2 3 3" xfId="899"/>
    <cellStyle name="Cálculo 2 3 3 10" xfId="900"/>
    <cellStyle name="Cálculo 2 3 3 10 2" xfId="901"/>
    <cellStyle name="Cálculo 2 3 3 11" xfId="902"/>
    <cellStyle name="Cálculo 2 3 3 11 2" xfId="903"/>
    <cellStyle name="Cálculo 2 3 3 12" xfId="904"/>
    <cellStyle name="Cálculo 2 3 3 12 2" xfId="905"/>
    <cellStyle name="Cálculo 2 3 3 13" xfId="906"/>
    <cellStyle name="Cálculo 2 3 3 13 2" xfId="907"/>
    <cellStyle name="Cálculo 2 3 3 14" xfId="908"/>
    <cellStyle name="Cálculo 2 3 3 14 2" xfId="909"/>
    <cellStyle name="Cálculo 2 3 3 15" xfId="910"/>
    <cellStyle name="Cálculo 2 3 3 2" xfId="911"/>
    <cellStyle name="Cálculo 2 3 3 2 10" xfId="912"/>
    <cellStyle name="Cálculo 2 3 3 2 10 2" xfId="913"/>
    <cellStyle name="Cálculo 2 3 3 2 11" xfId="914"/>
    <cellStyle name="Cálculo 2 3 3 2 11 2" xfId="915"/>
    <cellStyle name="Cálculo 2 3 3 2 12" xfId="916"/>
    <cellStyle name="Cálculo 2 3 3 2 12 2" xfId="917"/>
    <cellStyle name="Cálculo 2 3 3 2 13" xfId="918"/>
    <cellStyle name="Cálculo 2 3 3 2 2" xfId="919"/>
    <cellStyle name="Cálculo 2 3 3 2 2 10" xfId="920"/>
    <cellStyle name="Cálculo 2 3 3 2 2 10 2" xfId="921"/>
    <cellStyle name="Cálculo 2 3 3 2 2 11" xfId="922"/>
    <cellStyle name="Cálculo 2 3 3 2 2 2" xfId="923"/>
    <cellStyle name="Cálculo 2 3 3 2 2 2 2" xfId="924"/>
    <cellStyle name="Cálculo 2 3 3 2 2 3" xfId="925"/>
    <cellStyle name="Cálculo 2 3 3 2 2 3 2" xfId="926"/>
    <cellStyle name="Cálculo 2 3 3 2 2 4" xfId="927"/>
    <cellStyle name="Cálculo 2 3 3 2 2 4 2" xfId="928"/>
    <cellStyle name="Cálculo 2 3 3 2 2 5" xfId="929"/>
    <cellStyle name="Cálculo 2 3 3 2 2 5 2" xfId="930"/>
    <cellStyle name="Cálculo 2 3 3 2 2 6" xfId="931"/>
    <cellStyle name="Cálculo 2 3 3 2 2 6 2" xfId="932"/>
    <cellStyle name="Cálculo 2 3 3 2 2 7" xfId="933"/>
    <cellStyle name="Cálculo 2 3 3 2 2 7 2" xfId="934"/>
    <cellStyle name="Cálculo 2 3 3 2 2 8" xfId="935"/>
    <cellStyle name="Cálculo 2 3 3 2 2 8 2" xfId="936"/>
    <cellStyle name="Cálculo 2 3 3 2 2 9" xfId="937"/>
    <cellStyle name="Cálculo 2 3 3 2 2 9 2" xfId="938"/>
    <cellStyle name="Cálculo 2 3 3 2 3" xfId="939"/>
    <cellStyle name="Cálculo 2 3 3 2 3 10" xfId="940"/>
    <cellStyle name="Cálculo 2 3 3 2 3 10 2" xfId="941"/>
    <cellStyle name="Cálculo 2 3 3 2 3 11" xfId="942"/>
    <cellStyle name="Cálculo 2 3 3 2 3 2" xfId="943"/>
    <cellStyle name="Cálculo 2 3 3 2 3 2 2" xfId="944"/>
    <cellStyle name="Cálculo 2 3 3 2 3 3" xfId="945"/>
    <cellStyle name="Cálculo 2 3 3 2 3 3 2" xfId="946"/>
    <cellStyle name="Cálculo 2 3 3 2 3 4" xfId="947"/>
    <cellStyle name="Cálculo 2 3 3 2 3 4 2" xfId="948"/>
    <cellStyle name="Cálculo 2 3 3 2 3 5" xfId="949"/>
    <cellStyle name="Cálculo 2 3 3 2 3 5 2" xfId="950"/>
    <cellStyle name="Cálculo 2 3 3 2 3 6" xfId="951"/>
    <cellStyle name="Cálculo 2 3 3 2 3 6 2" xfId="952"/>
    <cellStyle name="Cálculo 2 3 3 2 3 7" xfId="953"/>
    <cellStyle name="Cálculo 2 3 3 2 3 7 2" xfId="954"/>
    <cellStyle name="Cálculo 2 3 3 2 3 8" xfId="955"/>
    <cellStyle name="Cálculo 2 3 3 2 3 8 2" xfId="956"/>
    <cellStyle name="Cálculo 2 3 3 2 3 9" xfId="957"/>
    <cellStyle name="Cálculo 2 3 3 2 3 9 2" xfId="958"/>
    <cellStyle name="Cálculo 2 3 3 2 4" xfId="959"/>
    <cellStyle name="Cálculo 2 3 3 2 4 2" xfId="960"/>
    <cellStyle name="Cálculo 2 3 3 2 5" xfId="961"/>
    <cellStyle name="Cálculo 2 3 3 2 5 2" xfId="962"/>
    <cellStyle name="Cálculo 2 3 3 2 6" xfId="963"/>
    <cellStyle name="Cálculo 2 3 3 2 6 2" xfId="964"/>
    <cellStyle name="Cálculo 2 3 3 2 7" xfId="965"/>
    <cellStyle name="Cálculo 2 3 3 2 7 2" xfId="966"/>
    <cellStyle name="Cálculo 2 3 3 2 8" xfId="967"/>
    <cellStyle name="Cálculo 2 3 3 2 8 2" xfId="968"/>
    <cellStyle name="Cálculo 2 3 3 2 9" xfId="969"/>
    <cellStyle name="Cálculo 2 3 3 2 9 2" xfId="970"/>
    <cellStyle name="Cálculo 2 3 3 3" xfId="971"/>
    <cellStyle name="Cálculo 2 3 3 3 10" xfId="972"/>
    <cellStyle name="Cálculo 2 3 3 3 10 2" xfId="973"/>
    <cellStyle name="Cálculo 2 3 3 3 11" xfId="974"/>
    <cellStyle name="Cálculo 2 3 3 3 11 2" xfId="975"/>
    <cellStyle name="Cálculo 2 3 3 3 12" xfId="976"/>
    <cellStyle name="Cálculo 2 3 3 3 12 2" xfId="977"/>
    <cellStyle name="Cálculo 2 3 3 3 13" xfId="978"/>
    <cellStyle name="Cálculo 2 3 3 3 2" xfId="979"/>
    <cellStyle name="Cálculo 2 3 3 3 2 10" xfId="980"/>
    <cellStyle name="Cálculo 2 3 3 3 2 10 2" xfId="981"/>
    <cellStyle name="Cálculo 2 3 3 3 2 11" xfId="982"/>
    <cellStyle name="Cálculo 2 3 3 3 2 2" xfId="983"/>
    <cellStyle name="Cálculo 2 3 3 3 2 2 2" xfId="984"/>
    <cellStyle name="Cálculo 2 3 3 3 2 3" xfId="985"/>
    <cellStyle name="Cálculo 2 3 3 3 2 3 2" xfId="986"/>
    <cellStyle name="Cálculo 2 3 3 3 2 4" xfId="987"/>
    <cellStyle name="Cálculo 2 3 3 3 2 4 2" xfId="988"/>
    <cellStyle name="Cálculo 2 3 3 3 2 5" xfId="989"/>
    <cellStyle name="Cálculo 2 3 3 3 2 5 2" xfId="990"/>
    <cellStyle name="Cálculo 2 3 3 3 2 6" xfId="991"/>
    <cellStyle name="Cálculo 2 3 3 3 2 6 2" xfId="992"/>
    <cellStyle name="Cálculo 2 3 3 3 2 7" xfId="993"/>
    <cellStyle name="Cálculo 2 3 3 3 2 7 2" xfId="994"/>
    <cellStyle name="Cálculo 2 3 3 3 2 8" xfId="995"/>
    <cellStyle name="Cálculo 2 3 3 3 2 8 2" xfId="996"/>
    <cellStyle name="Cálculo 2 3 3 3 2 9" xfId="997"/>
    <cellStyle name="Cálculo 2 3 3 3 2 9 2" xfId="998"/>
    <cellStyle name="Cálculo 2 3 3 3 3" xfId="999"/>
    <cellStyle name="Cálculo 2 3 3 3 3 10" xfId="1000"/>
    <cellStyle name="Cálculo 2 3 3 3 3 10 2" xfId="1001"/>
    <cellStyle name="Cálculo 2 3 3 3 3 11" xfId="1002"/>
    <cellStyle name="Cálculo 2 3 3 3 3 2" xfId="1003"/>
    <cellStyle name="Cálculo 2 3 3 3 3 2 2" xfId="1004"/>
    <cellStyle name="Cálculo 2 3 3 3 3 3" xfId="1005"/>
    <cellStyle name="Cálculo 2 3 3 3 3 3 2" xfId="1006"/>
    <cellStyle name="Cálculo 2 3 3 3 3 4" xfId="1007"/>
    <cellStyle name="Cálculo 2 3 3 3 3 4 2" xfId="1008"/>
    <cellStyle name="Cálculo 2 3 3 3 3 5" xfId="1009"/>
    <cellStyle name="Cálculo 2 3 3 3 3 5 2" xfId="1010"/>
    <cellStyle name="Cálculo 2 3 3 3 3 6" xfId="1011"/>
    <cellStyle name="Cálculo 2 3 3 3 3 6 2" xfId="1012"/>
    <cellStyle name="Cálculo 2 3 3 3 3 7" xfId="1013"/>
    <cellStyle name="Cálculo 2 3 3 3 3 7 2" xfId="1014"/>
    <cellStyle name="Cálculo 2 3 3 3 3 8" xfId="1015"/>
    <cellStyle name="Cálculo 2 3 3 3 3 8 2" xfId="1016"/>
    <cellStyle name="Cálculo 2 3 3 3 3 9" xfId="1017"/>
    <cellStyle name="Cálculo 2 3 3 3 3 9 2" xfId="1018"/>
    <cellStyle name="Cálculo 2 3 3 3 4" xfId="1019"/>
    <cellStyle name="Cálculo 2 3 3 3 4 2" xfId="1020"/>
    <cellStyle name="Cálculo 2 3 3 3 5" xfId="1021"/>
    <cellStyle name="Cálculo 2 3 3 3 5 2" xfId="1022"/>
    <cellStyle name="Cálculo 2 3 3 3 6" xfId="1023"/>
    <cellStyle name="Cálculo 2 3 3 3 6 2" xfId="1024"/>
    <cellStyle name="Cálculo 2 3 3 3 7" xfId="1025"/>
    <cellStyle name="Cálculo 2 3 3 3 7 2" xfId="1026"/>
    <cellStyle name="Cálculo 2 3 3 3 8" xfId="1027"/>
    <cellStyle name="Cálculo 2 3 3 3 8 2" xfId="1028"/>
    <cellStyle name="Cálculo 2 3 3 3 9" xfId="1029"/>
    <cellStyle name="Cálculo 2 3 3 3 9 2" xfId="1030"/>
    <cellStyle name="Cálculo 2 3 3 4" xfId="1031"/>
    <cellStyle name="Cálculo 2 3 3 4 10" xfId="1032"/>
    <cellStyle name="Cálculo 2 3 3 4 10 2" xfId="1033"/>
    <cellStyle name="Cálculo 2 3 3 4 11" xfId="1034"/>
    <cellStyle name="Cálculo 2 3 3 4 2" xfId="1035"/>
    <cellStyle name="Cálculo 2 3 3 4 2 2" xfId="1036"/>
    <cellStyle name="Cálculo 2 3 3 4 3" xfId="1037"/>
    <cellStyle name="Cálculo 2 3 3 4 3 2" xfId="1038"/>
    <cellStyle name="Cálculo 2 3 3 4 4" xfId="1039"/>
    <cellStyle name="Cálculo 2 3 3 4 4 2" xfId="1040"/>
    <cellStyle name="Cálculo 2 3 3 4 5" xfId="1041"/>
    <cellStyle name="Cálculo 2 3 3 4 5 2" xfId="1042"/>
    <cellStyle name="Cálculo 2 3 3 4 6" xfId="1043"/>
    <cellStyle name="Cálculo 2 3 3 4 6 2" xfId="1044"/>
    <cellStyle name="Cálculo 2 3 3 4 7" xfId="1045"/>
    <cellStyle name="Cálculo 2 3 3 4 7 2" xfId="1046"/>
    <cellStyle name="Cálculo 2 3 3 4 8" xfId="1047"/>
    <cellStyle name="Cálculo 2 3 3 4 8 2" xfId="1048"/>
    <cellStyle name="Cálculo 2 3 3 4 9" xfId="1049"/>
    <cellStyle name="Cálculo 2 3 3 4 9 2" xfId="1050"/>
    <cellStyle name="Cálculo 2 3 3 5" xfId="1051"/>
    <cellStyle name="Cálculo 2 3 3 5 10" xfId="1052"/>
    <cellStyle name="Cálculo 2 3 3 5 10 2" xfId="1053"/>
    <cellStyle name="Cálculo 2 3 3 5 11" xfId="1054"/>
    <cellStyle name="Cálculo 2 3 3 5 2" xfId="1055"/>
    <cellStyle name="Cálculo 2 3 3 5 2 2" xfId="1056"/>
    <cellStyle name="Cálculo 2 3 3 5 3" xfId="1057"/>
    <cellStyle name="Cálculo 2 3 3 5 3 2" xfId="1058"/>
    <cellStyle name="Cálculo 2 3 3 5 4" xfId="1059"/>
    <cellStyle name="Cálculo 2 3 3 5 4 2" xfId="1060"/>
    <cellStyle name="Cálculo 2 3 3 5 5" xfId="1061"/>
    <cellStyle name="Cálculo 2 3 3 5 5 2" xfId="1062"/>
    <cellStyle name="Cálculo 2 3 3 5 6" xfId="1063"/>
    <cellStyle name="Cálculo 2 3 3 5 6 2" xfId="1064"/>
    <cellStyle name="Cálculo 2 3 3 5 7" xfId="1065"/>
    <cellStyle name="Cálculo 2 3 3 5 7 2" xfId="1066"/>
    <cellStyle name="Cálculo 2 3 3 5 8" xfId="1067"/>
    <cellStyle name="Cálculo 2 3 3 5 8 2" xfId="1068"/>
    <cellStyle name="Cálculo 2 3 3 5 9" xfId="1069"/>
    <cellStyle name="Cálculo 2 3 3 5 9 2" xfId="1070"/>
    <cellStyle name="Cálculo 2 3 3 6" xfId="1071"/>
    <cellStyle name="Cálculo 2 3 3 6 2" xfId="1072"/>
    <cellStyle name="Cálculo 2 3 3 7" xfId="1073"/>
    <cellStyle name="Cálculo 2 3 3 7 2" xfId="1074"/>
    <cellStyle name="Cálculo 2 3 3 8" xfId="1075"/>
    <cellStyle name="Cálculo 2 3 3 8 2" xfId="1076"/>
    <cellStyle name="Cálculo 2 3 3 9" xfId="1077"/>
    <cellStyle name="Cálculo 2 3 3 9 2" xfId="1078"/>
    <cellStyle name="Cálculo 2 3 4" xfId="1079"/>
    <cellStyle name="Cálculo 2 3 4 10" xfId="1080"/>
    <cellStyle name="Cálculo 2 3 4 10 2" xfId="1081"/>
    <cellStyle name="Cálculo 2 3 4 11" xfId="1082"/>
    <cellStyle name="Cálculo 2 3 4 11 2" xfId="1083"/>
    <cellStyle name="Cálculo 2 3 4 12" xfId="1084"/>
    <cellStyle name="Cálculo 2 3 4 12 2" xfId="1085"/>
    <cellStyle name="Cálculo 2 3 4 13" xfId="1086"/>
    <cellStyle name="Cálculo 2 3 4 2" xfId="1087"/>
    <cellStyle name="Cálculo 2 3 4 2 10" xfId="1088"/>
    <cellStyle name="Cálculo 2 3 4 2 10 2" xfId="1089"/>
    <cellStyle name="Cálculo 2 3 4 2 11" xfId="1090"/>
    <cellStyle name="Cálculo 2 3 4 2 2" xfId="1091"/>
    <cellStyle name="Cálculo 2 3 4 2 2 2" xfId="1092"/>
    <cellStyle name="Cálculo 2 3 4 2 3" xfId="1093"/>
    <cellStyle name="Cálculo 2 3 4 2 3 2" xfId="1094"/>
    <cellStyle name="Cálculo 2 3 4 2 4" xfId="1095"/>
    <cellStyle name="Cálculo 2 3 4 2 4 2" xfId="1096"/>
    <cellStyle name="Cálculo 2 3 4 2 5" xfId="1097"/>
    <cellStyle name="Cálculo 2 3 4 2 5 2" xfId="1098"/>
    <cellStyle name="Cálculo 2 3 4 2 6" xfId="1099"/>
    <cellStyle name="Cálculo 2 3 4 2 6 2" xfId="1100"/>
    <cellStyle name="Cálculo 2 3 4 2 7" xfId="1101"/>
    <cellStyle name="Cálculo 2 3 4 2 7 2" xfId="1102"/>
    <cellStyle name="Cálculo 2 3 4 2 8" xfId="1103"/>
    <cellStyle name="Cálculo 2 3 4 2 8 2" xfId="1104"/>
    <cellStyle name="Cálculo 2 3 4 2 9" xfId="1105"/>
    <cellStyle name="Cálculo 2 3 4 2 9 2" xfId="1106"/>
    <cellStyle name="Cálculo 2 3 4 3" xfId="1107"/>
    <cellStyle name="Cálculo 2 3 4 3 10" xfId="1108"/>
    <cellStyle name="Cálculo 2 3 4 3 10 2" xfId="1109"/>
    <cellStyle name="Cálculo 2 3 4 3 11" xfId="1110"/>
    <cellStyle name="Cálculo 2 3 4 3 2" xfId="1111"/>
    <cellStyle name="Cálculo 2 3 4 3 2 2" xfId="1112"/>
    <cellStyle name="Cálculo 2 3 4 3 3" xfId="1113"/>
    <cellStyle name="Cálculo 2 3 4 3 3 2" xfId="1114"/>
    <cellStyle name="Cálculo 2 3 4 3 4" xfId="1115"/>
    <cellStyle name="Cálculo 2 3 4 3 4 2" xfId="1116"/>
    <cellStyle name="Cálculo 2 3 4 3 5" xfId="1117"/>
    <cellStyle name="Cálculo 2 3 4 3 5 2" xfId="1118"/>
    <cellStyle name="Cálculo 2 3 4 3 6" xfId="1119"/>
    <cellStyle name="Cálculo 2 3 4 3 6 2" xfId="1120"/>
    <cellStyle name="Cálculo 2 3 4 3 7" xfId="1121"/>
    <cellStyle name="Cálculo 2 3 4 3 7 2" xfId="1122"/>
    <cellStyle name="Cálculo 2 3 4 3 8" xfId="1123"/>
    <cellStyle name="Cálculo 2 3 4 3 8 2" xfId="1124"/>
    <cellStyle name="Cálculo 2 3 4 3 9" xfId="1125"/>
    <cellStyle name="Cálculo 2 3 4 3 9 2" xfId="1126"/>
    <cellStyle name="Cálculo 2 3 4 4" xfId="1127"/>
    <cellStyle name="Cálculo 2 3 4 4 2" xfId="1128"/>
    <cellStyle name="Cálculo 2 3 4 5" xfId="1129"/>
    <cellStyle name="Cálculo 2 3 4 5 2" xfId="1130"/>
    <cellStyle name="Cálculo 2 3 4 6" xfId="1131"/>
    <cellStyle name="Cálculo 2 3 4 6 2" xfId="1132"/>
    <cellStyle name="Cálculo 2 3 4 7" xfId="1133"/>
    <cellStyle name="Cálculo 2 3 4 7 2" xfId="1134"/>
    <cellStyle name="Cálculo 2 3 4 8" xfId="1135"/>
    <cellStyle name="Cálculo 2 3 4 8 2" xfId="1136"/>
    <cellStyle name="Cálculo 2 3 4 9" xfId="1137"/>
    <cellStyle name="Cálculo 2 3 4 9 2" xfId="1138"/>
    <cellStyle name="Cálculo 2 3 5" xfId="1139"/>
    <cellStyle name="Cálculo 2 3 5 10" xfId="1140"/>
    <cellStyle name="Cálculo 2 3 5 10 2" xfId="1141"/>
    <cellStyle name="Cálculo 2 3 5 11" xfId="1142"/>
    <cellStyle name="Cálculo 2 3 5 11 2" xfId="1143"/>
    <cellStyle name="Cálculo 2 3 5 12" xfId="1144"/>
    <cellStyle name="Cálculo 2 3 5 12 2" xfId="1145"/>
    <cellStyle name="Cálculo 2 3 5 13" xfId="1146"/>
    <cellStyle name="Cálculo 2 3 5 2" xfId="1147"/>
    <cellStyle name="Cálculo 2 3 5 2 10" xfId="1148"/>
    <cellStyle name="Cálculo 2 3 5 2 10 2" xfId="1149"/>
    <cellStyle name="Cálculo 2 3 5 2 11" xfId="1150"/>
    <cellStyle name="Cálculo 2 3 5 2 2" xfId="1151"/>
    <cellStyle name="Cálculo 2 3 5 2 2 2" xfId="1152"/>
    <cellStyle name="Cálculo 2 3 5 2 3" xfId="1153"/>
    <cellStyle name="Cálculo 2 3 5 2 3 2" xfId="1154"/>
    <cellStyle name="Cálculo 2 3 5 2 4" xfId="1155"/>
    <cellStyle name="Cálculo 2 3 5 2 4 2" xfId="1156"/>
    <cellStyle name="Cálculo 2 3 5 2 5" xfId="1157"/>
    <cellStyle name="Cálculo 2 3 5 2 5 2" xfId="1158"/>
    <cellStyle name="Cálculo 2 3 5 2 6" xfId="1159"/>
    <cellStyle name="Cálculo 2 3 5 2 6 2" xfId="1160"/>
    <cellStyle name="Cálculo 2 3 5 2 7" xfId="1161"/>
    <cellStyle name="Cálculo 2 3 5 2 7 2" xfId="1162"/>
    <cellStyle name="Cálculo 2 3 5 2 8" xfId="1163"/>
    <cellStyle name="Cálculo 2 3 5 2 8 2" xfId="1164"/>
    <cellStyle name="Cálculo 2 3 5 2 9" xfId="1165"/>
    <cellStyle name="Cálculo 2 3 5 2 9 2" xfId="1166"/>
    <cellStyle name="Cálculo 2 3 5 3" xfId="1167"/>
    <cellStyle name="Cálculo 2 3 5 3 10" xfId="1168"/>
    <cellStyle name="Cálculo 2 3 5 3 10 2" xfId="1169"/>
    <cellStyle name="Cálculo 2 3 5 3 11" xfId="1170"/>
    <cellStyle name="Cálculo 2 3 5 3 2" xfId="1171"/>
    <cellStyle name="Cálculo 2 3 5 3 2 2" xfId="1172"/>
    <cellStyle name="Cálculo 2 3 5 3 3" xfId="1173"/>
    <cellStyle name="Cálculo 2 3 5 3 3 2" xfId="1174"/>
    <cellStyle name="Cálculo 2 3 5 3 4" xfId="1175"/>
    <cellStyle name="Cálculo 2 3 5 3 4 2" xfId="1176"/>
    <cellStyle name="Cálculo 2 3 5 3 5" xfId="1177"/>
    <cellStyle name="Cálculo 2 3 5 3 5 2" xfId="1178"/>
    <cellStyle name="Cálculo 2 3 5 3 6" xfId="1179"/>
    <cellStyle name="Cálculo 2 3 5 3 6 2" xfId="1180"/>
    <cellStyle name="Cálculo 2 3 5 3 7" xfId="1181"/>
    <cellStyle name="Cálculo 2 3 5 3 7 2" xfId="1182"/>
    <cellStyle name="Cálculo 2 3 5 3 8" xfId="1183"/>
    <cellStyle name="Cálculo 2 3 5 3 8 2" xfId="1184"/>
    <cellStyle name="Cálculo 2 3 5 3 9" xfId="1185"/>
    <cellStyle name="Cálculo 2 3 5 3 9 2" xfId="1186"/>
    <cellStyle name="Cálculo 2 3 5 4" xfId="1187"/>
    <cellStyle name="Cálculo 2 3 5 4 2" xfId="1188"/>
    <cellStyle name="Cálculo 2 3 5 5" xfId="1189"/>
    <cellStyle name="Cálculo 2 3 5 5 2" xfId="1190"/>
    <cellStyle name="Cálculo 2 3 5 6" xfId="1191"/>
    <cellStyle name="Cálculo 2 3 5 6 2" xfId="1192"/>
    <cellStyle name="Cálculo 2 3 5 7" xfId="1193"/>
    <cellStyle name="Cálculo 2 3 5 7 2" xfId="1194"/>
    <cellStyle name="Cálculo 2 3 5 8" xfId="1195"/>
    <cellStyle name="Cálculo 2 3 5 8 2" xfId="1196"/>
    <cellStyle name="Cálculo 2 3 5 9" xfId="1197"/>
    <cellStyle name="Cálculo 2 3 5 9 2" xfId="1198"/>
    <cellStyle name="Cálculo 2 3 6" xfId="1199"/>
    <cellStyle name="Cálculo 2 3 6 2" xfId="1200"/>
    <cellStyle name="Cálculo 2 3 7" xfId="1201"/>
    <cellStyle name="Cálculo 2 3 7 2" xfId="1202"/>
    <cellStyle name="Cálculo 2 3 8" xfId="1203"/>
    <cellStyle name="Cálculo 2 3 8 2" xfId="1204"/>
    <cellStyle name="Cálculo 2 3 9" xfId="1205"/>
    <cellStyle name="Cálculo 2 3 9 2" xfId="1206"/>
    <cellStyle name="Cálculo 2 4" xfId="1207"/>
    <cellStyle name="Cálculo 2 4 10" xfId="1208"/>
    <cellStyle name="Cálculo 2 4 10 2" xfId="1209"/>
    <cellStyle name="Cálculo 2 4 11" xfId="1210"/>
    <cellStyle name="Cálculo 2 4 11 2" xfId="1211"/>
    <cellStyle name="Cálculo 2 4 12" xfId="1212"/>
    <cellStyle name="Cálculo 2 4 12 2" xfId="1213"/>
    <cellStyle name="Cálculo 2 4 13" xfId="1214"/>
    <cellStyle name="Cálculo 2 4 13 2" xfId="1215"/>
    <cellStyle name="Cálculo 2 4 14" xfId="1216"/>
    <cellStyle name="Cálculo 2 4 14 2" xfId="1217"/>
    <cellStyle name="Cálculo 2 4 15" xfId="1218"/>
    <cellStyle name="Cálculo 2 4 16" xfId="1219"/>
    <cellStyle name="Cálculo 2 4 2" xfId="1220"/>
    <cellStyle name="Cálculo 2 4 2 10" xfId="1221"/>
    <cellStyle name="Cálculo 2 4 2 10 2" xfId="1222"/>
    <cellStyle name="Cálculo 2 4 2 11" xfId="1223"/>
    <cellStyle name="Cálculo 2 4 2 11 2" xfId="1224"/>
    <cellStyle name="Cálculo 2 4 2 12" xfId="1225"/>
    <cellStyle name="Cálculo 2 4 2 12 2" xfId="1226"/>
    <cellStyle name="Cálculo 2 4 2 13" xfId="1227"/>
    <cellStyle name="Cálculo 2 4 2 2" xfId="1228"/>
    <cellStyle name="Cálculo 2 4 2 2 10" xfId="1229"/>
    <cellStyle name="Cálculo 2 4 2 2 10 2" xfId="1230"/>
    <cellStyle name="Cálculo 2 4 2 2 11" xfId="1231"/>
    <cellStyle name="Cálculo 2 4 2 2 2" xfId="1232"/>
    <cellStyle name="Cálculo 2 4 2 2 2 2" xfId="1233"/>
    <cellStyle name="Cálculo 2 4 2 2 3" xfId="1234"/>
    <cellStyle name="Cálculo 2 4 2 2 3 2" xfId="1235"/>
    <cellStyle name="Cálculo 2 4 2 2 4" xfId="1236"/>
    <cellStyle name="Cálculo 2 4 2 2 4 2" xfId="1237"/>
    <cellStyle name="Cálculo 2 4 2 2 5" xfId="1238"/>
    <cellStyle name="Cálculo 2 4 2 2 5 2" xfId="1239"/>
    <cellStyle name="Cálculo 2 4 2 2 6" xfId="1240"/>
    <cellStyle name="Cálculo 2 4 2 2 6 2" xfId="1241"/>
    <cellStyle name="Cálculo 2 4 2 2 7" xfId="1242"/>
    <cellStyle name="Cálculo 2 4 2 2 7 2" xfId="1243"/>
    <cellStyle name="Cálculo 2 4 2 2 8" xfId="1244"/>
    <cellStyle name="Cálculo 2 4 2 2 8 2" xfId="1245"/>
    <cellStyle name="Cálculo 2 4 2 2 9" xfId="1246"/>
    <cellStyle name="Cálculo 2 4 2 2 9 2" xfId="1247"/>
    <cellStyle name="Cálculo 2 4 2 3" xfId="1248"/>
    <cellStyle name="Cálculo 2 4 2 3 10" xfId="1249"/>
    <cellStyle name="Cálculo 2 4 2 3 10 2" xfId="1250"/>
    <cellStyle name="Cálculo 2 4 2 3 11" xfId="1251"/>
    <cellStyle name="Cálculo 2 4 2 3 2" xfId="1252"/>
    <cellStyle name="Cálculo 2 4 2 3 2 2" xfId="1253"/>
    <cellStyle name="Cálculo 2 4 2 3 3" xfId="1254"/>
    <cellStyle name="Cálculo 2 4 2 3 3 2" xfId="1255"/>
    <cellStyle name="Cálculo 2 4 2 3 4" xfId="1256"/>
    <cellStyle name="Cálculo 2 4 2 3 4 2" xfId="1257"/>
    <cellStyle name="Cálculo 2 4 2 3 5" xfId="1258"/>
    <cellStyle name="Cálculo 2 4 2 3 5 2" xfId="1259"/>
    <cellStyle name="Cálculo 2 4 2 3 6" xfId="1260"/>
    <cellStyle name="Cálculo 2 4 2 3 6 2" xfId="1261"/>
    <cellStyle name="Cálculo 2 4 2 3 7" xfId="1262"/>
    <cellStyle name="Cálculo 2 4 2 3 7 2" xfId="1263"/>
    <cellStyle name="Cálculo 2 4 2 3 8" xfId="1264"/>
    <cellStyle name="Cálculo 2 4 2 3 8 2" xfId="1265"/>
    <cellStyle name="Cálculo 2 4 2 3 9" xfId="1266"/>
    <cellStyle name="Cálculo 2 4 2 3 9 2" xfId="1267"/>
    <cellStyle name="Cálculo 2 4 2 4" xfId="1268"/>
    <cellStyle name="Cálculo 2 4 2 4 2" xfId="1269"/>
    <cellStyle name="Cálculo 2 4 2 5" xfId="1270"/>
    <cellStyle name="Cálculo 2 4 2 5 2" xfId="1271"/>
    <cellStyle name="Cálculo 2 4 2 6" xfId="1272"/>
    <cellStyle name="Cálculo 2 4 2 6 2" xfId="1273"/>
    <cellStyle name="Cálculo 2 4 2 7" xfId="1274"/>
    <cellStyle name="Cálculo 2 4 2 7 2" xfId="1275"/>
    <cellStyle name="Cálculo 2 4 2 8" xfId="1276"/>
    <cellStyle name="Cálculo 2 4 2 8 2" xfId="1277"/>
    <cellStyle name="Cálculo 2 4 2 9" xfId="1278"/>
    <cellStyle name="Cálculo 2 4 2 9 2" xfId="1279"/>
    <cellStyle name="Cálculo 2 4 3" xfId="1280"/>
    <cellStyle name="Cálculo 2 4 3 10" xfId="1281"/>
    <cellStyle name="Cálculo 2 4 3 10 2" xfId="1282"/>
    <cellStyle name="Cálculo 2 4 3 11" xfId="1283"/>
    <cellStyle name="Cálculo 2 4 3 11 2" xfId="1284"/>
    <cellStyle name="Cálculo 2 4 3 12" xfId="1285"/>
    <cellStyle name="Cálculo 2 4 3 12 2" xfId="1286"/>
    <cellStyle name="Cálculo 2 4 3 13" xfId="1287"/>
    <cellStyle name="Cálculo 2 4 3 2" xfId="1288"/>
    <cellStyle name="Cálculo 2 4 3 2 10" xfId="1289"/>
    <cellStyle name="Cálculo 2 4 3 2 10 2" xfId="1290"/>
    <cellStyle name="Cálculo 2 4 3 2 11" xfId="1291"/>
    <cellStyle name="Cálculo 2 4 3 2 2" xfId="1292"/>
    <cellStyle name="Cálculo 2 4 3 2 2 2" xfId="1293"/>
    <cellStyle name="Cálculo 2 4 3 2 3" xfId="1294"/>
    <cellStyle name="Cálculo 2 4 3 2 3 2" xfId="1295"/>
    <cellStyle name="Cálculo 2 4 3 2 4" xfId="1296"/>
    <cellStyle name="Cálculo 2 4 3 2 4 2" xfId="1297"/>
    <cellStyle name="Cálculo 2 4 3 2 5" xfId="1298"/>
    <cellStyle name="Cálculo 2 4 3 2 5 2" xfId="1299"/>
    <cellStyle name="Cálculo 2 4 3 2 6" xfId="1300"/>
    <cellStyle name="Cálculo 2 4 3 2 6 2" xfId="1301"/>
    <cellStyle name="Cálculo 2 4 3 2 7" xfId="1302"/>
    <cellStyle name="Cálculo 2 4 3 2 7 2" xfId="1303"/>
    <cellStyle name="Cálculo 2 4 3 2 8" xfId="1304"/>
    <cellStyle name="Cálculo 2 4 3 2 8 2" xfId="1305"/>
    <cellStyle name="Cálculo 2 4 3 2 9" xfId="1306"/>
    <cellStyle name="Cálculo 2 4 3 2 9 2" xfId="1307"/>
    <cellStyle name="Cálculo 2 4 3 3" xfId="1308"/>
    <cellStyle name="Cálculo 2 4 3 3 10" xfId="1309"/>
    <cellStyle name="Cálculo 2 4 3 3 10 2" xfId="1310"/>
    <cellStyle name="Cálculo 2 4 3 3 11" xfId="1311"/>
    <cellStyle name="Cálculo 2 4 3 3 2" xfId="1312"/>
    <cellStyle name="Cálculo 2 4 3 3 2 2" xfId="1313"/>
    <cellStyle name="Cálculo 2 4 3 3 3" xfId="1314"/>
    <cellStyle name="Cálculo 2 4 3 3 3 2" xfId="1315"/>
    <cellStyle name="Cálculo 2 4 3 3 4" xfId="1316"/>
    <cellStyle name="Cálculo 2 4 3 3 4 2" xfId="1317"/>
    <cellStyle name="Cálculo 2 4 3 3 5" xfId="1318"/>
    <cellStyle name="Cálculo 2 4 3 3 5 2" xfId="1319"/>
    <cellStyle name="Cálculo 2 4 3 3 6" xfId="1320"/>
    <cellStyle name="Cálculo 2 4 3 3 6 2" xfId="1321"/>
    <cellStyle name="Cálculo 2 4 3 3 7" xfId="1322"/>
    <cellStyle name="Cálculo 2 4 3 3 7 2" xfId="1323"/>
    <cellStyle name="Cálculo 2 4 3 3 8" xfId="1324"/>
    <cellStyle name="Cálculo 2 4 3 3 8 2" xfId="1325"/>
    <cellStyle name="Cálculo 2 4 3 3 9" xfId="1326"/>
    <cellStyle name="Cálculo 2 4 3 3 9 2" xfId="1327"/>
    <cellStyle name="Cálculo 2 4 3 4" xfId="1328"/>
    <cellStyle name="Cálculo 2 4 3 4 2" xfId="1329"/>
    <cellStyle name="Cálculo 2 4 3 5" xfId="1330"/>
    <cellStyle name="Cálculo 2 4 3 5 2" xfId="1331"/>
    <cellStyle name="Cálculo 2 4 3 6" xfId="1332"/>
    <cellStyle name="Cálculo 2 4 3 6 2" xfId="1333"/>
    <cellStyle name="Cálculo 2 4 3 7" xfId="1334"/>
    <cellStyle name="Cálculo 2 4 3 7 2" xfId="1335"/>
    <cellStyle name="Cálculo 2 4 3 8" xfId="1336"/>
    <cellStyle name="Cálculo 2 4 3 8 2" xfId="1337"/>
    <cellStyle name="Cálculo 2 4 3 9" xfId="1338"/>
    <cellStyle name="Cálculo 2 4 3 9 2" xfId="1339"/>
    <cellStyle name="Cálculo 2 4 4" xfId="1340"/>
    <cellStyle name="Cálculo 2 4 4 10" xfId="1341"/>
    <cellStyle name="Cálculo 2 4 4 10 2" xfId="1342"/>
    <cellStyle name="Cálculo 2 4 4 11" xfId="1343"/>
    <cellStyle name="Cálculo 2 4 4 2" xfId="1344"/>
    <cellStyle name="Cálculo 2 4 4 2 2" xfId="1345"/>
    <cellStyle name="Cálculo 2 4 4 3" xfId="1346"/>
    <cellStyle name="Cálculo 2 4 4 3 2" xfId="1347"/>
    <cellStyle name="Cálculo 2 4 4 4" xfId="1348"/>
    <cellStyle name="Cálculo 2 4 4 4 2" xfId="1349"/>
    <cellStyle name="Cálculo 2 4 4 5" xfId="1350"/>
    <cellStyle name="Cálculo 2 4 4 5 2" xfId="1351"/>
    <cellStyle name="Cálculo 2 4 4 6" xfId="1352"/>
    <cellStyle name="Cálculo 2 4 4 6 2" xfId="1353"/>
    <cellStyle name="Cálculo 2 4 4 7" xfId="1354"/>
    <cellStyle name="Cálculo 2 4 4 7 2" xfId="1355"/>
    <cellStyle name="Cálculo 2 4 4 8" xfId="1356"/>
    <cellStyle name="Cálculo 2 4 4 8 2" xfId="1357"/>
    <cellStyle name="Cálculo 2 4 4 9" xfId="1358"/>
    <cellStyle name="Cálculo 2 4 4 9 2" xfId="1359"/>
    <cellStyle name="Cálculo 2 4 5" xfId="1360"/>
    <cellStyle name="Cálculo 2 4 5 10" xfId="1361"/>
    <cellStyle name="Cálculo 2 4 5 10 2" xfId="1362"/>
    <cellStyle name="Cálculo 2 4 5 11" xfId="1363"/>
    <cellStyle name="Cálculo 2 4 5 2" xfId="1364"/>
    <cellStyle name="Cálculo 2 4 5 2 2" xfId="1365"/>
    <cellStyle name="Cálculo 2 4 5 3" xfId="1366"/>
    <cellStyle name="Cálculo 2 4 5 3 2" xfId="1367"/>
    <cellStyle name="Cálculo 2 4 5 4" xfId="1368"/>
    <cellStyle name="Cálculo 2 4 5 4 2" xfId="1369"/>
    <cellStyle name="Cálculo 2 4 5 5" xfId="1370"/>
    <cellStyle name="Cálculo 2 4 5 5 2" xfId="1371"/>
    <cellStyle name="Cálculo 2 4 5 6" xfId="1372"/>
    <cellStyle name="Cálculo 2 4 5 6 2" xfId="1373"/>
    <cellStyle name="Cálculo 2 4 5 7" xfId="1374"/>
    <cellStyle name="Cálculo 2 4 5 7 2" xfId="1375"/>
    <cellStyle name="Cálculo 2 4 5 8" xfId="1376"/>
    <cellStyle name="Cálculo 2 4 5 8 2" xfId="1377"/>
    <cellStyle name="Cálculo 2 4 5 9" xfId="1378"/>
    <cellStyle name="Cálculo 2 4 5 9 2" xfId="1379"/>
    <cellStyle name="Cálculo 2 4 6" xfId="1380"/>
    <cellStyle name="Cálculo 2 4 6 2" xfId="1381"/>
    <cellStyle name="Cálculo 2 4 7" xfId="1382"/>
    <cellStyle name="Cálculo 2 4 7 2" xfId="1383"/>
    <cellStyle name="Cálculo 2 4 8" xfId="1384"/>
    <cellStyle name="Cálculo 2 4 8 2" xfId="1385"/>
    <cellStyle name="Cálculo 2 4 9" xfId="1386"/>
    <cellStyle name="Cálculo 2 4 9 2" xfId="1387"/>
    <cellStyle name="Cálculo 2 5" xfId="1388"/>
    <cellStyle name="Cálculo 2 5 10" xfId="1389"/>
    <cellStyle name="Cálculo 2 5 10 2" xfId="1390"/>
    <cellStyle name="Cálculo 2 5 11" xfId="1391"/>
    <cellStyle name="Cálculo 2 5 11 2" xfId="1392"/>
    <cellStyle name="Cálculo 2 5 12" xfId="1393"/>
    <cellStyle name="Cálculo 2 5 12 2" xfId="1394"/>
    <cellStyle name="Cálculo 2 5 13" xfId="1395"/>
    <cellStyle name="Cálculo 2 5 13 2" xfId="1396"/>
    <cellStyle name="Cálculo 2 5 14" xfId="1397"/>
    <cellStyle name="Cálculo 2 5 14 2" xfId="1398"/>
    <cellStyle name="Cálculo 2 5 15" xfId="1399"/>
    <cellStyle name="Cálculo 2 5 2" xfId="1400"/>
    <cellStyle name="Cálculo 2 5 2 10" xfId="1401"/>
    <cellStyle name="Cálculo 2 5 2 10 2" xfId="1402"/>
    <cellStyle name="Cálculo 2 5 2 11" xfId="1403"/>
    <cellStyle name="Cálculo 2 5 2 11 2" xfId="1404"/>
    <cellStyle name="Cálculo 2 5 2 12" xfId="1405"/>
    <cellStyle name="Cálculo 2 5 2 12 2" xfId="1406"/>
    <cellStyle name="Cálculo 2 5 2 13" xfId="1407"/>
    <cellStyle name="Cálculo 2 5 2 2" xfId="1408"/>
    <cellStyle name="Cálculo 2 5 2 2 10" xfId="1409"/>
    <cellStyle name="Cálculo 2 5 2 2 10 2" xfId="1410"/>
    <cellStyle name="Cálculo 2 5 2 2 11" xfId="1411"/>
    <cellStyle name="Cálculo 2 5 2 2 2" xfId="1412"/>
    <cellStyle name="Cálculo 2 5 2 2 2 2" xfId="1413"/>
    <cellStyle name="Cálculo 2 5 2 2 3" xfId="1414"/>
    <cellStyle name="Cálculo 2 5 2 2 3 2" xfId="1415"/>
    <cellStyle name="Cálculo 2 5 2 2 4" xfId="1416"/>
    <cellStyle name="Cálculo 2 5 2 2 4 2" xfId="1417"/>
    <cellStyle name="Cálculo 2 5 2 2 5" xfId="1418"/>
    <cellStyle name="Cálculo 2 5 2 2 5 2" xfId="1419"/>
    <cellStyle name="Cálculo 2 5 2 2 6" xfId="1420"/>
    <cellStyle name="Cálculo 2 5 2 2 6 2" xfId="1421"/>
    <cellStyle name="Cálculo 2 5 2 2 7" xfId="1422"/>
    <cellStyle name="Cálculo 2 5 2 2 7 2" xfId="1423"/>
    <cellStyle name="Cálculo 2 5 2 2 8" xfId="1424"/>
    <cellStyle name="Cálculo 2 5 2 2 8 2" xfId="1425"/>
    <cellStyle name="Cálculo 2 5 2 2 9" xfId="1426"/>
    <cellStyle name="Cálculo 2 5 2 2 9 2" xfId="1427"/>
    <cellStyle name="Cálculo 2 5 2 3" xfId="1428"/>
    <cellStyle name="Cálculo 2 5 2 3 10" xfId="1429"/>
    <cellStyle name="Cálculo 2 5 2 3 10 2" xfId="1430"/>
    <cellStyle name="Cálculo 2 5 2 3 11" xfId="1431"/>
    <cellStyle name="Cálculo 2 5 2 3 2" xfId="1432"/>
    <cellStyle name="Cálculo 2 5 2 3 2 2" xfId="1433"/>
    <cellStyle name="Cálculo 2 5 2 3 3" xfId="1434"/>
    <cellStyle name="Cálculo 2 5 2 3 3 2" xfId="1435"/>
    <cellStyle name="Cálculo 2 5 2 3 4" xfId="1436"/>
    <cellStyle name="Cálculo 2 5 2 3 4 2" xfId="1437"/>
    <cellStyle name="Cálculo 2 5 2 3 5" xfId="1438"/>
    <cellStyle name="Cálculo 2 5 2 3 5 2" xfId="1439"/>
    <cellStyle name="Cálculo 2 5 2 3 6" xfId="1440"/>
    <cellStyle name="Cálculo 2 5 2 3 6 2" xfId="1441"/>
    <cellStyle name="Cálculo 2 5 2 3 7" xfId="1442"/>
    <cellStyle name="Cálculo 2 5 2 3 7 2" xfId="1443"/>
    <cellStyle name="Cálculo 2 5 2 3 8" xfId="1444"/>
    <cellStyle name="Cálculo 2 5 2 3 8 2" xfId="1445"/>
    <cellStyle name="Cálculo 2 5 2 3 9" xfId="1446"/>
    <cellStyle name="Cálculo 2 5 2 3 9 2" xfId="1447"/>
    <cellStyle name="Cálculo 2 5 2 4" xfId="1448"/>
    <cellStyle name="Cálculo 2 5 2 4 2" xfId="1449"/>
    <cellStyle name="Cálculo 2 5 2 5" xfId="1450"/>
    <cellStyle name="Cálculo 2 5 2 5 2" xfId="1451"/>
    <cellStyle name="Cálculo 2 5 2 6" xfId="1452"/>
    <cellStyle name="Cálculo 2 5 2 6 2" xfId="1453"/>
    <cellStyle name="Cálculo 2 5 2 7" xfId="1454"/>
    <cellStyle name="Cálculo 2 5 2 7 2" xfId="1455"/>
    <cellStyle name="Cálculo 2 5 2 8" xfId="1456"/>
    <cellStyle name="Cálculo 2 5 2 8 2" xfId="1457"/>
    <cellStyle name="Cálculo 2 5 2 9" xfId="1458"/>
    <cellStyle name="Cálculo 2 5 2 9 2" xfId="1459"/>
    <cellStyle name="Cálculo 2 5 3" xfId="1460"/>
    <cellStyle name="Cálculo 2 5 3 10" xfId="1461"/>
    <cellStyle name="Cálculo 2 5 3 10 2" xfId="1462"/>
    <cellStyle name="Cálculo 2 5 3 11" xfId="1463"/>
    <cellStyle name="Cálculo 2 5 3 11 2" xfId="1464"/>
    <cellStyle name="Cálculo 2 5 3 12" xfId="1465"/>
    <cellStyle name="Cálculo 2 5 3 12 2" xfId="1466"/>
    <cellStyle name="Cálculo 2 5 3 13" xfId="1467"/>
    <cellStyle name="Cálculo 2 5 3 2" xfId="1468"/>
    <cellStyle name="Cálculo 2 5 3 2 10" xfId="1469"/>
    <cellStyle name="Cálculo 2 5 3 2 10 2" xfId="1470"/>
    <cellStyle name="Cálculo 2 5 3 2 11" xfId="1471"/>
    <cellStyle name="Cálculo 2 5 3 2 2" xfId="1472"/>
    <cellStyle name="Cálculo 2 5 3 2 2 2" xfId="1473"/>
    <cellStyle name="Cálculo 2 5 3 2 3" xfId="1474"/>
    <cellStyle name="Cálculo 2 5 3 2 3 2" xfId="1475"/>
    <cellStyle name="Cálculo 2 5 3 2 4" xfId="1476"/>
    <cellStyle name="Cálculo 2 5 3 2 4 2" xfId="1477"/>
    <cellStyle name="Cálculo 2 5 3 2 5" xfId="1478"/>
    <cellStyle name="Cálculo 2 5 3 2 5 2" xfId="1479"/>
    <cellStyle name="Cálculo 2 5 3 2 6" xfId="1480"/>
    <cellStyle name="Cálculo 2 5 3 2 6 2" xfId="1481"/>
    <cellStyle name="Cálculo 2 5 3 2 7" xfId="1482"/>
    <cellStyle name="Cálculo 2 5 3 2 7 2" xfId="1483"/>
    <cellStyle name="Cálculo 2 5 3 2 8" xfId="1484"/>
    <cellStyle name="Cálculo 2 5 3 2 8 2" xfId="1485"/>
    <cellStyle name="Cálculo 2 5 3 2 9" xfId="1486"/>
    <cellStyle name="Cálculo 2 5 3 2 9 2" xfId="1487"/>
    <cellStyle name="Cálculo 2 5 3 3" xfId="1488"/>
    <cellStyle name="Cálculo 2 5 3 3 10" xfId="1489"/>
    <cellStyle name="Cálculo 2 5 3 3 10 2" xfId="1490"/>
    <cellStyle name="Cálculo 2 5 3 3 11" xfId="1491"/>
    <cellStyle name="Cálculo 2 5 3 3 2" xfId="1492"/>
    <cellStyle name="Cálculo 2 5 3 3 2 2" xfId="1493"/>
    <cellStyle name="Cálculo 2 5 3 3 3" xfId="1494"/>
    <cellStyle name="Cálculo 2 5 3 3 3 2" xfId="1495"/>
    <cellStyle name="Cálculo 2 5 3 3 4" xfId="1496"/>
    <cellStyle name="Cálculo 2 5 3 3 4 2" xfId="1497"/>
    <cellStyle name="Cálculo 2 5 3 3 5" xfId="1498"/>
    <cellStyle name="Cálculo 2 5 3 3 5 2" xfId="1499"/>
    <cellStyle name="Cálculo 2 5 3 3 6" xfId="1500"/>
    <cellStyle name="Cálculo 2 5 3 3 6 2" xfId="1501"/>
    <cellStyle name="Cálculo 2 5 3 3 7" xfId="1502"/>
    <cellStyle name="Cálculo 2 5 3 3 7 2" xfId="1503"/>
    <cellStyle name="Cálculo 2 5 3 3 8" xfId="1504"/>
    <cellStyle name="Cálculo 2 5 3 3 8 2" xfId="1505"/>
    <cellStyle name="Cálculo 2 5 3 3 9" xfId="1506"/>
    <cellStyle name="Cálculo 2 5 3 3 9 2" xfId="1507"/>
    <cellStyle name="Cálculo 2 5 3 4" xfId="1508"/>
    <cellStyle name="Cálculo 2 5 3 4 2" xfId="1509"/>
    <cellStyle name="Cálculo 2 5 3 5" xfId="1510"/>
    <cellStyle name="Cálculo 2 5 3 5 2" xfId="1511"/>
    <cellStyle name="Cálculo 2 5 3 6" xfId="1512"/>
    <cellStyle name="Cálculo 2 5 3 6 2" xfId="1513"/>
    <cellStyle name="Cálculo 2 5 3 7" xfId="1514"/>
    <cellStyle name="Cálculo 2 5 3 7 2" xfId="1515"/>
    <cellStyle name="Cálculo 2 5 3 8" xfId="1516"/>
    <cellStyle name="Cálculo 2 5 3 8 2" xfId="1517"/>
    <cellStyle name="Cálculo 2 5 3 9" xfId="1518"/>
    <cellStyle name="Cálculo 2 5 3 9 2" xfId="1519"/>
    <cellStyle name="Cálculo 2 5 4" xfId="1520"/>
    <cellStyle name="Cálculo 2 5 4 10" xfId="1521"/>
    <cellStyle name="Cálculo 2 5 4 10 2" xfId="1522"/>
    <cellStyle name="Cálculo 2 5 4 11" xfId="1523"/>
    <cellStyle name="Cálculo 2 5 4 2" xfId="1524"/>
    <cellStyle name="Cálculo 2 5 4 2 2" xfId="1525"/>
    <cellStyle name="Cálculo 2 5 4 3" xfId="1526"/>
    <cellStyle name="Cálculo 2 5 4 3 2" xfId="1527"/>
    <cellStyle name="Cálculo 2 5 4 4" xfId="1528"/>
    <cellStyle name="Cálculo 2 5 4 4 2" xfId="1529"/>
    <cellStyle name="Cálculo 2 5 4 5" xfId="1530"/>
    <cellStyle name="Cálculo 2 5 4 5 2" xfId="1531"/>
    <cellStyle name="Cálculo 2 5 4 6" xfId="1532"/>
    <cellStyle name="Cálculo 2 5 4 6 2" xfId="1533"/>
    <cellStyle name="Cálculo 2 5 4 7" xfId="1534"/>
    <cellStyle name="Cálculo 2 5 4 7 2" xfId="1535"/>
    <cellStyle name="Cálculo 2 5 4 8" xfId="1536"/>
    <cellStyle name="Cálculo 2 5 4 8 2" xfId="1537"/>
    <cellStyle name="Cálculo 2 5 4 9" xfId="1538"/>
    <cellStyle name="Cálculo 2 5 4 9 2" xfId="1539"/>
    <cellStyle name="Cálculo 2 5 5" xfId="1540"/>
    <cellStyle name="Cálculo 2 5 5 10" xfId="1541"/>
    <cellStyle name="Cálculo 2 5 5 10 2" xfId="1542"/>
    <cellStyle name="Cálculo 2 5 5 11" xfId="1543"/>
    <cellStyle name="Cálculo 2 5 5 2" xfId="1544"/>
    <cellStyle name="Cálculo 2 5 5 2 2" xfId="1545"/>
    <cellStyle name="Cálculo 2 5 5 3" xfId="1546"/>
    <cellStyle name="Cálculo 2 5 5 3 2" xfId="1547"/>
    <cellStyle name="Cálculo 2 5 5 4" xfId="1548"/>
    <cellStyle name="Cálculo 2 5 5 4 2" xfId="1549"/>
    <cellStyle name="Cálculo 2 5 5 5" xfId="1550"/>
    <cellStyle name="Cálculo 2 5 5 5 2" xfId="1551"/>
    <cellStyle name="Cálculo 2 5 5 6" xfId="1552"/>
    <cellStyle name="Cálculo 2 5 5 6 2" xfId="1553"/>
    <cellStyle name="Cálculo 2 5 5 7" xfId="1554"/>
    <cellStyle name="Cálculo 2 5 5 7 2" xfId="1555"/>
    <cellStyle name="Cálculo 2 5 5 8" xfId="1556"/>
    <cellStyle name="Cálculo 2 5 5 8 2" xfId="1557"/>
    <cellStyle name="Cálculo 2 5 5 9" xfId="1558"/>
    <cellStyle name="Cálculo 2 5 5 9 2" xfId="1559"/>
    <cellStyle name="Cálculo 2 5 6" xfId="1560"/>
    <cellStyle name="Cálculo 2 5 6 2" xfId="1561"/>
    <cellStyle name="Cálculo 2 5 7" xfId="1562"/>
    <cellStyle name="Cálculo 2 5 7 2" xfId="1563"/>
    <cellStyle name="Cálculo 2 5 8" xfId="1564"/>
    <cellStyle name="Cálculo 2 5 8 2" xfId="1565"/>
    <cellStyle name="Cálculo 2 5 9" xfId="1566"/>
    <cellStyle name="Cálculo 2 5 9 2" xfId="1567"/>
    <cellStyle name="Cálculo 2 6" xfId="1568"/>
    <cellStyle name="Cálculo 2 6 10" xfId="1569"/>
    <cellStyle name="Cálculo 2 6 10 2" xfId="1570"/>
    <cellStyle name="Cálculo 2 6 11" xfId="1571"/>
    <cellStyle name="Cálculo 2 6 11 2" xfId="1572"/>
    <cellStyle name="Cálculo 2 6 12" xfId="1573"/>
    <cellStyle name="Cálculo 2 6 12 2" xfId="1574"/>
    <cellStyle name="Cálculo 2 6 13" xfId="1575"/>
    <cellStyle name="Cálculo 2 6 13 2" xfId="1576"/>
    <cellStyle name="Cálculo 2 6 14" xfId="1577"/>
    <cellStyle name="Cálculo 2 6 14 2" xfId="1578"/>
    <cellStyle name="Cálculo 2 6 15" xfId="1579"/>
    <cellStyle name="Cálculo 2 6 2" xfId="1580"/>
    <cellStyle name="Cálculo 2 6 2 10" xfId="1581"/>
    <cellStyle name="Cálculo 2 6 2 10 2" xfId="1582"/>
    <cellStyle name="Cálculo 2 6 2 11" xfId="1583"/>
    <cellStyle name="Cálculo 2 6 2 11 2" xfId="1584"/>
    <cellStyle name="Cálculo 2 6 2 12" xfId="1585"/>
    <cellStyle name="Cálculo 2 6 2 12 2" xfId="1586"/>
    <cellStyle name="Cálculo 2 6 2 13" xfId="1587"/>
    <cellStyle name="Cálculo 2 6 2 2" xfId="1588"/>
    <cellStyle name="Cálculo 2 6 2 2 10" xfId="1589"/>
    <cellStyle name="Cálculo 2 6 2 2 10 2" xfId="1590"/>
    <cellStyle name="Cálculo 2 6 2 2 11" xfId="1591"/>
    <cellStyle name="Cálculo 2 6 2 2 2" xfId="1592"/>
    <cellStyle name="Cálculo 2 6 2 2 2 2" xfId="1593"/>
    <cellStyle name="Cálculo 2 6 2 2 3" xfId="1594"/>
    <cellStyle name="Cálculo 2 6 2 2 3 2" xfId="1595"/>
    <cellStyle name="Cálculo 2 6 2 2 4" xfId="1596"/>
    <cellStyle name="Cálculo 2 6 2 2 4 2" xfId="1597"/>
    <cellStyle name="Cálculo 2 6 2 2 5" xfId="1598"/>
    <cellStyle name="Cálculo 2 6 2 2 5 2" xfId="1599"/>
    <cellStyle name="Cálculo 2 6 2 2 6" xfId="1600"/>
    <cellStyle name="Cálculo 2 6 2 2 6 2" xfId="1601"/>
    <cellStyle name="Cálculo 2 6 2 2 7" xfId="1602"/>
    <cellStyle name="Cálculo 2 6 2 2 7 2" xfId="1603"/>
    <cellStyle name="Cálculo 2 6 2 2 8" xfId="1604"/>
    <cellStyle name="Cálculo 2 6 2 2 8 2" xfId="1605"/>
    <cellStyle name="Cálculo 2 6 2 2 9" xfId="1606"/>
    <cellStyle name="Cálculo 2 6 2 2 9 2" xfId="1607"/>
    <cellStyle name="Cálculo 2 6 2 3" xfId="1608"/>
    <cellStyle name="Cálculo 2 6 2 3 10" xfId="1609"/>
    <cellStyle name="Cálculo 2 6 2 3 10 2" xfId="1610"/>
    <cellStyle name="Cálculo 2 6 2 3 11" xfId="1611"/>
    <cellStyle name="Cálculo 2 6 2 3 2" xfId="1612"/>
    <cellStyle name="Cálculo 2 6 2 3 2 2" xfId="1613"/>
    <cellStyle name="Cálculo 2 6 2 3 3" xfId="1614"/>
    <cellStyle name="Cálculo 2 6 2 3 3 2" xfId="1615"/>
    <cellStyle name="Cálculo 2 6 2 3 4" xfId="1616"/>
    <cellStyle name="Cálculo 2 6 2 3 4 2" xfId="1617"/>
    <cellStyle name="Cálculo 2 6 2 3 5" xfId="1618"/>
    <cellStyle name="Cálculo 2 6 2 3 5 2" xfId="1619"/>
    <cellStyle name="Cálculo 2 6 2 3 6" xfId="1620"/>
    <cellStyle name="Cálculo 2 6 2 3 6 2" xfId="1621"/>
    <cellStyle name="Cálculo 2 6 2 3 7" xfId="1622"/>
    <cellStyle name="Cálculo 2 6 2 3 7 2" xfId="1623"/>
    <cellStyle name="Cálculo 2 6 2 3 8" xfId="1624"/>
    <cellStyle name="Cálculo 2 6 2 3 8 2" xfId="1625"/>
    <cellStyle name="Cálculo 2 6 2 3 9" xfId="1626"/>
    <cellStyle name="Cálculo 2 6 2 3 9 2" xfId="1627"/>
    <cellStyle name="Cálculo 2 6 2 4" xfId="1628"/>
    <cellStyle name="Cálculo 2 6 2 4 2" xfId="1629"/>
    <cellStyle name="Cálculo 2 6 2 5" xfId="1630"/>
    <cellStyle name="Cálculo 2 6 2 5 2" xfId="1631"/>
    <cellStyle name="Cálculo 2 6 2 6" xfId="1632"/>
    <cellStyle name="Cálculo 2 6 2 6 2" xfId="1633"/>
    <cellStyle name="Cálculo 2 6 2 7" xfId="1634"/>
    <cellStyle name="Cálculo 2 6 2 7 2" xfId="1635"/>
    <cellStyle name="Cálculo 2 6 2 8" xfId="1636"/>
    <cellStyle name="Cálculo 2 6 2 8 2" xfId="1637"/>
    <cellStyle name="Cálculo 2 6 2 9" xfId="1638"/>
    <cellStyle name="Cálculo 2 6 2 9 2" xfId="1639"/>
    <cellStyle name="Cálculo 2 6 3" xfId="1640"/>
    <cellStyle name="Cálculo 2 6 3 10" xfId="1641"/>
    <cellStyle name="Cálculo 2 6 3 10 2" xfId="1642"/>
    <cellStyle name="Cálculo 2 6 3 11" xfId="1643"/>
    <cellStyle name="Cálculo 2 6 3 11 2" xfId="1644"/>
    <cellStyle name="Cálculo 2 6 3 12" xfId="1645"/>
    <cellStyle name="Cálculo 2 6 3 12 2" xfId="1646"/>
    <cellStyle name="Cálculo 2 6 3 13" xfId="1647"/>
    <cellStyle name="Cálculo 2 6 3 2" xfId="1648"/>
    <cellStyle name="Cálculo 2 6 3 2 10" xfId="1649"/>
    <cellStyle name="Cálculo 2 6 3 2 10 2" xfId="1650"/>
    <cellStyle name="Cálculo 2 6 3 2 11" xfId="1651"/>
    <cellStyle name="Cálculo 2 6 3 2 2" xfId="1652"/>
    <cellStyle name="Cálculo 2 6 3 2 2 2" xfId="1653"/>
    <cellStyle name="Cálculo 2 6 3 2 3" xfId="1654"/>
    <cellStyle name="Cálculo 2 6 3 2 3 2" xfId="1655"/>
    <cellStyle name="Cálculo 2 6 3 2 4" xfId="1656"/>
    <cellStyle name="Cálculo 2 6 3 2 4 2" xfId="1657"/>
    <cellStyle name="Cálculo 2 6 3 2 5" xfId="1658"/>
    <cellStyle name="Cálculo 2 6 3 2 5 2" xfId="1659"/>
    <cellStyle name="Cálculo 2 6 3 2 6" xfId="1660"/>
    <cellStyle name="Cálculo 2 6 3 2 6 2" xfId="1661"/>
    <cellStyle name="Cálculo 2 6 3 2 7" xfId="1662"/>
    <cellStyle name="Cálculo 2 6 3 2 7 2" xfId="1663"/>
    <cellStyle name="Cálculo 2 6 3 2 8" xfId="1664"/>
    <cellStyle name="Cálculo 2 6 3 2 8 2" xfId="1665"/>
    <cellStyle name="Cálculo 2 6 3 2 9" xfId="1666"/>
    <cellStyle name="Cálculo 2 6 3 2 9 2" xfId="1667"/>
    <cellStyle name="Cálculo 2 6 3 3" xfId="1668"/>
    <cellStyle name="Cálculo 2 6 3 3 10" xfId="1669"/>
    <cellStyle name="Cálculo 2 6 3 3 10 2" xfId="1670"/>
    <cellStyle name="Cálculo 2 6 3 3 11" xfId="1671"/>
    <cellStyle name="Cálculo 2 6 3 3 2" xfId="1672"/>
    <cellStyle name="Cálculo 2 6 3 3 2 2" xfId="1673"/>
    <cellStyle name="Cálculo 2 6 3 3 3" xfId="1674"/>
    <cellStyle name="Cálculo 2 6 3 3 3 2" xfId="1675"/>
    <cellStyle name="Cálculo 2 6 3 3 4" xfId="1676"/>
    <cellStyle name="Cálculo 2 6 3 3 4 2" xfId="1677"/>
    <cellStyle name="Cálculo 2 6 3 3 5" xfId="1678"/>
    <cellStyle name="Cálculo 2 6 3 3 5 2" xfId="1679"/>
    <cellStyle name="Cálculo 2 6 3 3 6" xfId="1680"/>
    <cellStyle name="Cálculo 2 6 3 3 6 2" xfId="1681"/>
    <cellStyle name="Cálculo 2 6 3 3 7" xfId="1682"/>
    <cellStyle name="Cálculo 2 6 3 3 7 2" xfId="1683"/>
    <cellStyle name="Cálculo 2 6 3 3 8" xfId="1684"/>
    <cellStyle name="Cálculo 2 6 3 3 8 2" xfId="1685"/>
    <cellStyle name="Cálculo 2 6 3 3 9" xfId="1686"/>
    <cellStyle name="Cálculo 2 6 3 3 9 2" xfId="1687"/>
    <cellStyle name="Cálculo 2 6 3 4" xfId="1688"/>
    <cellStyle name="Cálculo 2 6 3 4 2" xfId="1689"/>
    <cellStyle name="Cálculo 2 6 3 5" xfId="1690"/>
    <cellStyle name="Cálculo 2 6 3 5 2" xfId="1691"/>
    <cellStyle name="Cálculo 2 6 3 6" xfId="1692"/>
    <cellStyle name="Cálculo 2 6 3 6 2" xfId="1693"/>
    <cellStyle name="Cálculo 2 6 3 7" xfId="1694"/>
    <cellStyle name="Cálculo 2 6 3 7 2" xfId="1695"/>
    <cellStyle name="Cálculo 2 6 3 8" xfId="1696"/>
    <cellStyle name="Cálculo 2 6 3 8 2" xfId="1697"/>
    <cellStyle name="Cálculo 2 6 3 9" xfId="1698"/>
    <cellStyle name="Cálculo 2 6 3 9 2" xfId="1699"/>
    <cellStyle name="Cálculo 2 6 4" xfId="1700"/>
    <cellStyle name="Cálculo 2 6 4 10" xfId="1701"/>
    <cellStyle name="Cálculo 2 6 4 10 2" xfId="1702"/>
    <cellStyle name="Cálculo 2 6 4 11" xfId="1703"/>
    <cellStyle name="Cálculo 2 6 4 2" xfId="1704"/>
    <cellStyle name="Cálculo 2 6 4 2 2" xfId="1705"/>
    <cellStyle name="Cálculo 2 6 4 3" xfId="1706"/>
    <cellStyle name="Cálculo 2 6 4 3 2" xfId="1707"/>
    <cellStyle name="Cálculo 2 6 4 4" xfId="1708"/>
    <cellStyle name="Cálculo 2 6 4 4 2" xfId="1709"/>
    <cellStyle name="Cálculo 2 6 4 5" xfId="1710"/>
    <cellStyle name="Cálculo 2 6 4 5 2" xfId="1711"/>
    <cellStyle name="Cálculo 2 6 4 6" xfId="1712"/>
    <cellStyle name="Cálculo 2 6 4 6 2" xfId="1713"/>
    <cellStyle name="Cálculo 2 6 4 7" xfId="1714"/>
    <cellStyle name="Cálculo 2 6 4 7 2" xfId="1715"/>
    <cellStyle name="Cálculo 2 6 4 8" xfId="1716"/>
    <cellStyle name="Cálculo 2 6 4 8 2" xfId="1717"/>
    <cellStyle name="Cálculo 2 6 4 9" xfId="1718"/>
    <cellStyle name="Cálculo 2 6 4 9 2" xfId="1719"/>
    <cellStyle name="Cálculo 2 6 5" xfId="1720"/>
    <cellStyle name="Cálculo 2 6 5 10" xfId="1721"/>
    <cellStyle name="Cálculo 2 6 5 10 2" xfId="1722"/>
    <cellStyle name="Cálculo 2 6 5 11" xfId="1723"/>
    <cellStyle name="Cálculo 2 6 5 2" xfId="1724"/>
    <cellStyle name="Cálculo 2 6 5 2 2" xfId="1725"/>
    <cellStyle name="Cálculo 2 6 5 3" xfId="1726"/>
    <cellStyle name="Cálculo 2 6 5 3 2" xfId="1727"/>
    <cellStyle name="Cálculo 2 6 5 4" xfId="1728"/>
    <cellStyle name="Cálculo 2 6 5 4 2" xfId="1729"/>
    <cellStyle name="Cálculo 2 6 5 5" xfId="1730"/>
    <cellStyle name="Cálculo 2 6 5 5 2" xfId="1731"/>
    <cellStyle name="Cálculo 2 6 5 6" xfId="1732"/>
    <cellStyle name="Cálculo 2 6 5 6 2" xfId="1733"/>
    <cellStyle name="Cálculo 2 6 5 7" xfId="1734"/>
    <cellStyle name="Cálculo 2 6 5 7 2" xfId="1735"/>
    <cellStyle name="Cálculo 2 6 5 8" xfId="1736"/>
    <cellStyle name="Cálculo 2 6 5 8 2" xfId="1737"/>
    <cellStyle name="Cálculo 2 6 5 9" xfId="1738"/>
    <cellStyle name="Cálculo 2 6 5 9 2" xfId="1739"/>
    <cellStyle name="Cálculo 2 6 6" xfId="1740"/>
    <cellStyle name="Cálculo 2 6 6 2" xfId="1741"/>
    <cellStyle name="Cálculo 2 6 7" xfId="1742"/>
    <cellStyle name="Cálculo 2 6 7 2" xfId="1743"/>
    <cellStyle name="Cálculo 2 6 8" xfId="1744"/>
    <cellStyle name="Cálculo 2 6 8 2" xfId="1745"/>
    <cellStyle name="Cálculo 2 6 9" xfId="1746"/>
    <cellStyle name="Cálculo 2 6 9 2" xfId="1747"/>
    <cellStyle name="Cálculo 2 7" xfId="1748"/>
    <cellStyle name="Cálculo 2 7 10" xfId="1749"/>
    <cellStyle name="Cálculo 2 7 10 2" xfId="1750"/>
    <cellStyle name="Cálculo 2 7 11" xfId="1751"/>
    <cellStyle name="Cálculo 2 7 11 2" xfId="1752"/>
    <cellStyle name="Cálculo 2 7 12" xfId="1753"/>
    <cellStyle name="Cálculo 2 7 12 2" xfId="1754"/>
    <cellStyle name="Cálculo 2 7 13" xfId="1755"/>
    <cellStyle name="Cálculo 2 7 2" xfId="1756"/>
    <cellStyle name="Cálculo 2 7 2 10" xfId="1757"/>
    <cellStyle name="Cálculo 2 7 2 10 2" xfId="1758"/>
    <cellStyle name="Cálculo 2 7 2 11" xfId="1759"/>
    <cellStyle name="Cálculo 2 7 2 2" xfId="1760"/>
    <cellStyle name="Cálculo 2 7 2 2 2" xfId="1761"/>
    <cellStyle name="Cálculo 2 7 2 3" xfId="1762"/>
    <cellStyle name="Cálculo 2 7 2 3 2" xfId="1763"/>
    <cellStyle name="Cálculo 2 7 2 4" xfId="1764"/>
    <cellStyle name="Cálculo 2 7 2 4 2" xfId="1765"/>
    <cellStyle name="Cálculo 2 7 2 5" xfId="1766"/>
    <cellStyle name="Cálculo 2 7 2 5 2" xfId="1767"/>
    <cellStyle name="Cálculo 2 7 2 6" xfId="1768"/>
    <cellStyle name="Cálculo 2 7 2 6 2" xfId="1769"/>
    <cellStyle name="Cálculo 2 7 2 7" xfId="1770"/>
    <cellStyle name="Cálculo 2 7 2 7 2" xfId="1771"/>
    <cellStyle name="Cálculo 2 7 2 8" xfId="1772"/>
    <cellStyle name="Cálculo 2 7 2 8 2" xfId="1773"/>
    <cellStyle name="Cálculo 2 7 2 9" xfId="1774"/>
    <cellStyle name="Cálculo 2 7 2 9 2" xfId="1775"/>
    <cellStyle name="Cálculo 2 7 3" xfId="1776"/>
    <cellStyle name="Cálculo 2 7 3 10" xfId="1777"/>
    <cellStyle name="Cálculo 2 7 3 10 2" xfId="1778"/>
    <cellStyle name="Cálculo 2 7 3 11" xfId="1779"/>
    <cellStyle name="Cálculo 2 7 3 2" xfId="1780"/>
    <cellStyle name="Cálculo 2 7 3 2 2" xfId="1781"/>
    <cellStyle name="Cálculo 2 7 3 3" xfId="1782"/>
    <cellStyle name="Cálculo 2 7 3 3 2" xfId="1783"/>
    <cellStyle name="Cálculo 2 7 3 4" xfId="1784"/>
    <cellStyle name="Cálculo 2 7 3 4 2" xfId="1785"/>
    <cellStyle name="Cálculo 2 7 3 5" xfId="1786"/>
    <cellStyle name="Cálculo 2 7 3 5 2" xfId="1787"/>
    <cellStyle name="Cálculo 2 7 3 6" xfId="1788"/>
    <cellStyle name="Cálculo 2 7 3 6 2" xfId="1789"/>
    <cellStyle name="Cálculo 2 7 3 7" xfId="1790"/>
    <cellStyle name="Cálculo 2 7 3 7 2" xfId="1791"/>
    <cellStyle name="Cálculo 2 7 3 8" xfId="1792"/>
    <cellStyle name="Cálculo 2 7 3 8 2" xfId="1793"/>
    <cellStyle name="Cálculo 2 7 3 9" xfId="1794"/>
    <cellStyle name="Cálculo 2 7 3 9 2" xfId="1795"/>
    <cellStyle name="Cálculo 2 7 4" xfId="1796"/>
    <cellStyle name="Cálculo 2 7 4 2" xfId="1797"/>
    <cellStyle name="Cálculo 2 7 5" xfId="1798"/>
    <cellStyle name="Cálculo 2 7 5 2" xfId="1799"/>
    <cellStyle name="Cálculo 2 7 6" xfId="1800"/>
    <cellStyle name="Cálculo 2 7 6 2" xfId="1801"/>
    <cellStyle name="Cálculo 2 7 7" xfId="1802"/>
    <cellStyle name="Cálculo 2 7 7 2" xfId="1803"/>
    <cellStyle name="Cálculo 2 7 8" xfId="1804"/>
    <cellStyle name="Cálculo 2 7 8 2" xfId="1805"/>
    <cellStyle name="Cálculo 2 7 9" xfId="1806"/>
    <cellStyle name="Cálculo 2 7 9 2" xfId="1807"/>
    <cellStyle name="Cálculo 2 8" xfId="1808"/>
    <cellStyle name="Cálculo 2 8 10" xfId="1809"/>
    <cellStyle name="Cálculo 2 8 10 2" xfId="1810"/>
    <cellStyle name="Cálculo 2 8 11" xfId="1811"/>
    <cellStyle name="Cálculo 2 8 11 2" xfId="1812"/>
    <cellStyle name="Cálculo 2 8 12" xfId="1813"/>
    <cellStyle name="Cálculo 2 8 12 2" xfId="1814"/>
    <cellStyle name="Cálculo 2 8 13" xfId="1815"/>
    <cellStyle name="Cálculo 2 8 2" xfId="1816"/>
    <cellStyle name="Cálculo 2 8 2 10" xfId="1817"/>
    <cellStyle name="Cálculo 2 8 2 10 2" xfId="1818"/>
    <cellStyle name="Cálculo 2 8 2 11" xfId="1819"/>
    <cellStyle name="Cálculo 2 8 2 2" xfId="1820"/>
    <cellStyle name="Cálculo 2 8 2 2 2" xfId="1821"/>
    <cellStyle name="Cálculo 2 8 2 3" xfId="1822"/>
    <cellStyle name="Cálculo 2 8 2 3 2" xfId="1823"/>
    <cellStyle name="Cálculo 2 8 2 4" xfId="1824"/>
    <cellStyle name="Cálculo 2 8 2 4 2" xfId="1825"/>
    <cellStyle name="Cálculo 2 8 2 5" xfId="1826"/>
    <cellStyle name="Cálculo 2 8 2 5 2" xfId="1827"/>
    <cellStyle name="Cálculo 2 8 2 6" xfId="1828"/>
    <cellStyle name="Cálculo 2 8 2 6 2" xfId="1829"/>
    <cellStyle name="Cálculo 2 8 2 7" xfId="1830"/>
    <cellStyle name="Cálculo 2 8 2 7 2" xfId="1831"/>
    <cellStyle name="Cálculo 2 8 2 8" xfId="1832"/>
    <cellStyle name="Cálculo 2 8 2 8 2" xfId="1833"/>
    <cellStyle name="Cálculo 2 8 2 9" xfId="1834"/>
    <cellStyle name="Cálculo 2 8 2 9 2" xfId="1835"/>
    <cellStyle name="Cálculo 2 8 3" xfId="1836"/>
    <cellStyle name="Cálculo 2 8 3 10" xfId="1837"/>
    <cellStyle name="Cálculo 2 8 3 10 2" xfId="1838"/>
    <cellStyle name="Cálculo 2 8 3 11" xfId="1839"/>
    <cellStyle name="Cálculo 2 8 3 2" xfId="1840"/>
    <cellStyle name="Cálculo 2 8 3 2 2" xfId="1841"/>
    <cellStyle name="Cálculo 2 8 3 3" xfId="1842"/>
    <cellStyle name="Cálculo 2 8 3 3 2" xfId="1843"/>
    <cellStyle name="Cálculo 2 8 3 4" xfId="1844"/>
    <cellStyle name="Cálculo 2 8 3 4 2" xfId="1845"/>
    <cellStyle name="Cálculo 2 8 3 5" xfId="1846"/>
    <cellStyle name="Cálculo 2 8 3 5 2" xfId="1847"/>
    <cellStyle name="Cálculo 2 8 3 6" xfId="1848"/>
    <cellStyle name="Cálculo 2 8 3 6 2" xfId="1849"/>
    <cellStyle name="Cálculo 2 8 3 7" xfId="1850"/>
    <cellStyle name="Cálculo 2 8 3 7 2" xfId="1851"/>
    <cellStyle name="Cálculo 2 8 3 8" xfId="1852"/>
    <cellStyle name="Cálculo 2 8 3 8 2" xfId="1853"/>
    <cellStyle name="Cálculo 2 8 3 9" xfId="1854"/>
    <cellStyle name="Cálculo 2 8 3 9 2" xfId="1855"/>
    <cellStyle name="Cálculo 2 8 4" xfId="1856"/>
    <cellStyle name="Cálculo 2 8 4 2" xfId="1857"/>
    <cellStyle name="Cálculo 2 8 5" xfId="1858"/>
    <cellStyle name="Cálculo 2 8 5 2" xfId="1859"/>
    <cellStyle name="Cálculo 2 8 6" xfId="1860"/>
    <cellStyle name="Cálculo 2 8 6 2" xfId="1861"/>
    <cellStyle name="Cálculo 2 8 7" xfId="1862"/>
    <cellStyle name="Cálculo 2 8 7 2" xfId="1863"/>
    <cellStyle name="Cálculo 2 8 8" xfId="1864"/>
    <cellStyle name="Cálculo 2 8 8 2" xfId="1865"/>
    <cellStyle name="Cálculo 2 8 9" xfId="1866"/>
    <cellStyle name="Cálculo 2 8 9 2" xfId="1867"/>
    <cellStyle name="Cálculo 2 9" xfId="1868"/>
    <cellStyle name="Cálculo 2 9 2" xfId="1869"/>
    <cellStyle name="Cálculo 3" xfId="1870"/>
    <cellStyle name="Cálculo 3 10" xfId="1871"/>
    <cellStyle name="Cálculo 3 10 2" xfId="1872"/>
    <cellStyle name="Cálculo 3 11" xfId="1873"/>
    <cellStyle name="Cálculo 3 11 2" xfId="1874"/>
    <cellStyle name="Cálculo 3 12" xfId="1875"/>
    <cellStyle name="Cálculo 3 12 2" xfId="1876"/>
    <cellStyle name="Cálculo 3 13" xfId="1877"/>
    <cellStyle name="Cálculo 3 13 2" xfId="1878"/>
    <cellStyle name="Cálculo 3 14" xfId="1879"/>
    <cellStyle name="Cálculo 3 14 2" xfId="1880"/>
    <cellStyle name="Cálculo 3 15" xfId="1881"/>
    <cellStyle name="Cálculo 3 16" xfId="1882"/>
    <cellStyle name="Cálculo 3 17" xfId="1883"/>
    <cellStyle name="Cálculo 3 2" xfId="1884"/>
    <cellStyle name="Cálculo 3 2 10" xfId="1885"/>
    <cellStyle name="Cálculo 3 2 10 2" xfId="1886"/>
    <cellStyle name="Cálculo 3 2 11" xfId="1887"/>
    <cellStyle name="Cálculo 3 2 11 2" xfId="1888"/>
    <cellStyle name="Cálculo 3 2 12" xfId="1889"/>
    <cellStyle name="Cálculo 3 2 12 2" xfId="1890"/>
    <cellStyle name="Cálculo 3 2 13" xfId="1891"/>
    <cellStyle name="Cálculo 3 2 13 2" xfId="1892"/>
    <cellStyle name="Cálculo 3 2 14" xfId="1893"/>
    <cellStyle name="Cálculo 3 2 14 2" xfId="1894"/>
    <cellStyle name="Cálculo 3 2 15" xfId="1895"/>
    <cellStyle name="Cálculo 3 2 16" xfId="1896"/>
    <cellStyle name="Cálculo 3 2 2" xfId="1897"/>
    <cellStyle name="Cálculo 3 2 2 10" xfId="1898"/>
    <cellStyle name="Cálculo 3 2 2 10 2" xfId="1899"/>
    <cellStyle name="Cálculo 3 2 2 11" xfId="1900"/>
    <cellStyle name="Cálculo 3 2 2 11 2" xfId="1901"/>
    <cellStyle name="Cálculo 3 2 2 12" xfId="1902"/>
    <cellStyle name="Cálculo 3 2 2 12 2" xfId="1903"/>
    <cellStyle name="Cálculo 3 2 2 13" xfId="1904"/>
    <cellStyle name="Cálculo 3 2 2 2" xfId="1905"/>
    <cellStyle name="Cálculo 3 2 2 2 10" xfId="1906"/>
    <cellStyle name="Cálculo 3 2 2 2 10 2" xfId="1907"/>
    <cellStyle name="Cálculo 3 2 2 2 11" xfId="1908"/>
    <cellStyle name="Cálculo 3 2 2 2 2" xfId="1909"/>
    <cellStyle name="Cálculo 3 2 2 2 2 2" xfId="1910"/>
    <cellStyle name="Cálculo 3 2 2 2 3" xfId="1911"/>
    <cellStyle name="Cálculo 3 2 2 2 3 2" xfId="1912"/>
    <cellStyle name="Cálculo 3 2 2 2 4" xfId="1913"/>
    <cellStyle name="Cálculo 3 2 2 2 4 2" xfId="1914"/>
    <cellStyle name="Cálculo 3 2 2 2 5" xfId="1915"/>
    <cellStyle name="Cálculo 3 2 2 2 5 2" xfId="1916"/>
    <cellStyle name="Cálculo 3 2 2 2 6" xfId="1917"/>
    <cellStyle name="Cálculo 3 2 2 2 6 2" xfId="1918"/>
    <cellStyle name="Cálculo 3 2 2 2 7" xfId="1919"/>
    <cellStyle name="Cálculo 3 2 2 2 7 2" xfId="1920"/>
    <cellStyle name="Cálculo 3 2 2 2 8" xfId="1921"/>
    <cellStyle name="Cálculo 3 2 2 2 8 2" xfId="1922"/>
    <cellStyle name="Cálculo 3 2 2 2 9" xfId="1923"/>
    <cellStyle name="Cálculo 3 2 2 2 9 2" xfId="1924"/>
    <cellStyle name="Cálculo 3 2 2 3" xfId="1925"/>
    <cellStyle name="Cálculo 3 2 2 3 10" xfId="1926"/>
    <cellStyle name="Cálculo 3 2 2 3 10 2" xfId="1927"/>
    <cellStyle name="Cálculo 3 2 2 3 11" xfId="1928"/>
    <cellStyle name="Cálculo 3 2 2 3 2" xfId="1929"/>
    <cellStyle name="Cálculo 3 2 2 3 2 2" xfId="1930"/>
    <cellStyle name="Cálculo 3 2 2 3 3" xfId="1931"/>
    <cellStyle name="Cálculo 3 2 2 3 3 2" xfId="1932"/>
    <cellStyle name="Cálculo 3 2 2 3 4" xfId="1933"/>
    <cellStyle name="Cálculo 3 2 2 3 4 2" xfId="1934"/>
    <cellStyle name="Cálculo 3 2 2 3 5" xfId="1935"/>
    <cellStyle name="Cálculo 3 2 2 3 5 2" xfId="1936"/>
    <cellStyle name="Cálculo 3 2 2 3 6" xfId="1937"/>
    <cellStyle name="Cálculo 3 2 2 3 6 2" xfId="1938"/>
    <cellStyle name="Cálculo 3 2 2 3 7" xfId="1939"/>
    <cellStyle name="Cálculo 3 2 2 3 7 2" xfId="1940"/>
    <cellStyle name="Cálculo 3 2 2 3 8" xfId="1941"/>
    <cellStyle name="Cálculo 3 2 2 3 8 2" xfId="1942"/>
    <cellStyle name="Cálculo 3 2 2 3 9" xfId="1943"/>
    <cellStyle name="Cálculo 3 2 2 3 9 2" xfId="1944"/>
    <cellStyle name="Cálculo 3 2 2 4" xfId="1945"/>
    <cellStyle name="Cálculo 3 2 2 4 2" xfId="1946"/>
    <cellStyle name="Cálculo 3 2 2 5" xfId="1947"/>
    <cellStyle name="Cálculo 3 2 2 5 2" xfId="1948"/>
    <cellStyle name="Cálculo 3 2 2 6" xfId="1949"/>
    <cellStyle name="Cálculo 3 2 2 6 2" xfId="1950"/>
    <cellStyle name="Cálculo 3 2 2 7" xfId="1951"/>
    <cellStyle name="Cálculo 3 2 2 7 2" xfId="1952"/>
    <cellStyle name="Cálculo 3 2 2 8" xfId="1953"/>
    <cellStyle name="Cálculo 3 2 2 8 2" xfId="1954"/>
    <cellStyle name="Cálculo 3 2 2 9" xfId="1955"/>
    <cellStyle name="Cálculo 3 2 2 9 2" xfId="1956"/>
    <cellStyle name="Cálculo 3 2 3" xfId="1957"/>
    <cellStyle name="Cálculo 3 2 3 10" xfId="1958"/>
    <cellStyle name="Cálculo 3 2 3 10 2" xfId="1959"/>
    <cellStyle name="Cálculo 3 2 3 11" xfId="1960"/>
    <cellStyle name="Cálculo 3 2 3 11 2" xfId="1961"/>
    <cellStyle name="Cálculo 3 2 3 12" xfId="1962"/>
    <cellStyle name="Cálculo 3 2 3 12 2" xfId="1963"/>
    <cellStyle name="Cálculo 3 2 3 13" xfId="1964"/>
    <cellStyle name="Cálculo 3 2 3 2" xfId="1965"/>
    <cellStyle name="Cálculo 3 2 3 2 10" xfId="1966"/>
    <cellStyle name="Cálculo 3 2 3 2 10 2" xfId="1967"/>
    <cellStyle name="Cálculo 3 2 3 2 11" xfId="1968"/>
    <cellStyle name="Cálculo 3 2 3 2 2" xfId="1969"/>
    <cellStyle name="Cálculo 3 2 3 2 2 2" xfId="1970"/>
    <cellStyle name="Cálculo 3 2 3 2 3" xfId="1971"/>
    <cellStyle name="Cálculo 3 2 3 2 3 2" xfId="1972"/>
    <cellStyle name="Cálculo 3 2 3 2 4" xfId="1973"/>
    <cellStyle name="Cálculo 3 2 3 2 4 2" xfId="1974"/>
    <cellStyle name="Cálculo 3 2 3 2 5" xfId="1975"/>
    <cellStyle name="Cálculo 3 2 3 2 5 2" xfId="1976"/>
    <cellStyle name="Cálculo 3 2 3 2 6" xfId="1977"/>
    <cellStyle name="Cálculo 3 2 3 2 6 2" xfId="1978"/>
    <cellStyle name="Cálculo 3 2 3 2 7" xfId="1979"/>
    <cellStyle name="Cálculo 3 2 3 2 7 2" xfId="1980"/>
    <cellStyle name="Cálculo 3 2 3 2 8" xfId="1981"/>
    <cellStyle name="Cálculo 3 2 3 2 8 2" xfId="1982"/>
    <cellStyle name="Cálculo 3 2 3 2 9" xfId="1983"/>
    <cellStyle name="Cálculo 3 2 3 2 9 2" xfId="1984"/>
    <cellStyle name="Cálculo 3 2 3 3" xfId="1985"/>
    <cellStyle name="Cálculo 3 2 3 3 10" xfId="1986"/>
    <cellStyle name="Cálculo 3 2 3 3 10 2" xfId="1987"/>
    <cellStyle name="Cálculo 3 2 3 3 11" xfId="1988"/>
    <cellStyle name="Cálculo 3 2 3 3 2" xfId="1989"/>
    <cellStyle name="Cálculo 3 2 3 3 2 2" xfId="1990"/>
    <cellStyle name="Cálculo 3 2 3 3 3" xfId="1991"/>
    <cellStyle name="Cálculo 3 2 3 3 3 2" xfId="1992"/>
    <cellStyle name="Cálculo 3 2 3 3 4" xfId="1993"/>
    <cellStyle name="Cálculo 3 2 3 3 4 2" xfId="1994"/>
    <cellStyle name="Cálculo 3 2 3 3 5" xfId="1995"/>
    <cellStyle name="Cálculo 3 2 3 3 5 2" xfId="1996"/>
    <cellStyle name="Cálculo 3 2 3 3 6" xfId="1997"/>
    <cellStyle name="Cálculo 3 2 3 3 6 2" xfId="1998"/>
    <cellStyle name="Cálculo 3 2 3 3 7" xfId="1999"/>
    <cellStyle name="Cálculo 3 2 3 3 7 2" xfId="2000"/>
    <cellStyle name="Cálculo 3 2 3 3 8" xfId="2001"/>
    <cellStyle name="Cálculo 3 2 3 3 8 2" xfId="2002"/>
    <cellStyle name="Cálculo 3 2 3 3 9" xfId="2003"/>
    <cellStyle name="Cálculo 3 2 3 3 9 2" xfId="2004"/>
    <cellStyle name="Cálculo 3 2 3 4" xfId="2005"/>
    <cellStyle name="Cálculo 3 2 3 4 2" xfId="2006"/>
    <cellStyle name="Cálculo 3 2 3 5" xfId="2007"/>
    <cellStyle name="Cálculo 3 2 3 5 2" xfId="2008"/>
    <cellStyle name="Cálculo 3 2 3 6" xfId="2009"/>
    <cellStyle name="Cálculo 3 2 3 6 2" xfId="2010"/>
    <cellStyle name="Cálculo 3 2 3 7" xfId="2011"/>
    <cellStyle name="Cálculo 3 2 3 7 2" xfId="2012"/>
    <cellStyle name="Cálculo 3 2 3 8" xfId="2013"/>
    <cellStyle name="Cálculo 3 2 3 8 2" xfId="2014"/>
    <cellStyle name="Cálculo 3 2 3 9" xfId="2015"/>
    <cellStyle name="Cálculo 3 2 3 9 2" xfId="2016"/>
    <cellStyle name="Cálculo 3 2 4" xfId="2017"/>
    <cellStyle name="Cálculo 3 2 4 10" xfId="2018"/>
    <cellStyle name="Cálculo 3 2 4 10 2" xfId="2019"/>
    <cellStyle name="Cálculo 3 2 4 11" xfId="2020"/>
    <cellStyle name="Cálculo 3 2 4 2" xfId="2021"/>
    <cellStyle name="Cálculo 3 2 4 2 2" xfId="2022"/>
    <cellStyle name="Cálculo 3 2 4 3" xfId="2023"/>
    <cellStyle name="Cálculo 3 2 4 3 2" xfId="2024"/>
    <cellStyle name="Cálculo 3 2 4 4" xfId="2025"/>
    <cellStyle name="Cálculo 3 2 4 4 2" xfId="2026"/>
    <cellStyle name="Cálculo 3 2 4 5" xfId="2027"/>
    <cellStyle name="Cálculo 3 2 4 5 2" xfId="2028"/>
    <cellStyle name="Cálculo 3 2 4 6" xfId="2029"/>
    <cellStyle name="Cálculo 3 2 4 6 2" xfId="2030"/>
    <cellStyle name="Cálculo 3 2 4 7" xfId="2031"/>
    <cellStyle name="Cálculo 3 2 4 7 2" xfId="2032"/>
    <cellStyle name="Cálculo 3 2 4 8" xfId="2033"/>
    <cellStyle name="Cálculo 3 2 4 8 2" xfId="2034"/>
    <cellStyle name="Cálculo 3 2 4 9" xfId="2035"/>
    <cellStyle name="Cálculo 3 2 4 9 2" xfId="2036"/>
    <cellStyle name="Cálculo 3 2 5" xfId="2037"/>
    <cellStyle name="Cálculo 3 2 5 10" xfId="2038"/>
    <cellStyle name="Cálculo 3 2 5 10 2" xfId="2039"/>
    <cellStyle name="Cálculo 3 2 5 11" xfId="2040"/>
    <cellStyle name="Cálculo 3 2 5 2" xfId="2041"/>
    <cellStyle name="Cálculo 3 2 5 2 2" xfId="2042"/>
    <cellStyle name="Cálculo 3 2 5 3" xfId="2043"/>
    <cellStyle name="Cálculo 3 2 5 3 2" xfId="2044"/>
    <cellStyle name="Cálculo 3 2 5 4" xfId="2045"/>
    <cellStyle name="Cálculo 3 2 5 4 2" xfId="2046"/>
    <cellStyle name="Cálculo 3 2 5 5" xfId="2047"/>
    <cellStyle name="Cálculo 3 2 5 5 2" xfId="2048"/>
    <cellStyle name="Cálculo 3 2 5 6" xfId="2049"/>
    <cellStyle name="Cálculo 3 2 5 6 2" xfId="2050"/>
    <cellStyle name="Cálculo 3 2 5 7" xfId="2051"/>
    <cellStyle name="Cálculo 3 2 5 7 2" xfId="2052"/>
    <cellStyle name="Cálculo 3 2 5 8" xfId="2053"/>
    <cellStyle name="Cálculo 3 2 5 8 2" xfId="2054"/>
    <cellStyle name="Cálculo 3 2 5 9" xfId="2055"/>
    <cellStyle name="Cálculo 3 2 5 9 2" xfId="2056"/>
    <cellStyle name="Cálculo 3 2 6" xfId="2057"/>
    <cellStyle name="Cálculo 3 2 6 2" xfId="2058"/>
    <cellStyle name="Cálculo 3 2 7" xfId="2059"/>
    <cellStyle name="Cálculo 3 2 7 2" xfId="2060"/>
    <cellStyle name="Cálculo 3 2 8" xfId="2061"/>
    <cellStyle name="Cálculo 3 2 8 2" xfId="2062"/>
    <cellStyle name="Cálculo 3 2 9" xfId="2063"/>
    <cellStyle name="Cálculo 3 2 9 2" xfId="2064"/>
    <cellStyle name="Cálculo 3 3" xfId="2065"/>
    <cellStyle name="Cálculo 3 3 10" xfId="2066"/>
    <cellStyle name="Cálculo 3 3 10 2" xfId="2067"/>
    <cellStyle name="Cálculo 3 3 11" xfId="2068"/>
    <cellStyle name="Cálculo 3 3 11 2" xfId="2069"/>
    <cellStyle name="Cálculo 3 3 12" xfId="2070"/>
    <cellStyle name="Cálculo 3 3 12 2" xfId="2071"/>
    <cellStyle name="Cálculo 3 3 13" xfId="2072"/>
    <cellStyle name="Cálculo 3 3 13 2" xfId="2073"/>
    <cellStyle name="Cálculo 3 3 14" xfId="2074"/>
    <cellStyle name="Cálculo 3 3 14 2" xfId="2075"/>
    <cellStyle name="Cálculo 3 3 15" xfId="2076"/>
    <cellStyle name="Cálculo 3 3 2" xfId="2077"/>
    <cellStyle name="Cálculo 3 3 2 10" xfId="2078"/>
    <cellStyle name="Cálculo 3 3 2 10 2" xfId="2079"/>
    <cellStyle name="Cálculo 3 3 2 11" xfId="2080"/>
    <cellStyle name="Cálculo 3 3 2 11 2" xfId="2081"/>
    <cellStyle name="Cálculo 3 3 2 12" xfId="2082"/>
    <cellStyle name="Cálculo 3 3 2 12 2" xfId="2083"/>
    <cellStyle name="Cálculo 3 3 2 13" xfId="2084"/>
    <cellStyle name="Cálculo 3 3 2 2" xfId="2085"/>
    <cellStyle name="Cálculo 3 3 2 2 10" xfId="2086"/>
    <cellStyle name="Cálculo 3 3 2 2 10 2" xfId="2087"/>
    <cellStyle name="Cálculo 3 3 2 2 11" xfId="2088"/>
    <cellStyle name="Cálculo 3 3 2 2 2" xfId="2089"/>
    <cellStyle name="Cálculo 3 3 2 2 2 2" xfId="2090"/>
    <cellStyle name="Cálculo 3 3 2 2 3" xfId="2091"/>
    <cellStyle name="Cálculo 3 3 2 2 3 2" xfId="2092"/>
    <cellStyle name="Cálculo 3 3 2 2 4" xfId="2093"/>
    <cellStyle name="Cálculo 3 3 2 2 4 2" xfId="2094"/>
    <cellStyle name="Cálculo 3 3 2 2 5" xfId="2095"/>
    <cellStyle name="Cálculo 3 3 2 2 5 2" xfId="2096"/>
    <cellStyle name="Cálculo 3 3 2 2 6" xfId="2097"/>
    <cellStyle name="Cálculo 3 3 2 2 6 2" xfId="2098"/>
    <cellStyle name="Cálculo 3 3 2 2 7" xfId="2099"/>
    <cellStyle name="Cálculo 3 3 2 2 7 2" xfId="2100"/>
    <cellStyle name="Cálculo 3 3 2 2 8" xfId="2101"/>
    <cellStyle name="Cálculo 3 3 2 2 8 2" xfId="2102"/>
    <cellStyle name="Cálculo 3 3 2 2 9" xfId="2103"/>
    <cellStyle name="Cálculo 3 3 2 2 9 2" xfId="2104"/>
    <cellStyle name="Cálculo 3 3 2 3" xfId="2105"/>
    <cellStyle name="Cálculo 3 3 2 3 10" xfId="2106"/>
    <cellStyle name="Cálculo 3 3 2 3 10 2" xfId="2107"/>
    <cellStyle name="Cálculo 3 3 2 3 11" xfId="2108"/>
    <cellStyle name="Cálculo 3 3 2 3 2" xfId="2109"/>
    <cellStyle name="Cálculo 3 3 2 3 2 2" xfId="2110"/>
    <cellStyle name="Cálculo 3 3 2 3 3" xfId="2111"/>
    <cellStyle name="Cálculo 3 3 2 3 3 2" xfId="2112"/>
    <cellStyle name="Cálculo 3 3 2 3 4" xfId="2113"/>
    <cellStyle name="Cálculo 3 3 2 3 4 2" xfId="2114"/>
    <cellStyle name="Cálculo 3 3 2 3 5" xfId="2115"/>
    <cellStyle name="Cálculo 3 3 2 3 5 2" xfId="2116"/>
    <cellStyle name="Cálculo 3 3 2 3 6" xfId="2117"/>
    <cellStyle name="Cálculo 3 3 2 3 6 2" xfId="2118"/>
    <cellStyle name="Cálculo 3 3 2 3 7" xfId="2119"/>
    <cellStyle name="Cálculo 3 3 2 3 7 2" xfId="2120"/>
    <cellStyle name="Cálculo 3 3 2 3 8" xfId="2121"/>
    <cellStyle name="Cálculo 3 3 2 3 8 2" xfId="2122"/>
    <cellStyle name="Cálculo 3 3 2 3 9" xfId="2123"/>
    <cellStyle name="Cálculo 3 3 2 3 9 2" xfId="2124"/>
    <cellStyle name="Cálculo 3 3 2 4" xfId="2125"/>
    <cellStyle name="Cálculo 3 3 2 4 2" xfId="2126"/>
    <cellStyle name="Cálculo 3 3 2 5" xfId="2127"/>
    <cellStyle name="Cálculo 3 3 2 5 2" xfId="2128"/>
    <cellStyle name="Cálculo 3 3 2 6" xfId="2129"/>
    <cellStyle name="Cálculo 3 3 2 6 2" xfId="2130"/>
    <cellStyle name="Cálculo 3 3 2 7" xfId="2131"/>
    <cellStyle name="Cálculo 3 3 2 7 2" xfId="2132"/>
    <cellStyle name="Cálculo 3 3 2 8" xfId="2133"/>
    <cellStyle name="Cálculo 3 3 2 8 2" xfId="2134"/>
    <cellStyle name="Cálculo 3 3 2 9" xfId="2135"/>
    <cellStyle name="Cálculo 3 3 2 9 2" xfId="2136"/>
    <cellStyle name="Cálculo 3 3 3" xfId="2137"/>
    <cellStyle name="Cálculo 3 3 3 10" xfId="2138"/>
    <cellStyle name="Cálculo 3 3 3 10 2" xfId="2139"/>
    <cellStyle name="Cálculo 3 3 3 11" xfId="2140"/>
    <cellStyle name="Cálculo 3 3 3 11 2" xfId="2141"/>
    <cellStyle name="Cálculo 3 3 3 12" xfId="2142"/>
    <cellStyle name="Cálculo 3 3 3 12 2" xfId="2143"/>
    <cellStyle name="Cálculo 3 3 3 13" xfId="2144"/>
    <cellStyle name="Cálculo 3 3 3 2" xfId="2145"/>
    <cellStyle name="Cálculo 3 3 3 2 10" xfId="2146"/>
    <cellStyle name="Cálculo 3 3 3 2 10 2" xfId="2147"/>
    <cellStyle name="Cálculo 3 3 3 2 11" xfId="2148"/>
    <cellStyle name="Cálculo 3 3 3 2 2" xfId="2149"/>
    <cellStyle name="Cálculo 3 3 3 2 2 2" xfId="2150"/>
    <cellStyle name="Cálculo 3 3 3 2 3" xfId="2151"/>
    <cellStyle name="Cálculo 3 3 3 2 3 2" xfId="2152"/>
    <cellStyle name="Cálculo 3 3 3 2 4" xfId="2153"/>
    <cellStyle name="Cálculo 3 3 3 2 4 2" xfId="2154"/>
    <cellStyle name="Cálculo 3 3 3 2 5" xfId="2155"/>
    <cellStyle name="Cálculo 3 3 3 2 5 2" xfId="2156"/>
    <cellStyle name="Cálculo 3 3 3 2 6" xfId="2157"/>
    <cellStyle name="Cálculo 3 3 3 2 6 2" xfId="2158"/>
    <cellStyle name="Cálculo 3 3 3 2 7" xfId="2159"/>
    <cellStyle name="Cálculo 3 3 3 2 7 2" xfId="2160"/>
    <cellStyle name="Cálculo 3 3 3 2 8" xfId="2161"/>
    <cellStyle name="Cálculo 3 3 3 2 8 2" xfId="2162"/>
    <cellStyle name="Cálculo 3 3 3 2 9" xfId="2163"/>
    <cellStyle name="Cálculo 3 3 3 2 9 2" xfId="2164"/>
    <cellStyle name="Cálculo 3 3 3 3" xfId="2165"/>
    <cellStyle name="Cálculo 3 3 3 3 10" xfId="2166"/>
    <cellStyle name="Cálculo 3 3 3 3 10 2" xfId="2167"/>
    <cellStyle name="Cálculo 3 3 3 3 11" xfId="2168"/>
    <cellStyle name="Cálculo 3 3 3 3 2" xfId="2169"/>
    <cellStyle name="Cálculo 3 3 3 3 2 2" xfId="2170"/>
    <cellStyle name="Cálculo 3 3 3 3 3" xfId="2171"/>
    <cellStyle name="Cálculo 3 3 3 3 3 2" xfId="2172"/>
    <cellStyle name="Cálculo 3 3 3 3 4" xfId="2173"/>
    <cellStyle name="Cálculo 3 3 3 3 4 2" xfId="2174"/>
    <cellStyle name="Cálculo 3 3 3 3 5" xfId="2175"/>
    <cellStyle name="Cálculo 3 3 3 3 5 2" xfId="2176"/>
    <cellStyle name="Cálculo 3 3 3 3 6" xfId="2177"/>
    <cellStyle name="Cálculo 3 3 3 3 6 2" xfId="2178"/>
    <cellStyle name="Cálculo 3 3 3 3 7" xfId="2179"/>
    <cellStyle name="Cálculo 3 3 3 3 7 2" xfId="2180"/>
    <cellStyle name="Cálculo 3 3 3 3 8" xfId="2181"/>
    <cellStyle name="Cálculo 3 3 3 3 8 2" xfId="2182"/>
    <cellStyle name="Cálculo 3 3 3 3 9" xfId="2183"/>
    <cellStyle name="Cálculo 3 3 3 3 9 2" xfId="2184"/>
    <cellStyle name="Cálculo 3 3 3 4" xfId="2185"/>
    <cellStyle name="Cálculo 3 3 3 4 2" xfId="2186"/>
    <cellStyle name="Cálculo 3 3 3 5" xfId="2187"/>
    <cellStyle name="Cálculo 3 3 3 5 2" xfId="2188"/>
    <cellStyle name="Cálculo 3 3 3 6" xfId="2189"/>
    <cellStyle name="Cálculo 3 3 3 6 2" xfId="2190"/>
    <cellStyle name="Cálculo 3 3 3 7" xfId="2191"/>
    <cellStyle name="Cálculo 3 3 3 7 2" xfId="2192"/>
    <cellStyle name="Cálculo 3 3 3 8" xfId="2193"/>
    <cellStyle name="Cálculo 3 3 3 8 2" xfId="2194"/>
    <cellStyle name="Cálculo 3 3 3 9" xfId="2195"/>
    <cellStyle name="Cálculo 3 3 3 9 2" xfId="2196"/>
    <cellStyle name="Cálculo 3 3 4" xfId="2197"/>
    <cellStyle name="Cálculo 3 3 4 10" xfId="2198"/>
    <cellStyle name="Cálculo 3 3 4 10 2" xfId="2199"/>
    <cellStyle name="Cálculo 3 3 4 11" xfId="2200"/>
    <cellStyle name="Cálculo 3 3 4 2" xfId="2201"/>
    <cellStyle name="Cálculo 3 3 4 2 2" xfId="2202"/>
    <cellStyle name="Cálculo 3 3 4 3" xfId="2203"/>
    <cellStyle name="Cálculo 3 3 4 3 2" xfId="2204"/>
    <cellStyle name="Cálculo 3 3 4 4" xfId="2205"/>
    <cellStyle name="Cálculo 3 3 4 4 2" xfId="2206"/>
    <cellStyle name="Cálculo 3 3 4 5" xfId="2207"/>
    <cellStyle name="Cálculo 3 3 4 5 2" xfId="2208"/>
    <cellStyle name="Cálculo 3 3 4 6" xfId="2209"/>
    <cellStyle name="Cálculo 3 3 4 6 2" xfId="2210"/>
    <cellStyle name="Cálculo 3 3 4 7" xfId="2211"/>
    <cellStyle name="Cálculo 3 3 4 7 2" xfId="2212"/>
    <cellStyle name="Cálculo 3 3 4 8" xfId="2213"/>
    <cellStyle name="Cálculo 3 3 4 8 2" xfId="2214"/>
    <cellStyle name="Cálculo 3 3 4 9" xfId="2215"/>
    <cellStyle name="Cálculo 3 3 4 9 2" xfId="2216"/>
    <cellStyle name="Cálculo 3 3 5" xfId="2217"/>
    <cellStyle name="Cálculo 3 3 5 10" xfId="2218"/>
    <cellStyle name="Cálculo 3 3 5 10 2" xfId="2219"/>
    <cellStyle name="Cálculo 3 3 5 11" xfId="2220"/>
    <cellStyle name="Cálculo 3 3 5 2" xfId="2221"/>
    <cellStyle name="Cálculo 3 3 5 2 2" xfId="2222"/>
    <cellStyle name="Cálculo 3 3 5 3" xfId="2223"/>
    <cellStyle name="Cálculo 3 3 5 3 2" xfId="2224"/>
    <cellStyle name="Cálculo 3 3 5 4" xfId="2225"/>
    <cellStyle name="Cálculo 3 3 5 4 2" xfId="2226"/>
    <cellStyle name="Cálculo 3 3 5 5" xfId="2227"/>
    <cellStyle name="Cálculo 3 3 5 5 2" xfId="2228"/>
    <cellStyle name="Cálculo 3 3 5 6" xfId="2229"/>
    <cellStyle name="Cálculo 3 3 5 6 2" xfId="2230"/>
    <cellStyle name="Cálculo 3 3 5 7" xfId="2231"/>
    <cellStyle name="Cálculo 3 3 5 7 2" xfId="2232"/>
    <cellStyle name="Cálculo 3 3 5 8" xfId="2233"/>
    <cellStyle name="Cálculo 3 3 5 8 2" xfId="2234"/>
    <cellStyle name="Cálculo 3 3 5 9" xfId="2235"/>
    <cellStyle name="Cálculo 3 3 5 9 2" xfId="2236"/>
    <cellStyle name="Cálculo 3 3 6" xfId="2237"/>
    <cellStyle name="Cálculo 3 3 6 2" xfId="2238"/>
    <cellStyle name="Cálculo 3 3 7" xfId="2239"/>
    <cellStyle name="Cálculo 3 3 7 2" xfId="2240"/>
    <cellStyle name="Cálculo 3 3 8" xfId="2241"/>
    <cellStyle name="Cálculo 3 3 8 2" xfId="2242"/>
    <cellStyle name="Cálculo 3 3 9" xfId="2243"/>
    <cellStyle name="Cálculo 3 3 9 2" xfId="2244"/>
    <cellStyle name="Cálculo 3 4" xfId="2245"/>
    <cellStyle name="Cálculo 3 4 10" xfId="2246"/>
    <cellStyle name="Cálculo 3 4 10 2" xfId="2247"/>
    <cellStyle name="Cálculo 3 4 11" xfId="2248"/>
    <cellStyle name="Cálculo 3 4 11 2" xfId="2249"/>
    <cellStyle name="Cálculo 3 4 12" xfId="2250"/>
    <cellStyle name="Cálculo 3 4 12 2" xfId="2251"/>
    <cellStyle name="Cálculo 3 4 13" xfId="2252"/>
    <cellStyle name="Cálculo 3 4 2" xfId="2253"/>
    <cellStyle name="Cálculo 3 4 2 10" xfId="2254"/>
    <cellStyle name="Cálculo 3 4 2 10 2" xfId="2255"/>
    <cellStyle name="Cálculo 3 4 2 11" xfId="2256"/>
    <cellStyle name="Cálculo 3 4 2 2" xfId="2257"/>
    <cellStyle name="Cálculo 3 4 2 2 2" xfId="2258"/>
    <cellStyle name="Cálculo 3 4 2 3" xfId="2259"/>
    <cellStyle name="Cálculo 3 4 2 3 2" xfId="2260"/>
    <cellStyle name="Cálculo 3 4 2 4" xfId="2261"/>
    <cellStyle name="Cálculo 3 4 2 4 2" xfId="2262"/>
    <cellStyle name="Cálculo 3 4 2 5" xfId="2263"/>
    <cellStyle name="Cálculo 3 4 2 5 2" xfId="2264"/>
    <cellStyle name="Cálculo 3 4 2 6" xfId="2265"/>
    <cellStyle name="Cálculo 3 4 2 6 2" xfId="2266"/>
    <cellStyle name="Cálculo 3 4 2 7" xfId="2267"/>
    <cellStyle name="Cálculo 3 4 2 7 2" xfId="2268"/>
    <cellStyle name="Cálculo 3 4 2 8" xfId="2269"/>
    <cellStyle name="Cálculo 3 4 2 8 2" xfId="2270"/>
    <cellStyle name="Cálculo 3 4 2 9" xfId="2271"/>
    <cellStyle name="Cálculo 3 4 2 9 2" xfId="2272"/>
    <cellStyle name="Cálculo 3 4 3" xfId="2273"/>
    <cellStyle name="Cálculo 3 4 3 10" xfId="2274"/>
    <cellStyle name="Cálculo 3 4 3 10 2" xfId="2275"/>
    <cellStyle name="Cálculo 3 4 3 11" xfId="2276"/>
    <cellStyle name="Cálculo 3 4 3 2" xfId="2277"/>
    <cellStyle name="Cálculo 3 4 3 2 2" xfId="2278"/>
    <cellStyle name="Cálculo 3 4 3 3" xfId="2279"/>
    <cellStyle name="Cálculo 3 4 3 3 2" xfId="2280"/>
    <cellStyle name="Cálculo 3 4 3 4" xfId="2281"/>
    <cellStyle name="Cálculo 3 4 3 4 2" xfId="2282"/>
    <cellStyle name="Cálculo 3 4 3 5" xfId="2283"/>
    <cellStyle name="Cálculo 3 4 3 5 2" xfId="2284"/>
    <cellStyle name="Cálculo 3 4 3 6" xfId="2285"/>
    <cellStyle name="Cálculo 3 4 3 6 2" xfId="2286"/>
    <cellStyle name="Cálculo 3 4 3 7" xfId="2287"/>
    <cellStyle name="Cálculo 3 4 3 7 2" xfId="2288"/>
    <cellStyle name="Cálculo 3 4 3 8" xfId="2289"/>
    <cellStyle name="Cálculo 3 4 3 8 2" xfId="2290"/>
    <cellStyle name="Cálculo 3 4 3 9" xfId="2291"/>
    <cellStyle name="Cálculo 3 4 3 9 2" xfId="2292"/>
    <cellStyle name="Cálculo 3 4 4" xfId="2293"/>
    <cellStyle name="Cálculo 3 4 4 2" xfId="2294"/>
    <cellStyle name="Cálculo 3 4 5" xfId="2295"/>
    <cellStyle name="Cálculo 3 4 5 2" xfId="2296"/>
    <cellStyle name="Cálculo 3 4 6" xfId="2297"/>
    <cellStyle name="Cálculo 3 4 6 2" xfId="2298"/>
    <cellStyle name="Cálculo 3 4 7" xfId="2299"/>
    <cellStyle name="Cálculo 3 4 7 2" xfId="2300"/>
    <cellStyle name="Cálculo 3 4 8" xfId="2301"/>
    <cellStyle name="Cálculo 3 4 8 2" xfId="2302"/>
    <cellStyle name="Cálculo 3 4 9" xfId="2303"/>
    <cellStyle name="Cálculo 3 4 9 2" xfId="2304"/>
    <cellStyle name="Cálculo 3 5" xfId="2305"/>
    <cellStyle name="Cálculo 3 5 10" xfId="2306"/>
    <cellStyle name="Cálculo 3 5 10 2" xfId="2307"/>
    <cellStyle name="Cálculo 3 5 11" xfId="2308"/>
    <cellStyle name="Cálculo 3 5 11 2" xfId="2309"/>
    <cellStyle name="Cálculo 3 5 12" xfId="2310"/>
    <cellStyle name="Cálculo 3 5 12 2" xfId="2311"/>
    <cellStyle name="Cálculo 3 5 13" xfId="2312"/>
    <cellStyle name="Cálculo 3 5 2" xfId="2313"/>
    <cellStyle name="Cálculo 3 5 2 10" xfId="2314"/>
    <cellStyle name="Cálculo 3 5 2 10 2" xfId="2315"/>
    <cellStyle name="Cálculo 3 5 2 11" xfId="2316"/>
    <cellStyle name="Cálculo 3 5 2 2" xfId="2317"/>
    <cellStyle name="Cálculo 3 5 2 2 2" xfId="2318"/>
    <cellStyle name="Cálculo 3 5 2 3" xfId="2319"/>
    <cellStyle name="Cálculo 3 5 2 3 2" xfId="2320"/>
    <cellStyle name="Cálculo 3 5 2 4" xfId="2321"/>
    <cellStyle name="Cálculo 3 5 2 4 2" xfId="2322"/>
    <cellStyle name="Cálculo 3 5 2 5" xfId="2323"/>
    <cellStyle name="Cálculo 3 5 2 5 2" xfId="2324"/>
    <cellStyle name="Cálculo 3 5 2 6" xfId="2325"/>
    <cellStyle name="Cálculo 3 5 2 6 2" xfId="2326"/>
    <cellStyle name="Cálculo 3 5 2 7" xfId="2327"/>
    <cellStyle name="Cálculo 3 5 2 7 2" xfId="2328"/>
    <cellStyle name="Cálculo 3 5 2 8" xfId="2329"/>
    <cellStyle name="Cálculo 3 5 2 8 2" xfId="2330"/>
    <cellStyle name="Cálculo 3 5 2 9" xfId="2331"/>
    <cellStyle name="Cálculo 3 5 2 9 2" xfId="2332"/>
    <cellStyle name="Cálculo 3 5 3" xfId="2333"/>
    <cellStyle name="Cálculo 3 5 3 10" xfId="2334"/>
    <cellStyle name="Cálculo 3 5 3 10 2" xfId="2335"/>
    <cellStyle name="Cálculo 3 5 3 11" xfId="2336"/>
    <cellStyle name="Cálculo 3 5 3 2" xfId="2337"/>
    <cellStyle name="Cálculo 3 5 3 2 2" xfId="2338"/>
    <cellStyle name="Cálculo 3 5 3 3" xfId="2339"/>
    <cellStyle name="Cálculo 3 5 3 3 2" xfId="2340"/>
    <cellStyle name="Cálculo 3 5 3 4" xfId="2341"/>
    <cellStyle name="Cálculo 3 5 3 4 2" xfId="2342"/>
    <cellStyle name="Cálculo 3 5 3 5" xfId="2343"/>
    <cellStyle name="Cálculo 3 5 3 5 2" xfId="2344"/>
    <cellStyle name="Cálculo 3 5 3 6" xfId="2345"/>
    <cellStyle name="Cálculo 3 5 3 6 2" xfId="2346"/>
    <cellStyle name="Cálculo 3 5 3 7" xfId="2347"/>
    <cellStyle name="Cálculo 3 5 3 7 2" xfId="2348"/>
    <cellStyle name="Cálculo 3 5 3 8" xfId="2349"/>
    <cellStyle name="Cálculo 3 5 3 8 2" xfId="2350"/>
    <cellStyle name="Cálculo 3 5 3 9" xfId="2351"/>
    <cellStyle name="Cálculo 3 5 3 9 2" xfId="2352"/>
    <cellStyle name="Cálculo 3 5 4" xfId="2353"/>
    <cellStyle name="Cálculo 3 5 4 2" xfId="2354"/>
    <cellStyle name="Cálculo 3 5 5" xfId="2355"/>
    <cellStyle name="Cálculo 3 5 5 2" xfId="2356"/>
    <cellStyle name="Cálculo 3 5 6" xfId="2357"/>
    <cellStyle name="Cálculo 3 5 6 2" xfId="2358"/>
    <cellStyle name="Cálculo 3 5 7" xfId="2359"/>
    <cellStyle name="Cálculo 3 5 7 2" xfId="2360"/>
    <cellStyle name="Cálculo 3 5 8" xfId="2361"/>
    <cellStyle name="Cálculo 3 5 8 2" xfId="2362"/>
    <cellStyle name="Cálculo 3 5 9" xfId="2363"/>
    <cellStyle name="Cálculo 3 5 9 2" xfId="2364"/>
    <cellStyle name="Cálculo 3 6" xfId="2365"/>
    <cellStyle name="Cálculo 3 6 2" xfId="2366"/>
    <cellStyle name="Cálculo 3 7" xfId="2367"/>
    <cellStyle name="Cálculo 3 7 2" xfId="2368"/>
    <cellStyle name="Cálculo 3 8" xfId="2369"/>
    <cellStyle name="Cálculo 3 8 2" xfId="2370"/>
    <cellStyle name="Cálculo 3 9" xfId="2371"/>
    <cellStyle name="Cálculo 3 9 2" xfId="2372"/>
    <cellStyle name="Cálculo 4" xfId="2373"/>
    <cellStyle name="Cálculo 4 10" xfId="2374"/>
    <cellStyle name="Cálculo 4 10 2" xfId="2375"/>
    <cellStyle name="Cálculo 4 11" xfId="2376"/>
    <cellStyle name="Cálculo 4 11 2" xfId="2377"/>
    <cellStyle name="Cálculo 4 12" xfId="2378"/>
    <cellStyle name="Cálculo 4 12 2" xfId="2379"/>
    <cellStyle name="Cálculo 4 13" xfId="2380"/>
    <cellStyle name="Cálculo 4 13 2" xfId="2381"/>
    <cellStyle name="Cálculo 4 14" xfId="2382"/>
    <cellStyle name="Cálculo 4 14 2" xfId="2383"/>
    <cellStyle name="Cálculo 4 15" xfId="2384"/>
    <cellStyle name="Cálculo 4 15 2" xfId="2385"/>
    <cellStyle name="Cálculo 4 16" xfId="2386"/>
    <cellStyle name="Cálculo 4 17" xfId="2387"/>
    <cellStyle name="Cálculo 4 18" xfId="2388"/>
    <cellStyle name="Cálculo 4 2" xfId="2389"/>
    <cellStyle name="Cálculo 4 2 10" xfId="2390"/>
    <cellStyle name="Cálculo 4 2 10 2" xfId="2391"/>
    <cellStyle name="Cálculo 4 2 11" xfId="2392"/>
    <cellStyle name="Cálculo 4 2 11 2" xfId="2393"/>
    <cellStyle name="Cálculo 4 2 12" xfId="2394"/>
    <cellStyle name="Cálculo 4 2 12 2" xfId="2395"/>
    <cellStyle name="Cálculo 4 2 13" xfId="2396"/>
    <cellStyle name="Cálculo 4 2 13 2" xfId="2397"/>
    <cellStyle name="Cálculo 4 2 14" xfId="2398"/>
    <cellStyle name="Cálculo 4 2 14 2" xfId="2399"/>
    <cellStyle name="Cálculo 4 2 15" xfId="2400"/>
    <cellStyle name="Cálculo 4 2 16" xfId="2401"/>
    <cellStyle name="Cálculo 4 2 2" xfId="2402"/>
    <cellStyle name="Cálculo 4 2 2 10" xfId="2403"/>
    <cellStyle name="Cálculo 4 2 2 10 2" xfId="2404"/>
    <cellStyle name="Cálculo 4 2 2 11" xfId="2405"/>
    <cellStyle name="Cálculo 4 2 2 11 2" xfId="2406"/>
    <cellStyle name="Cálculo 4 2 2 12" xfId="2407"/>
    <cellStyle name="Cálculo 4 2 2 12 2" xfId="2408"/>
    <cellStyle name="Cálculo 4 2 2 13" xfId="2409"/>
    <cellStyle name="Cálculo 4 2 2 2" xfId="2410"/>
    <cellStyle name="Cálculo 4 2 2 2 10" xfId="2411"/>
    <cellStyle name="Cálculo 4 2 2 2 10 2" xfId="2412"/>
    <cellStyle name="Cálculo 4 2 2 2 11" xfId="2413"/>
    <cellStyle name="Cálculo 4 2 2 2 2" xfId="2414"/>
    <cellStyle name="Cálculo 4 2 2 2 2 2" xfId="2415"/>
    <cellStyle name="Cálculo 4 2 2 2 3" xfId="2416"/>
    <cellStyle name="Cálculo 4 2 2 2 3 2" xfId="2417"/>
    <cellStyle name="Cálculo 4 2 2 2 4" xfId="2418"/>
    <cellStyle name="Cálculo 4 2 2 2 4 2" xfId="2419"/>
    <cellStyle name="Cálculo 4 2 2 2 5" xfId="2420"/>
    <cellStyle name="Cálculo 4 2 2 2 5 2" xfId="2421"/>
    <cellStyle name="Cálculo 4 2 2 2 6" xfId="2422"/>
    <cellStyle name="Cálculo 4 2 2 2 6 2" xfId="2423"/>
    <cellStyle name="Cálculo 4 2 2 2 7" xfId="2424"/>
    <cellStyle name="Cálculo 4 2 2 2 7 2" xfId="2425"/>
    <cellStyle name="Cálculo 4 2 2 2 8" xfId="2426"/>
    <cellStyle name="Cálculo 4 2 2 2 8 2" xfId="2427"/>
    <cellStyle name="Cálculo 4 2 2 2 9" xfId="2428"/>
    <cellStyle name="Cálculo 4 2 2 2 9 2" xfId="2429"/>
    <cellStyle name="Cálculo 4 2 2 3" xfId="2430"/>
    <cellStyle name="Cálculo 4 2 2 3 10" xfId="2431"/>
    <cellStyle name="Cálculo 4 2 2 3 10 2" xfId="2432"/>
    <cellStyle name="Cálculo 4 2 2 3 11" xfId="2433"/>
    <cellStyle name="Cálculo 4 2 2 3 2" xfId="2434"/>
    <cellStyle name="Cálculo 4 2 2 3 2 2" xfId="2435"/>
    <cellStyle name="Cálculo 4 2 2 3 3" xfId="2436"/>
    <cellStyle name="Cálculo 4 2 2 3 3 2" xfId="2437"/>
    <cellStyle name="Cálculo 4 2 2 3 4" xfId="2438"/>
    <cellStyle name="Cálculo 4 2 2 3 4 2" xfId="2439"/>
    <cellStyle name="Cálculo 4 2 2 3 5" xfId="2440"/>
    <cellStyle name="Cálculo 4 2 2 3 5 2" xfId="2441"/>
    <cellStyle name="Cálculo 4 2 2 3 6" xfId="2442"/>
    <cellStyle name="Cálculo 4 2 2 3 6 2" xfId="2443"/>
    <cellStyle name="Cálculo 4 2 2 3 7" xfId="2444"/>
    <cellStyle name="Cálculo 4 2 2 3 7 2" xfId="2445"/>
    <cellStyle name="Cálculo 4 2 2 3 8" xfId="2446"/>
    <cellStyle name="Cálculo 4 2 2 3 8 2" xfId="2447"/>
    <cellStyle name="Cálculo 4 2 2 3 9" xfId="2448"/>
    <cellStyle name="Cálculo 4 2 2 3 9 2" xfId="2449"/>
    <cellStyle name="Cálculo 4 2 2 4" xfId="2450"/>
    <cellStyle name="Cálculo 4 2 2 4 2" xfId="2451"/>
    <cellStyle name="Cálculo 4 2 2 5" xfId="2452"/>
    <cellStyle name="Cálculo 4 2 2 5 2" xfId="2453"/>
    <cellStyle name="Cálculo 4 2 2 6" xfId="2454"/>
    <cellStyle name="Cálculo 4 2 2 6 2" xfId="2455"/>
    <cellStyle name="Cálculo 4 2 2 7" xfId="2456"/>
    <cellStyle name="Cálculo 4 2 2 7 2" xfId="2457"/>
    <cellStyle name="Cálculo 4 2 2 8" xfId="2458"/>
    <cellStyle name="Cálculo 4 2 2 8 2" xfId="2459"/>
    <cellStyle name="Cálculo 4 2 2 9" xfId="2460"/>
    <cellStyle name="Cálculo 4 2 2 9 2" xfId="2461"/>
    <cellStyle name="Cálculo 4 2 3" xfId="2462"/>
    <cellStyle name="Cálculo 4 2 3 10" xfId="2463"/>
    <cellStyle name="Cálculo 4 2 3 10 2" xfId="2464"/>
    <cellStyle name="Cálculo 4 2 3 11" xfId="2465"/>
    <cellStyle name="Cálculo 4 2 3 11 2" xfId="2466"/>
    <cellStyle name="Cálculo 4 2 3 12" xfId="2467"/>
    <cellStyle name="Cálculo 4 2 3 12 2" xfId="2468"/>
    <cellStyle name="Cálculo 4 2 3 13" xfId="2469"/>
    <cellStyle name="Cálculo 4 2 3 2" xfId="2470"/>
    <cellStyle name="Cálculo 4 2 3 2 10" xfId="2471"/>
    <cellStyle name="Cálculo 4 2 3 2 10 2" xfId="2472"/>
    <cellStyle name="Cálculo 4 2 3 2 11" xfId="2473"/>
    <cellStyle name="Cálculo 4 2 3 2 2" xfId="2474"/>
    <cellStyle name="Cálculo 4 2 3 2 2 2" xfId="2475"/>
    <cellStyle name="Cálculo 4 2 3 2 3" xfId="2476"/>
    <cellStyle name="Cálculo 4 2 3 2 3 2" xfId="2477"/>
    <cellStyle name="Cálculo 4 2 3 2 4" xfId="2478"/>
    <cellStyle name="Cálculo 4 2 3 2 4 2" xfId="2479"/>
    <cellStyle name="Cálculo 4 2 3 2 5" xfId="2480"/>
    <cellStyle name="Cálculo 4 2 3 2 5 2" xfId="2481"/>
    <cellStyle name="Cálculo 4 2 3 2 6" xfId="2482"/>
    <cellStyle name="Cálculo 4 2 3 2 6 2" xfId="2483"/>
    <cellStyle name="Cálculo 4 2 3 2 7" xfId="2484"/>
    <cellStyle name="Cálculo 4 2 3 2 7 2" xfId="2485"/>
    <cellStyle name="Cálculo 4 2 3 2 8" xfId="2486"/>
    <cellStyle name="Cálculo 4 2 3 2 8 2" xfId="2487"/>
    <cellStyle name="Cálculo 4 2 3 2 9" xfId="2488"/>
    <cellStyle name="Cálculo 4 2 3 2 9 2" xfId="2489"/>
    <cellStyle name="Cálculo 4 2 3 3" xfId="2490"/>
    <cellStyle name="Cálculo 4 2 3 3 10" xfId="2491"/>
    <cellStyle name="Cálculo 4 2 3 3 10 2" xfId="2492"/>
    <cellStyle name="Cálculo 4 2 3 3 11" xfId="2493"/>
    <cellStyle name="Cálculo 4 2 3 3 2" xfId="2494"/>
    <cellStyle name="Cálculo 4 2 3 3 2 2" xfId="2495"/>
    <cellStyle name="Cálculo 4 2 3 3 3" xfId="2496"/>
    <cellStyle name="Cálculo 4 2 3 3 3 2" xfId="2497"/>
    <cellStyle name="Cálculo 4 2 3 3 4" xfId="2498"/>
    <cellStyle name="Cálculo 4 2 3 3 4 2" xfId="2499"/>
    <cellStyle name="Cálculo 4 2 3 3 5" xfId="2500"/>
    <cellStyle name="Cálculo 4 2 3 3 5 2" xfId="2501"/>
    <cellStyle name="Cálculo 4 2 3 3 6" xfId="2502"/>
    <cellStyle name="Cálculo 4 2 3 3 6 2" xfId="2503"/>
    <cellStyle name="Cálculo 4 2 3 3 7" xfId="2504"/>
    <cellStyle name="Cálculo 4 2 3 3 7 2" xfId="2505"/>
    <cellStyle name="Cálculo 4 2 3 3 8" xfId="2506"/>
    <cellStyle name="Cálculo 4 2 3 3 8 2" xfId="2507"/>
    <cellStyle name="Cálculo 4 2 3 3 9" xfId="2508"/>
    <cellStyle name="Cálculo 4 2 3 3 9 2" xfId="2509"/>
    <cellStyle name="Cálculo 4 2 3 4" xfId="2510"/>
    <cellStyle name="Cálculo 4 2 3 4 2" xfId="2511"/>
    <cellStyle name="Cálculo 4 2 3 5" xfId="2512"/>
    <cellStyle name="Cálculo 4 2 3 5 2" xfId="2513"/>
    <cellStyle name="Cálculo 4 2 3 6" xfId="2514"/>
    <cellStyle name="Cálculo 4 2 3 6 2" xfId="2515"/>
    <cellStyle name="Cálculo 4 2 3 7" xfId="2516"/>
    <cellStyle name="Cálculo 4 2 3 7 2" xfId="2517"/>
    <cellStyle name="Cálculo 4 2 3 8" xfId="2518"/>
    <cellStyle name="Cálculo 4 2 3 8 2" xfId="2519"/>
    <cellStyle name="Cálculo 4 2 3 9" xfId="2520"/>
    <cellStyle name="Cálculo 4 2 3 9 2" xfId="2521"/>
    <cellStyle name="Cálculo 4 2 4" xfId="2522"/>
    <cellStyle name="Cálculo 4 2 4 10" xfId="2523"/>
    <cellStyle name="Cálculo 4 2 4 10 2" xfId="2524"/>
    <cellStyle name="Cálculo 4 2 4 11" xfId="2525"/>
    <cellStyle name="Cálculo 4 2 4 2" xfId="2526"/>
    <cellStyle name="Cálculo 4 2 4 2 2" xfId="2527"/>
    <cellStyle name="Cálculo 4 2 4 3" xfId="2528"/>
    <cellStyle name="Cálculo 4 2 4 3 2" xfId="2529"/>
    <cellStyle name="Cálculo 4 2 4 4" xfId="2530"/>
    <cellStyle name="Cálculo 4 2 4 4 2" xfId="2531"/>
    <cellStyle name="Cálculo 4 2 4 5" xfId="2532"/>
    <cellStyle name="Cálculo 4 2 4 5 2" xfId="2533"/>
    <cellStyle name="Cálculo 4 2 4 6" xfId="2534"/>
    <cellStyle name="Cálculo 4 2 4 6 2" xfId="2535"/>
    <cellStyle name="Cálculo 4 2 4 7" xfId="2536"/>
    <cellStyle name="Cálculo 4 2 4 7 2" xfId="2537"/>
    <cellStyle name="Cálculo 4 2 4 8" xfId="2538"/>
    <cellStyle name="Cálculo 4 2 4 8 2" xfId="2539"/>
    <cellStyle name="Cálculo 4 2 4 9" xfId="2540"/>
    <cellStyle name="Cálculo 4 2 4 9 2" xfId="2541"/>
    <cellStyle name="Cálculo 4 2 5" xfId="2542"/>
    <cellStyle name="Cálculo 4 2 5 10" xfId="2543"/>
    <cellStyle name="Cálculo 4 2 5 10 2" xfId="2544"/>
    <cellStyle name="Cálculo 4 2 5 11" xfId="2545"/>
    <cellStyle name="Cálculo 4 2 5 2" xfId="2546"/>
    <cellStyle name="Cálculo 4 2 5 2 2" xfId="2547"/>
    <cellStyle name="Cálculo 4 2 5 3" xfId="2548"/>
    <cellStyle name="Cálculo 4 2 5 3 2" xfId="2549"/>
    <cellStyle name="Cálculo 4 2 5 4" xfId="2550"/>
    <cellStyle name="Cálculo 4 2 5 4 2" xfId="2551"/>
    <cellStyle name="Cálculo 4 2 5 5" xfId="2552"/>
    <cellStyle name="Cálculo 4 2 5 5 2" xfId="2553"/>
    <cellStyle name="Cálculo 4 2 5 6" xfId="2554"/>
    <cellStyle name="Cálculo 4 2 5 6 2" xfId="2555"/>
    <cellStyle name="Cálculo 4 2 5 7" xfId="2556"/>
    <cellStyle name="Cálculo 4 2 5 7 2" xfId="2557"/>
    <cellStyle name="Cálculo 4 2 5 8" xfId="2558"/>
    <cellStyle name="Cálculo 4 2 5 8 2" xfId="2559"/>
    <cellStyle name="Cálculo 4 2 5 9" xfId="2560"/>
    <cellStyle name="Cálculo 4 2 5 9 2" xfId="2561"/>
    <cellStyle name="Cálculo 4 2 6" xfId="2562"/>
    <cellStyle name="Cálculo 4 2 6 2" xfId="2563"/>
    <cellStyle name="Cálculo 4 2 7" xfId="2564"/>
    <cellStyle name="Cálculo 4 2 7 2" xfId="2565"/>
    <cellStyle name="Cálculo 4 2 8" xfId="2566"/>
    <cellStyle name="Cálculo 4 2 8 2" xfId="2567"/>
    <cellStyle name="Cálculo 4 2 9" xfId="2568"/>
    <cellStyle name="Cálculo 4 2 9 2" xfId="2569"/>
    <cellStyle name="Cálculo 4 3" xfId="2570"/>
    <cellStyle name="Cálculo 4 3 10" xfId="2571"/>
    <cellStyle name="Cálculo 4 3 10 2" xfId="2572"/>
    <cellStyle name="Cálculo 4 3 11" xfId="2573"/>
    <cellStyle name="Cálculo 4 3 11 2" xfId="2574"/>
    <cellStyle name="Cálculo 4 3 12" xfId="2575"/>
    <cellStyle name="Cálculo 4 3 12 2" xfId="2576"/>
    <cellStyle name="Cálculo 4 3 13" xfId="2577"/>
    <cellStyle name="Cálculo 4 3 2" xfId="2578"/>
    <cellStyle name="Cálculo 4 3 2 10" xfId="2579"/>
    <cellStyle name="Cálculo 4 3 2 10 2" xfId="2580"/>
    <cellStyle name="Cálculo 4 3 2 11" xfId="2581"/>
    <cellStyle name="Cálculo 4 3 2 2" xfId="2582"/>
    <cellStyle name="Cálculo 4 3 2 2 2" xfId="2583"/>
    <cellStyle name="Cálculo 4 3 2 3" xfId="2584"/>
    <cellStyle name="Cálculo 4 3 2 3 2" xfId="2585"/>
    <cellStyle name="Cálculo 4 3 2 4" xfId="2586"/>
    <cellStyle name="Cálculo 4 3 2 4 2" xfId="2587"/>
    <cellStyle name="Cálculo 4 3 2 5" xfId="2588"/>
    <cellStyle name="Cálculo 4 3 2 5 2" xfId="2589"/>
    <cellStyle name="Cálculo 4 3 2 6" xfId="2590"/>
    <cellStyle name="Cálculo 4 3 2 6 2" xfId="2591"/>
    <cellStyle name="Cálculo 4 3 2 7" xfId="2592"/>
    <cellStyle name="Cálculo 4 3 2 7 2" xfId="2593"/>
    <cellStyle name="Cálculo 4 3 2 8" xfId="2594"/>
    <cellStyle name="Cálculo 4 3 2 8 2" xfId="2595"/>
    <cellStyle name="Cálculo 4 3 2 9" xfId="2596"/>
    <cellStyle name="Cálculo 4 3 2 9 2" xfId="2597"/>
    <cellStyle name="Cálculo 4 3 3" xfId="2598"/>
    <cellStyle name="Cálculo 4 3 3 10" xfId="2599"/>
    <cellStyle name="Cálculo 4 3 3 10 2" xfId="2600"/>
    <cellStyle name="Cálculo 4 3 3 11" xfId="2601"/>
    <cellStyle name="Cálculo 4 3 3 2" xfId="2602"/>
    <cellStyle name="Cálculo 4 3 3 2 2" xfId="2603"/>
    <cellStyle name="Cálculo 4 3 3 3" xfId="2604"/>
    <cellStyle name="Cálculo 4 3 3 3 2" xfId="2605"/>
    <cellStyle name="Cálculo 4 3 3 4" xfId="2606"/>
    <cellStyle name="Cálculo 4 3 3 4 2" xfId="2607"/>
    <cellStyle name="Cálculo 4 3 3 5" xfId="2608"/>
    <cellStyle name="Cálculo 4 3 3 5 2" xfId="2609"/>
    <cellStyle name="Cálculo 4 3 3 6" xfId="2610"/>
    <cellStyle name="Cálculo 4 3 3 6 2" xfId="2611"/>
    <cellStyle name="Cálculo 4 3 3 7" xfId="2612"/>
    <cellStyle name="Cálculo 4 3 3 7 2" xfId="2613"/>
    <cellStyle name="Cálculo 4 3 3 8" xfId="2614"/>
    <cellStyle name="Cálculo 4 3 3 8 2" xfId="2615"/>
    <cellStyle name="Cálculo 4 3 3 9" xfId="2616"/>
    <cellStyle name="Cálculo 4 3 3 9 2" xfId="2617"/>
    <cellStyle name="Cálculo 4 3 4" xfId="2618"/>
    <cellStyle name="Cálculo 4 3 4 2" xfId="2619"/>
    <cellStyle name="Cálculo 4 3 5" xfId="2620"/>
    <cellStyle name="Cálculo 4 3 5 2" xfId="2621"/>
    <cellStyle name="Cálculo 4 3 6" xfId="2622"/>
    <cellStyle name="Cálculo 4 3 6 2" xfId="2623"/>
    <cellStyle name="Cálculo 4 3 7" xfId="2624"/>
    <cellStyle name="Cálculo 4 3 7 2" xfId="2625"/>
    <cellStyle name="Cálculo 4 3 8" xfId="2626"/>
    <cellStyle name="Cálculo 4 3 8 2" xfId="2627"/>
    <cellStyle name="Cálculo 4 3 9" xfId="2628"/>
    <cellStyle name="Cálculo 4 3 9 2" xfId="2629"/>
    <cellStyle name="Cálculo 4 4" xfId="2630"/>
    <cellStyle name="Cálculo 4 4 10" xfId="2631"/>
    <cellStyle name="Cálculo 4 4 10 2" xfId="2632"/>
    <cellStyle name="Cálculo 4 4 11" xfId="2633"/>
    <cellStyle name="Cálculo 4 4 11 2" xfId="2634"/>
    <cellStyle name="Cálculo 4 4 12" xfId="2635"/>
    <cellStyle name="Cálculo 4 4 12 2" xfId="2636"/>
    <cellStyle name="Cálculo 4 4 13" xfId="2637"/>
    <cellStyle name="Cálculo 4 4 2" xfId="2638"/>
    <cellStyle name="Cálculo 4 4 2 10" xfId="2639"/>
    <cellStyle name="Cálculo 4 4 2 10 2" xfId="2640"/>
    <cellStyle name="Cálculo 4 4 2 11" xfId="2641"/>
    <cellStyle name="Cálculo 4 4 2 2" xfId="2642"/>
    <cellStyle name="Cálculo 4 4 2 2 2" xfId="2643"/>
    <cellStyle name="Cálculo 4 4 2 3" xfId="2644"/>
    <cellStyle name="Cálculo 4 4 2 3 2" xfId="2645"/>
    <cellStyle name="Cálculo 4 4 2 4" xfId="2646"/>
    <cellStyle name="Cálculo 4 4 2 4 2" xfId="2647"/>
    <cellStyle name="Cálculo 4 4 2 5" xfId="2648"/>
    <cellStyle name="Cálculo 4 4 2 5 2" xfId="2649"/>
    <cellStyle name="Cálculo 4 4 2 6" xfId="2650"/>
    <cellStyle name="Cálculo 4 4 2 6 2" xfId="2651"/>
    <cellStyle name="Cálculo 4 4 2 7" xfId="2652"/>
    <cellStyle name="Cálculo 4 4 2 7 2" xfId="2653"/>
    <cellStyle name="Cálculo 4 4 2 8" xfId="2654"/>
    <cellStyle name="Cálculo 4 4 2 8 2" xfId="2655"/>
    <cellStyle name="Cálculo 4 4 2 9" xfId="2656"/>
    <cellStyle name="Cálculo 4 4 2 9 2" xfId="2657"/>
    <cellStyle name="Cálculo 4 4 3" xfId="2658"/>
    <cellStyle name="Cálculo 4 4 3 10" xfId="2659"/>
    <cellStyle name="Cálculo 4 4 3 10 2" xfId="2660"/>
    <cellStyle name="Cálculo 4 4 3 11" xfId="2661"/>
    <cellStyle name="Cálculo 4 4 3 2" xfId="2662"/>
    <cellStyle name="Cálculo 4 4 3 2 2" xfId="2663"/>
    <cellStyle name="Cálculo 4 4 3 3" xfId="2664"/>
    <cellStyle name="Cálculo 4 4 3 3 2" xfId="2665"/>
    <cellStyle name="Cálculo 4 4 3 4" xfId="2666"/>
    <cellStyle name="Cálculo 4 4 3 4 2" xfId="2667"/>
    <cellStyle name="Cálculo 4 4 3 5" xfId="2668"/>
    <cellStyle name="Cálculo 4 4 3 5 2" xfId="2669"/>
    <cellStyle name="Cálculo 4 4 3 6" xfId="2670"/>
    <cellStyle name="Cálculo 4 4 3 6 2" xfId="2671"/>
    <cellStyle name="Cálculo 4 4 3 7" xfId="2672"/>
    <cellStyle name="Cálculo 4 4 3 7 2" xfId="2673"/>
    <cellStyle name="Cálculo 4 4 3 8" xfId="2674"/>
    <cellStyle name="Cálculo 4 4 3 8 2" xfId="2675"/>
    <cellStyle name="Cálculo 4 4 3 9" xfId="2676"/>
    <cellStyle name="Cálculo 4 4 3 9 2" xfId="2677"/>
    <cellStyle name="Cálculo 4 4 4" xfId="2678"/>
    <cellStyle name="Cálculo 4 4 4 2" xfId="2679"/>
    <cellStyle name="Cálculo 4 4 5" xfId="2680"/>
    <cellStyle name="Cálculo 4 4 5 2" xfId="2681"/>
    <cellStyle name="Cálculo 4 4 6" xfId="2682"/>
    <cellStyle name="Cálculo 4 4 6 2" xfId="2683"/>
    <cellStyle name="Cálculo 4 4 7" xfId="2684"/>
    <cellStyle name="Cálculo 4 4 7 2" xfId="2685"/>
    <cellStyle name="Cálculo 4 4 8" xfId="2686"/>
    <cellStyle name="Cálculo 4 4 8 2" xfId="2687"/>
    <cellStyle name="Cálculo 4 4 9" xfId="2688"/>
    <cellStyle name="Cálculo 4 4 9 2" xfId="2689"/>
    <cellStyle name="Cálculo 4 5" xfId="2690"/>
    <cellStyle name="Cálculo 4 5 10" xfId="2691"/>
    <cellStyle name="Cálculo 4 5 10 2" xfId="2692"/>
    <cellStyle name="Cálculo 4 5 11" xfId="2693"/>
    <cellStyle name="Cálculo 4 5 2" xfId="2694"/>
    <cellStyle name="Cálculo 4 5 2 2" xfId="2695"/>
    <cellStyle name="Cálculo 4 5 3" xfId="2696"/>
    <cellStyle name="Cálculo 4 5 3 2" xfId="2697"/>
    <cellStyle name="Cálculo 4 5 4" xfId="2698"/>
    <cellStyle name="Cálculo 4 5 4 2" xfId="2699"/>
    <cellStyle name="Cálculo 4 5 5" xfId="2700"/>
    <cellStyle name="Cálculo 4 5 5 2" xfId="2701"/>
    <cellStyle name="Cálculo 4 5 6" xfId="2702"/>
    <cellStyle name="Cálculo 4 5 6 2" xfId="2703"/>
    <cellStyle name="Cálculo 4 5 7" xfId="2704"/>
    <cellStyle name="Cálculo 4 5 7 2" xfId="2705"/>
    <cellStyle name="Cálculo 4 5 8" xfId="2706"/>
    <cellStyle name="Cálculo 4 5 8 2" xfId="2707"/>
    <cellStyle name="Cálculo 4 5 9" xfId="2708"/>
    <cellStyle name="Cálculo 4 5 9 2" xfId="2709"/>
    <cellStyle name="Cálculo 4 6" xfId="2710"/>
    <cellStyle name="Cálculo 4 6 10" xfId="2711"/>
    <cellStyle name="Cálculo 4 6 10 2" xfId="2712"/>
    <cellStyle name="Cálculo 4 6 11" xfId="2713"/>
    <cellStyle name="Cálculo 4 6 2" xfId="2714"/>
    <cellStyle name="Cálculo 4 6 2 2" xfId="2715"/>
    <cellStyle name="Cálculo 4 6 3" xfId="2716"/>
    <cellStyle name="Cálculo 4 6 3 2" xfId="2717"/>
    <cellStyle name="Cálculo 4 6 4" xfId="2718"/>
    <cellStyle name="Cálculo 4 6 4 2" xfId="2719"/>
    <cellStyle name="Cálculo 4 6 5" xfId="2720"/>
    <cellStyle name="Cálculo 4 6 5 2" xfId="2721"/>
    <cellStyle name="Cálculo 4 6 6" xfId="2722"/>
    <cellStyle name="Cálculo 4 6 6 2" xfId="2723"/>
    <cellStyle name="Cálculo 4 6 7" xfId="2724"/>
    <cellStyle name="Cálculo 4 6 7 2" xfId="2725"/>
    <cellStyle name="Cálculo 4 6 8" xfId="2726"/>
    <cellStyle name="Cálculo 4 6 8 2" xfId="2727"/>
    <cellStyle name="Cálculo 4 6 9" xfId="2728"/>
    <cellStyle name="Cálculo 4 6 9 2" xfId="2729"/>
    <cellStyle name="Cálculo 4 7" xfId="2730"/>
    <cellStyle name="Cálculo 4 7 2" xfId="2731"/>
    <cellStyle name="Cálculo 4 8" xfId="2732"/>
    <cellStyle name="Cálculo 4 8 2" xfId="2733"/>
    <cellStyle name="Cálculo 4 9" xfId="2734"/>
    <cellStyle name="Cálculo 4 9 2" xfId="2735"/>
    <cellStyle name="Cálculo 5" xfId="2736"/>
    <cellStyle name="Cálculo 5 10" xfId="2737"/>
    <cellStyle name="Cálculo 5 10 2" xfId="2738"/>
    <cellStyle name="Cálculo 5 11" xfId="2739"/>
    <cellStyle name="Cálculo 5 11 2" xfId="2740"/>
    <cellStyle name="Cálculo 5 12" xfId="2741"/>
    <cellStyle name="Cálculo 5 12 2" xfId="2742"/>
    <cellStyle name="Cálculo 5 13" xfId="2743"/>
    <cellStyle name="Cálculo 5 2" xfId="2744"/>
    <cellStyle name="Cálculo 5 2 10" xfId="2745"/>
    <cellStyle name="Cálculo 5 2 10 2" xfId="2746"/>
    <cellStyle name="Cálculo 5 2 11" xfId="2747"/>
    <cellStyle name="Cálculo 5 2 2" xfId="2748"/>
    <cellStyle name="Cálculo 5 2 2 2" xfId="2749"/>
    <cellStyle name="Cálculo 5 2 3" xfId="2750"/>
    <cellStyle name="Cálculo 5 2 3 2" xfId="2751"/>
    <cellStyle name="Cálculo 5 2 4" xfId="2752"/>
    <cellStyle name="Cálculo 5 2 4 2" xfId="2753"/>
    <cellStyle name="Cálculo 5 2 5" xfId="2754"/>
    <cellStyle name="Cálculo 5 2 5 2" xfId="2755"/>
    <cellStyle name="Cálculo 5 2 6" xfId="2756"/>
    <cellStyle name="Cálculo 5 2 6 2" xfId="2757"/>
    <cellStyle name="Cálculo 5 2 7" xfId="2758"/>
    <cellStyle name="Cálculo 5 2 7 2" xfId="2759"/>
    <cellStyle name="Cálculo 5 2 8" xfId="2760"/>
    <cellStyle name="Cálculo 5 2 8 2" xfId="2761"/>
    <cellStyle name="Cálculo 5 2 9" xfId="2762"/>
    <cellStyle name="Cálculo 5 2 9 2" xfId="2763"/>
    <cellStyle name="Cálculo 5 3" xfId="2764"/>
    <cellStyle name="Cálculo 5 3 10" xfId="2765"/>
    <cellStyle name="Cálculo 5 3 10 2" xfId="2766"/>
    <cellStyle name="Cálculo 5 3 11" xfId="2767"/>
    <cellStyle name="Cálculo 5 3 2" xfId="2768"/>
    <cellStyle name="Cálculo 5 3 2 2" xfId="2769"/>
    <cellStyle name="Cálculo 5 3 3" xfId="2770"/>
    <cellStyle name="Cálculo 5 3 3 2" xfId="2771"/>
    <cellStyle name="Cálculo 5 3 4" xfId="2772"/>
    <cellStyle name="Cálculo 5 3 4 2" xfId="2773"/>
    <cellStyle name="Cálculo 5 3 5" xfId="2774"/>
    <cellStyle name="Cálculo 5 3 5 2" xfId="2775"/>
    <cellStyle name="Cálculo 5 3 6" xfId="2776"/>
    <cellStyle name="Cálculo 5 3 6 2" xfId="2777"/>
    <cellStyle name="Cálculo 5 3 7" xfId="2778"/>
    <cellStyle name="Cálculo 5 3 7 2" xfId="2779"/>
    <cellStyle name="Cálculo 5 3 8" xfId="2780"/>
    <cellStyle name="Cálculo 5 3 8 2" xfId="2781"/>
    <cellStyle name="Cálculo 5 3 9" xfId="2782"/>
    <cellStyle name="Cálculo 5 3 9 2" xfId="2783"/>
    <cellStyle name="Cálculo 5 4" xfId="2784"/>
    <cellStyle name="Cálculo 5 4 2" xfId="2785"/>
    <cellStyle name="Cálculo 5 5" xfId="2786"/>
    <cellStyle name="Cálculo 5 5 2" xfId="2787"/>
    <cellStyle name="Cálculo 5 6" xfId="2788"/>
    <cellStyle name="Cálculo 5 6 2" xfId="2789"/>
    <cellStyle name="Cálculo 5 7" xfId="2790"/>
    <cellStyle name="Cálculo 5 7 2" xfId="2791"/>
    <cellStyle name="Cálculo 5 8" xfId="2792"/>
    <cellStyle name="Cálculo 5 8 2" xfId="2793"/>
    <cellStyle name="Cálculo 5 9" xfId="2794"/>
    <cellStyle name="Cálculo 5 9 2" xfId="2795"/>
    <cellStyle name="Cálculo 6" xfId="2796"/>
    <cellStyle name="Cálculo 6 10" xfId="2797"/>
    <cellStyle name="Cálculo 6 10 2" xfId="2798"/>
    <cellStyle name="Cálculo 6 11" xfId="2799"/>
    <cellStyle name="Cálculo 6 11 2" xfId="2800"/>
    <cellStyle name="Cálculo 6 12" xfId="2801"/>
    <cellStyle name="Cálculo 6 12 2" xfId="2802"/>
    <cellStyle name="Cálculo 6 13" xfId="2803"/>
    <cellStyle name="Cálculo 6 2" xfId="2804"/>
    <cellStyle name="Cálculo 6 2 10" xfId="2805"/>
    <cellStyle name="Cálculo 6 2 10 2" xfId="2806"/>
    <cellStyle name="Cálculo 6 2 11" xfId="2807"/>
    <cellStyle name="Cálculo 6 2 2" xfId="2808"/>
    <cellStyle name="Cálculo 6 2 2 2" xfId="2809"/>
    <cellStyle name="Cálculo 6 2 3" xfId="2810"/>
    <cellStyle name="Cálculo 6 2 3 2" xfId="2811"/>
    <cellStyle name="Cálculo 6 2 4" xfId="2812"/>
    <cellStyle name="Cálculo 6 2 4 2" xfId="2813"/>
    <cellStyle name="Cálculo 6 2 5" xfId="2814"/>
    <cellStyle name="Cálculo 6 2 5 2" xfId="2815"/>
    <cellStyle name="Cálculo 6 2 6" xfId="2816"/>
    <cellStyle name="Cálculo 6 2 6 2" xfId="2817"/>
    <cellStyle name="Cálculo 6 2 7" xfId="2818"/>
    <cellStyle name="Cálculo 6 2 7 2" xfId="2819"/>
    <cellStyle name="Cálculo 6 2 8" xfId="2820"/>
    <cellStyle name="Cálculo 6 2 8 2" xfId="2821"/>
    <cellStyle name="Cálculo 6 2 9" xfId="2822"/>
    <cellStyle name="Cálculo 6 2 9 2" xfId="2823"/>
    <cellStyle name="Cálculo 6 3" xfId="2824"/>
    <cellStyle name="Cálculo 6 3 10" xfId="2825"/>
    <cellStyle name="Cálculo 6 3 10 2" xfId="2826"/>
    <cellStyle name="Cálculo 6 3 11" xfId="2827"/>
    <cellStyle name="Cálculo 6 3 2" xfId="2828"/>
    <cellStyle name="Cálculo 6 3 2 2" xfId="2829"/>
    <cellStyle name="Cálculo 6 3 3" xfId="2830"/>
    <cellStyle name="Cálculo 6 3 3 2" xfId="2831"/>
    <cellStyle name="Cálculo 6 3 4" xfId="2832"/>
    <cellStyle name="Cálculo 6 3 4 2" xfId="2833"/>
    <cellStyle name="Cálculo 6 3 5" xfId="2834"/>
    <cellStyle name="Cálculo 6 3 5 2" xfId="2835"/>
    <cellStyle name="Cálculo 6 3 6" xfId="2836"/>
    <cellStyle name="Cálculo 6 3 6 2" xfId="2837"/>
    <cellStyle name="Cálculo 6 3 7" xfId="2838"/>
    <cellStyle name="Cálculo 6 3 7 2" xfId="2839"/>
    <cellStyle name="Cálculo 6 3 8" xfId="2840"/>
    <cellStyle name="Cálculo 6 3 8 2" xfId="2841"/>
    <cellStyle name="Cálculo 6 3 9" xfId="2842"/>
    <cellStyle name="Cálculo 6 3 9 2" xfId="2843"/>
    <cellStyle name="Cálculo 6 4" xfId="2844"/>
    <cellStyle name="Cálculo 6 4 2" xfId="2845"/>
    <cellStyle name="Cálculo 6 5" xfId="2846"/>
    <cellStyle name="Cálculo 6 5 2" xfId="2847"/>
    <cellStyle name="Cálculo 6 6" xfId="2848"/>
    <cellStyle name="Cálculo 6 6 2" xfId="2849"/>
    <cellStyle name="Cálculo 6 7" xfId="2850"/>
    <cellStyle name="Cálculo 6 7 2" xfId="2851"/>
    <cellStyle name="Cálculo 6 8" xfId="2852"/>
    <cellStyle name="Cálculo 6 8 2" xfId="2853"/>
    <cellStyle name="Cálculo 6 9" xfId="2854"/>
    <cellStyle name="Cálculo 6 9 2" xfId="2855"/>
    <cellStyle name="Cálculo 7" xfId="2856"/>
    <cellStyle name="Cálculo 7 10" xfId="2857"/>
    <cellStyle name="Cálculo 7 10 2" xfId="2858"/>
    <cellStyle name="Cálculo 7 11" xfId="2859"/>
    <cellStyle name="Cálculo 7 11 2" xfId="2860"/>
    <cellStyle name="Cálculo 7 12" xfId="2861"/>
    <cellStyle name="Cálculo 7 12 2" xfId="2862"/>
    <cellStyle name="Cálculo 7 13" xfId="2863"/>
    <cellStyle name="Cálculo 7 2" xfId="2864"/>
    <cellStyle name="Cálculo 7 2 10" xfId="2865"/>
    <cellStyle name="Cálculo 7 2 10 2" xfId="2866"/>
    <cellStyle name="Cálculo 7 2 11" xfId="2867"/>
    <cellStyle name="Cálculo 7 2 2" xfId="2868"/>
    <cellStyle name="Cálculo 7 2 2 2" xfId="2869"/>
    <cellStyle name="Cálculo 7 2 3" xfId="2870"/>
    <cellStyle name="Cálculo 7 2 3 2" xfId="2871"/>
    <cellStyle name="Cálculo 7 2 4" xfId="2872"/>
    <cellStyle name="Cálculo 7 2 4 2" xfId="2873"/>
    <cellStyle name="Cálculo 7 2 5" xfId="2874"/>
    <cellStyle name="Cálculo 7 2 5 2" xfId="2875"/>
    <cellStyle name="Cálculo 7 2 6" xfId="2876"/>
    <cellStyle name="Cálculo 7 2 6 2" xfId="2877"/>
    <cellStyle name="Cálculo 7 2 7" xfId="2878"/>
    <cellStyle name="Cálculo 7 2 7 2" xfId="2879"/>
    <cellStyle name="Cálculo 7 2 8" xfId="2880"/>
    <cellStyle name="Cálculo 7 2 8 2" xfId="2881"/>
    <cellStyle name="Cálculo 7 2 9" xfId="2882"/>
    <cellStyle name="Cálculo 7 2 9 2" xfId="2883"/>
    <cellStyle name="Cálculo 7 3" xfId="2884"/>
    <cellStyle name="Cálculo 7 3 10" xfId="2885"/>
    <cellStyle name="Cálculo 7 3 10 2" xfId="2886"/>
    <cellStyle name="Cálculo 7 3 11" xfId="2887"/>
    <cellStyle name="Cálculo 7 3 2" xfId="2888"/>
    <cellStyle name="Cálculo 7 3 2 2" xfId="2889"/>
    <cellStyle name="Cálculo 7 3 3" xfId="2890"/>
    <cellStyle name="Cálculo 7 3 3 2" xfId="2891"/>
    <cellStyle name="Cálculo 7 3 4" xfId="2892"/>
    <cellStyle name="Cálculo 7 3 4 2" xfId="2893"/>
    <cellStyle name="Cálculo 7 3 5" xfId="2894"/>
    <cellStyle name="Cálculo 7 3 5 2" xfId="2895"/>
    <cellStyle name="Cálculo 7 3 6" xfId="2896"/>
    <cellStyle name="Cálculo 7 3 6 2" xfId="2897"/>
    <cellStyle name="Cálculo 7 3 7" xfId="2898"/>
    <cellStyle name="Cálculo 7 3 7 2" xfId="2899"/>
    <cellStyle name="Cálculo 7 3 8" xfId="2900"/>
    <cellStyle name="Cálculo 7 3 8 2" xfId="2901"/>
    <cellStyle name="Cálculo 7 3 9" xfId="2902"/>
    <cellStyle name="Cálculo 7 3 9 2" xfId="2903"/>
    <cellStyle name="Cálculo 7 4" xfId="2904"/>
    <cellStyle name="Cálculo 7 4 2" xfId="2905"/>
    <cellStyle name="Cálculo 7 5" xfId="2906"/>
    <cellStyle name="Cálculo 7 5 2" xfId="2907"/>
    <cellStyle name="Cálculo 7 6" xfId="2908"/>
    <cellStyle name="Cálculo 7 6 2" xfId="2909"/>
    <cellStyle name="Cálculo 7 7" xfId="2910"/>
    <cellStyle name="Cálculo 7 7 2" xfId="2911"/>
    <cellStyle name="Cálculo 7 8" xfId="2912"/>
    <cellStyle name="Cálculo 7 8 2" xfId="2913"/>
    <cellStyle name="Cálculo 7 9" xfId="2914"/>
    <cellStyle name="Cálculo 7 9 2" xfId="2915"/>
    <cellStyle name="Cálculo 8" xfId="2916"/>
    <cellStyle name="Cálculo 9" xfId="41728"/>
    <cellStyle name="Celda de comprobación 2" xfId="2917"/>
    <cellStyle name="Celda de comprobación 2 2" xfId="2918"/>
    <cellStyle name="Celda de comprobación 2 3" xfId="2919"/>
    <cellStyle name="Celda de comprobación 2 4" xfId="2920"/>
    <cellStyle name="Celda de comprobación 3" xfId="2921"/>
    <cellStyle name="Celda de comprobación 4" xfId="2922"/>
    <cellStyle name="Celda de comprobación 5" xfId="2923"/>
    <cellStyle name="Celda de comprobación 6" xfId="2924"/>
    <cellStyle name="Celda de comprobación 7" xfId="2925"/>
    <cellStyle name="Celda de comprobación 8" xfId="41729"/>
    <cellStyle name="Celda vinculada 2" xfId="2926"/>
    <cellStyle name="Celda vinculada 2 2" xfId="2927"/>
    <cellStyle name="Celda vinculada 2 3" xfId="2928"/>
    <cellStyle name="Celda vinculada 2 4" xfId="2929"/>
    <cellStyle name="Celda vinculada 3" xfId="2930"/>
    <cellStyle name="Celda vinculada 4" xfId="2931"/>
    <cellStyle name="Celda vinculada 5" xfId="2932"/>
    <cellStyle name="Celda vinculada 6" xfId="2933"/>
    <cellStyle name="Celda vinculada 7" xfId="2934"/>
    <cellStyle name="Celda vinculada 8" xfId="41730"/>
    <cellStyle name="Encabezado 4 2" xfId="2935"/>
    <cellStyle name="Encabezado 4 2 2" xfId="2936"/>
    <cellStyle name="Encabezado 4 2 3" xfId="2937"/>
    <cellStyle name="Encabezado 4 2 4" xfId="2938"/>
    <cellStyle name="Encabezado 4 3" xfId="2939"/>
    <cellStyle name="Encabezado 4 4" xfId="2940"/>
    <cellStyle name="Encabezado 4 5" xfId="2941"/>
    <cellStyle name="Encabezado 4 6" xfId="2942"/>
    <cellStyle name="Encabezado 4 7" xfId="2943"/>
    <cellStyle name="Encabezado 4 8" xfId="41731"/>
    <cellStyle name="Énfasis1 2" xfId="2944"/>
    <cellStyle name="Énfasis1 2 2" xfId="2945"/>
    <cellStyle name="Énfasis1 2 3" xfId="2946"/>
    <cellStyle name="Énfasis1 2 4" xfId="2947"/>
    <cellStyle name="Énfasis1 3" xfId="2948"/>
    <cellStyle name="Énfasis1 4" xfId="2949"/>
    <cellStyle name="Énfasis1 5" xfId="2950"/>
    <cellStyle name="Énfasis1 6" xfId="2951"/>
    <cellStyle name="Énfasis1 7" xfId="2952"/>
    <cellStyle name="Énfasis1 8" xfId="41732"/>
    <cellStyle name="Énfasis2 2" xfId="2953"/>
    <cellStyle name="Énfasis2 2 2" xfId="2954"/>
    <cellStyle name="Énfasis2 2 3" xfId="2955"/>
    <cellStyle name="Énfasis2 2 4" xfId="2956"/>
    <cellStyle name="Énfasis2 3" xfId="2957"/>
    <cellStyle name="Énfasis2 4" xfId="2958"/>
    <cellStyle name="Énfasis2 5" xfId="2959"/>
    <cellStyle name="Énfasis2 6" xfId="2960"/>
    <cellStyle name="Énfasis2 7" xfId="2961"/>
    <cellStyle name="Énfasis2 8" xfId="41733"/>
    <cellStyle name="Énfasis3 2" xfId="2962"/>
    <cellStyle name="Énfasis3 2 2" xfId="2963"/>
    <cellStyle name="Énfasis3 2 3" xfId="2964"/>
    <cellStyle name="Énfasis3 2 4" xfId="2965"/>
    <cellStyle name="Énfasis3 3" xfId="2966"/>
    <cellStyle name="Énfasis3 4" xfId="2967"/>
    <cellStyle name="Énfasis3 5" xfId="2968"/>
    <cellStyle name="Énfasis3 6" xfId="2969"/>
    <cellStyle name="Énfasis3 7" xfId="2970"/>
    <cellStyle name="Énfasis3 8" xfId="41734"/>
    <cellStyle name="Énfasis4 2" xfId="2971"/>
    <cellStyle name="Énfasis4 2 2" xfId="2972"/>
    <cellStyle name="Énfasis4 2 3" xfId="2973"/>
    <cellStyle name="Énfasis4 2 4" xfId="2974"/>
    <cellStyle name="Énfasis4 3" xfId="2975"/>
    <cellStyle name="Énfasis4 4" xfId="2976"/>
    <cellStyle name="Énfasis4 5" xfId="2977"/>
    <cellStyle name="Énfasis4 6" xfId="2978"/>
    <cellStyle name="Énfasis4 7" xfId="2979"/>
    <cellStyle name="Énfasis4 8" xfId="41735"/>
    <cellStyle name="Énfasis5 2" xfId="2980"/>
    <cellStyle name="Énfasis5 2 2" xfId="2981"/>
    <cellStyle name="Énfasis5 2 3" xfId="2982"/>
    <cellStyle name="Énfasis5 2 4" xfId="2983"/>
    <cellStyle name="Énfasis5 3" xfId="2984"/>
    <cellStyle name="Énfasis5 4" xfId="2985"/>
    <cellStyle name="Énfasis5 5" xfId="2986"/>
    <cellStyle name="Énfasis5 6" xfId="2987"/>
    <cellStyle name="Énfasis5 7" xfId="2988"/>
    <cellStyle name="Énfasis5 8" xfId="41736"/>
    <cellStyle name="Énfasis6 2" xfId="2989"/>
    <cellStyle name="Énfasis6 2 2" xfId="2990"/>
    <cellStyle name="Énfasis6 2 3" xfId="2991"/>
    <cellStyle name="Énfasis6 2 4" xfId="2992"/>
    <cellStyle name="Énfasis6 3" xfId="2993"/>
    <cellStyle name="Énfasis6 4" xfId="2994"/>
    <cellStyle name="Énfasis6 5" xfId="2995"/>
    <cellStyle name="Énfasis6 6" xfId="2996"/>
    <cellStyle name="Énfasis6 7" xfId="2997"/>
    <cellStyle name="Énfasis6 8" xfId="41737"/>
    <cellStyle name="Entrada 2" xfId="2998"/>
    <cellStyle name="Entrada 2 10" xfId="2999"/>
    <cellStyle name="Entrada 2 10 2" xfId="3000"/>
    <cellStyle name="Entrada 2 11" xfId="3001"/>
    <cellStyle name="Entrada 2 11 2" xfId="3002"/>
    <cellStyle name="Entrada 2 12" xfId="3003"/>
    <cellStyle name="Entrada 2 12 2" xfId="3004"/>
    <cellStyle name="Entrada 2 13" xfId="3005"/>
    <cellStyle name="Entrada 2 13 2" xfId="3006"/>
    <cellStyle name="Entrada 2 14" xfId="3007"/>
    <cellStyle name="Entrada 2 14 2" xfId="3008"/>
    <cellStyle name="Entrada 2 15" xfId="3009"/>
    <cellStyle name="Entrada 2 15 2" xfId="3010"/>
    <cellStyle name="Entrada 2 16" xfId="3011"/>
    <cellStyle name="Entrada 2 16 2" xfId="3012"/>
    <cellStyle name="Entrada 2 17" xfId="3013"/>
    <cellStyle name="Entrada 2 17 2" xfId="3014"/>
    <cellStyle name="Entrada 2 18" xfId="3015"/>
    <cellStyle name="Entrada 2 18 2" xfId="3016"/>
    <cellStyle name="Entrada 2 19" xfId="3017"/>
    <cellStyle name="Entrada 2 2" xfId="3018"/>
    <cellStyle name="Entrada 2 2 10" xfId="3019"/>
    <cellStyle name="Entrada 2 2 10 2" xfId="3020"/>
    <cellStyle name="Entrada 2 2 11" xfId="3021"/>
    <cellStyle name="Entrada 2 2 11 2" xfId="3022"/>
    <cellStyle name="Entrada 2 2 12" xfId="3023"/>
    <cellStyle name="Entrada 2 2 12 2" xfId="3024"/>
    <cellStyle name="Entrada 2 2 13" xfId="3025"/>
    <cellStyle name="Entrada 2 2 13 2" xfId="3026"/>
    <cellStyle name="Entrada 2 2 14" xfId="3027"/>
    <cellStyle name="Entrada 2 2 14 2" xfId="3028"/>
    <cellStyle name="Entrada 2 2 15" xfId="3029"/>
    <cellStyle name="Entrada 2 2 15 2" xfId="3030"/>
    <cellStyle name="Entrada 2 2 16" xfId="3031"/>
    <cellStyle name="Entrada 2 2 17" xfId="3032"/>
    <cellStyle name="Entrada 2 2 18" xfId="3033"/>
    <cellStyle name="Entrada 2 2 2" xfId="3034"/>
    <cellStyle name="Entrada 2 2 2 10" xfId="3035"/>
    <cellStyle name="Entrada 2 2 2 10 2" xfId="3036"/>
    <cellStyle name="Entrada 2 2 2 11" xfId="3037"/>
    <cellStyle name="Entrada 2 2 2 11 2" xfId="3038"/>
    <cellStyle name="Entrada 2 2 2 12" xfId="3039"/>
    <cellStyle name="Entrada 2 2 2 12 2" xfId="3040"/>
    <cellStyle name="Entrada 2 2 2 13" xfId="3041"/>
    <cellStyle name="Entrada 2 2 2 13 2" xfId="3042"/>
    <cellStyle name="Entrada 2 2 2 14" xfId="3043"/>
    <cellStyle name="Entrada 2 2 2 14 2" xfId="3044"/>
    <cellStyle name="Entrada 2 2 2 15" xfId="3045"/>
    <cellStyle name="Entrada 2 2 2 16" xfId="3046"/>
    <cellStyle name="Entrada 2 2 2 2" xfId="3047"/>
    <cellStyle name="Entrada 2 2 2 2 10" xfId="3048"/>
    <cellStyle name="Entrada 2 2 2 2 10 2" xfId="3049"/>
    <cellStyle name="Entrada 2 2 2 2 11" xfId="3050"/>
    <cellStyle name="Entrada 2 2 2 2 11 2" xfId="3051"/>
    <cellStyle name="Entrada 2 2 2 2 12" xfId="3052"/>
    <cellStyle name="Entrada 2 2 2 2 12 2" xfId="3053"/>
    <cellStyle name="Entrada 2 2 2 2 13" xfId="3054"/>
    <cellStyle name="Entrada 2 2 2 2 2" xfId="3055"/>
    <cellStyle name="Entrada 2 2 2 2 2 10" xfId="3056"/>
    <cellStyle name="Entrada 2 2 2 2 2 10 2" xfId="3057"/>
    <cellStyle name="Entrada 2 2 2 2 2 11" xfId="3058"/>
    <cellStyle name="Entrada 2 2 2 2 2 2" xfId="3059"/>
    <cellStyle name="Entrada 2 2 2 2 2 2 2" xfId="3060"/>
    <cellStyle name="Entrada 2 2 2 2 2 3" xfId="3061"/>
    <cellStyle name="Entrada 2 2 2 2 2 3 2" xfId="3062"/>
    <cellStyle name="Entrada 2 2 2 2 2 4" xfId="3063"/>
    <cellStyle name="Entrada 2 2 2 2 2 4 2" xfId="3064"/>
    <cellStyle name="Entrada 2 2 2 2 2 5" xfId="3065"/>
    <cellStyle name="Entrada 2 2 2 2 2 5 2" xfId="3066"/>
    <cellStyle name="Entrada 2 2 2 2 2 6" xfId="3067"/>
    <cellStyle name="Entrada 2 2 2 2 2 6 2" xfId="3068"/>
    <cellStyle name="Entrada 2 2 2 2 2 7" xfId="3069"/>
    <cellStyle name="Entrada 2 2 2 2 2 7 2" xfId="3070"/>
    <cellStyle name="Entrada 2 2 2 2 2 8" xfId="3071"/>
    <cellStyle name="Entrada 2 2 2 2 2 8 2" xfId="3072"/>
    <cellStyle name="Entrada 2 2 2 2 2 9" xfId="3073"/>
    <cellStyle name="Entrada 2 2 2 2 2 9 2" xfId="3074"/>
    <cellStyle name="Entrada 2 2 2 2 3" xfId="3075"/>
    <cellStyle name="Entrada 2 2 2 2 3 10" xfId="3076"/>
    <cellStyle name="Entrada 2 2 2 2 3 10 2" xfId="3077"/>
    <cellStyle name="Entrada 2 2 2 2 3 11" xfId="3078"/>
    <cellStyle name="Entrada 2 2 2 2 3 2" xfId="3079"/>
    <cellStyle name="Entrada 2 2 2 2 3 2 2" xfId="3080"/>
    <cellStyle name="Entrada 2 2 2 2 3 3" xfId="3081"/>
    <cellStyle name="Entrada 2 2 2 2 3 3 2" xfId="3082"/>
    <cellStyle name="Entrada 2 2 2 2 3 4" xfId="3083"/>
    <cellStyle name="Entrada 2 2 2 2 3 4 2" xfId="3084"/>
    <cellStyle name="Entrada 2 2 2 2 3 5" xfId="3085"/>
    <cellStyle name="Entrada 2 2 2 2 3 5 2" xfId="3086"/>
    <cellStyle name="Entrada 2 2 2 2 3 6" xfId="3087"/>
    <cellStyle name="Entrada 2 2 2 2 3 6 2" xfId="3088"/>
    <cellStyle name="Entrada 2 2 2 2 3 7" xfId="3089"/>
    <cellStyle name="Entrada 2 2 2 2 3 7 2" xfId="3090"/>
    <cellStyle name="Entrada 2 2 2 2 3 8" xfId="3091"/>
    <cellStyle name="Entrada 2 2 2 2 3 8 2" xfId="3092"/>
    <cellStyle name="Entrada 2 2 2 2 3 9" xfId="3093"/>
    <cellStyle name="Entrada 2 2 2 2 3 9 2" xfId="3094"/>
    <cellStyle name="Entrada 2 2 2 2 4" xfId="3095"/>
    <cellStyle name="Entrada 2 2 2 2 4 2" xfId="3096"/>
    <cellStyle name="Entrada 2 2 2 2 5" xfId="3097"/>
    <cellStyle name="Entrada 2 2 2 2 5 2" xfId="3098"/>
    <cellStyle name="Entrada 2 2 2 2 6" xfId="3099"/>
    <cellStyle name="Entrada 2 2 2 2 6 2" xfId="3100"/>
    <cellStyle name="Entrada 2 2 2 2 7" xfId="3101"/>
    <cellStyle name="Entrada 2 2 2 2 7 2" xfId="3102"/>
    <cellStyle name="Entrada 2 2 2 2 8" xfId="3103"/>
    <cellStyle name="Entrada 2 2 2 2 8 2" xfId="3104"/>
    <cellStyle name="Entrada 2 2 2 2 9" xfId="3105"/>
    <cellStyle name="Entrada 2 2 2 2 9 2" xfId="3106"/>
    <cellStyle name="Entrada 2 2 2 3" xfId="3107"/>
    <cellStyle name="Entrada 2 2 2 3 10" xfId="3108"/>
    <cellStyle name="Entrada 2 2 2 3 10 2" xfId="3109"/>
    <cellStyle name="Entrada 2 2 2 3 11" xfId="3110"/>
    <cellStyle name="Entrada 2 2 2 3 11 2" xfId="3111"/>
    <cellStyle name="Entrada 2 2 2 3 12" xfId="3112"/>
    <cellStyle name="Entrada 2 2 2 3 12 2" xfId="3113"/>
    <cellStyle name="Entrada 2 2 2 3 13" xfId="3114"/>
    <cellStyle name="Entrada 2 2 2 3 2" xfId="3115"/>
    <cellStyle name="Entrada 2 2 2 3 2 10" xfId="3116"/>
    <cellStyle name="Entrada 2 2 2 3 2 10 2" xfId="3117"/>
    <cellStyle name="Entrada 2 2 2 3 2 11" xfId="3118"/>
    <cellStyle name="Entrada 2 2 2 3 2 2" xfId="3119"/>
    <cellStyle name="Entrada 2 2 2 3 2 2 2" xfId="3120"/>
    <cellStyle name="Entrada 2 2 2 3 2 3" xfId="3121"/>
    <cellStyle name="Entrada 2 2 2 3 2 3 2" xfId="3122"/>
    <cellStyle name="Entrada 2 2 2 3 2 4" xfId="3123"/>
    <cellStyle name="Entrada 2 2 2 3 2 4 2" xfId="3124"/>
    <cellStyle name="Entrada 2 2 2 3 2 5" xfId="3125"/>
    <cellStyle name="Entrada 2 2 2 3 2 5 2" xfId="3126"/>
    <cellStyle name="Entrada 2 2 2 3 2 6" xfId="3127"/>
    <cellStyle name="Entrada 2 2 2 3 2 6 2" xfId="3128"/>
    <cellStyle name="Entrada 2 2 2 3 2 7" xfId="3129"/>
    <cellStyle name="Entrada 2 2 2 3 2 7 2" xfId="3130"/>
    <cellStyle name="Entrada 2 2 2 3 2 8" xfId="3131"/>
    <cellStyle name="Entrada 2 2 2 3 2 8 2" xfId="3132"/>
    <cellStyle name="Entrada 2 2 2 3 2 9" xfId="3133"/>
    <cellStyle name="Entrada 2 2 2 3 2 9 2" xfId="3134"/>
    <cellStyle name="Entrada 2 2 2 3 3" xfId="3135"/>
    <cellStyle name="Entrada 2 2 2 3 3 10" xfId="3136"/>
    <cellStyle name="Entrada 2 2 2 3 3 10 2" xfId="3137"/>
    <cellStyle name="Entrada 2 2 2 3 3 11" xfId="3138"/>
    <cellStyle name="Entrada 2 2 2 3 3 2" xfId="3139"/>
    <cellStyle name="Entrada 2 2 2 3 3 2 2" xfId="3140"/>
    <cellStyle name="Entrada 2 2 2 3 3 3" xfId="3141"/>
    <cellStyle name="Entrada 2 2 2 3 3 3 2" xfId="3142"/>
    <cellStyle name="Entrada 2 2 2 3 3 4" xfId="3143"/>
    <cellStyle name="Entrada 2 2 2 3 3 4 2" xfId="3144"/>
    <cellStyle name="Entrada 2 2 2 3 3 5" xfId="3145"/>
    <cellStyle name="Entrada 2 2 2 3 3 5 2" xfId="3146"/>
    <cellStyle name="Entrada 2 2 2 3 3 6" xfId="3147"/>
    <cellStyle name="Entrada 2 2 2 3 3 6 2" xfId="3148"/>
    <cellStyle name="Entrada 2 2 2 3 3 7" xfId="3149"/>
    <cellStyle name="Entrada 2 2 2 3 3 7 2" xfId="3150"/>
    <cellStyle name="Entrada 2 2 2 3 3 8" xfId="3151"/>
    <cellStyle name="Entrada 2 2 2 3 3 8 2" xfId="3152"/>
    <cellStyle name="Entrada 2 2 2 3 3 9" xfId="3153"/>
    <cellStyle name="Entrada 2 2 2 3 3 9 2" xfId="3154"/>
    <cellStyle name="Entrada 2 2 2 3 4" xfId="3155"/>
    <cellStyle name="Entrada 2 2 2 3 4 2" xfId="3156"/>
    <cellStyle name="Entrada 2 2 2 3 5" xfId="3157"/>
    <cellStyle name="Entrada 2 2 2 3 5 2" xfId="3158"/>
    <cellStyle name="Entrada 2 2 2 3 6" xfId="3159"/>
    <cellStyle name="Entrada 2 2 2 3 6 2" xfId="3160"/>
    <cellStyle name="Entrada 2 2 2 3 7" xfId="3161"/>
    <cellStyle name="Entrada 2 2 2 3 7 2" xfId="3162"/>
    <cellStyle name="Entrada 2 2 2 3 8" xfId="3163"/>
    <cellStyle name="Entrada 2 2 2 3 8 2" xfId="3164"/>
    <cellStyle name="Entrada 2 2 2 3 9" xfId="3165"/>
    <cellStyle name="Entrada 2 2 2 3 9 2" xfId="3166"/>
    <cellStyle name="Entrada 2 2 2 4" xfId="3167"/>
    <cellStyle name="Entrada 2 2 2 4 10" xfId="3168"/>
    <cellStyle name="Entrada 2 2 2 4 10 2" xfId="3169"/>
    <cellStyle name="Entrada 2 2 2 4 11" xfId="3170"/>
    <cellStyle name="Entrada 2 2 2 4 2" xfId="3171"/>
    <cellStyle name="Entrada 2 2 2 4 2 2" xfId="3172"/>
    <cellStyle name="Entrada 2 2 2 4 3" xfId="3173"/>
    <cellStyle name="Entrada 2 2 2 4 3 2" xfId="3174"/>
    <cellStyle name="Entrada 2 2 2 4 4" xfId="3175"/>
    <cellStyle name="Entrada 2 2 2 4 4 2" xfId="3176"/>
    <cellStyle name="Entrada 2 2 2 4 5" xfId="3177"/>
    <cellStyle name="Entrada 2 2 2 4 5 2" xfId="3178"/>
    <cellStyle name="Entrada 2 2 2 4 6" xfId="3179"/>
    <cellStyle name="Entrada 2 2 2 4 6 2" xfId="3180"/>
    <cellStyle name="Entrada 2 2 2 4 7" xfId="3181"/>
    <cellStyle name="Entrada 2 2 2 4 7 2" xfId="3182"/>
    <cellStyle name="Entrada 2 2 2 4 8" xfId="3183"/>
    <cellStyle name="Entrada 2 2 2 4 8 2" xfId="3184"/>
    <cellStyle name="Entrada 2 2 2 4 9" xfId="3185"/>
    <cellStyle name="Entrada 2 2 2 4 9 2" xfId="3186"/>
    <cellStyle name="Entrada 2 2 2 5" xfId="3187"/>
    <cellStyle name="Entrada 2 2 2 5 10" xfId="3188"/>
    <cellStyle name="Entrada 2 2 2 5 10 2" xfId="3189"/>
    <cellStyle name="Entrada 2 2 2 5 11" xfId="3190"/>
    <cellStyle name="Entrada 2 2 2 5 2" xfId="3191"/>
    <cellStyle name="Entrada 2 2 2 5 2 2" xfId="3192"/>
    <cellStyle name="Entrada 2 2 2 5 3" xfId="3193"/>
    <cellStyle name="Entrada 2 2 2 5 3 2" xfId="3194"/>
    <cellStyle name="Entrada 2 2 2 5 4" xfId="3195"/>
    <cellStyle name="Entrada 2 2 2 5 4 2" xfId="3196"/>
    <cellStyle name="Entrada 2 2 2 5 5" xfId="3197"/>
    <cellStyle name="Entrada 2 2 2 5 5 2" xfId="3198"/>
    <cellStyle name="Entrada 2 2 2 5 6" xfId="3199"/>
    <cellStyle name="Entrada 2 2 2 5 6 2" xfId="3200"/>
    <cellStyle name="Entrada 2 2 2 5 7" xfId="3201"/>
    <cellStyle name="Entrada 2 2 2 5 7 2" xfId="3202"/>
    <cellStyle name="Entrada 2 2 2 5 8" xfId="3203"/>
    <cellStyle name="Entrada 2 2 2 5 8 2" xfId="3204"/>
    <cellStyle name="Entrada 2 2 2 5 9" xfId="3205"/>
    <cellStyle name="Entrada 2 2 2 5 9 2" xfId="3206"/>
    <cellStyle name="Entrada 2 2 2 6" xfId="3207"/>
    <cellStyle name="Entrada 2 2 2 6 2" xfId="3208"/>
    <cellStyle name="Entrada 2 2 2 7" xfId="3209"/>
    <cellStyle name="Entrada 2 2 2 7 2" xfId="3210"/>
    <cellStyle name="Entrada 2 2 2 8" xfId="3211"/>
    <cellStyle name="Entrada 2 2 2 8 2" xfId="3212"/>
    <cellStyle name="Entrada 2 2 2 9" xfId="3213"/>
    <cellStyle name="Entrada 2 2 2 9 2" xfId="3214"/>
    <cellStyle name="Entrada 2 2 3" xfId="3215"/>
    <cellStyle name="Entrada 2 2 3 10" xfId="3216"/>
    <cellStyle name="Entrada 2 2 3 10 2" xfId="3217"/>
    <cellStyle name="Entrada 2 2 3 11" xfId="3218"/>
    <cellStyle name="Entrada 2 2 3 11 2" xfId="3219"/>
    <cellStyle name="Entrada 2 2 3 12" xfId="3220"/>
    <cellStyle name="Entrada 2 2 3 12 2" xfId="3221"/>
    <cellStyle name="Entrada 2 2 3 13" xfId="3222"/>
    <cellStyle name="Entrada 2 2 3 13 2" xfId="3223"/>
    <cellStyle name="Entrada 2 2 3 14" xfId="3224"/>
    <cellStyle name="Entrada 2 2 3 14 2" xfId="3225"/>
    <cellStyle name="Entrada 2 2 3 15" xfId="3226"/>
    <cellStyle name="Entrada 2 2 3 2" xfId="3227"/>
    <cellStyle name="Entrada 2 2 3 2 10" xfId="3228"/>
    <cellStyle name="Entrada 2 2 3 2 10 2" xfId="3229"/>
    <cellStyle name="Entrada 2 2 3 2 11" xfId="3230"/>
    <cellStyle name="Entrada 2 2 3 2 11 2" xfId="3231"/>
    <cellStyle name="Entrada 2 2 3 2 12" xfId="3232"/>
    <cellStyle name="Entrada 2 2 3 2 12 2" xfId="3233"/>
    <cellStyle name="Entrada 2 2 3 2 13" xfId="3234"/>
    <cellStyle name="Entrada 2 2 3 2 2" xfId="3235"/>
    <cellStyle name="Entrada 2 2 3 2 2 10" xfId="3236"/>
    <cellStyle name="Entrada 2 2 3 2 2 10 2" xfId="3237"/>
    <cellStyle name="Entrada 2 2 3 2 2 11" xfId="3238"/>
    <cellStyle name="Entrada 2 2 3 2 2 2" xfId="3239"/>
    <cellStyle name="Entrada 2 2 3 2 2 2 2" xfId="3240"/>
    <cellStyle name="Entrada 2 2 3 2 2 3" xfId="3241"/>
    <cellStyle name="Entrada 2 2 3 2 2 3 2" xfId="3242"/>
    <cellStyle name="Entrada 2 2 3 2 2 4" xfId="3243"/>
    <cellStyle name="Entrada 2 2 3 2 2 4 2" xfId="3244"/>
    <cellStyle name="Entrada 2 2 3 2 2 5" xfId="3245"/>
    <cellStyle name="Entrada 2 2 3 2 2 5 2" xfId="3246"/>
    <cellStyle name="Entrada 2 2 3 2 2 6" xfId="3247"/>
    <cellStyle name="Entrada 2 2 3 2 2 6 2" xfId="3248"/>
    <cellStyle name="Entrada 2 2 3 2 2 7" xfId="3249"/>
    <cellStyle name="Entrada 2 2 3 2 2 7 2" xfId="3250"/>
    <cellStyle name="Entrada 2 2 3 2 2 8" xfId="3251"/>
    <cellStyle name="Entrada 2 2 3 2 2 8 2" xfId="3252"/>
    <cellStyle name="Entrada 2 2 3 2 2 9" xfId="3253"/>
    <cellStyle name="Entrada 2 2 3 2 2 9 2" xfId="3254"/>
    <cellStyle name="Entrada 2 2 3 2 3" xfId="3255"/>
    <cellStyle name="Entrada 2 2 3 2 3 10" xfId="3256"/>
    <cellStyle name="Entrada 2 2 3 2 3 10 2" xfId="3257"/>
    <cellStyle name="Entrada 2 2 3 2 3 11" xfId="3258"/>
    <cellStyle name="Entrada 2 2 3 2 3 2" xfId="3259"/>
    <cellStyle name="Entrada 2 2 3 2 3 2 2" xfId="3260"/>
    <cellStyle name="Entrada 2 2 3 2 3 3" xfId="3261"/>
    <cellStyle name="Entrada 2 2 3 2 3 3 2" xfId="3262"/>
    <cellStyle name="Entrada 2 2 3 2 3 4" xfId="3263"/>
    <cellStyle name="Entrada 2 2 3 2 3 4 2" xfId="3264"/>
    <cellStyle name="Entrada 2 2 3 2 3 5" xfId="3265"/>
    <cellStyle name="Entrada 2 2 3 2 3 5 2" xfId="3266"/>
    <cellStyle name="Entrada 2 2 3 2 3 6" xfId="3267"/>
    <cellStyle name="Entrada 2 2 3 2 3 6 2" xfId="3268"/>
    <cellStyle name="Entrada 2 2 3 2 3 7" xfId="3269"/>
    <cellStyle name="Entrada 2 2 3 2 3 7 2" xfId="3270"/>
    <cellStyle name="Entrada 2 2 3 2 3 8" xfId="3271"/>
    <cellStyle name="Entrada 2 2 3 2 3 8 2" xfId="3272"/>
    <cellStyle name="Entrada 2 2 3 2 3 9" xfId="3273"/>
    <cellStyle name="Entrada 2 2 3 2 3 9 2" xfId="3274"/>
    <cellStyle name="Entrada 2 2 3 2 4" xfId="3275"/>
    <cellStyle name="Entrada 2 2 3 2 4 2" xfId="3276"/>
    <cellStyle name="Entrada 2 2 3 2 5" xfId="3277"/>
    <cellStyle name="Entrada 2 2 3 2 5 2" xfId="3278"/>
    <cellStyle name="Entrada 2 2 3 2 6" xfId="3279"/>
    <cellStyle name="Entrada 2 2 3 2 6 2" xfId="3280"/>
    <cellStyle name="Entrada 2 2 3 2 7" xfId="3281"/>
    <cellStyle name="Entrada 2 2 3 2 7 2" xfId="3282"/>
    <cellStyle name="Entrada 2 2 3 2 8" xfId="3283"/>
    <cellStyle name="Entrada 2 2 3 2 8 2" xfId="3284"/>
    <cellStyle name="Entrada 2 2 3 2 9" xfId="3285"/>
    <cellStyle name="Entrada 2 2 3 2 9 2" xfId="3286"/>
    <cellStyle name="Entrada 2 2 3 3" xfId="3287"/>
    <cellStyle name="Entrada 2 2 3 3 10" xfId="3288"/>
    <cellStyle name="Entrada 2 2 3 3 10 2" xfId="3289"/>
    <cellStyle name="Entrada 2 2 3 3 11" xfId="3290"/>
    <cellStyle name="Entrada 2 2 3 3 11 2" xfId="3291"/>
    <cellStyle name="Entrada 2 2 3 3 12" xfId="3292"/>
    <cellStyle name="Entrada 2 2 3 3 12 2" xfId="3293"/>
    <cellStyle name="Entrada 2 2 3 3 13" xfId="3294"/>
    <cellStyle name="Entrada 2 2 3 3 2" xfId="3295"/>
    <cellStyle name="Entrada 2 2 3 3 2 10" xfId="3296"/>
    <cellStyle name="Entrada 2 2 3 3 2 10 2" xfId="3297"/>
    <cellStyle name="Entrada 2 2 3 3 2 11" xfId="3298"/>
    <cellStyle name="Entrada 2 2 3 3 2 2" xfId="3299"/>
    <cellStyle name="Entrada 2 2 3 3 2 2 2" xfId="3300"/>
    <cellStyle name="Entrada 2 2 3 3 2 3" xfId="3301"/>
    <cellStyle name="Entrada 2 2 3 3 2 3 2" xfId="3302"/>
    <cellStyle name="Entrada 2 2 3 3 2 4" xfId="3303"/>
    <cellStyle name="Entrada 2 2 3 3 2 4 2" xfId="3304"/>
    <cellStyle name="Entrada 2 2 3 3 2 5" xfId="3305"/>
    <cellStyle name="Entrada 2 2 3 3 2 5 2" xfId="3306"/>
    <cellStyle name="Entrada 2 2 3 3 2 6" xfId="3307"/>
    <cellStyle name="Entrada 2 2 3 3 2 6 2" xfId="3308"/>
    <cellStyle name="Entrada 2 2 3 3 2 7" xfId="3309"/>
    <cellStyle name="Entrada 2 2 3 3 2 7 2" xfId="3310"/>
    <cellStyle name="Entrada 2 2 3 3 2 8" xfId="3311"/>
    <cellStyle name="Entrada 2 2 3 3 2 8 2" xfId="3312"/>
    <cellStyle name="Entrada 2 2 3 3 2 9" xfId="3313"/>
    <cellStyle name="Entrada 2 2 3 3 2 9 2" xfId="3314"/>
    <cellStyle name="Entrada 2 2 3 3 3" xfId="3315"/>
    <cellStyle name="Entrada 2 2 3 3 3 10" xfId="3316"/>
    <cellStyle name="Entrada 2 2 3 3 3 10 2" xfId="3317"/>
    <cellStyle name="Entrada 2 2 3 3 3 11" xfId="3318"/>
    <cellStyle name="Entrada 2 2 3 3 3 2" xfId="3319"/>
    <cellStyle name="Entrada 2 2 3 3 3 2 2" xfId="3320"/>
    <cellStyle name="Entrada 2 2 3 3 3 3" xfId="3321"/>
    <cellStyle name="Entrada 2 2 3 3 3 3 2" xfId="3322"/>
    <cellStyle name="Entrada 2 2 3 3 3 4" xfId="3323"/>
    <cellStyle name="Entrada 2 2 3 3 3 4 2" xfId="3324"/>
    <cellStyle name="Entrada 2 2 3 3 3 5" xfId="3325"/>
    <cellStyle name="Entrada 2 2 3 3 3 5 2" xfId="3326"/>
    <cellStyle name="Entrada 2 2 3 3 3 6" xfId="3327"/>
    <cellStyle name="Entrada 2 2 3 3 3 6 2" xfId="3328"/>
    <cellStyle name="Entrada 2 2 3 3 3 7" xfId="3329"/>
    <cellStyle name="Entrada 2 2 3 3 3 7 2" xfId="3330"/>
    <cellStyle name="Entrada 2 2 3 3 3 8" xfId="3331"/>
    <cellStyle name="Entrada 2 2 3 3 3 8 2" xfId="3332"/>
    <cellStyle name="Entrada 2 2 3 3 3 9" xfId="3333"/>
    <cellStyle name="Entrada 2 2 3 3 3 9 2" xfId="3334"/>
    <cellStyle name="Entrada 2 2 3 3 4" xfId="3335"/>
    <cellStyle name="Entrada 2 2 3 3 4 2" xfId="3336"/>
    <cellStyle name="Entrada 2 2 3 3 5" xfId="3337"/>
    <cellStyle name="Entrada 2 2 3 3 5 2" xfId="3338"/>
    <cellStyle name="Entrada 2 2 3 3 6" xfId="3339"/>
    <cellStyle name="Entrada 2 2 3 3 6 2" xfId="3340"/>
    <cellStyle name="Entrada 2 2 3 3 7" xfId="3341"/>
    <cellStyle name="Entrada 2 2 3 3 7 2" xfId="3342"/>
    <cellStyle name="Entrada 2 2 3 3 8" xfId="3343"/>
    <cellStyle name="Entrada 2 2 3 3 8 2" xfId="3344"/>
    <cellStyle name="Entrada 2 2 3 3 9" xfId="3345"/>
    <cellStyle name="Entrada 2 2 3 3 9 2" xfId="3346"/>
    <cellStyle name="Entrada 2 2 3 4" xfId="3347"/>
    <cellStyle name="Entrada 2 2 3 4 10" xfId="3348"/>
    <cellStyle name="Entrada 2 2 3 4 10 2" xfId="3349"/>
    <cellStyle name="Entrada 2 2 3 4 11" xfId="3350"/>
    <cellStyle name="Entrada 2 2 3 4 2" xfId="3351"/>
    <cellStyle name="Entrada 2 2 3 4 2 2" xfId="3352"/>
    <cellStyle name="Entrada 2 2 3 4 3" xfId="3353"/>
    <cellStyle name="Entrada 2 2 3 4 3 2" xfId="3354"/>
    <cellStyle name="Entrada 2 2 3 4 4" xfId="3355"/>
    <cellStyle name="Entrada 2 2 3 4 4 2" xfId="3356"/>
    <cellStyle name="Entrada 2 2 3 4 5" xfId="3357"/>
    <cellStyle name="Entrada 2 2 3 4 5 2" xfId="3358"/>
    <cellStyle name="Entrada 2 2 3 4 6" xfId="3359"/>
    <cellStyle name="Entrada 2 2 3 4 6 2" xfId="3360"/>
    <cellStyle name="Entrada 2 2 3 4 7" xfId="3361"/>
    <cellStyle name="Entrada 2 2 3 4 7 2" xfId="3362"/>
    <cellStyle name="Entrada 2 2 3 4 8" xfId="3363"/>
    <cellStyle name="Entrada 2 2 3 4 8 2" xfId="3364"/>
    <cellStyle name="Entrada 2 2 3 4 9" xfId="3365"/>
    <cellStyle name="Entrada 2 2 3 4 9 2" xfId="3366"/>
    <cellStyle name="Entrada 2 2 3 5" xfId="3367"/>
    <cellStyle name="Entrada 2 2 3 5 10" xfId="3368"/>
    <cellStyle name="Entrada 2 2 3 5 10 2" xfId="3369"/>
    <cellStyle name="Entrada 2 2 3 5 11" xfId="3370"/>
    <cellStyle name="Entrada 2 2 3 5 2" xfId="3371"/>
    <cellStyle name="Entrada 2 2 3 5 2 2" xfId="3372"/>
    <cellStyle name="Entrada 2 2 3 5 3" xfId="3373"/>
    <cellStyle name="Entrada 2 2 3 5 3 2" xfId="3374"/>
    <cellStyle name="Entrada 2 2 3 5 4" xfId="3375"/>
    <cellStyle name="Entrada 2 2 3 5 4 2" xfId="3376"/>
    <cellStyle name="Entrada 2 2 3 5 5" xfId="3377"/>
    <cellStyle name="Entrada 2 2 3 5 5 2" xfId="3378"/>
    <cellStyle name="Entrada 2 2 3 5 6" xfId="3379"/>
    <cellStyle name="Entrada 2 2 3 5 6 2" xfId="3380"/>
    <cellStyle name="Entrada 2 2 3 5 7" xfId="3381"/>
    <cellStyle name="Entrada 2 2 3 5 7 2" xfId="3382"/>
    <cellStyle name="Entrada 2 2 3 5 8" xfId="3383"/>
    <cellStyle name="Entrada 2 2 3 5 8 2" xfId="3384"/>
    <cellStyle name="Entrada 2 2 3 5 9" xfId="3385"/>
    <cellStyle name="Entrada 2 2 3 5 9 2" xfId="3386"/>
    <cellStyle name="Entrada 2 2 3 6" xfId="3387"/>
    <cellStyle name="Entrada 2 2 3 6 2" xfId="3388"/>
    <cellStyle name="Entrada 2 2 3 7" xfId="3389"/>
    <cellStyle name="Entrada 2 2 3 7 2" xfId="3390"/>
    <cellStyle name="Entrada 2 2 3 8" xfId="3391"/>
    <cellStyle name="Entrada 2 2 3 8 2" xfId="3392"/>
    <cellStyle name="Entrada 2 2 3 9" xfId="3393"/>
    <cellStyle name="Entrada 2 2 3 9 2" xfId="3394"/>
    <cellStyle name="Entrada 2 2 4" xfId="3395"/>
    <cellStyle name="Entrada 2 2 4 10" xfId="3396"/>
    <cellStyle name="Entrada 2 2 4 10 2" xfId="3397"/>
    <cellStyle name="Entrada 2 2 4 11" xfId="3398"/>
    <cellStyle name="Entrada 2 2 4 11 2" xfId="3399"/>
    <cellStyle name="Entrada 2 2 4 12" xfId="3400"/>
    <cellStyle name="Entrada 2 2 4 12 2" xfId="3401"/>
    <cellStyle name="Entrada 2 2 4 13" xfId="3402"/>
    <cellStyle name="Entrada 2 2 4 2" xfId="3403"/>
    <cellStyle name="Entrada 2 2 4 2 10" xfId="3404"/>
    <cellStyle name="Entrada 2 2 4 2 10 2" xfId="3405"/>
    <cellStyle name="Entrada 2 2 4 2 11" xfId="3406"/>
    <cellStyle name="Entrada 2 2 4 2 2" xfId="3407"/>
    <cellStyle name="Entrada 2 2 4 2 2 2" xfId="3408"/>
    <cellStyle name="Entrada 2 2 4 2 3" xfId="3409"/>
    <cellStyle name="Entrada 2 2 4 2 3 2" xfId="3410"/>
    <cellStyle name="Entrada 2 2 4 2 4" xfId="3411"/>
    <cellStyle name="Entrada 2 2 4 2 4 2" xfId="3412"/>
    <cellStyle name="Entrada 2 2 4 2 5" xfId="3413"/>
    <cellStyle name="Entrada 2 2 4 2 5 2" xfId="3414"/>
    <cellStyle name="Entrada 2 2 4 2 6" xfId="3415"/>
    <cellStyle name="Entrada 2 2 4 2 6 2" xfId="3416"/>
    <cellStyle name="Entrada 2 2 4 2 7" xfId="3417"/>
    <cellStyle name="Entrada 2 2 4 2 7 2" xfId="3418"/>
    <cellStyle name="Entrada 2 2 4 2 8" xfId="3419"/>
    <cellStyle name="Entrada 2 2 4 2 8 2" xfId="3420"/>
    <cellStyle name="Entrada 2 2 4 2 9" xfId="3421"/>
    <cellStyle name="Entrada 2 2 4 2 9 2" xfId="3422"/>
    <cellStyle name="Entrada 2 2 4 3" xfId="3423"/>
    <cellStyle name="Entrada 2 2 4 3 10" xfId="3424"/>
    <cellStyle name="Entrada 2 2 4 3 10 2" xfId="3425"/>
    <cellStyle name="Entrada 2 2 4 3 11" xfId="3426"/>
    <cellStyle name="Entrada 2 2 4 3 2" xfId="3427"/>
    <cellStyle name="Entrada 2 2 4 3 2 2" xfId="3428"/>
    <cellStyle name="Entrada 2 2 4 3 3" xfId="3429"/>
    <cellStyle name="Entrada 2 2 4 3 3 2" xfId="3430"/>
    <cellStyle name="Entrada 2 2 4 3 4" xfId="3431"/>
    <cellStyle name="Entrada 2 2 4 3 4 2" xfId="3432"/>
    <cellStyle name="Entrada 2 2 4 3 5" xfId="3433"/>
    <cellStyle name="Entrada 2 2 4 3 5 2" xfId="3434"/>
    <cellStyle name="Entrada 2 2 4 3 6" xfId="3435"/>
    <cellStyle name="Entrada 2 2 4 3 6 2" xfId="3436"/>
    <cellStyle name="Entrada 2 2 4 3 7" xfId="3437"/>
    <cellStyle name="Entrada 2 2 4 3 7 2" xfId="3438"/>
    <cellStyle name="Entrada 2 2 4 3 8" xfId="3439"/>
    <cellStyle name="Entrada 2 2 4 3 8 2" xfId="3440"/>
    <cellStyle name="Entrada 2 2 4 3 9" xfId="3441"/>
    <cellStyle name="Entrada 2 2 4 3 9 2" xfId="3442"/>
    <cellStyle name="Entrada 2 2 4 4" xfId="3443"/>
    <cellStyle name="Entrada 2 2 4 4 2" xfId="3444"/>
    <cellStyle name="Entrada 2 2 4 5" xfId="3445"/>
    <cellStyle name="Entrada 2 2 4 5 2" xfId="3446"/>
    <cellStyle name="Entrada 2 2 4 6" xfId="3447"/>
    <cellStyle name="Entrada 2 2 4 6 2" xfId="3448"/>
    <cellStyle name="Entrada 2 2 4 7" xfId="3449"/>
    <cellStyle name="Entrada 2 2 4 7 2" xfId="3450"/>
    <cellStyle name="Entrada 2 2 4 8" xfId="3451"/>
    <cellStyle name="Entrada 2 2 4 8 2" xfId="3452"/>
    <cellStyle name="Entrada 2 2 4 9" xfId="3453"/>
    <cellStyle name="Entrada 2 2 4 9 2" xfId="3454"/>
    <cellStyle name="Entrada 2 2 5" xfId="3455"/>
    <cellStyle name="Entrada 2 2 5 10" xfId="3456"/>
    <cellStyle name="Entrada 2 2 5 10 2" xfId="3457"/>
    <cellStyle name="Entrada 2 2 5 11" xfId="3458"/>
    <cellStyle name="Entrada 2 2 5 11 2" xfId="3459"/>
    <cellStyle name="Entrada 2 2 5 12" xfId="3460"/>
    <cellStyle name="Entrada 2 2 5 12 2" xfId="3461"/>
    <cellStyle name="Entrada 2 2 5 13" xfId="3462"/>
    <cellStyle name="Entrada 2 2 5 2" xfId="3463"/>
    <cellStyle name="Entrada 2 2 5 2 10" xfId="3464"/>
    <cellStyle name="Entrada 2 2 5 2 10 2" xfId="3465"/>
    <cellStyle name="Entrada 2 2 5 2 11" xfId="3466"/>
    <cellStyle name="Entrada 2 2 5 2 2" xfId="3467"/>
    <cellStyle name="Entrada 2 2 5 2 2 2" xfId="3468"/>
    <cellStyle name="Entrada 2 2 5 2 3" xfId="3469"/>
    <cellStyle name="Entrada 2 2 5 2 3 2" xfId="3470"/>
    <cellStyle name="Entrada 2 2 5 2 4" xfId="3471"/>
    <cellStyle name="Entrada 2 2 5 2 4 2" xfId="3472"/>
    <cellStyle name="Entrada 2 2 5 2 5" xfId="3473"/>
    <cellStyle name="Entrada 2 2 5 2 5 2" xfId="3474"/>
    <cellStyle name="Entrada 2 2 5 2 6" xfId="3475"/>
    <cellStyle name="Entrada 2 2 5 2 6 2" xfId="3476"/>
    <cellStyle name="Entrada 2 2 5 2 7" xfId="3477"/>
    <cellStyle name="Entrada 2 2 5 2 7 2" xfId="3478"/>
    <cellStyle name="Entrada 2 2 5 2 8" xfId="3479"/>
    <cellStyle name="Entrada 2 2 5 2 8 2" xfId="3480"/>
    <cellStyle name="Entrada 2 2 5 2 9" xfId="3481"/>
    <cellStyle name="Entrada 2 2 5 2 9 2" xfId="3482"/>
    <cellStyle name="Entrada 2 2 5 3" xfId="3483"/>
    <cellStyle name="Entrada 2 2 5 3 10" xfId="3484"/>
    <cellStyle name="Entrada 2 2 5 3 10 2" xfId="3485"/>
    <cellStyle name="Entrada 2 2 5 3 11" xfId="3486"/>
    <cellStyle name="Entrada 2 2 5 3 2" xfId="3487"/>
    <cellStyle name="Entrada 2 2 5 3 2 2" xfId="3488"/>
    <cellStyle name="Entrada 2 2 5 3 3" xfId="3489"/>
    <cellStyle name="Entrada 2 2 5 3 3 2" xfId="3490"/>
    <cellStyle name="Entrada 2 2 5 3 4" xfId="3491"/>
    <cellStyle name="Entrada 2 2 5 3 4 2" xfId="3492"/>
    <cellStyle name="Entrada 2 2 5 3 5" xfId="3493"/>
    <cellStyle name="Entrada 2 2 5 3 5 2" xfId="3494"/>
    <cellStyle name="Entrada 2 2 5 3 6" xfId="3495"/>
    <cellStyle name="Entrada 2 2 5 3 6 2" xfId="3496"/>
    <cellStyle name="Entrada 2 2 5 3 7" xfId="3497"/>
    <cellStyle name="Entrada 2 2 5 3 7 2" xfId="3498"/>
    <cellStyle name="Entrada 2 2 5 3 8" xfId="3499"/>
    <cellStyle name="Entrada 2 2 5 3 8 2" xfId="3500"/>
    <cellStyle name="Entrada 2 2 5 3 9" xfId="3501"/>
    <cellStyle name="Entrada 2 2 5 3 9 2" xfId="3502"/>
    <cellStyle name="Entrada 2 2 5 4" xfId="3503"/>
    <cellStyle name="Entrada 2 2 5 4 2" xfId="3504"/>
    <cellStyle name="Entrada 2 2 5 5" xfId="3505"/>
    <cellStyle name="Entrada 2 2 5 5 2" xfId="3506"/>
    <cellStyle name="Entrada 2 2 5 6" xfId="3507"/>
    <cellStyle name="Entrada 2 2 5 6 2" xfId="3508"/>
    <cellStyle name="Entrada 2 2 5 7" xfId="3509"/>
    <cellStyle name="Entrada 2 2 5 7 2" xfId="3510"/>
    <cellStyle name="Entrada 2 2 5 8" xfId="3511"/>
    <cellStyle name="Entrada 2 2 5 8 2" xfId="3512"/>
    <cellStyle name="Entrada 2 2 5 9" xfId="3513"/>
    <cellStyle name="Entrada 2 2 5 9 2" xfId="3514"/>
    <cellStyle name="Entrada 2 2 6" xfId="3515"/>
    <cellStyle name="Entrada 2 2 6 2" xfId="3516"/>
    <cellStyle name="Entrada 2 2 7" xfId="3517"/>
    <cellStyle name="Entrada 2 2 7 2" xfId="3518"/>
    <cellStyle name="Entrada 2 2 8" xfId="3519"/>
    <cellStyle name="Entrada 2 2 8 2" xfId="3520"/>
    <cellStyle name="Entrada 2 2 9" xfId="3521"/>
    <cellStyle name="Entrada 2 2 9 2" xfId="3522"/>
    <cellStyle name="Entrada 2 20" xfId="3523"/>
    <cellStyle name="Entrada 2 21" xfId="3524"/>
    <cellStyle name="Entrada 2 3" xfId="3525"/>
    <cellStyle name="Entrada 2 3 10" xfId="3526"/>
    <cellStyle name="Entrada 2 3 10 2" xfId="3527"/>
    <cellStyle name="Entrada 2 3 11" xfId="3528"/>
    <cellStyle name="Entrada 2 3 11 2" xfId="3529"/>
    <cellStyle name="Entrada 2 3 12" xfId="3530"/>
    <cellStyle name="Entrada 2 3 12 2" xfId="3531"/>
    <cellStyle name="Entrada 2 3 13" xfId="3532"/>
    <cellStyle name="Entrada 2 3 13 2" xfId="3533"/>
    <cellStyle name="Entrada 2 3 14" xfId="3534"/>
    <cellStyle name="Entrada 2 3 14 2" xfId="3535"/>
    <cellStyle name="Entrada 2 3 15" xfId="3536"/>
    <cellStyle name="Entrada 2 3 16" xfId="3537"/>
    <cellStyle name="Entrada 2 3 17" xfId="3538"/>
    <cellStyle name="Entrada 2 3 2" xfId="3539"/>
    <cellStyle name="Entrada 2 3 2 10" xfId="3540"/>
    <cellStyle name="Entrada 2 3 2 10 2" xfId="3541"/>
    <cellStyle name="Entrada 2 3 2 11" xfId="3542"/>
    <cellStyle name="Entrada 2 3 2 11 2" xfId="3543"/>
    <cellStyle name="Entrada 2 3 2 12" xfId="3544"/>
    <cellStyle name="Entrada 2 3 2 12 2" xfId="3545"/>
    <cellStyle name="Entrada 2 3 2 13" xfId="3546"/>
    <cellStyle name="Entrada 2 3 2 13 2" xfId="3547"/>
    <cellStyle name="Entrada 2 3 2 14" xfId="3548"/>
    <cellStyle name="Entrada 2 3 2 14 2" xfId="3549"/>
    <cellStyle name="Entrada 2 3 2 15" xfId="3550"/>
    <cellStyle name="Entrada 2 3 2 16" xfId="3551"/>
    <cellStyle name="Entrada 2 3 2 2" xfId="3552"/>
    <cellStyle name="Entrada 2 3 2 2 10" xfId="3553"/>
    <cellStyle name="Entrada 2 3 2 2 10 2" xfId="3554"/>
    <cellStyle name="Entrada 2 3 2 2 11" xfId="3555"/>
    <cellStyle name="Entrada 2 3 2 2 11 2" xfId="3556"/>
    <cellStyle name="Entrada 2 3 2 2 12" xfId="3557"/>
    <cellStyle name="Entrada 2 3 2 2 12 2" xfId="3558"/>
    <cellStyle name="Entrada 2 3 2 2 13" xfId="3559"/>
    <cellStyle name="Entrada 2 3 2 2 2" xfId="3560"/>
    <cellStyle name="Entrada 2 3 2 2 2 10" xfId="3561"/>
    <cellStyle name="Entrada 2 3 2 2 2 10 2" xfId="3562"/>
    <cellStyle name="Entrada 2 3 2 2 2 11" xfId="3563"/>
    <cellStyle name="Entrada 2 3 2 2 2 2" xfId="3564"/>
    <cellStyle name="Entrada 2 3 2 2 2 2 2" xfId="3565"/>
    <cellStyle name="Entrada 2 3 2 2 2 3" xfId="3566"/>
    <cellStyle name="Entrada 2 3 2 2 2 3 2" xfId="3567"/>
    <cellStyle name="Entrada 2 3 2 2 2 4" xfId="3568"/>
    <cellStyle name="Entrada 2 3 2 2 2 4 2" xfId="3569"/>
    <cellStyle name="Entrada 2 3 2 2 2 5" xfId="3570"/>
    <cellStyle name="Entrada 2 3 2 2 2 5 2" xfId="3571"/>
    <cellStyle name="Entrada 2 3 2 2 2 6" xfId="3572"/>
    <cellStyle name="Entrada 2 3 2 2 2 6 2" xfId="3573"/>
    <cellStyle name="Entrada 2 3 2 2 2 7" xfId="3574"/>
    <cellStyle name="Entrada 2 3 2 2 2 7 2" xfId="3575"/>
    <cellStyle name="Entrada 2 3 2 2 2 8" xfId="3576"/>
    <cellStyle name="Entrada 2 3 2 2 2 8 2" xfId="3577"/>
    <cellStyle name="Entrada 2 3 2 2 2 9" xfId="3578"/>
    <cellStyle name="Entrada 2 3 2 2 2 9 2" xfId="3579"/>
    <cellStyle name="Entrada 2 3 2 2 3" xfId="3580"/>
    <cellStyle name="Entrada 2 3 2 2 3 10" xfId="3581"/>
    <cellStyle name="Entrada 2 3 2 2 3 10 2" xfId="3582"/>
    <cellStyle name="Entrada 2 3 2 2 3 11" xfId="3583"/>
    <cellStyle name="Entrada 2 3 2 2 3 2" xfId="3584"/>
    <cellStyle name="Entrada 2 3 2 2 3 2 2" xfId="3585"/>
    <cellStyle name="Entrada 2 3 2 2 3 3" xfId="3586"/>
    <cellStyle name="Entrada 2 3 2 2 3 3 2" xfId="3587"/>
    <cellStyle name="Entrada 2 3 2 2 3 4" xfId="3588"/>
    <cellStyle name="Entrada 2 3 2 2 3 4 2" xfId="3589"/>
    <cellStyle name="Entrada 2 3 2 2 3 5" xfId="3590"/>
    <cellStyle name="Entrada 2 3 2 2 3 5 2" xfId="3591"/>
    <cellStyle name="Entrada 2 3 2 2 3 6" xfId="3592"/>
    <cellStyle name="Entrada 2 3 2 2 3 6 2" xfId="3593"/>
    <cellStyle name="Entrada 2 3 2 2 3 7" xfId="3594"/>
    <cellStyle name="Entrada 2 3 2 2 3 7 2" xfId="3595"/>
    <cellStyle name="Entrada 2 3 2 2 3 8" xfId="3596"/>
    <cellStyle name="Entrada 2 3 2 2 3 8 2" xfId="3597"/>
    <cellStyle name="Entrada 2 3 2 2 3 9" xfId="3598"/>
    <cellStyle name="Entrada 2 3 2 2 3 9 2" xfId="3599"/>
    <cellStyle name="Entrada 2 3 2 2 4" xfId="3600"/>
    <cellStyle name="Entrada 2 3 2 2 4 2" xfId="3601"/>
    <cellStyle name="Entrada 2 3 2 2 5" xfId="3602"/>
    <cellStyle name="Entrada 2 3 2 2 5 2" xfId="3603"/>
    <cellStyle name="Entrada 2 3 2 2 6" xfId="3604"/>
    <cellStyle name="Entrada 2 3 2 2 6 2" xfId="3605"/>
    <cellStyle name="Entrada 2 3 2 2 7" xfId="3606"/>
    <cellStyle name="Entrada 2 3 2 2 7 2" xfId="3607"/>
    <cellStyle name="Entrada 2 3 2 2 8" xfId="3608"/>
    <cellStyle name="Entrada 2 3 2 2 8 2" xfId="3609"/>
    <cellStyle name="Entrada 2 3 2 2 9" xfId="3610"/>
    <cellStyle name="Entrada 2 3 2 2 9 2" xfId="3611"/>
    <cellStyle name="Entrada 2 3 2 3" xfId="3612"/>
    <cellStyle name="Entrada 2 3 2 3 10" xfId="3613"/>
    <cellStyle name="Entrada 2 3 2 3 10 2" xfId="3614"/>
    <cellStyle name="Entrada 2 3 2 3 11" xfId="3615"/>
    <cellStyle name="Entrada 2 3 2 3 11 2" xfId="3616"/>
    <cellStyle name="Entrada 2 3 2 3 12" xfId="3617"/>
    <cellStyle name="Entrada 2 3 2 3 12 2" xfId="3618"/>
    <cellStyle name="Entrada 2 3 2 3 13" xfId="3619"/>
    <cellStyle name="Entrada 2 3 2 3 2" xfId="3620"/>
    <cellStyle name="Entrada 2 3 2 3 2 10" xfId="3621"/>
    <cellStyle name="Entrada 2 3 2 3 2 10 2" xfId="3622"/>
    <cellStyle name="Entrada 2 3 2 3 2 11" xfId="3623"/>
    <cellStyle name="Entrada 2 3 2 3 2 2" xfId="3624"/>
    <cellStyle name="Entrada 2 3 2 3 2 2 2" xfId="3625"/>
    <cellStyle name="Entrada 2 3 2 3 2 3" xfId="3626"/>
    <cellStyle name="Entrada 2 3 2 3 2 3 2" xfId="3627"/>
    <cellStyle name="Entrada 2 3 2 3 2 4" xfId="3628"/>
    <cellStyle name="Entrada 2 3 2 3 2 4 2" xfId="3629"/>
    <cellStyle name="Entrada 2 3 2 3 2 5" xfId="3630"/>
    <cellStyle name="Entrada 2 3 2 3 2 5 2" xfId="3631"/>
    <cellStyle name="Entrada 2 3 2 3 2 6" xfId="3632"/>
    <cellStyle name="Entrada 2 3 2 3 2 6 2" xfId="3633"/>
    <cellStyle name="Entrada 2 3 2 3 2 7" xfId="3634"/>
    <cellStyle name="Entrada 2 3 2 3 2 7 2" xfId="3635"/>
    <cellStyle name="Entrada 2 3 2 3 2 8" xfId="3636"/>
    <cellStyle name="Entrada 2 3 2 3 2 8 2" xfId="3637"/>
    <cellStyle name="Entrada 2 3 2 3 2 9" xfId="3638"/>
    <cellStyle name="Entrada 2 3 2 3 2 9 2" xfId="3639"/>
    <cellStyle name="Entrada 2 3 2 3 3" xfId="3640"/>
    <cellStyle name="Entrada 2 3 2 3 3 10" xfId="3641"/>
    <cellStyle name="Entrada 2 3 2 3 3 10 2" xfId="3642"/>
    <cellStyle name="Entrada 2 3 2 3 3 11" xfId="3643"/>
    <cellStyle name="Entrada 2 3 2 3 3 2" xfId="3644"/>
    <cellStyle name="Entrada 2 3 2 3 3 2 2" xfId="3645"/>
    <cellStyle name="Entrada 2 3 2 3 3 3" xfId="3646"/>
    <cellStyle name="Entrada 2 3 2 3 3 3 2" xfId="3647"/>
    <cellStyle name="Entrada 2 3 2 3 3 4" xfId="3648"/>
    <cellStyle name="Entrada 2 3 2 3 3 4 2" xfId="3649"/>
    <cellStyle name="Entrada 2 3 2 3 3 5" xfId="3650"/>
    <cellStyle name="Entrada 2 3 2 3 3 5 2" xfId="3651"/>
    <cellStyle name="Entrada 2 3 2 3 3 6" xfId="3652"/>
    <cellStyle name="Entrada 2 3 2 3 3 6 2" xfId="3653"/>
    <cellStyle name="Entrada 2 3 2 3 3 7" xfId="3654"/>
    <cellStyle name="Entrada 2 3 2 3 3 7 2" xfId="3655"/>
    <cellStyle name="Entrada 2 3 2 3 3 8" xfId="3656"/>
    <cellStyle name="Entrada 2 3 2 3 3 8 2" xfId="3657"/>
    <cellStyle name="Entrada 2 3 2 3 3 9" xfId="3658"/>
    <cellStyle name="Entrada 2 3 2 3 3 9 2" xfId="3659"/>
    <cellStyle name="Entrada 2 3 2 3 4" xfId="3660"/>
    <cellStyle name="Entrada 2 3 2 3 4 2" xfId="3661"/>
    <cellStyle name="Entrada 2 3 2 3 5" xfId="3662"/>
    <cellStyle name="Entrada 2 3 2 3 5 2" xfId="3663"/>
    <cellStyle name="Entrada 2 3 2 3 6" xfId="3664"/>
    <cellStyle name="Entrada 2 3 2 3 6 2" xfId="3665"/>
    <cellStyle name="Entrada 2 3 2 3 7" xfId="3666"/>
    <cellStyle name="Entrada 2 3 2 3 7 2" xfId="3667"/>
    <cellStyle name="Entrada 2 3 2 3 8" xfId="3668"/>
    <cellStyle name="Entrada 2 3 2 3 8 2" xfId="3669"/>
    <cellStyle name="Entrada 2 3 2 3 9" xfId="3670"/>
    <cellStyle name="Entrada 2 3 2 3 9 2" xfId="3671"/>
    <cellStyle name="Entrada 2 3 2 4" xfId="3672"/>
    <cellStyle name="Entrada 2 3 2 4 10" xfId="3673"/>
    <cellStyle name="Entrada 2 3 2 4 10 2" xfId="3674"/>
    <cellStyle name="Entrada 2 3 2 4 11" xfId="3675"/>
    <cellStyle name="Entrada 2 3 2 4 2" xfId="3676"/>
    <cellStyle name="Entrada 2 3 2 4 2 2" xfId="3677"/>
    <cellStyle name="Entrada 2 3 2 4 3" xfId="3678"/>
    <cellStyle name="Entrada 2 3 2 4 3 2" xfId="3679"/>
    <cellStyle name="Entrada 2 3 2 4 4" xfId="3680"/>
    <cellStyle name="Entrada 2 3 2 4 4 2" xfId="3681"/>
    <cellStyle name="Entrada 2 3 2 4 5" xfId="3682"/>
    <cellStyle name="Entrada 2 3 2 4 5 2" xfId="3683"/>
    <cellStyle name="Entrada 2 3 2 4 6" xfId="3684"/>
    <cellStyle name="Entrada 2 3 2 4 6 2" xfId="3685"/>
    <cellStyle name="Entrada 2 3 2 4 7" xfId="3686"/>
    <cellStyle name="Entrada 2 3 2 4 7 2" xfId="3687"/>
    <cellStyle name="Entrada 2 3 2 4 8" xfId="3688"/>
    <cellStyle name="Entrada 2 3 2 4 8 2" xfId="3689"/>
    <cellStyle name="Entrada 2 3 2 4 9" xfId="3690"/>
    <cellStyle name="Entrada 2 3 2 4 9 2" xfId="3691"/>
    <cellStyle name="Entrada 2 3 2 5" xfId="3692"/>
    <cellStyle name="Entrada 2 3 2 5 10" xfId="3693"/>
    <cellStyle name="Entrada 2 3 2 5 10 2" xfId="3694"/>
    <cellStyle name="Entrada 2 3 2 5 11" xfId="3695"/>
    <cellStyle name="Entrada 2 3 2 5 2" xfId="3696"/>
    <cellStyle name="Entrada 2 3 2 5 2 2" xfId="3697"/>
    <cellStyle name="Entrada 2 3 2 5 3" xfId="3698"/>
    <cellStyle name="Entrada 2 3 2 5 3 2" xfId="3699"/>
    <cellStyle name="Entrada 2 3 2 5 4" xfId="3700"/>
    <cellStyle name="Entrada 2 3 2 5 4 2" xfId="3701"/>
    <cellStyle name="Entrada 2 3 2 5 5" xfId="3702"/>
    <cellStyle name="Entrada 2 3 2 5 5 2" xfId="3703"/>
    <cellStyle name="Entrada 2 3 2 5 6" xfId="3704"/>
    <cellStyle name="Entrada 2 3 2 5 6 2" xfId="3705"/>
    <cellStyle name="Entrada 2 3 2 5 7" xfId="3706"/>
    <cellStyle name="Entrada 2 3 2 5 7 2" xfId="3707"/>
    <cellStyle name="Entrada 2 3 2 5 8" xfId="3708"/>
    <cellStyle name="Entrada 2 3 2 5 8 2" xfId="3709"/>
    <cellStyle name="Entrada 2 3 2 5 9" xfId="3710"/>
    <cellStyle name="Entrada 2 3 2 5 9 2" xfId="3711"/>
    <cellStyle name="Entrada 2 3 2 6" xfId="3712"/>
    <cellStyle name="Entrada 2 3 2 6 2" xfId="3713"/>
    <cellStyle name="Entrada 2 3 2 7" xfId="3714"/>
    <cellStyle name="Entrada 2 3 2 7 2" xfId="3715"/>
    <cellStyle name="Entrada 2 3 2 8" xfId="3716"/>
    <cellStyle name="Entrada 2 3 2 8 2" xfId="3717"/>
    <cellStyle name="Entrada 2 3 2 9" xfId="3718"/>
    <cellStyle name="Entrada 2 3 2 9 2" xfId="3719"/>
    <cellStyle name="Entrada 2 3 3" xfId="3720"/>
    <cellStyle name="Entrada 2 3 3 10" xfId="3721"/>
    <cellStyle name="Entrada 2 3 3 10 2" xfId="3722"/>
    <cellStyle name="Entrada 2 3 3 11" xfId="3723"/>
    <cellStyle name="Entrada 2 3 3 11 2" xfId="3724"/>
    <cellStyle name="Entrada 2 3 3 12" xfId="3725"/>
    <cellStyle name="Entrada 2 3 3 12 2" xfId="3726"/>
    <cellStyle name="Entrada 2 3 3 13" xfId="3727"/>
    <cellStyle name="Entrada 2 3 3 13 2" xfId="3728"/>
    <cellStyle name="Entrada 2 3 3 14" xfId="3729"/>
    <cellStyle name="Entrada 2 3 3 14 2" xfId="3730"/>
    <cellStyle name="Entrada 2 3 3 15" xfId="3731"/>
    <cellStyle name="Entrada 2 3 3 2" xfId="3732"/>
    <cellStyle name="Entrada 2 3 3 2 10" xfId="3733"/>
    <cellStyle name="Entrada 2 3 3 2 10 2" xfId="3734"/>
    <cellStyle name="Entrada 2 3 3 2 11" xfId="3735"/>
    <cellStyle name="Entrada 2 3 3 2 11 2" xfId="3736"/>
    <cellStyle name="Entrada 2 3 3 2 12" xfId="3737"/>
    <cellStyle name="Entrada 2 3 3 2 12 2" xfId="3738"/>
    <cellStyle name="Entrada 2 3 3 2 13" xfId="3739"/>
    <cellStyle name="Entrada 2 3 3 2 2" xfId="3740"/>
    <cellStyle name="Entrada 2 3 3 2 2 10" xfId="3741"/>
    <cellStyle name="Entrada 2 3 3 2 2 10 2" xfId="3742"/>
    <cellStyle name="Entrada 2 3 3 2 2 11" xfId="3743"/>
    <cellStyle name="Entrada 2 3 3 2 2 2" xfId="3744"/>
    <cellStyle name="Entrada 2 3 3 2 2 2 2" xfId="3745"/>
    <cellStyle name="Entrada 2 3 3 2 2 3" xfId="3746"/>
    <cellStyle name="Entrada 2 3 3 2 2 3 2" xfId="3747"/>
    <cellStyle name="Entrada 2 3 3 2 2 4" xfId="3748"/>
    <cellStyle name="Entrada 2 3 3 2 2 4 2" xfId="3749"/>
    <cellStyle name="Entrada 2 3 3 2 2 5" xfId="3750"/>
    <cellStyle name="Entrada 2 3 3 2 2 5 2" xfId="3751"/>
    <cellStyle name="Entrada 2 3 3 2 2 6" xfId="3752"/>
    <cellStyle name="Entrada 2 3 3 2 2 6 2" xfId="3753"/>
    <cellStyle name="Entrada 2 3 3 2 2 7" xfId="3754"/>
    <cellStyle name="Entrada 2 3 3 2 2 7 2" xfId="3755"/>
    <cellStyle name="Entrada 2 3 3 2 2 8" xfId="3756"/>
    <cellStyle name="Entrada 2 3 3 2 2 8 2" xfId="3757"/>
    <cellStyle name="Entrada 2 3 3 2 2 9" xfId="3758"/>
    <cellStyle name="Entrada 2 3 3 2 2 9 2" xfId="3759"/>
    <cellStyle name="Entrada 2 3 3 2 3" xfId="3760"/>
    <cellStyle name="Entrada 2 3 3 2 3 10" xfId="3761"/>
    <cellStyle name="Entrada 2 3 3 2 3 10 2" xfId="3762"/>
    <cellStyle name="Entrada 2 3 3 2 3 11" xfId="3763"/>
    <cellStyle name="Entrada 2 3 3 2 3 2" xfId="3764"/>
    <cellStyle name="Entrada 2 3 3 2 3 2 2" xfId="3765"/>
    <cellStyle name="Entrada 2 3 3 2 3 3" xfId="3766"/>
    <cellStyle name="Entrada 2 3 3 2 3 3 2" xfId="3767"/>
    <cellStyle name="Entrada 2 3 3 2 3 4" xfId="3768"/>
    <cellStyle name="Entrada 2 3 3 2 3 4 2" xfId="3769"/>
    <cellStyle name="Entrada 2 3 3 2 3 5" xfId="3770"/>
    <cellStyle name="Entrada 2 3 3 2 3 5 2" xfId="3771"/>
    <cellStyle name="Entrada 2 3 3 2 3 6" xfId="3772"/>
    <cellStyle name="Entrada 2 3 3 2 3 6 2" xfId="3773"/>
    <cellStyle name="Entrada 2 3 3 2 3 7" xfId="3774"/>
    <cellStyle name="Entrada 2 3 3 2 3 7 2" xfId="3775"/>
    <cellStyle name="Entrada 2 3 3 2 3 8" xfId="3776"/>
    <cellStyle name="Entrada 2 3 3 2 3 8 2" xfId="3777"/>
    <cellStyle name="Entrada 2 3 3 2 3 9" xfId="3778"/>
    <cellStyle name="Entrada 2 3 3 2 3 9 2" xfId="3779"/>
    <cellStyle name="Entrada 2 3 3 2 4" xfId="3780"/>
    <cellStyle name="Entrada 2 3 3 2 4 2" xfId="3781"/>
    <cellStyle name="Entrada 2 3 3 2 5" xfId="3782"/>
    <cellStyle name="Entrada 2 3 3 2 5 2" xfId="3783"/>
    <cellStyle name="Entrada 2 3 3 2 6" xfId="3784"/>
    <cellStyle name="Entrada 2 3 3 2 6 2" xfId="3785"/>
    <cellStyle name="Entrada 2 3 3 2 7" xfId="3786"/>
    <cellStyle name="Entrada 2 3 3 2 7 2" xfId="3787"/>
    <cellStyle name="Entrada 2 3 3 2 8" xfId="3788"/>
    <cellStyle name="Entrada 2 3 3 2 8 2" xfId="3789"/>
    <cellStyle name="Entrada 2 3 3 2 9" xfId="3790"/>
    <cellStyle name="Entrada 2 3 3 2 9 2" xfId="3791"/>
    <cellStyle name="Entrada 2 3 3 3" xfId="3792"/>
    <cellStyle name="Entrada 2 3 3 3 10" xfId="3793"/>
    <cellStyle name="Entrada 2 3 3 3 10 2" xfId="3794"/>
    <cellStyle name="Entrada 2 3 3 3 11" xfId="3795"/>
    <cellStyle name="Entrada 2 3 3 3 11 2" xfId="3796"/>
    <cellStyle name="Entrada 2 3 3 3 12" xfId="3797"/>
    <cellStyle name="Entrada 2 3 3 3 12 2" xfId="3798"/>
    <cellStyle name="Entrada 2 3 3 3 13" xfId="3799"/>
    <cellStyle name="Entrada 2 3 3 3 2" xfId="3800"/>
    <cellStyle name="Entrada 2 3 3 3 2 10" xfId="3801"/>
    <cellStyle name="Entrada 2 3 3 3 2 10 2" xfId="3802"/>
    <cellStyle name="Entrada 2 3 3 3 2 11" xfId="3803"/>
    <cellStyle name="Entrada 2 3 3 3 2 2" xfId="3804"/>
    <cellStyle name="Entrada 2 3 3 3 2 2 2" xfId="3805"/>
    <cellStyle name="Entrada 2 3 3 3 2 3" xfId="3806"/>
    <cellStyle name="Entrada 2 3 3 3 2 3 2" xfId="3807"/>
    <cellStyle name="Entrada 2 3 3 3 2 4" xfId="3808"/>
    <cellStyle name="Entrada 2 3 3 3 2 4 2" xfId="3809"/>
    <cellStyle name="Entrada 2 3 3 3 2 5" xfId="3810"/>
    <cellStyle name="Entrada 2 3 3 3 2 5 2" xfId="3811"/>
    <cellStyle name="Entrada 2 3 3 3 2 6" xfId="3812"/>
    <cellStyle name="Entrada 2 3 3 3 2 6 2" xfId="3813"/>
    <cellStyle name="Entrada 2 3 3 3 2 7" xfId="3814"/>
    <cellStyle name="Entrada 2 3 3 3 2 7 2" xfId="3815"/>
    <cellStyle name="Entrada 2 3 3 3 2 8" xfId="3816"/>
    <cellStyle name="Entrada 2 3 3 3 2 8 2" xfId="3817"/>
    <cellStyle name="Entrada 2 3 3 3 2 9" xfId="3818"/>
    <cellStyle name="Entrada 2 3 3 3 2 9 2" xfId="3819"/>
    <cellStyle name="Entrada 2 3 3 3 3" xfId="3820"/>
    <cellStyle name="Entrada 2 3 3 3 3 10" xfId="3821"/>
    <cellStyle name="Entrada 2 3 3 3 3 10 2" xfId="3822"/>
    <cellStyle name="Entrada 2 3 3 3 3 11" xfId="3823"/>
    <cellStyle name="Entrada 2 3 3 3 3 2" xfId="3824"/>
    <cellStyle name="Entrada 2 3 3 3 3 2 2" xfId="3825"/>
    <cellStyle name="Entrada 2 3 3 3 3 3" xfId="3826"/>
    <cellStyle name="Entrada 2 3 3 3 3 3 2" xfId="3827"/>
    <cellStyle name="Entrada 2 3 3 3 3 4" xfId="3828"/>
    <cellStyle name="Entrada 2 3 3 3 3 4 2" xfId="3829"/>
    <cellStyle name="Entrada 2 3 3 3 3 5" xfId="3830"/>
    <cellStyle name="Entrada 2 3 3 3 3 5 2" xfId="3831"/>
    <cellStyle name="Entrada 2 3 3 3 3 6" xfId="3832"/>
    <cellStyle name="Entrada 2 3 3 3 3 6 2" xfId="3833"/>
    <cellStyle name="Entrada 2 3 3 3 3 7" xfId="3834"/>
    <cellStyle name="Entrada 2 3 3 3 3 7 2" xfId="3835"/>
    <cellStyle name="Entrada 2 3 3 3 3 8" xfId="3836"/>
    <cellStyle name="Entrada 2 3 3 3 3 8 2" xfId="3837"/>
    <cellStyle name="Entrada 2 3 3 3 3 9" xfId="3838"/>
    <cellStyle name="Entrada 2 3 3 3 3 9 2" xfId="3839"/>
    <cellStyle name="Entrada 2 3 3 3 4" xfId="3840"/>
    <cellStyle name="Entrada 2 3 3 3 4 2" xfId="3841"/>
    <cellStyle name="Entrada 2 3 3 3 5" xfId="3842"/>
    <cellStyle name="Entrada 2 3 3 3 5 2" xfId="3843"/>
    <cellStyle name="Entrada 2 3 3 3 6" xfId="3844"/>
    <cellStyle name="Entrada 2 3 3 3 6 2" xfId="3845"/>
    <cellStyle name="Entrada 2 3 3 3 7" xfId="3846"/>
    <cellStyle name="Entrada 2 3 3 3 7 2" xfId="3847"/>
    <cellStyle name="Entrada 2 3 3 3 8" xfId="3848"/>
    <cellStyle name="Entrada 2 3 3 3 8 2" xfId="3849"/>
    <cellStyle name="Entrada 2 3 3 3 9" xfId="3850"/>
    <cellStyle name="Entrada 2 3 3 3 9 2" xfId="3851"/>
    <cellStyle name="Entrada 2 3 3 4" xfId="3852"/>
    <cellStyle name="Entrada 2 3 3 4 10" xfId="3853"/>
    <cellStyle name="Entrada 2 3 3 4 10 2" xfId="3854"/>
    <cellStyle name="Entrada 2 3 3 4 11" xfId="3855"/>
    <cellStyle name="Entrada 2 3 3 4 2" xfId="3856"/>
    <cellStyle name="Entrada 2 3 3 4 2 2" xfId="3857"/>
    <cellStyle name="Entrada 2 3 3 4 3" xfId="3858"/>
    <cellStyle name="Entrada 2 3 3 4 3 2" xfId="3859"/>
    <cellStyle name="Entrada 2 3 3 4 4" xfId="3860"/>
    <cellStyle name="Entrada 2 3 3 4 4 2" xfId="3861"/>
    <cellStyle name="Entrada 2 3 3 4 5" xfId="3862"/>
    <cellStyle name="Entrada 2 3 3 4 5 2" xfId="3863"/>
    <cellStyle name="Entrada 2 3 3 4 6" xfId="3864"/>
    <cellStyle name="Entrada 2 3 3 4 6 2" xfId="3865"/>
    <cellStyle name="Entrada 2 3 3 4 7" xfId="3866"/>
    <cellStyle name="Entrada 2 3 3 4 7 2" xfId="3867"/>
    <cellStyle name="Entrada 2 3 3 4 8" xfId="3868"/>
    <cellStyle name="Entrada 2 3 3 4 8 2" xfId="3869"/>
    <cellStyle name="Entrada 2 3 3 4 9" xfId="3870"/>
    <cellStyle name="Entrada 2 3 3 4 9 2" xfId="3871"/>
    <cellStyle name="Entrada 2 3 3 5" xfId="3872"/>
    <cellStyle name="Entrada 2 3 3 5 10" xfId="3873"/>
    <cellStyle name="Entrada 2 3 3 5 10 2" xfId="3874"/>
    <cellStyle name="Entrada 2 3 3 5 11" xfId="3875"/>
    <cellStyle name="Entrada 2 3 3 5 2" xfId="3876"/>
    <cellStyle name="Entrada 2 3 3 5 2 2" xfId="3877"/>
    <cellStyle name="Entrada 2 3 3 5 3" xfId="3878"/>
    <cellStyle name="Entrada 2 3 3 5 3 2" xfId="3879"/>
    <cellStyle name="Entrada 2 3 3 5 4" xfId="3880"/>
    <cellStyle name="Entrada 2 3 3 5 4 2" xfId="3881"/>
    <cellStyle name="Entrada 2 3 3 5 5" xfId="3882"/>
    <cellStyle name="Entrada 2 3 3 5 5 2" xfId="3883"/>
    <cellStyle name="Entrada 2 3 3 5 6" xfId="3884"/>
    <cellStyle name="Entrada 2 3 3 5 6 2" xfId="3885"/>
    <cellStyle name="Entrada 2 3 3 5 7" xfId="3886"/>
    <cellStyle name="Entrada 2 3 3 5 7 2" xfId="3887"/>
    <cellStyle name="Entrada 2 3 3 5 8" xfId="3888"/>
    <cellStyle name="Entrada 2 3 3 5 8 2" xfId="3889"/>
    <cellStyle name="Entrada 2 3 3 5 9" xfId="3890"/>
    <cellStyle name="Entrada 2 3 3 5 9 2" xfId="3891"/>
    <cellStyle name="Entrada 2 3 3 6" xfId="3892"/>
    <cellStyle name="Entrada 2 3 3 6 2" xfId="3893"/>
    <cellStyle name="Entrada 2 3 3 7" xfId="3894"/>
    <cellStyle name="Entrada 2 3 3 7 2" xfId="3895"/>
    <cellStyle name="Entrada 2 3 3 8" xfId="3896"/>
    <cellStyle name="Entrada 2 3 3 8 2" xfId="3897"/>
    <cellStyle name="Entrada 2 3 3 9" xfId="3898"/>
    <cellStyle name="Entrada 2 3 3 9 2" xfId="3899"/>
    <cellStyle name="Entrada 2 3 4" xfId="3900"/>
    <cellStyle name="Entrada 2 3 4 10" xfId="3901"/>
    <cellStyle name="Entrada 2 3 4 10 2" xfId="3902"/>
    <cellStyle name="Entrada 2 3 4 11" xfId="3903"/>
    <cellStyle name="Entrada 2 3 4 11 2" xfId="3904"/>
    <cellStyle name="Entrada 2 3 4 12" xfId="3905"/>
    <cellStyle name="Entrada 2 3 4 12 2" xfId="3906"/>
    <cellStyle name="Entrada 2 3 4 13" xfId="3907"/>
    <cellStyle name="Entrada 2 3 4 2" xfId="3908"/>
    <cellStyle name="Entrada 2 3 4 2 10" xfId="3909"/>
    <cellStyle name="Entrada 2 3 4 2 10 2" xfId="3910"/>
    <cellStyle name="Entrada 2 3 4 2 11" xfId="3911"/>
    <cellStyle name="Entrada 2 3 4 2 2" xfId="3912"/>
    <cellStyle name="Entrada 2 3 4 2 2 2" xfId="3913"/>
    <cellStyle name="Entrada 2 3 4 2 3" xfId="3914"/>
    <cellStyle name="Entrada 2 3 4 2 3 2" xfId="3915"/>
    <cellStyle name="Entrada 2 3 4 2 4" xfId="3916"/>
    <cellStyle name="Entrada 2 3 4 2 4 2" xfId="3917"/>
    <cellStyle name="Entrada 2 3 4 2 5" xfId="3918"/>
    <cellStyle name="Entrada 2 3 4 2 5 2" xfId="3919"/>
    <cellStyle name="Entrada 2 3 4 2 6" xfId="3920"/>
    <cellStyle name="Entrada 2 3 4 2 6 2" xfId="3921"/>
    <cellStyle name="Entrada 2 3 4 2 7" xfId="3922"/>
    <cellStyle name="Entrada 2 3 4 2 7 2" xfId="3923"/>
    <cellStyle name="Entrada 2 3 4 2 8" xfId="3924"/>
    <cellStyle name="Entrada 2 3 4 2 8 2" xfId="3925"/>
    <cellStyle name="Entrada 2 3 4 2 9" xfId="3926"/>
    <cellStyle name="Entrada 2 3 4 2 9 2" xfId="3927"/>
    <cellStyle name="Entrada 2 3 4 3" xfId="3928"/>
    <cellStyle name="Entrada 2 3 4 3 10" xfId="3929"/>
    <cellStyle name="Entrada 2 3 4 3 10 2" xfId="3930"/>
    <cellStyle name="Entrada 2 3 4 3 11" xfId="3931"/>
    <cellStyle name="Entrada 2 3 4 3 2" xfId="3932"/>
    <cellStyle name="Entrada 2 3 4 3 2 2" xfId="3933"/>
    <cellStyle name="Entrada 2 3 4 3 3" xfId="3934"/>
    <cellStyle name="Entrada 2 3 4 3 3 2" xfId="3935"/>
    <cellStyle name="Entrada 2 3 4 3 4" xfId="3936"/>
    <cellStyle name="Entrada 2 3 4 3 4 2" xfId="3937"/>
    <cellStyle name="Entrada 2 3 4 3 5" xfId="3938"/>
    <cellStyle name="Entrada 2 3 4 3 5 2" xfId="3939"/>
    <cellStyle name="Entrada 2 3 4 3 6" xfId="3940"/>
    <cellStyle name="Entrada 2 3 4 3 6 2" xfId="3941"/>
    <cellStyle name="Entrada 2 3 4 3 7" xfId="3942"/>
    <cellStyle name="Entrada 2 3 4 3 7 2" xfId="3943"/>
    <cellStyle name="Entrada 2 3 4 3 8" xfId="3944"/>
    <cellStyle name="Entrada 2 3 4 3 8 2" xfId="3945"/>
    <cellStyle name="Entrada 2 3 4 3 9" xfId="3946"/>
    <cellStyle name="Entrada 2 3 4 3 9 2" xfId="3947"/>
    <cellStyle name="Entrada 2 3 4 4" xfId="3948"/>
    <cellStyle name="Entrada 2 3 4 4 2" xfId="3949"/>
    <cellStyle name="Entrada 2 3 4 5" xfId="3950"/>
    <cellStyle name="Entrada 2 3 4 5 2" xfId="3951"/>
    <cellStyle name="Entrada 2 3 4 6" xfId="3952"/>
    <cellStyle name="Entrada 2 3 4 6 2" xfId="3953"/>
    <cellStyle name="Entrada 2 3 4 7" xfId="3954"/>
    <cellStyle name="Entrada 2 3 4 7 2" xfId="3955"/>
    <cellStyle name="Entrada 2 3 4 8" xfId="3956"/>
    <cellStyle name="Entrada 2 3 4 8 2" xfId="3957"/>
    <cellStyle name="Entrada 2 3 4 9" xfId="3958"/>
    <cellStyle name="Entrada 2 3 4 9 2" xfId="3959"/>
    <cellStyle name="Entrada 2 3 5" xfId="3960"/>
    <cellStyle name="Entrada 2 3 5 10" xfId="3961"/>
    <cellStyle name="Entrada 2 3 5 10 2" xfId="3962"/>
    <cellStyle name="Entrada 2 3 5 11" xfId="3963"/>
    <cellStyle name="Entrada 2 3 5 11 2" xfId="3964"/>
    <cellStyle name="Entrada 2 3 5 12" xfId="3965"/>
    <cellStyle name="Entrada 2 3 5 12 2" xfId="3966"/>
    <cellStyle name="Entrada 2 3 5 13" xfId="3967"/>
    <cellStyle name="Entrada 2 3 5 2" xfId="3968"/>
    <cellStyle name="Entrada 2 3 5 2 10" xfId="3969"/>
    <cellStyle name="Entrada 2 3 5 2 10 2" xfId="3970"/>
    <cellStyle name="Entrada 2 3 5 2 11" xfId="3971"/>
    <cellStyle name="Entrada 2 3 5 2 2" xfId="3972"/>
    <cellStyle name="Entrada 2 3 5 2 2 2" xfId="3973"/>
    <cellStyle name="Entrada 2 3 5 2 3" xfId="3974"/>
    <cellStyle name="Entrada 2 3 5 2 3 2" xfId="3975"/>
    <cellStyle name="Entrada 2 3 5 2 4" xfId="3976"/>
    <cellStyle name="Entrada 2 3 5 2 4 2" xfId="3977"/>
    <cellStyle name="Entrada 2 3 5 2 5" xfId="3978"/>
    <cellStyle name="Entrada 2 3 5 2 5 2" xfId="3979"/>
    <cellStyle name="Entrada 2 3 5 2 6" xfId="3980"/>
    <cellStyle name="Entrada 2 3 5 2 6 2" xfId="3981"/>
    <cellStyle name="Entrada 2 3 5 2 7" xfId="3982"/>
    <cellStyle name="Entrada 2 3 5 2 7 2" xfId="3983"/>
    <cellStyle name="Entrada 2 3 5 2 8" xfId="3984"/>
    <cellStyle name="Entrada 2 3 5 2 8 2" xfId="3985"/>
    <cellStyle name="Entrada 2 3 5 2 9" xfId="3986"/>
    <cellStyle name="Entrada 2 3 5 2 9 2" xfId="3987"/>
    <cellStyle name="Entrada 2 3 5 3" xfId="3988"/>
    <cellStyle name="Entrada 2 3 5 3 10" xfId="3989"/>
    <cellStyle name="Entrada 2 3 5 3 10 2" xfId="3990"/>
    <cellStyle name="Entrada 2 3 5 3 11" xfId="3991"/>
    <cellStyle name="Entrada 2 3 5 3 2" xfId="3992"/>
    <cellStyle name="Entrada 2 3 5 3 2 2" xfId="3993"/>
    <cellStyle name="Entrada 2 3 5 3 3" xfId="3994"/>
    <cellStyle name="Entrada 2 3 5 3 3 2" xfId="3995"/>
    <cellStyle name="Entrada 2 3 5 3 4" xfId="3996"/>
    <cellStyle name="Entrada 2 3 5 3 4 2" xfId="3997"/>
    <cellStyle name="Entrada 2 3 5 3 5" xfId="3998"/>
    <cellStyle name="Entrada 2 3 5 3 5 2" xfId="3999"/>
    <cellStyle name="Entrada 2 3 5 3 6" xfId="4000"/>
    <cellStyle name="Entrada 2 3 5 3 6 2" xfId="4001"/>
    <cellStyle name="Entrada 2 3 5 3 7" xfId="4002"/>
    <cellStyle name="Entrada 2 3 5 3 7 2" xfId="4003"/>
    <cellStyle name="Entrada 2 3 5 3 8" xfId="4004"/>
    <cellStyle name="Entrada 2 3 5 3 8 2" xfId="4005"/>
    <cellStyle name="Entrada 2 3 5 3 9" xfId="4006"/>
    <cellStyle name="Entrada 2 3 5 3 9 2" xfId="4007"/>
    <cellStyle name="Entrada 2 3 5 4" xfId="4008"/>
    <cellStyle name="Entrada 2 3 5 4 2" xfId="4009"/>
    <cellStyle name="Entrada 2 3 5 5" xfId="4010"/>
    <cellStyle name="Entrada 2 3 5 5 2" xfId="4011"/>
    <cellStyle name="Entrada 2 3 5 6" xfId="4012"/>
    <cellStyle name="Entrada 2 3 5 6 2" xfId="4013"/>
    <cellStyle name="Entrada 2 3 5 7" xfId="4014"/>
    <cellStyle name="Entrada 2 3 5 7 2" xfId="4015"/>
    <cellStyle name="Entrada 2 3 5 8" xfId="4016"/>
    <cellStyle name="Entrada 2 3 5 8 2" xfId="4017"/>
    <cellStyle name="Entrada 2 3 5 9" xfId="4018"/>
    <cellStyle name="Entrada 2 3 5 9 2" xfId="4019"/>
    <cellStyle name="Entrada 2 3 6" xfId="4020"/>
    <cellStyle name="Entrada 2 3 6 2" xfId="4021"/>
    <cellStyle name="Entrada 2 3 7" xfId="4022"/>
    <cellStyle name="Entrada 2 3 7 2" xfId="4023"/>
    <cellStyle name="Entrada 2 3 8" xfId="4024"/>
    <cellStyle name="Entrada 2 3 8 2" xfId="4025"/>
    <cellStyle name="Entrada 2 3 9" xfId="4026"/>
    <cellStyle name="Entrada 2 3 9 2" xfId="4027"/>
    <cellStyle name="Entrada 2 4" xfId="4028"/>
    <cellStyle name="Entrada 2 4 10" xfId="4029"/>
    <cellStyle name="Entrada 2 4 10 2" xfId="4030"/>
    <cellStyle name="Entrada 2 4 11" xfId="4031"/>
    <cellStyle name="Entrada 2 4 11 2" xfId="4032"/>
    <cellStyle name="Entrada 2 4 12" xfId="4033"/>
    <cellStyle name="Entrada 2 4 12 2" xfId="4034"/>
    <cellStyle name="Entrada 2 4 13" xfId="4035"/>
    <cellStyle name="Entrada 2 4 13 2" xfId="4036"/>
    <cellStyle name="Entrada 2 4 14" xfId="4037"/>
    <cellStyle name="Entrada 2 4 14 2" xfId="4038"/>
    <cellStyle name="Entrada 2 4 15" xfId="4039"/>
    <cellStyle name="Entrada 2 4 16" xfId="4040"/>
    <cellStyle name="Entrada 2 4 2" xfId="4041"/>
    <cellStyle name="Entrada 2 4 2 10" xfId="4042"/>
    <cellStyle name="Entrada 2 4 2 10 2" xfId="4043"/>
    <cellStyle name="Entrada 2 4 2 11" xfId="4044"/>
    <cellStyle name="Entrada 2 4 2 11 2" xfId="4045"/>
    <cellStyle name="Entrada 2 4 2 12" xfId="4046"/>
    <cellStyle name="Entrada 2 4 2 12 2" xfId="4047"/>
    <cellStyle name="Entrada 2 4 2 13" xfId="4048"/>
    <cellStyle name="Entrada 2 4 2 2" xfId="4049"/>
    <cellStyle name="Entrada 2 4 2 2 10" xfId="4050"/>
    <cellStyle name="Entrada 2 4 2 2 10 2" xfId="4051"/>
    <cellStyle name="Entrada 2 4 2 2 11" xfId="4052"/>
    <cellStyle name="Entrada 2 4 2 2 2" xfId="4053"/>
    <cellStyle name="Entrada 2 4 2 2 2 2" xfId="4054"/>
    <cellStyle name="Entrada 2 4 2 2 3" xfId="4055"/>
    <cellStyle name="Entrada 2 4 2 2 3 2" xfId="4056"/>
    <cellStyle name="Entrada 2 4 2 2 4" xfId="4057"/>
    <cellStyle name="Entrada 2 4 2 2 4 2" xfId="4058"/>
    <cellStyle name="Entrada 2 4 2 2 5" xfId="4059"/>
    <cellStyle name="Entrada 2 4 2 2 5 2" xfId="4060"/>
    <cellStyle name="Entrada 2 4 2 2 6" xfId="4061"/>
    <cellStyle name="Entrada 2 4 2 2 6 2" xfId="4062"/>
    <cellStyle name="Entrada 2 4 2 2 7" xfId="4063"/>
    <cellStyle name="Entrada 2 4 2 2 7 2" xfId="4064"/>
    <cellStyle name="Entrada 2 4 2 2 8" xfId="4065"/>
    <cellStyle name="Entrada 2 4 2 2 8 2" xfId="4066"/>
    <cellStyle name="Entrada 2 4 2 2 9" xfId="4067"/>
    <cellStyle name="Entrada 2 4 2 2 9 2" xfId="4068"/>
    <cellStyle name="Entrada 2 4 2 3" xfId="4069"/>
    <cellStyle name="Entrada 2 4 2 3 10" xfId="4070"/>
    <cellStyle name="Entrada 2 4 2 3 10 2" xfId="4071"/>
    <cellStyle name="Entrada 2 4 2 3 11" xfId="4072"/>
    <cellStyle name="Entrada 2 4 2 3 2" xfId="4073"/>
    <cellStyle name="Entrada 2 4 2 3 2 2" xfId="4074"/>
    <cellStyle name="Entrada 2 4 2 3 3" xfId="4075"/>
    <cellStyle name="Entrada 2 4 2 3 3 2" xfId="4076"/>
    <cellStyle name="Entrada 2 4 2 3 4" xfId="4077"/>
    <cellStyle name="Entrada 2 4 2 3 4 2" xfId="4078"/>
    <cellStyle name="Entrada 2 4 2 3 5" xfId="4079"/>
    <cellStyle name="Entrada 2 4 2 3 5 2" xfId="4080"/>
    <cellStyle name="Entrada 2 4 2 3 6" xfId="4081"/>
    <cellStyle name="Entrada 2 4 2 3 6 2" xfId="4082"/>
    <cellStyle name="Entrada 2 4 2 3 7" xfId="4083"/>
    <cellStyle name="Entrada 2 4 2 3 7 2" xfId="4084"/>
    <cellStyle name="Entrada 2 4 2 3 8" xfId="4085"/>
    <cellStyle name="Entrada 2 4 2 3 8 2" xfId="4086"/>
    <cellStyle name="Entrada 2 4 2 3 9" xfId="4087"/>
    <cellStyle name="Entrada 2 4 2 3 9 2" xfId="4088"/>
    <cellStyle name="Entrada 2 4 2 4" xfId="4089"/>
    <cellStyle name="Entrada 2 4 2 4 2" xfId="4090"/>
    <cellStyle name="Entrada 2 4 2 5" xfId="4091"/>
    <cellStyle name="Entrada 2 4 2 5 2" xfId="4092"/>
    <cellStyle name="Entrada 2 4 2 6" xfId="4093"/>
    <cellStyle name="Entrada 2 4 2 6 2" xfId="4094"/>
    <cellStyle name="Entrada 2 4 2 7" xfId="4095"/>
    <cellStyle name="Entrada 2 4 2 7 2" xfId="4096"/>
    <cellStyle name="Entrada 2 4 2 8" xfId="4097"/>
    <cellStyle name="Entrada 2 4 2 8 2" xfId="4098"/>
    <cellStyle name="Entrada 2 4 2 9" xfId="4099"/>
    <cellStyle name="Entrada 2 4 2 9 2" xfId="4100"/>
    <cellStyle name="Entrada 2 4 3" xfId="4101"/>
    <cellStyle name="Entrada 2 4 3 10" xfId="4102"/>
    <cellStyle name="Entrada 2 4 3 10 2" xfId="4103"/>
    <cellStyle name="Entrada 2 4 3 11" xfId="4104"/>
    <cellStyle name="Entrada 2 4 3 11 2" xfId="4105"/>
    <cellStyle name="Entrada 2 4 3 12" xfId="4106"/>
    <cellStyle name="Entrada 2 4 3 12 2" xfId="4107"/>
    <cellStyle name="Entrada 2 4 3 13" xfId="4108"/>
    <cellStyle name="Entrada 2 4 3 2" xfId="4109"/>
    <cellStyle name="Entrada 2 4 3 2 10" xfId="4110"/>
    <cellStyle name="Entrada 2 4 3 2 10 2" xfId="4111"/>
    <cellStyle name="Entrada 2 4 3 2 11" xfId="4112"/>
    <cellStyle name="Entrada 2 4 3 2 2" xfId="4113"/>
    <cellStyle name="Entrada 2 4 3 2 2 2" xfId="4114"/>
    <cellStyle name="Entrada 2 4 3 2 3" xfId="4115"/>
    <cellStyle name="Entrada 2 4 3 2 3 2" xfId="4116"/>
    <cellStyle name="Entrada 2 4 3 2 4" xfId="4117"/>
    <cellStyle name="Entrada 2 4 3 2 4 2" xfId="4118"/>
    <cellStyle name="Entrada 2 4 3 2 5" xfId="4119"/>
    <cellStyle name="Entrada 2 4 3 2 5 2" xfId="4120"/>
    <cellStyle name="Entrada 2 4 3 2 6" xfId="4121"/>
    <cellStyle name="Entrada 2 4 3 2 6 2" xfId="4122"/>
    <cellStyle name="Entrada 2 4 3 2 7" xfId="4123"/>
    <cellStyle name="Entrada 2 4 3 2 7 2" xfId="4124"/>
    <cellStyle name="Entrada 2 4 3 2 8" xfId="4125"/>
    <cellStyle name="Entrada 2 4 3 2 8 2" xfId="4126"/>
    <cellStyle name="Entrada 2 4 3 2 9" xfId="4127"/>
    <cellStyle name="Entrada 2 4 3 2 9 2" xfId="4128"/>
    <cellStyle name="Entrada 2 4 3 3" xfId="4129"/>
    <cellStyle name="Entrada 2 4 3 3 10" xfId="4130"/>
    <cellStyle name="Entrada 2 4 3 3 10 2" xfId="4131"/>
    <cellStyle name="Entrada 2 4 3 3 11" xfId="4132"/>
    <cellStyle name="Entrada 2 4 3 3 2" xfId="4133"/>
    <cellStyle name="Entrada 2 4 3 3 2 2" xfId="4134"/>
    <cellStyle name="Entrada 2 4 3 3 3" xfId="4135"/>
    <cellStyle name="Entrada 2 4 3 3 3 2" xfId="4136"/>
    <cellStyle name="Entrada 2 4 3 3 4" xfId="4137"/>
    <cellStyle name="Entrada 2 4 3 3 4 2" xfId="4138"/>
    <cellStyle name="Entrada 2 4 3 3 5" xfId="4139"/>
    <cellStyle name="Entrada 2 4 3 3 5 2" xfId="4140"/>
    <cellStyle name="Entrada 2 4 3 3 6" xfId="4141"/>
    <cellStyle name="Entrada 2 4 3 3 6 2" xfId="4142"/>
    <cellStyle name="Entrada 2 4 3 3 7" xfId="4143"/>
    <cellStyle name="Entrada 2 4 3 3 7 2" xfId="4144"/>
    <cellStyle name="Entrada 2 4 3 3 8" xfId="4145"/>
    <cellStyle name="Entrada 2 4 3 3 8 2" xfId="4146"/>
    <cellStyle name="Entrada 2 4 3 3 9" xfId="4147"/>
    <cellStyle name="Entrada 2 4 3 3 9 2" xfId="4148"/>
    <cellStyle name="Entrada 2 4 3 4" xfId="4149"/>
    <cellStyle name="Entrada 2 4 3 4 2" xfId="4150"/>
    <cellStyle name="Entrada 2 4 3 5" xfId="4151"/>
    <cellStyle name="Entrada 2 4 3 5 2" xfId="4152"/>
    <cellStyle name="Entrada 2 4 3 6" xfId="4153"/>
    <cellStyle name="Entrada 2 4 3 6 2" xfId="4154"/>
    <cellStyle name="Entrada 2 4 3 7" xfId="4155"/>
    <cellStyle name="Entrada 2 4 3 7 2" xfId="4156"/>
    <cellStyle name="Entrada 2 4 3 8" xfId="4157"/>
    <cellStyle name="Entrada 2 4 3 8 2" xfId="4158"/>
    <cellStyle name="Entrada 2 4 3 9" xfId="4159"/>
    <cellStyle name="Entrada 2 4 3 9 2" xfId="4160"/>
    <cellStyle name="Entrada 2 4 4" xfId="4161"/>
    <cellStyle name="Entrada 2 4 4 10" xfId="4162"/>
    <cellStyle name="Entrada 2 4 4 10 2" xfId="4163"/>
    <cellStyle name="Entrada 2 4 4 11" xfId="4164"/>
    <cellStyle name="Entrada 2 4 4 2" xfId="4165"/>
    <cellStyle name="Entrada 2 4 4 2 2" xfId="4166"/>
    <cellStyle name="Entrada 2 4 4 3" xfId="4167"/>
    <cellStyle name="Entrada 2 4 4 3 2" xfId="4168"/>
    <cellStyle name="Entrada 2 4 4 4" xfId="4169"/>
    <cellStyle name="Entrada 2 4 4 4 2" xfId="4170"/>
    <cellStyle name="Entrada 2 4 4 5" xfId="4171"/>
    <cellStyle name="Entrada 2 4 4 5 2" xfId="4172"/>
    <cellStyle name="Entrada 2 4 4 6" xfId="4173"/>
    <cellStyle name="Entrada 2 4 4 6 2" xfId="4174"/>
    <cellStyle name="Entrada 2 4 4 7" xfId="4175"/>
    <cellStyle name="Entrada 2 4 4 7 2" xfId="4176"/>
    <cellStyle name="Entrada 2 4 4 8" xfId="4177"/>
    <cellStyle name="Entrada 2 4 4 8 2" xfId="4178"/>
    <cellStyle name="Entrada 2 4 4 9" xfId="4179"/>
    <cellStyle name="Entrada 2 4 4 9 2" xfId="4180"/>
    <cellStyle name="Entrada 2 4 5" xfId="4181"/>
    <cellStyle name="Entrada 2 4 5 10" xfId="4182"/>
    <cellStyle name="Entrada 2 4 5 10 2" xfId="4183"/>
    <cellStyle name="Entrada 2 4 5 11" xfId="4184"/>
    <cellStyle name="Entrada 2 4 5 2" xfId="4185"/>
    <cellStyle name="Entrada 2 4 5 2 2" xfId="4186"/>
    <cellStyle name="Entrada 2 4 5 3" xfId="4187"/>
    <cellStyle name="Entrada 2 4 5 3 2" xfId="4188"/>
    <cellStyle name="Entrada 2 4 5 4" xfId="4189"/>
    <cellStyle name="Entrada 2 4 5 4 2" xfId="4190"/>
    <cellStyle name="Entrada 2 4 5 5" xfId="4191"/>
    <cellStyle name="Entrada 2 4 5 5 2" xfId="4192"/>
    <cellStyle name="Entrada 2 4 5 6" xfId="4193"/>
    <cellStyle name="Entrada 2 4 5 6 2" xfId="4194"/>
    <cellStyle name="Entrada 2 4 5 7" xfId="4195"/>
    <cellStyle name="Entrada 2 4 5 7 2" xfId="4196"/>
    <cellStyle name="Entrada 2 4 5 8" xfId="4197"/>
    <cellStyle name="Entrada 2 4 5 8 2" xfId="4198"/>
    <cellStyle name="Entrada 2 4 5 9" xfId="4199"/>
    <cellStyle name="Entrada 2 4 5 9 2" xfId="4200"/>
    <cellStyle name="Entrada 2 4 6" xfId="4201"/>
    <cellStyle name="Entrada 2 4 6 2" xfId="4202"/>
    <cellStyle name="Entrada 2 4 7" xfId="4203"/>
    <cellStyle name="Entrada 2 4 7 2" xfId="4204"/>
    <cellStyle name="Entrada 2 4 8" xfId="4205"/>
    <cellStyle name="Entrada 2 4 8 2" xfId="4206"/>
    <cellStyle name="Entrada 2 4 9" xfId="4207"/>
    <cellStyle name="Entrada 2 4 9 2" xfId="4208"/>
    <cellStyle name="Entrada 2 5" xfId="4209"/>
    <cellStyle name="Entrada 2 5 10" xfId="4210"/>
    <cellStyle name="Entrada 2 5 10 2" xfId="4211"/>
    <cellStyle name="Entrada 2 5 11" xfId="4212"/>
    <cellStyle name="Entrada 2 5 11 2" xfId="4213"/>
    <cellStyle name="Entrada 2 5 12" xfId="4214"/>
    <cellStyle name="Entrada 2 5 12 2" xfId="4215"/>
    <cellStyle name="Entrada 2 5 13" xfId="4216"/>
    <cellStyle name="Entrada 2 5 13 2" xfId="4217"/>
    <cellStyle name="Entrada 2 5 14" xfId="4218"/>
    <cellStyle name="Entrada 2 5 14 2" xfId="4219"/>
    <cellStyle name="Entrada 2 5 15" xfId="4220"/>
    <cellStyle name="Entrada 2 5 2" xfId="4221"/>
    <cellStyle name="Entrada 2 5 2 10" xfId="4222"/>
    <cellStyle name="Entrada 2 5 2 10 2" xfId="4223"/>
    <cellStyle name="Entrada 2 5 2 11" xfId="4224"/>
    <cellStyle name="Entrada 2 5 2 11 2" xfId="4225"/>
    <cellStyle name="Entrada 2 5 2 12" xfId="4226"/>
    <cellStyle name="Entrada 2 5 2 12 2" xfId="4227"/>
    <cellStyle name="Entrada 2 5 2 13" xfId="4228"/>
    <cellStyle name="Entrada 2 5 2 2" xfId="4229"/>
    <cellStyle name="Entrada 2 5 2 2 10" xfId="4230"/>
    <cellStyle name="Entrada 2 5 2 2 10 2" xfId="4231"/>
    <cellStyle name="Entrada 2 5 2 2 11" xfId="4232"/>
    <cellStyle name="Entrada 2 5 2 2 2" xfId="4233"/>
    <cellStyle name="Entrada 2 5 2 2 2 2" xfId="4234"/>
    <cellStyle name="Entrada 2 5 2 2 3" xfId="4235"/>
    <cellStyle name="Entrada 2 5 2 2 3 2" xfId="4236"/>
    <cellStyle name="Entrada 2 5 2 2 4" xfId="4237"/>
    <cellStyle name="Entrada 2 5 2 2 4 2" xfId="4238"/>
    <cellStyle name="Entrada 2 5 2 2 5" xfId="4239"/>
    <cellStyle name="Entrada 2 5 2 2 5 2" xfId="4240"/>
    <cellStyle name="Entrada 2 5 2 2 6" xfId="4241"/>
    <cellStyle name="Entrada 2 5 2 2 6 2" xfId="4242"/>
    <cellStyle name="Entrada 2 5 2 2 7" xfId="4243"/>
    <cellStyle name="Entrada 2 5 2 2 7 2" xfId="4244"/>
    <cellStyle name="Entrada 2 5 2 2 8" xfId="4245"/>
    <cellStyle name="Entrada 2 5 2 2 8 2" xfId="4246"/>
    <cellStyle name="Entrada 2 5 2 2 9" xfId="4247"/>
    <cellStyle name="Entrada 2 5 2 2 9 2" xfId="4248"/>
    <cellStyle name="Entrada 2 5 2 3" xfId="4249"/>
    <cellStyle name="Entrada 2 5 2 3 10" xfId="4250"/>
    <cellStyle name="Entrada 2 5 2 3 10 2" xfId="4251"/>
    <cellStyle name="Entrada 2 5 2 3 11" xfId="4252"/>
    <cellStyle name="Entrada 2 5 2 3 2" xfId="4253"/>
    <cellStyle name="Entrada 2 5 2 3 2 2" xfId="4254"/>
    <cellStyle name="Entrada 2 5 2 3 3" xfId="4255"/>
    <cellStyle name="Entrada 2 5 2 3 3 2" xfId="4256"/>
    <cellStyle name="Entrada 2 5 2 3 4" xfId="4257"/>
    <cellStyle name="Entrada 2 5 2 3 4 2" xfId="4258"/>
    <cellStyle name="Entrada 2 5 2 3 5" xfId="4259"/>
    <cellStyle name="Entrada 2 5 2 3 5 2" xfId="4260"/>
    <cellStyle name="Entrada 2 5 2 3 6" xfId="4261"/>
    <cellStyle name="Entrada 2 5 2 3 6 2" xfId="4262"/>
    <cellStyle name="Entrada 2 5 2 3 7" xfId="4263"/>
    <cellStyle name="Entrada 2 5 2 3 7 2" xfId="4264"/>
    <cellStyle name="Entrada 2 5 2 3 8" xfId="4265"/>
    <cellStyle name="Entrada 2 5 2 3 8 2" xfId="4266"/>
    <cellStyle name="Entrada 2 5 2 3 9" xfId="4267"/>
    <cellStyle name="Entrada 2 5 2 3 9 2" xfId="4268"/>
    <cellStyle name="Entrada 2 5 2 4" xfId="4269"/>
    <cellStyle name="Entrada 2 5 2 4 2" xfId="4270"/>
    <cellStyle name="Entrada 2 5 2 5" xfId="4271"/>
    <cellStyle name="Entrada 2 5 2 5 2" xfId="4272"/>
    <cellStyle name="Entrada 2 5 2 6" xfId="4273"/>
    <cellStyle name="Entrada 2 5 2 6 2" xfId="4274"/>
    <cellStyle name="Entrada 2 5 2 7" xfId="4275"/>
    <cellStyle name="Entrada 2 5 2 7 2" xfId="4276"/>
    <cellStyle name="Entrada 2 5 2 8" xfId="4277"/>
    <cellStyle name="Entrada 2 5 2 8 2" xfId="4278"/>
    <cellStyle name="Entrada 2 5 2 9" xfId="4279"/>
    <cellStyle name="Entrada 2 5 2 9 2" xfId="4280"/>
    <cellStyle name="Entrada 2 5 3" xfId="4281"/>
    <cellStyle name="Entrada 2 5 3 10" xfId="4282"/>
    <cellStyle name="Entrada 2 5 3 10 2" xfId="4283"/>
    <cellStyle name="Entrada 2 5 3 11" xfId="4284"/>
    <cellStyle name="Entrada 2 5 3 11 2" xfId="4285"/>
    <cellStyle name="Entrada 2 5 3 12" xfId="4286"/>
    <cellStyle name="Entrada 2 5 3 12 2" xfId="4287"/>
    <cellStyle name="Entrada 2 5 3 13" xfId="4288"/>
    <cellStyle name="Entrada 2 5 3 2" xfId="4289"/>
    <cellStyle name="Entrada 2 5 3 2 10" xfId="4290"/>
    <cellStyle name="Entrada 2 5 3 2 10 2" xfId="4291"/>
    <cellStyle name="Entrada 2 5 3 2 11" xfId="4292"/>
    <cellStyle name="Entrada 2 5 3 2 2" xfId="4293"/>
    <cellStyle name="Entrada 2 5 3 2 2 2" xfId="4294"/>
    <cellStyle name="Entrada 2 5 3 2 3" xfId="4295"/>
    <cellStyle name="Entrada 2 5 3 2 3 2" xfId="4296"/>
    <cellStyle name="Entrada 2 5 3 2 4" xfId="4297"/>
    <cellStyle name="Entrada 2 5 3 2 4 2" xfId="4298"/>
    <cellStyle name="Entrada 2 5 3 2 5" xfId="4299"/>
    <cellStyle name="Entrada 2 5 3 2 5 2" xfId="4300"/>
    <cellStyle name="Entrada 2 5 3 2 6" xfId="4301"/>
    <cellStyle name="Entrada 2 5 3 2 6 2" xfId="4302"/>
    <cellStyle name="Entrada 2 5 3 2 7" xfId="4303"/>
    <cellStyle name="Entrada 2 5 3 2 7 2" xfId="4304"/>
    <cellStyle name="Entrada 2 5 3 2 8" xfId="4305"/>
    <cellStyle name="Entrada 2 5 3 2 8 2" xfId="4306"/>
    <cellStyle name="Entrada 2 5 3 2 9" xfId="4307"/>
    <cellStyle name="Entrada 2 5 3 2 9 2" xfId="4308"/>
    <cellStyle name="Entrada 2 5 3 3" xfId="4309"/>
    <cellStyle name="Entrada 2 5 3 3 10" xfId="4310"/>
    <cellStyle name="Entrada 2 5 3 3 10 2" xfId="4311"/>
    <cellStyle name="Entrada 2 5 3 3 11" xfId="4312"/>
    <cellStyle name="Entrada 2 5 3 3 2" xfId="4313"/>
    <cellStyle name="Entrada 2 5 3 3 2 2" xfId="4314"/>
    <cellStyle name="Entrada 2 5 3 3 3" xfId="4315"/>
    <cellStyle name="Entrada 2 5 3 3 3 2" xfId="4316"/>
    <cellStyle name="Entrada 2 5 3 3 4" xfId="4317"/>
    <cellStyle name="Entrada 2 5 3 3 4 2" xfId="4318"/>
    <cellStyle name="Entrada 2 5 3 3 5" xfId="4319"/>
    <cellStyle name="Entrada 2 5 3 3 5 2" xfId="4320"/>
    <cellStyle name="Entrada 2 5 3 3 6" xfId="4321"/>
    <cellStyle name="Entrada 2 5 3 3 6 2" xfId="4322"/>
    <cellStyle name="Entrada 2 5 3 3 7" xfId="4323"/>
    <cellStyle name="Entrada 2 5 3 3 7 2" xfId="4324"/>
    <cellStyle name="Entrada 2 5 3 3 8" xfId="4325"/>
    <cellStyle name="Entrada 2 5 3 3 8 2" xfId="4326"/>
    <cellStyle name="Entrada 2 5 3 3 9" xfId="4327"/>
    <cellStyle name="Entrada 2 5 3 3 9 2" xfId="4328"/>
    <cellStyle name="Entrada 2 5 3 4" xfId="4329"/>
    <cellStyle name="Entrada 2 5 3 4 2" xfId="4330"/>
    <cellStyle name="Entrada 2 5 3 5" xfId="4331"/>
    <cellStyle name="Entrada 2 5 3 5 2" xfId="4332"/>
    <cellStyle name="Entrada 2 5 3 6" xfId="4333"/>
    <cellStyle name="Entrada 2 5 3 6 2" xfId="4334"/>
    <cellStyle name="Entrada 2 5 3 7" xfId="4335"/>
    <cellStyle name="Entrada 2 5 3 7 2" xfId="4336"/>
    <cellStyle name="Entrada 2 5 3 8" xfId="4337"/>
    <cellStyle name="Entrada 2 5 3 8 2" xfId="4338"/>
    <cellStyle name="Entrada 2 5 3 9" xfId="4339"/>
    <cellStyle name="Entrada 2 5 3 9 2" xfId="4340"/>
    <cellStyle name="Entrada 2 5 4" xfId="4341"/>
    <cellStyle name="Entrada 2 5 4 10" xfId="4342"/>
    <cellStyle name="Entrada 2 5 4 10 2" xfId="4343"/>
    <cellStyle name="Entrada 2 5 4 11" xfId="4344"/>
    <cellStyle name="Entrada 2 5 4 2" xfId="4345"/>
    <cellStyle name="Entrada 2 5 4 2 2" xfId="4346"/>
    <cellStyle name="Entrada 2 5 4 3" xfId="4347"/>
    <cellStyle name="Entrada 2 5 4 3 2" xfId="4348"/>
    <cellStyle name="Entrada 2 5 4 4" xfId="4349"/>
    <cellStyle name="Entrada 2 5 4 4 2" xfId="4350"/>
    <cellStyle name="Entrada 2 5 4 5" xfId="4351"/>
    <cellStyle name="Entrada 2 5 4 5 2" xfId="4352"/>
    <cellStyle name="Entrada 2 5 4 6" xfId="4353"/>
    <cellStyle name="Entrada 2 5 4 6 2" xfId="4354"/>
    <cellStyle name="Entrada 2 5 4 7" xfId="4355"/>
    <cellStyle name="Entrada 2 5 4 7 2" xfId="4356"/>
    <cellStyle name="Entrada 2 5 4 8" xfId="4357"/>
    <cellStyle name="Entrada 2 5 4 8 2" xfId="4358"/>
    <cellStyle name="Entrada 2 5 4 9" xfId="4359"/>
    <cellStyle name="Entrada 2 5 4 9 2" xfId="4360"/>
    <cellStyle name="Entrada 2 5 5" xfId="4361"/>
    <cellStyle name="Entrada 2 5 5 10" xfId="4362"/>
    <cellStyle name="Entrada 2 5 5 10 2" xfId="4363"/>
    <cellStyle name="Entrada 2 5 5 11" xfId="4364"/>
    <cellStyle name="Entrada 2 5 5 2" xfId="4365"/>
    <cellStyle name="Entrada 2 5 5 2 2" xfId="4366"/>
    <cellStyle name="Entrada 2 5 5 3" xfId="4367"/>
    <cellStyle name="Entrada 2 5 5 3 2" xfId="4368"/>
    <cellStyle name="Entrada 2 5 5 4" xfId="4369"/>
    <cellStyle name="Entrada 2 5 5 4 2" xfId="4370"/>
    <cellStyle name="Entrada 2 5 5 5" xfId="4371"/>
    <cellStyle name="Entrada 2 5 5 5 2" xfId="4372"/>
    <cellStyle name="Entrada 2 5 5 6" xfId="4373"/>
    <cellStyle name="Entrada 2 5 5 6 2" xfId="4374"/>
    <cellStyle name="Entrada 2 5 5 7" xfId="4375"/>
    <cellStyle name="Entrada 2 5 5 7 2" xfId="4376"/>
    <cellStyle name="Entrada 2 5 5 8" xfId="4377"/>
    <cellStyle name="Entrada 2 5 5 8 2" xfId="4378"/>
    <cellStyle name="Entrada 2 5 5 9" xfId="4379"/>
    <cellStyle name="Entrada 2 5 5 9 2" xfId="4380"/>
    <cellStyle name="Entrada 2 5 6" xfId="4381"/>
    <cellStyle name="Entrada 2 5 6 2" xfId="4382"/>
    <cellStyle name="Entrada 2 5 7" xfId="4383"/>
    <cellStyle name="Entrada 2 5 7 2" xfId="4384"/>
    <cellStyle name="Entrada 2 5 8" xfId="4385"/>
    <cellStyle name="Entrada 2 5 8 2" xfId="4386"/>
    <cellStyle name="Entrada 2 5 9" xfId="4387"/>
    <cellStyle name="Entrada 2 5 9 2" xfId="4388"/>
    <cellStyle name="Entrada 2 6" xfId="4389"/>
    <cellStyle name="Entrada 2 6 10" xfId="4390"/>
    <cellStyle name="Entrada 2 6 10 2" xfId="4391"/>
    <cellStyle name="Entrada 2 6 11" xfId="4392"/>
    <cellStyle name="Entrada 2 6 11 2" xfId="4393"/>
    <cellStyle name="Entrada 2 6 12" xfId="4394"/>
    <cellStyle name="Entrada 2 6 12 2" xfId="4395"/>
    <cellStyle name="Entrada 2 6 13" xfId="4396"/>
    <cellStyle name="Entrada 2 6 13 2" xfId="4397"/>
    <cellStyle name="Entrada 2 6 14" xfId="4398"/>
    <cellStyle name="Entrada 2 6 14 2" xfId="4399"/>
    <cellStyle name="Entrada 2 6 15" xfId="4400"/>
    <cellStyle name="Entrada 2 6 2" xfId="4401"/>
    <cellStyle name="Entrada 2 6 2 10" xfId="4402"/>
    <cellStyle name="Entrada 2 6 2 10 2" xfId="4403"/>
    <cellStyle name="Entrada 2 6 2 11" xfId="4404"/>
    <cellStyle name="Entrada 2 6 2 11 2" xfId="4405"/>
    <cellStyle name="Entrada 2 6 2 12" xfId="4406"/>
    <cellStyle name="Entrada 2 6 2 12 2" xfId="4407"/>
    <cellStyle name="Entrada 2 6 2 13" xfId="4408"/>
    <cellStyle name="Entrada 2 6 2 2" xfId="4409"/>
    <cellStyle name="Entrada 2 6 2 2 10" xfId="4410"/>
    <cellStyle name="Entrada 2 6 2 2 10 2" xfId="4411"/>
    <cellStyle name="Entrada 2 6 2 2 11" xfId="4412"/>
    <cellStyle name="Entrada 2 6 2 2 2" xfId="4413"/>
    <cellStyle name="Entrada 2 6 2 2 2 2" xfId="4414"/>
    <cellStyle name="Entrada 2 6 2 2 3" xfId="4415"/>
    <cellStyle name="Entrada 2 6 2 2 3 2" xfId="4416"/>
    <cellStyle name="Entrada 2 6 2 2 4" xfId="4417"/>
    <cellStyle name="Entrada 2 6 2 2 4 2" xfId="4418"/>
    <cellStyle name="Entrada 2 6 2 2 5" xfId="4419"/>
    <cellStyle name="Entrada 2 6 2 2 5 2" xfId="4420"/>
    <cellStyle name="Entrada 2 6 2 2 6" xfId="4421"/>
    <cellStyle name="Entrada 2 6 2 2 6 2" xfId="4422"/>
    <cellStyle name="Entrada 2 6 2 2 7" xfId="4423"/>
    <cellStyle name="Entrada 2 6 2 2 7 2" xfId="4424"/>
    <cellStyle name="Entrada 2 6 2 2 8" xfId="4425"/>
    <cellStyle name="Entrada 2 6 2 2 8 2" xfId="4426"/>
    <cellStyle name="Entrada 2 6 2 2 9" xfId="4427"/>
    <cellStyle name="Entrada 2 6 2 2 9 2" xfId="4428"/>
    <cellStyle name="Entrada 2 6 2 3" xfId="4429"/>
    <cellStyle name="Entrada 2 6 2 3 10" xfId="4430"/>
    <cellStyle name="Entrada 2 6 2 3 10 2" xfId="4431"/>
    <cellStyle name="Entrada 2 6 2 3 11" xfId="4432"/>
    <cellStyle name="Entrada 2 6 2 3 2" xfId="4433"/>
    <cellStyle name="Entrada 2 6 2 3 2 2" xfId="4434"/>
    <cellStyle name="Entrada 2 6 2 3 3" xfId="4435"/>
    <cellStyle name="Entrada 2 6 2 3 3 2" xfId="4436"/>
    <cellStyle name="Entrada 2 6 2 3 4" xfId="4437"/>
    <cellStyle name="Entrada 2 6 2 3 4 2" xfId="4438"/>
    <cellStyle name="Entrada 2 6 2 3 5" xfId="4439"/>
    <cellStyle name="Entrada 2 6 2 3 5 2" xfId="4440"/>
    <cellStyle name="Entrada 2 6 2 3 6" xfId="4441"/>
    <cellStyle name="Entrada 2 6 2 3 6 2" xfId="4442"/>
    <cellStyle name="Entrada 2 6 2 3 7" xfId="4443"/>
    <cellStyle name="Entrada 2 6 2 3 7 2" xfId="4444"/>
    <cellStyle name="Entrada 2 6 2 3 8" xfId="4445"/>
    <cellStyle name="Entrada 2 6 2 3 8 2" xfId="4446"/>
    <cellStyle name="Entrada 2 6 2 3 9" xfId="4447"/>
    <cellStyle name="Entrada 2 6 2 3 9 2" xfId="4448"/>
    <cellStyle name="Entrada 2 6 2 4" xfId="4449"/>
    <cellStyle name="Entrada 2 6 2 4 2" xfId="4450"/>
    <cellStyle name="Entrada 2 6 2 5" xfId="4451"/>
    <cellStyle name="Entrada 2 6 2 5 2" xfId="4452"/>
    <cellStyle name="Entrada 2 6 2 6" xfId="4453"/>
    <cellStyle name="Entrada 2 6 2 6 2" xfId="4454"/>
    <cellStyle name="Entrada 2 6 2 7" xfId="4455"/>
    <cellStyle name="Entrada 2 6 2 7 2" xfId="4456"/>
    <cellStyle name="Entrada 2 6 2 8" xfId="4457"/>
    <cellStyle name="Entrada 2 6 2 8 2" xfId="4458"/>
    <cellStyle name="Entrada 2 6 2 9" xfId="4459"/>
    <cellStyle name="Entrada 2 6 2 9 2" xfId="4460"/>
    <cellStyle name="Entrada 2 6 3" xfId="4461"/>
    <cellStyle name="Entrada 2 6 3 10" xfId="4462"/>
    <cellStyle name="Entrada 2 6 3 10 2" xfId="4463"/>
    <cellStyle name="Entrada 2 6 3 11" xfId="4464"/>
    <cellStyle name="Entrada 2 6 3 11 2" xfId="4465"/>
    <cellStyle name="Entrada 2 6 3 12" xfId="4466"/>
    <cellStyle name="Entrada 2 6 3 12 2" xfId="4467"/>
    <cellStyle name="Entrada 2 6 3 13" xfId="4468"/>
    <cellStyle name="Entrada 2 6 3 2" xfId="4469"/>
    <cellStyle name="Entrada 2 6 3 2 10" xfId="4470"/>
    <cellStyle name="Entrada 2 6 3 2 10 2" xfId="4471"/>
    <cellStyle name="Entrada 2 6 3 2 11" xfId="4472"/>
    <cellStyle name="Entrada 2 6 3 2 2" xfId="4473"/>
    <cellStyle name="Entrada 2 6 3 2 2 2" xfId="4474"/>
    <cellStyle name="Entrada 2 6 3 2 3" xfId="4475"/>
    <cellStyle name="Entrada 2 6 3 2 3 2" xfId="4476"/>
    <cellStyle name="Entrada 2 6 3 2 4" xfId="4477"/>
    <cellStyle name="Entrada 2 6 3 2 4 2" xfId="4478"/>
    <cellStyle name="Entrada 2 6 3 2 5" xfId="4479"/>
    <cellStyle name="Entrada 2 6 3 2 5 2" xfId="4480"/>
    <cellStyle name="Entrada 2 6 3 2 6" xfId="4481"/>
    <cellStyle name="Entrada 2 6 3 2 6 2" xfId="4482"/>
    <cellStyle name="Entrada 2 6 3 2 7" xfId="4483"/>
    <cellStyle name="Entrada 2 6 3 2 7 2" xfId="4484"/>
    <cellStyle name="Entrada 2 6 3 2 8" xfId="4485"/>
    <cellStyle name="Entrada 2 6 3 2 8 2" xfId="4486"/>
    <cellStyle name="Entrada 2 6 3 2 9" xfId="4487"/>
    <cellStyle name="Entrada 2 6 3 2 9 2" xfId="4488"/>
    <cellStyle name="Entrada 2 6 3 3" xfId="4489"/>
    <cellStyle name="Entrada 2 6 3 3 10" xfId="4490"/>
    <cellStyle name="Entrada 2 6 3 3 10 2" xfId="4491"/>
    <cellStyle name="Entrada 2 6 3 3 11" xfId="4492"/>
    <cellStyle name="Entrada 2 6 3 3 2" xfId="4493"/>
    <cellStyle name="Entrada 2 6 3 3 2 2" xfId="4494"/>
    <cellStyle name="Entrada 2 6 3 3 3" xfId="4495"/>
    <cellStyle name="Entrada 2 6 3 3 3 2" xfId="4496"/>
    <cellStyle name="Entrada 2 6 3 3 4" xfId="4497"/>
    <cellStyle name="Entrada 2 6 3 3 4 2" xfId="4498"/>
    <cellStyle name="Entrada 2 6 3 3 5" xfId="4499"/>
    <cellStyle name="Entrada 2 6 3 3 5 2" xfId="4500"/>
    <cellStyle name="Entrada 2 6 3 3 6" xfId="4501"/>
    <cellStyle name="Entrada 2 6 3 3 6 2" xfId="4502"/>
    <cellStyle name="Entrada 2 6 3 3 7" xfId="4503"/>
    <cellStyle name="Entrada 2 6 3 3 7 2" xfId="4504"/>
    <cellStyle name="Entrada 2 6 3 3 8" xfId="4505"/>
    <cellStyle name="Entrada 2 6 3 3 8 2" xfId="4506"/>
    <cellStyle name="Entrada 2 6 3 3 9" xfId="4507"/>
    <cellStyle name="Entrada 2 6 3 3 9 2" xfId="4508"/>
    <cellStyle name="Entrada 2 6 3 4" xfId="4509"/>
    <cellStyle name="Entrada 2 6 3 4 2" xfId="4510"/>
    <cellStyle name="Entrada 2 6 3 5" xfId="4511"/>
    <cellStyle name="Entrada 2 6 3 5 2" xfId="4512"/>
    <cellStyle name="Entrada 2 6 3 6" xfId="4513"/>
    <cellStyle name="Entrada 2 6 3 6 2" xfId="4514"/>
    <cellStyle name="Entrada 2 6 3 7" xfId="4515"/>
    <cellStyle name="Entrada 2 6 3 7 2" xfId="4516"/>
    <cellStyle name="Entrada 2 6 3 8" xfId="4517"/>
    <cellStyle name="Entrada 2 6 3 8 2" xfId="4518"/>
    <cellStyle name="Entrada 2 6 3 9" xfId="4519"/>
    <cellStyle name="Entrada 2 6 3 9 2" xfId="4520"/>
    <cellStyle name="Entrada 2 6 4" xfId="4521"/>
    <cellStyle name="Entrada 2 6 4 10" xfId="4522"/>
    <cellStyle name="Entrada 2 6 4 10 2" xfId="4523"/>
    <cellStyle name="Entrada 2 6 4 11" xfId="4524"/>
    <cellStyle name="Entrada 2 6 4 2" xfId="4525"/>
    <cellStyle name="Entrada 2 6 4 2 2" xfId="4526"/>
    <cellStyle name="Entrada 2 6 4 3" xfId="4527"/>
    <cellStyle name="Entrada 2 6 4 3 2" xfId="4528"/>
    <cellStyle name="Entrada 2 6 4 4" xfId="4529"/>
    <cellStyle name="Entrada 2 6 4 4 2" xfId="4530"/>
    <cellStyle name="Entrada 2 6 4 5" xfId="4531"/>
    <cellStyle name="Entrada 2 6 4 5 2" xfId="4532"/>
    <cellStyle name="Entrada 2 6 4 6" xfId="4533"/>
    <cellStyle name="Entrada 2 6 4 6 2" xfId="4534"/>
    <cellStyle name="Entrada 2 6 4 7" xfId="4535"/>
    <cellStyle name="Entrada 2 6 4 7 2" xfId="4536"/>
    <cellStyle name="Entrada 2 6 4 8" xfId="4537"/>
    <cellStyle name="Entrada 2 6 4 8 2" xfId="4538"/>
    <cellStyle name="Entrada 2 6 4 9" xfId="4539"/>
    <cellStyle name="Entrada 2 6 4 9 2" xfId="4540"/>
    <cellStyle name="Entrada 2 6 5" xfId="4541"/>
    <cellStyle name="Entrada 2 6 5 10" xfId="4542"/>
    <cellStyle name="Entrada 2 6 5 10 2" xfId="4543"/>
    <cellStyle name="Entrada 2 6 5 11" xfId="4544"/>
    <cellStyle name="Entrada 2 6 5 2" xfId="4545"/>
    <cellStyle name="Entrada 2 6 5 2 2" xfId="4546"/>
    <cellStyle name="Entrada 2 6 5 3" xfId="4547"/>
    <cellStyle name="Entrada 2 6 5 3 2" xfId="4548"/>
    <cellStyle name="Entrada 2 6 5 4" xfId="4549"/>
    <cellStyle name="Entrada 2 6 5 4 2" xfId="4550"/>
    <cellStyle name="Entrada 2 6 5 5" xfId="4551"/>
    <cellStyle name="Entrada 2 6 5 5 2" xfId="4552"/>
    <cellStyle name="Entrada 2 6 5 6" xfId="4553"/>
    <cellStyle name="Entrada 2 6 5 6 2" xfId="4554"/>
    <cellStyle name="Entrada 2 6 5 7" xfId="4555"/>
    <cellStyle name="Entrada 2 6 5 7 2" xfId="4556"/>
    <cellStyle name="Entrada 2 6 5 8" xfId="4557"/>
    <cellStyle name="Entrada 2 6 5 8 2" xfId="4558"/>
    <cellStyle name="Entrada 2 6 5 9" xfId="4559"/>
    <cellStyle name="Entrada 2 6 5 9 2" xfId="4560"/>
    <cellStyle name="Entrada 2 6 6" xfId="4561"/>
    <cellStyle name="Entrada 2 6 6 2" xfId="4562"/>
    <cellStyle name="Entrada 2 6 7" xfId="4563"/>
    <cellStyle name="Entrada 2 6 7 2" xfId="4564"/>
    <cellStyle name="Entrada 2 6 8" xfId="4565"/>
    <cellStyle name="Entrada 2 6 8 2" xfId="4566"/>
    <cellStyle name="Entrada 2 6 9" xfId="4567"/>
    <cellStyle name="Entrada 2 6 9 2" xfId="4568"/>
    <cellStyle name="Entrada 2 7" xfId="4569"/>
    <cellStyle name="Entrada 2 7 10" xfId="4570"/>
    <cellStyle name="Entrada 2 7 10 2" xfId="4571"/>
    <cellStyle name="Entrada 2 7 11" xfId="4572"/>
    <cellStyle name="Entrada 2 7 11 2" xfId="4573"/>
    <cellStyle name="Entrada 2 7 12" xfId="4574"/>
    <cellStyle name="Entrada 2 7 12 2" xfId="4575"/>
    <cellStyle name="Entrada 2 7 13" xfId="4576"/>
    <cellStyle name="Entrada 2 7 2" xfId="4577"/>
    <cellStyle name="Entrada 2 7 2 10" xfId="4578"/>
    <cellStyle name="Entrada 2 7 2 10 2" xfId="4579"/>
    <cellStyle name="Entrada 2 7 2 11" xfId="4580"/>
    <cellStyle name="Entrada 2 7 2 2" xfId="4581"/>
    <cellStyle name="Entrada 2 7 2 2 2" xfId="4582"/>
    <cellStyle name="Entrada 2 7 2 3" xfId="4583"/>
    <cellStyle name="Entrada 2 7 2 3 2" xfId="4584"/>
    <cellStyle name="Entrada 2 7 2 4" xfId="4585"/>
    <cellStyle name="Entrada 2 7 2 4 2" xfId="4586"/>
    <cellStyle name="Entrada 2 7 2 5" xfId="4587"/>
    <cellStyle name="Entrada 2 7 2 5 2" xfId="4588"/>
    <cellStyle name="Entrada 2 7 2 6" xfId="4589"/>
    <cellStyle name="Entrada 2 7 2 6 2" xfId="4590"/>
    <cellStyle name="Entrada 2 7 2 7" xfId="4591"/>
    <cellStyle name="Entrada 2 7 2 7 2" xfId="4592"/>
    <cellStyle name="Entrada 2 7 2 8" xfId="4593"/>
    <cellStyle name="Entrada 2 7 2 8 2" xfId="4594"/>
    <cellStyle name="Entrada 2 7 2 9" xfId="4595"/>
    <cellStyle name="Entrada 2 7 2 9 2" xfId="4596"/>
    <cellStyle name="Entrada 2 7 3" xfId="4597"/>
    <cellStyle name="Entrada 2 7 3 10" xfId="4598"/>
    <cellStyle name="Entrada 2 7 3 10 2" xfId="4599"/>
    <cellStyle name="Entrada 2 7 3 11" xfId="4600"/>
    <cellStyle name="Entrada 2 7 3 2" xfId="4601"/>
    <cellStyle name="Entrada 2 7 3 2 2" xfId="4602"/>
    <cellStyle name="Entrada 2 7 3 3" xfId="4603"/>
    <cellStyle name="Entrada 2 7 3 3 2" xfId="4604"/>
    <cellStyle name="Entrada 2 7 3 4" xfId="4605"/>
    <cellStyle name="Entrada 2 7 3 4 2" xfId="4606"/>
    <cellStyle name="Entrada 2 7 3 5" xfId="4607"/>
    <cellStyle name="Entrada 2 7 3 5 2" xfId="4608"/>
    <cellStyle name="Entrada 2 7 3 6" xfId="4609"/>
    <cellStyle name="Entrada 2 7 3 6 2" xfId="4610"/>
    <cellStyle name="Entrada 2 7 3 7" xfId="4611"/>
    <cellStyle name="Entrada 2 7 3 7 2" xfId="4612"/>
    <cellStyle name="Entrada 2 7 3 8" xfId="4613"/>
    <cellStyle name="Entrada 2 7 3 8 2" xfId="4614"/>
    <cellStyle name="Entrada 2 7 3 9" xfId="4615"/>
    <cellStyle name="Entrada 2 7 3 9 2" xfId="4616"/>
    <cellStyle name="Entrada 2 7 4" xfId="4617"/>
    <cellStyle name="Entrada 2 7 4 2" xfId="4618"/>
    <cellStyle name="Entrada 2 7 5" xfId="4619"/>
    <cellStyle name="Entrada 2 7 5 2" xfId="4620"/>
    <cellStyle name="Entrada 2 7 6" xfId="4621"/>
    <cellStyle name="Entrada 2 7 6 2" xfId="4622"/>
    <cellStyle name="Entrada 2 7 7" xfId="4623"/>
    <cellStyle name="Entrada 2 7 7 2" xfId="4624"/>
    <cellStyle name="Entrada 2 7 8" xfId="4625"/>
    <cellStyle name="Entrada 2 7 8 2" xfId="4626"/>
    <cellStyle name="Entrada 2 7 9" xfId="4627"/>
    <cellStyle name="Entrada 2 7 9 2" xfId="4628"/>
    <cellStyle name="Entrada 2 8" xfId="4629"/>
    <cellStyle name="Entrada 2 8 10" xfId="4630"/>
    <cellStyle name="Entrada 2 8 10 2" xfId="4631"/>
    <cellStyle name="Entrada 2 8 11" xfId="4632"/>
    <cellStyle name="Entrada 2 8 11 2" xfId="4633"/>
    <cellStyle name="Entrada 2 8 12" xfId="4634"/>
    <cellStyle name="Entrada 2 8 12 2" xfId="4635"/>
    <cellStyle name="Entrada 2 8 13" xfId="4636"/>
    <cellStyle name="Entrada 2 8 2" xfId="4637"/>
    <cellStyle name="Entrada 2 8 2 10" xfId="4638"/>
    <cellStyle name="Entrada 2 8 2 10 2" xfId="4639"/>
    <cellStyle name="Entrada 2 8 2 11" xfId="4640"/>
    <cellStyle name="Entrada 2 8 2 2" xfId="4641"/>
    <cellStyle name="Entrada 2 8 2 2 2" xfId="4642"/>
    <cellStyle name="Entrada 2 8 2 3" xfId="4643"/>
    <cellStyle name="Entrada 2 8 2 3 2" xfId="4644"/>
    <cellStyle name="Entrada 2 8 2 4" xfId="4645"/>
    <cellStyle name="Entrada 2 8 2 4 2" xfId="4646"/>
    <cellStyle name="Entrada 2 8 2 5" xfId="4647"/>
    <cellStyle name="Entrada 2 8 2 5 2" xfId="4648"/>
    <cellStyle name="Entrada 2 8 2 6" xfId="4649"/>
    <cellStyle name="Entrada 2 8 2 6 2" xfId="4650"/>
    <cellStyle name="Entrada 2 8 2 7" xfId="4651"/>
    <cellStyle name="Entrada 2 8 2 7 2" xfId="4652"/>
    <cellStyle name="Entrada 2 8 2 8" xfId="4653"/>
    <cellStyle name="Entrada 2 8 2 8 2" xfId="4654"/>
    <cellStyle name="Entrada 2 8 2 9" xfId="4655"/>
    <cellStyle name="Entrada 2 8 2 9 2" xfId="4656"/>
    <cellStyle name="Entrada 2 8 3" xfId="4657"/>
    <cellStyle name="Entrada 2 8 3 10" xfId="4658"/>
    <cellStyle name="Entrada 2 8 3 10 2" xfId="4659"/>
    <cellStyle name="Entrada 2 8 3 11" xfId="4660"/>
    <cellStyle name="Entrada 2 8 3 2" xfId="4661"/>
    <cellStyle name="Entrada 2 8 3 2 2" xfId="4662"/>
    <cellStyle name="Entrada 2 8 3 3" xfId="4663"/>
    <cellStyle name="Entrada 2 8 3 3 2" xfId="4664"/>
    <cellStyle name="Entrada 2 8 3 4" xfId="4665"/>
    <cellStyle name="Entrada 2 8 3 4 2" xfId="4666"/>
    <cellStyle name="Entrada 2 8 3 5" xfId="4667"/>
    <cellStyle name="Entrada 2 8 3 5 2" xfId="4668"/>
    <cellStyle name="Entrada 2 8 3 6" xfId="4669"/>
    <cellStyle name="Entrada 2 8 3 6 2" xfId="4670"/>
    <cellStyle name="Entrada 2 8 3 7" xfId="4671"/>
    <cellStyle name="Entrada 2 8 3 7 2" xfId="4672"/>
    <cellStyle name="Entrada 2 8 3 8" xfId="4673"/>
    <cellStyle name="Entrada 2 8 3 8 2" xfId="4674"/>
    <cellStyle name="Entrada 2 8 3 9" xfId="4675"/>
    <cellStyle name="Entrada 2 8 3 9 2" xfId="4676"/>
    <cellStyle name="Entrada 2 8 4" xfId="4677"/>
    <cellStyle name="Entrada 2 8 4 2" xfId="4678"/>
    <cellStyle name="Entrada 2 8 5" xfId="4679"/>
    <cellStyle name="Entrada 2 8 5 2" xfId="4680"/>
    <cellStyle name="Entrada 2 8 6" xfId="4681"/>
    <cellStyle name="Entrada 2 8 6 2" xfId="4682"/>
    <cellStyle name="Entrada 2 8 7" xfId="4683"/>
    <cellStyle name="Entrada 2 8 7 2" xfId="4684"/>
    <cellStyle name="Entrada 2 8 8" xfId="4685"/>
    <cellStyle name="Entrada 2 8 8 2" xfId="4686"/>
    <cellStyle name="Entrada 2 8 9" xfId="4687"/>
    <cellStyle name="Entrada 2 8 9 2" xfId="4688"/>
    <cellStyle name="Entrada 2 9" xfId="4689"/>
    <cellStyle name="Entrada 2 9 2" xfId="4690"/>
    <cellStyle name="Entrada 3" xfId="4691"/>
    <cellStyle name="Entrada 3 10" xfId="4692"/>
    <cellStyle name="Entrada 3 10 2" xfId="4693"/>
    <cellStyle name="Entrada 3 11" xfId="4694"/>
    <cellStyle name="Entrada 3 11 2" xfId="4695"/>
    <cellStyle name="Entrada 3 12" xfId="4696"/>
    <cellStyle name="Entrada 3 12 2" xfId="4697"/>
    <cellStyle name="Entrada 3 13" xfId="4698"/>
    <cellStyle name="Entrada 3 13 2" xfId="4699"/>
    <cellStyle name="Entrada 3 14" xfId="4700"/>
    <cellStyle name="Entrada 3 14 2" xfId="4701"/>
    <cellStyle name="Entrada 3 15" xfId="4702"/>
    <cellStyle name="Entrada 3 16" xfId="4703"/>
    <cellStyle name="Entrada 3 17" xfId="4704"/>
    <cellStyle name="Entrada 3 2" xfId="4705"/>
    <cellStyle name="Entrada 3 2 10" xfId="4706"/>
    <cellStyle name="Entrada 3 2 10 2" xfId="4707"/>
    <cellStyle name="Entrada 3 2 11" xfId="4708"/>
    <cellStyle name="Entrada 3 2 11 2" xfId="4709"/>
    <cellStyle name="Entrada 3 2 12" xfId="4710"/>
    <cellStyle name="Entrada 3 2 12 2" xfId="4711"/>
    <cellStyle name="Entrada 3 2 13" xfId="4712"/>
    <cellStyle name="Entrada 3 2 13 2" xfId="4713"/>
    <cellStyle name="Entrada 3 2 14" xfId="4714"/>
    <cellStyle name="Entrada 3 2 14 2" xfId="4715"/>
    <cellStyle name="Entrada 3 2 15" xfId="4716"/>
    <cellStyle name="Entrada 3 2 16" xfId="4717"/>
    <cellStyle name="Entrada 3 2 2" xfId="4718"/>
    <cellStyle name="Entrada 3 2 2 10" xfId="4719"/>
    <cellStyle name="Entrada 3 2 2 10 2" xfId="4720"/>
    <cellStyle name="Entrada 3 2 2 11" xfId="4721"/>
    <cellStyle name="Entrada 3 2 2 11 2" xfId="4722"/>
    <cellStyle name="Entrada 3 2 2 12" xfId="4723"/>
    <cellStyle name="Entrada 3 2 2 12 2" xfId="4724"/>
    <cellStyle name="Entrada 3 2 2 13" xfId="4725"/>
    <cellStyle name="Entrada 3 2 2 2" xfId="4726"/>
    <cellStyle name="Entrada 3 2 2 2 10" xfId="4727"/>
    <cellStyle name="Entrada 3 2 2 2 10 2" xfId="4728"/>
    <cellStyle name="Entrada 3 2 2 2 11" xfId="4729"/>
    <cellStyle name="Entrada 3 2 2 2 2" xfId="4730"/>
    <cellStyle name="Entrada 3 2 2 2 2 2" xfId="4731"/>
    <cellStyle name="Entrada 3 2 2 2 3" xfId="4732"/>
    <cellStyle name="Entrada 3 2 2 2 3 2" xfId="4733"/>
    <cellStyle name="Entrada 3 2 2 2 4" xfId="4734"/>
    <cellStyle name="Entrada 3 2 2 2 4 2" xfId="4735"/>
    <cellStyle name="Entrada 3 2 2 2 5" xfId="4736"/>
    <cellStyle name="Entrada 3 2 2 2 5 2" xfId="4737"/>
    <cellStyle name="Entrada 3 2 2 2 6" xfId="4738"/>
    <cellStyle name="Entrada 3 2 2 2 6 2" xfId="4739"/>
    <cellStyle name="Entrada 3 2 2 2 7" xfId="4740"/>
    <cellStyle name="Entrada 3 2 2 2 7 2" xfId="4741"/>
    <cellStyle name="Entrada 3 2 2 2 8" xfId="4742"/>
    <cellStyle name="Entrada 3 2 2 2 8 2" xfId="4743"/>
    <cellStyle name="Entrada 3 2 2 2 9" xfId="4744"/>
    <cellStyle name="Entrada 3 2 2 2 9 2" xfId="4745"/>
    <cellStyle name="Entrada 3 2 2 3" xfId="4746"/>
    <cellStyle name="Entrada 3 2 2 3 10" xfId="4747"/>
    <cellStyle name="Entrada 3 2 2 3 10 2" xfId="4748"/>
    <cellStyle name="Entrada 3 2 2 3 11" xfId="4749"/>
    <cellStyle name="Entrada 3 2 2 3 2" xfId="4750"/>
    <cellStyle name="Entrada 3 2 2 3 2 2" xfId="4751"/>
    <cellStyle name="Entrada 3 2 2 3 3" xfId="4752"/>
    <cellStyle name="Entrada 3 2 2 3 3 2" xfId="4753"/>
    <cellStyle name="Entrada 3 2 2 3 4" xfId="4754"/>
    <cellStyle name="Entrada 3 2 2 3 4 2" xfId="4755"/>
    <cellStyle name="Entrada 3 2 2 3 5" xfId="4756"/>
    <cellStyle name="Entrada 3 2 2 3 5 2" xfId="4757"/>
    <cellStyle name="Entrada 3 2 2 3 6" xfId="4758"/>
    <cellStyle name="Entrada 3 2 2 3 6 2" xfId="4759"/>
    <cellStyle name="Entrada 3 2 2 3 7" xfId="4760"/>
    <cellStyle name="Entrada 3 2 2 3 7 2" xfId="4761"/>
    <cellStyle name="Entrada 3 2 2 3 8" xfId="4762"/>
    <cellStyle name="Entrada 3 2 2 3 8 2" xfId="4763"/>
    <cellStyle name="Entrada 3 2 2 3 9" xfId="4764"/>
    <cellStyle name="Entrada 3 2 2 3 9 2" xfId="4765"/>
    <cellStyle name="Entrada 3 2 2 4" xfId="4766"/>
    <cellStyle name="Entrada 3 2 2 4 2" xfId="4767"/>
    <cellStyle name="Entrada 3 2 2 5" xfId="4768"/>
    <cellStyle name="Entrada 3 2 2 5 2" xfId="4769"/>
    <cellStyle name="Entrada 3 2 2 6" xfId="4770"/>
    <cellStyle name="Entrada 3 2 2 6 2" xfId="4771"/>
    <cellStyle name="Entrada 3 2 2 7" xfId="4772"/>
    <cellStyle name="Entrada 3 2 2 7 2" xfId="4773"/>
    <cellStyle name="Entrada 3 2 2 8" xfId="4774"/>
    <cellStyle name="Entrada 3 2 2 8 2" xfId="4775"/>
    <cellStyle name="Entrada 3 2 2 9" xfId="4776"/>
    <cellStyle name="Entrada 3 2 2 9 2" xfId="4777"/>
    <cellStyle name="Entrada 3 2 3" xfId="4778"/>
    <cellStyle name="Entrada 3 2 3 10" xfId="4779"/>
    <cellStyle name="Entrada 3 2 3 10 2" xfId="4780"/>
    <cellStyle name="Entrada 3 2 3 11" xfId="4781"/>
    <cellStyle name="Entrada 3 2 3 11 2" xfId="4782"/>
    <cellStyle name="Entrada 3 2 3 12" xfId="4783"/>
    <cellStyle name="Entrada 3 2 3 12 2" xfId="4784"/>
    <cellStyle name="Entrada 3 2 3 13" xfId="4785"/>
    <cellStyle name="Entrada 3 2 3 2" xfId="4786"/>
    <cellStyle name="Entrada 3 2 3 2 10" xfId="4787"/>
    <cellStyle name="Entrada 3 2 3 2 10 2" xfId="4788"/>
    <cellStyle name="Entrada 3 2 3 2 11" xfId="4789"/>
    <cellStyle name="Entrada 3 2 3 2 2" xfId="4790"/>
    <cellStyle name="Entrada 3 2 3 2 2 2" xfId="4791"/>
    <cellStyle name="Entrada 3 2 3 2 3" xfId="4792"/>
    <cellStyle name="Entrada 3 2 3 2 3 2" xfId="4793"/>
    <cellStyle name="Entrada 3 2 3 2 4" xfId="4794"/>
    <cellStyle name="Entrada 3 2 3 2 4 2" xfId="4795"/>
    <cellStyle name="Entrada 3 2 3 2 5" xfId="4796"/>
    <cellStyle name="Entrada 3 2 3 2 5 2" xfId="4797"/>
    <cellStyle name="Entrada 3 2 3 2 6" xfId="4798"/>
    <cellStyle name="Entrada 3 2 3 2 6 2" xfId="4799"/>
    <cellStyle name="Entrada 3 2 3 2 7" xfId="4800"/>
    <cellStyle name="Entrada 3 2 3 2 7 2" xfId="4801"/>
    <cellStyle name="Entrada 3 2 3 2 8" xfId="4802"/>
    <cellStyle name="Entrada 3 2 3 2 8 2" xfId="4803"/>
    <cellStyle name="Entrada 3 2 3 2 9" xfId="4804"/>
    <cellStyle name="Entrada 3 2 3 2 9 2" xfId="4805"/>
    <cellStyle name="Entrada 3 2 3 3" xfId="4806"/>
    <cellStyle name="Entrada 3 2 3 3 10" xfId="4807"/>
    <cellStyle name="Entrada 3 2 3 3 10 2" xfId="4808"/>
    <cellStyle name="Entrada 3 2 3 3 11" xfId="4809"/>
    <cellStyle name="Entrada 3 2 3 3 2" xfId="4810"/>
    <cellStyle name="Entrada 3 2 3 3 2 2" xfId="4811"/>
    <cellStyle name="Entrada 3 2 3 3 3" xfId="4812"/>
    <cellStyle name="Entrada 3 2 3 3 3 2" xfId="4813"/>
    <cellStyle name="Entrada 3 2 3 3 4" xfId="4814"/>
    <cellStyle name="Entrada 3 2 3 3 4 2" xfId="4815"/>
    <cellStyle name="Entrada 3 2 3 3 5" xfId="4816"/>
    <cellStyle name="Entrada 3 2 3 3 5 2" xfId="4817"/>
    <cellStyle name="Entrada 3 2 3 3 6" xfId="4818"/>
    <cellStyle name="Entrada 3 2 3 3 6 2" xfId="4819"/>
    <cellStyle name="Entrada 3 2 3 3 7" xfId="4820"/>
    <cellStyle name="Entrada 3 2 3 3 7 2" xfId="4821"/>
    <cellStyle name="Entrada 3 2 3 3 8" xfId="4822"/>
    <cellStyle name="Entrada 3 2 3 3 8 2" xfId="4823"/>
    <cellStyle name="Entrada 3 2 3 3 9" xfId="4824"/>
    <cellStyle name="Entrada 3 2 3 3 9 2" xfId="4825"/>
    <cellStyle name="Entrada 3 2 3 4" xfId="4826"/>
    <cellStyle name="Entrada 3 2 3 4 2" xfId="4827"/>
    <cellStyle name="Entrada 3 2 3 5" xfId="4828"/>
    <cellStyle name="Entrada 3 2 3 5 2" xfId="4829"/>
    <cellStyle name="Entrada 3 2 3 6" xfId="4830"/>
    <cellStyle name="Entrada 3 2 3 6 2" xfId="4831"/>
    <cellStyle name="Entrada 3 2 3 7" xfId="4832"/>
    <cellStyle name="Entrada 3 2 3 7 2" xfId="4833"/>
    <cellStyle name="Entrada 3 2 3 8" xfId="4834"/>
    <cellStyle name="Entrada 3 2 3 8 2" xfId="4835"/>
    <cellStyle name="Entrada 3 2 3 9" xfId="4836"/>
    <cellStyle name="Entrada 3 2 3 9 2" xfId="4837"/>
    <cellStyle name="Entrada 3 2 4" xfId="4838"/>
    <cellStyle name="Entrada 3 2 4 10" xfId="4839"/>
    <cellStyle name="Entrada 3 2 4 10 2" xfId="4840"/>
    <cellStyle name="Entrada 3 2 4 11" xfId="4841"/>
    <cellStyle name="Entrada 3 2 4 2" xfId="4842"/>
    <cellStyle name="Entrada 3 2 4 2 2" xfId="4843"/>
    <cellStyle name="Entrada 3 2 4 3" xfId="4844"/>
    <cellStyle name="Entrada 3 2 4 3 2" xfId="4845"/>
    <cellStyle name="Entrada 3 2 4 4" xfId="4846"/>
    <cellStyle name="Entrada 3 2 4 4 2" xfId="4847"/>
    <cellStyle name="Entrada 3 2 4 5" xfId="4848"/>
    <cellStyle name="Entrada 3 2 4 5 2" xfId="4849"/>
    <cellStyle name="Entrada 3 2 4 6" xfId="4850"/>
    <cellStyle name="Entrada 3 2 4 6 2" xfId="4851"/>
    <cellStyle name="Entrada 3 2 4 7" xfId="4852"/>
    <cellStyle name="Entrada 3 2 4 7 2" xfId="4853"/>
    <cellStyle name="Entrada 3 2 4 8" xfId="4854"/>
    <cellStyle name="Entrada 3 2 4 8 2" xfId="4855"/>
    <cellStyle name="Entrada 3 2 4 9" xfId="4856"/>
    <cellStyle name="Entrada 3 2 4 9 2" xfId="4857"/>
    <cellStyle name="Entrada 3 2 5" xfId="4858"/>
    <cellStyle name="Entrada 3 2 5 10" xfId="4859"/>
    <cellStyle name="Entrada 3 2 5 10 2" xfId="4860"/>
    <cellStyle name="Entrada 3 2 5 11" xfId="4861"/>
    <cellStyle name="Entrada 3 2 5 2" xfId="4862"/>
    <cellStyle name="Entrada 3 2 5 2 2" xfId="4863"/>
    <cellStyle name="Entrada 3 2 5 3" xfId="4864"/>
    <cellStyle name="Entrada 3 2 5 3 2" xfId="4865"/>
    <cellStyle name="Entrada 3 2 5 4" xfId="4866"/>
    <cellStyle name="Entrada 3 2 5 4 2" xfId="4867"/>
    <cellStyle name="Entrada 3 2 5 5" xfId="4868"/>
    <cellStyle name="Entrada 3 2 5 5 2" xfId="4869"/>
    <cellStyle name="Entrada 3 2 5 6" xfId="4870"/>
    <cellStyle name="Entrada 3 2 5 6 2" xfId="4871"/>
    <cellStyle name="Entrada 3 2 5 7" xfId="4872"/>
    <cellStyle name="Entrada 3 2 5 7 2" xfId="4873"/>
    <cellStyle name="Entrada 3 2 5 8" xfId="4874"/>
    <cellStyle name="Entrada 3 2 5 8 2" xfId="4875"/>
    <cellStyle name="Entrada 3 2 5 9" xfId="4876"/>
    <cellStyle name="Entrada 3 2 5 9 2" xfId="4877"/>
    <cellStyle name="Entrada 3 2 6" xfId="4878"/>
    <cellStyle name="Entrada 3 2 6 2" xfId="4879"/>
    <cellStyle name="Entrada 3 2 7" xfId="4880"/>
    <cellStyle name="Entrada 3 2 7 2" xfId="4881"/>
    <cellStyle name="Entrada 3 2 8" xfId="4882"/>
    <cellStyle name="Entrada 3 2 8 2" xfId="4883"/>
    <cellStyle name="Entrada 3 2 9" xfId="4884"/>
    <cellStyle name="Entrada 3 2 9 2" xfId="4885"/>
    <cellStyle name="Entrada 3 3" xfId="4886"/>
    <cellStyle name="Entrada 3 3 10" xfId="4887"/>
    <cellStyle name="Entrada 3 3 10 2" xfId="4888"/>
    <cellStyle name="Entrada 3 3 11" xfId="4889"/>
    <cellStyle name="Entrada 3 3 11 2" xfId="4890"/>
    <cellStyle name="Entrada 3 3 12" xfId="4891"/>
    <cellStyle name="Entrada 3 3 12 2" xfId="4892"/>
    <cellStyle name="Entrada 3 3 13" xfId="4893"/>
    <cellStyle name="Entrada 3 3 13 2" xfId="4894"/>
    <cellStyle name="Entrada 3 3 14" xfId="4895"/>
    <cellStyle name="Entrada 3 3 14 2" xfId="4896"/>
    <cellStyle name="Entrada 3 3 15" xfId="4897"/>
    <cellStyle name="Entrada 3 3 2" xfId="4898"/>
    <cellStyle name="Entrada 3 3 2 10" xfId="4899"/>
    <cellStyle name="Entrada 3 3 2 10 2" xfId="4900"/>
    <cellStyle name="Entrada 3 3 2 11" xfId="4901"/>
    <cellStyle name="Entrada 3 3 2 11 2" xfId="4902"/>
    <cellStyle name="Entrada 3 3 2 12" xfId="4903"/>
    <cellStyle name="Entrada 3 3 2 12 2" xfId="4904"/>
    <cellStyle name="Entrada 3 3 2 13" xfId="4905"/>
    <cellStyle name="Entrada 3 3 2 2" xfId="4906"/>
    <cellStyle name="Entrada 3 3 2 2 10" xfId="4907"/>
    <cellStyle name="Entrada 3 3 2 2 10 2" xfId="4908"/>
    <cellStyle name="Entrada 3 3 2 2 11" xfId="4909"/>
    <cellStyle name="Entrada 3 3 2 2 2" xfId="4910"/>
    <cellStyle name="Entrada 3 3 2 2 2 2" xfId="4911"/>
    <cellStyle name="Entrada 3 3 2 2 3" xfId="4912"/>
    <cellStyle name="Entrada 3 3 2 2 3 2" xfId="4913"/>
    <cellStyle name="Entrada 3 3 2 2 4" xfId="4914"/>
    <cellStyle name="Entrada 3 3 2 2 4 2" xfId="4915"/>
    <cellStyle name="Entrada 3 3 2 2 5" xfId="4916"/>
    <cellStyle name="Entrada 3 3 2 2 5 2" xfId="4917"/>
    <cellStyle name="Entrada 3 3 2 2 6" xfId="4918"/>
    <cellStyle name="Entrada 3 3 2 2 6 2" xfId="4919"/>
    <cellStyle name="Entrada 3 3 2 2 7" xfId="4920"/>
    <cellStyle name="Entrada 3 3 2 2 7 2" xfId="4921"/>
    <cellStyle name="Entrada 3 3 2 2 8" xfId="4922"/>
    <cellStyle name="Entrada 3 3 2 2 8 2" xfId="4923"/>
    <cellStyle name="Entrada 3 3 2 2 9" xfId="4924"/>
    <cellStyle name="Entrada 3 3 2 2 9 2" xfId="4925"/>
    <cellStyle name="Entrada 3 3 2 3" xfId="4926"/>
    <cellStyle name="Entrada 3 3 2 3 10" xfId="4927"/>
    <cellStyle name="Entrada 3 3 2 3 10 2" xfId="4928"/>
    <cellStyle name="Entrada 3 3 2 3 11" xfId="4929"/>
    <cellStyle name="Entrada 3 3 2 3 2" xfId="4930"/>
    <cellStyle name="Entrada 3 3 2 3 2 2" xfId="4931"/>
    <cellStyle name="Entrada 3 3 2 3 3" xfId="4932"/>
    <cellStyle name="Entrada 3 3 2 3 3 2" xfId="4933"/>
    <cellStyle name="Entrada 3 3 2 3 4" xfId="4934"/>
    <cellStyle name="Entrada 3 3 2 3 4 2" xfId="4935"/>
    <cellStyle name="Entrada 3 3 2 3 5" xfId="4936"/>
    <cellStyle name="Entrada 3 3 2 3 5 2" xfId="4937"/>
    <cellStyle name="Entrada 3 3 2 3 6" xfId="4938"/>
    <cellStyle name="Entrada 3 3 2 3 6 2" xfId="4939"/>
    <cellStyle name="Entrada 3 3 2 3 7" xfId="4940"/>
    <cellStyle name="Entrada 3 3 2 3 7 2" xfId="4941"/>
    <cellStyle name="Entrada 3 3 2 3 8" xfId="4942"/>
    <cellStyle name="Entrada 3 3 2 3 8 2" xfId="4943"/>
    <cellStyle name="Entrada 3 3 2 3 9" xfId="4944"/>
    <cellStyle name="Entrada 3 3 2 3 9 2" xfId="4945"/>
    <cellStyle name="Entrada 3 3 2 4" xfId="4946"/>
    <cellStyle name="Entrada 3 3 2 4 2" xfId="4947"/>
    <cellStyle name="Entrada 3 3 2 5" xfId="4948"/>
    <cellStyle name="Entrada 3 3 2 5 2" xfId="4949"/>
    <cellStyle name="Entrada 3 3 2 6" xfId="4950"/>
    <cellStyle name="Entrada 3 3 2 6 2" xfId="4951"/>
    <cellStyle name="Entrada 3 3 2 7" xfId="4952"/>
    <cellStyle name="Entrada 3 3 2 7 2" xfId="4953"/>
    <cellStyle name="Entrada 3 3 2 8" xfId="4954"/>
    <cellStyle name="Entrada 3 3 2 8 2" xfId="4955"/>
    <cellStyle name="Entrada 3 3 2 9" xfId="4956"/>
    <cellStyle name="Entrada 3 3 2 9 2" xfId="4957"/>
    <cellStyle name="Entrada 3 3 3" xfId="4958"/>
    <cellStyle name="Entrada 3 3 3 10" xfId="4959"/>
    <cellStyle name="Entrada 3 3 3 10 2" xfId="4960"/>
    <cellStyle name="Entrada 3 3 3 11" xfId="4961"/>
    <cellStyle name="Entrada 3 3 3 11 2" xfId="4962"/>
    <cellStyle name="Entrada 3 3 3 12" xfId="4963"/>
    <cellStyle name="Entrada 3 3 3 12 2" xfId="4964"/>
    <cellStyle name="Entrada 3 3 3 13" xfId="4965"/>
    <cellStyle name="Entrada 3 3 3 2" xfId="4966"/>
    <cellStyle name="Entrada 3 3 3 2 10" xfId="4967"/>
    <cellStyle name="Entrada 3 3 3 2 10 2" xfId="4968"/>
    <cellStyle name="Entrada 3 3 3 2 11" xfId="4969"/>
    <cellStyle name="Entrada 3 3 3 2 2" xfId="4970"/>
    <cellStyle name="Entrada 3 3 3 2 2 2" xfId="4971"/>
    <cellStyle name="Entrada 3 3 3 2 3" xfId="4972"/>
    <cellStyle name="Entrada 3 3 3 2 3 2" xfId="4973"/>
    <cellStyle name="Entrada 3 3 3 2 4" xfId="4974"/>
    <cellStyle name="Entrada 3 3 3 2 4 2" xfId="4975"/>
    <cellStyle name="Entrada 3 3 3 2 5" xfId="4976"/>
    <cellStyle name="Entrada 3 3 3 2 5 2" xfId="4977"/>
    <cellStyle name="Entrada 3 3 3 2 6" xfId="4978"/>
    <cellStyle name="Entrada 3 3 3 2 6 2" xfId="4979"/>
    <cellStyle name="Entrada 3 3 3 2 7" xfId="4980"/>
    <cellStyle name="Entrada 3 3 3 2 7 2" xfId="4981"/>
    <cellStyle name="Entrada 3 3 3 2 8" xfId="4982"/>
    <cellStyle name="Entrada 3 3 3 2 8 2" xfId="4983"/>
    <cellStyle name="Entrada 3 3 3 2 9" xfId="4984"/>
    <cellStyle name="Entrada 3 3 3 2 9 2" xfId="4985"/>
    <cellStyle name="Entrada 3 3 3 3" xfId="4986"/>
    <cellStyle name="Entrada 3 3 3 3 10" xfId="4987"/>
    <cellStyle name="Entrada 3 3 3 3 10 2" xfId="4988"/>
    <cellStyle name="Entrada 3 3 3 3 11" xfId="4989"/>
    <cellStyle name="Entrada 3 3 3 3 2" xfId="4990"/>
    <cellStyle name="Entrada 3 3 3 3 2 2" xfId="4991"/>
    <cellStyle name="Entrada 3 3 3 3 3" xfId="4992"/>
    <cellStyle name="Entrada 3 3 3 3 3 2" xfId="4993"/>
    <cellStyle name="Entrada 3 3 3 3 4" xfId="4994"/>
    <cellStyle name="Entrada 3 3 3 3 4 2" xfId="4995"/>
    <cellStyle name="Entrada 3 3 3 3 5" xfId="4996"/>
    <cellStyle name="Entrada 3 3 3 3 5 2" xfId="4997"/>
    <cellStyle name="Entrada 3 3 3 3 6" xfId="4998"/>
    <cellStyle name="Entrada 3 3 3 3 6 2" xfId="4999"/>
    <cellStyle name="Entrada 3 3 3 3 7" xfId="5000"/>
    <cellStyle name="Entrada 3 3 3 3 7 2" xfId="5001"/>
    <cellStyle name="Entrada 3 3 3 3 8" xfId="5002"/>
    <cellStyle name="Entrada 3 3 3 3 8 2" xfId="5003"/>
    <cellStyle name="Entrada 3 3 3 3 9" xfId="5004"/>
    <cellStyle name="Entrada 3 3 3 3 9 2" xfId="5005"/>
    <cellStyle name="Entrada 3 3 3 4" xfId="5006"/>
    <cellStyle name="Entrada 3 3 3 4 2" xfId="5007"/>
    <cellStyle name="Entrada 3 3 3 5" xfId="5008"/>
    <cellStyle name="Entrada 3 3 3 5 2" xfId="5009"/>
    <cellStyle name="Entrada 3 3 3 6" xfId="5010"/>
    <cellStyle name="Entrada 3 3 3 6 2" xfId="5011"/>
    <cellStyle name="Entrada 3 3 3 7" xfId="5012"/>
    <cellStyle name="Entrada 3 3 3 7 2" xfId="5013"/>
    <cellStyle name="Entrada 3 3 3 8" xfId="5014"/>
    <cellStyle name="Entrada 3 3 3 8 2" xfId="5015"/>
    <cellStyle name="Entrada 3 3 3 9" xfId="5016"/>
    <cellStyle name="Entrada 3 3 3 9 2" xfId="5017"/>
    <cellStyle name="Entrada 3 3 4" xfId="5018"/>
    <cellStyle name="Entrada 3 3 4 10" xfId="5019"/>
    <cellStyle name="Entrada 3 3 4 10 2" xfId="5020"/>
    <cellStyle name="Entrada 3 3 4 11" xfId="5021"/>
    <cellStyle name="Entrada 3 3 4 2" xfId="5022"/>
    <cellStyle name="Entrada 3 3 4 2 2" xfId="5023"/>
    <cellStyle name="Entrada 3 3 4 3" xfId="5024"/>
    <cellStyle name="Entrada 3 3 4 3 2" xfId="5025"/>
    <cellStyle name="Entrada 3 3 4 4" xfId="5026"/>
    <cellStyle name="Entrada 3 3 4 4 2" xfId="5027"/>
    <cellStyle name="Entrada 3 3 4 5" xfId="5028"/>
    <cellStyle name="Entrada 3 3 4 5 2" xfId="5029"/>
    <cellStyle name="Entrada 3 3 4 6" xfId="5030"/>
    <cellStyle name="Entrada 3 3 4 6 2" xfId="5031"/>
    <cellStyle name="Entrada 3 3 4 7" xfId="5032"/>
    <cellStyle name="Entrada 3 3 4 7 2" xfId="5033"/>
    <cellStyle name="Entrada 3 3 4 8" xfId="5034"/>
    <cellStyle name="Entrada 3 3 4 8 2" xfId="5035"/>
    <cellStyle name="Entrada 3 3 4 9" xfId="5036"/>
    <cellStyle name="Entrada 3 3 4 9 2" xfId="5037"/>
    <cellStyle name="Entrada 3 3 5" xfId="5038"/>
    <cellStyle name="Entrada 3 3 5 10" xfId="5039"/>
    <cellStyle name="Entrada 3 3 5 10 2" xfId="5040"/>
    <cellStyle name="Entrada 3 3 5 11" xfId="5041"/>
    <cellStyle name="Entrada 3 3 5 2" xfId="5042"/>
    <cellStyle name="Entrada 3 3 5 2 2" xfId="5043"/>
    <cellStyle name="Entrada 3 3 5 3" xfId="5044"/>
    <cellStyle name="Entrada 3 3 5 3 2" xfId="5045"/>
    <cellStyle name="Entrada 3 3 5 4" xfId="5046"/>
    <cellStyle name="Entrada 3 3 5 4 2" xfId="5047"/>
    <cellStyle name="Entrada 3 3 5 5" xfId="5048"/>
    <cellStyle name="Entrada 3 3 5 5 2" xfId="5049"/>
    <cellStyle name="Entrada 3 3 5 6" xfId="5050"/>
    <cellStyle name="Entrada 3 3 5 6 2" xfId="5051"/>
    <cellStyle name="Entrada 3 3 5 7" xfId="5052"/>
    <cellStyle name="Entrada 3 3 5 7 2" xfId="5053"/>
    <cellStyle name="Entrada 3 3 5 8" xfId="5054"/>
    <cellStyle name="Entrada 3 3 5 8 2" xfId="5055"/>
    <cellStyle name="Entrada 3 3 5 9" xfId="5056"/>
    <cellStyle name="Entrada 3 3 5 9 2" xfId="5057"/>
    <cellStyle name="Entrada 3 3 6" xfId="5058"/>
    <cellStyle name="Entrada 3 3 6 2" xfId="5059"/>
    <cellStyle name="Entrada 3 3 7" xfId="5060"/>
    <cellStyle name="Entrada 3 3 7 2" xfId="5061"/>
    <cellStyle name="Entrada 3 3 8" xfId="5062"/>
    <cellStyle name="Entrada 3 3 8 2" xfId="5063"/>
    <cellStyle name="Entrada 3 3 9" xfId="5064"/>
    <cellStyle name="Entrada 3 3 9 2" xfId="5065"/>
    <cellStyle name="Entrada 3 4" xfId="5066"/>
    <cellStyle name="Entrada 3 4 10" xfId="5067"/>
    <cellStyle name="Entrada 3 4 10 2" xfId="5068"/>
    <cellStyle name="Entrada 3 4 11" xfId="5069"/>
    <cellStyle name="Entrada 3 4 11 2" xfId="5070"/>
    <cellStyle name="Entrada 3 4 12" xfId="5071"/>
    <cellStyle name="Entrada 3 4 12 2" xfId="5072"/>
    <cellStyle name="Entrada 3 4 13" xfId="5073"/>
    <cellStyle name="Entrada 3 4 2" xfId="5074"/>
    <cellStyle name="Entrada 3 4 2 10" xfId="5075"/>
    <cellStyle name="Entrada 3 4 2 10 2" xfId="5076"/>
    <cellStyle name="Entrada 3 4 2 11" xfId="5077"/>
    <cellStyle name="Entrada 3 4 2 2" xfId="5078"/>
    <cellStyle name="Entrada 3 4 2 2 2" xfId="5079"/>
    <cellStyle name="Entrada 3 4 2 3" xfId="5080"/>
    <cellStyle name="Entrada 3 4 2 3 2" xfId="5081"/>
    <cellStyle name="Entrada 3 4 2 4" xfId="5082"/>
    <cellStyle name="Entrada 3 4 2 4 2" xfId="5083"/>
    <cellStyle name="Entrada 3 4 2 5" xfId="5084"/>
    <cellStyle name="Entrada 3 4 2 5 2" xfId="5085"/>
    <cellStyle name="Entrada 3 4 2 6" xfId="5086"/>
    <cellStyle name="Entrada 3 4 2 6 2" xfId="5087"/>
    <cellStyle name="Entrada 3 4 2 7" xfId="5088"/>
    <cellStyle name="Entrada 3 4 2 7 2" xfId="5089"/>
    <cellStyle name="Entrada 3 4 2 8" xfId="5090"/>
    <cellStyle name="Entrada 3 4 2 8 2" xfId="5091"/>
    <cellStyle name="Entrada 3 4 2 9" xfId="5092"/>
    <cellStyle name="Entrada 3 4 2 9 2" xfId="5093"/>
    <cellStyle name="Entrada 3 4 3" xfId="5094"/>
    <cellStyle name="Entrada 3 4 3 10" xfId="5095"/>
    <cellStyle name="Entrada 3 4 3 10 2" xfId="5096"/>
    <cellStyle name="Entrada 3 4 3 11" xfId="5097"/>
    <cellStyle name="Entrada 3 4 3 2" xfId="5098"/>
    <cellStyle name="Entrada 3 4 3 2 2" xfId="5099"/>
    <cellStyle name="Entrada 3 4 3 3" xfId="5100"/>
    <cellStyle name="Entrada 3 4 3 3 2" xfId="5101"/>
    <cellStyle name="Entrada 3 4 3 4" xfId="5102"/>
    <cellStyle name="Entrada 3 4 3 4 2" xfId="5103"/>
    <cellStyle name="Entrada 3 4 3 5" xfId="5104"/>
    <cellStyle name="Entrada 3 4 3 5 2" xfId="5105"/>
    <cellStyle name="Entrada 3 4 3 6" xfId="5106"/>
    <cellStyle name="Entrada 3 4 3 6 2" xfId="5107"/>
    <cellStyle name="Entrada 3 4 3 7" xfId="5108"/>
    <cellStyle name="Entrada 3 4 3 7 2" xfId="5109"/>
    <cellStyle name="Entrada 3 4 3 8" xfId="5110"/>
    <cellStyle name="Entrada 3 4 3 8 2" xfId="5111"/>
    <cellStyle name="Entrada 3 4 3 9" xfId="5112"/>
    <cellStyle name="Entrada 3 4 3 9 2" xfId="5113"/>
    <cellStyle name="Entrada 3 4 4" xfId="5114"/>
    <cellStyle name="Entrada 3 4 4 2" xfId="5115"/>
    <cellStyle name="Entrada 3 4 5" xfId="5116"/>
    <cellStyle name="Entrada 3 4 5 2" xfId="5117"/>
    <cellStyle name="Entrada 3 4 6" xfId="5118"/>
    <cellStyle name="Entrada 3 4 6 2" xfId="5119"/>
    <cellStyle name="Entrada 3 4 7" xfId="5120"/>
    <cellStyle name="Entrada 3 4 7 2" xfId="5121"/>
    <cellStyle name="Entrada 3 4 8" xfId="5122"/>
    <cellStyle name="Entrada 3 4 8 2" xfId="5123"/>
    <cellStyle name="Entrada 3 4 9" xfId="5124"/>
    <cellStyle name="Entrada 3 4 9 2" xfId="5125"/>
    <cellStyle name="Entrada 3 5" xfId="5126"/>
    <cellStyle name="Entrada 3 5 10" xfId="5127"/>
    <cellStyle name="Entrada 3 5 10 2" xfId="5128"/>
    <cellStyle name="Entrada 3 5 11" xfId="5129"/>
    <cellStyle name="Entrada 3 5 11 2" xfId="5130"/>
    <cellStyle name="Entrada 3 5 12" xfId="5131"/>
    <cellStyle name="Entrada 3 5 12 2" xfId="5132"/>
    <cellStyle name="Entrada 3 5 13" xfId="5133"/>
    <cellStyle name="Entrada 3 5 2" xfId="5134"/>
    <cellStyle name="Entrada 3 5 2 10" xfId="5135"/>
    <cellStyle name="Entrada 3 5 2 10 2" xfId="5136"/>
    <cellStyle name="Entrada 3 5 2 11" xfId="5137"/>
    <cellStyle name="Entrada 3 5 2 2" xfId="5138"/>
    <cellStyle name="Entrada 3 5 2 2 2" xfId="5139"/>
    <cellStyle name="Entrada 3 5 2 3" xfId="5140"/>
    <cellStyle name="Entrada 3 5 2 3 2" xfId="5141"/>
    <cellStyle name="Entrada 3 5 2 4" xfId="5142"/>
    <cellStyle name="Entrada 3 5 2 4 2" xfId="5143"/>
    <cellStyle name="Entrada 3 5 2 5" xfId="5144"/>
    <cellStyle name="Entrada 3 5 2 5 2" xfId="5145"/>
    <cellStyle name="Entrada 3 5 2 6" xfId="5146"/>
    <cellStyle name="Entrada 3 5 2 6 2" xfId="5147"/>
    <cellStyle name="Entrada 3 5 2 7" xfId="5148"/>
    <cellStyle name="Entrada 3 5 2 7 2" xfId="5149"/>
    <cellStyle name="Entrada 3 5 2 8" xfId="5150"/>
    <cellStyle name="Entrada 3 5 2 8 2" xfId="5151"/>
    <cellStyle name="Entrada 3 5 2 9" xfId="5152"/>
    <cellStyle name="Entrada 3 5 2 9 2" xfId="5153"/>
    <cellStyle name="Entrada 3 5 3" xfId="5154"/>
    <cellStyle name="Entrada 3 5 3 10" xfId="5155"/>
    <cellStyle name="Entrada 3 5 3 10 2" xfId="5156"/>
    <cellStyle name="Entrada 3 5 3 11" xfId="5157"/>
    <cellStyle name="Entrada 3 5 3 2" xfId="5158"/>
    <cellStyle name="Entrada 3 5 3 2 2" xfId="5159"/>
    <cellStyle name="Entrada 3 5 3 3" xfId="5160"/>
    <cellStyle name="Entrada 3 5 3 3 2" xfId="5161"/>
    <cellStyle name="Entrada 3 5 3 4" xfId="5162"/>
    <cellStyle name="Entrada 3 5 3 4 2" xfId="5163"/>
    <cellStyle name="Entrada 3 5 3 5" xfId="5164"/>
    <cellStyle name="Entrada 3 5 3 5 2" xfId="5165"/>
    <cellStyle name="Entrada 3 5 3 6" xfId="5166"/>
    <cellStyle name="Entrada 3 5 3 6 2" xfId="5167"/>
    <cellStyle name="Entrada 3 5 3 7" xfId="5168"/>
    <cellStyle name="Entrada 3 5 3 7 2" xfId="5169"/>
    <cellStyle name="Entrada 3 5 3 8" xfId="5170"/>
    <cellStyle name="Entrada 3 5 3 8 2" xfId="5171"/>
    <cellStyle name="Entrada 3 5 3 9" xfId="5172"/>
    <cellStyle name="Entrada 3 5 3 9 2" xfId="5173"/>
    <cellStyle name="Entrada 3 5 4" xfId="5174"/>
    <cellStyle name="Entrada 3 5 4 2" xfId="5175"/>
    <cellStyle name="Entrada 3 5 5" xfId="5176"/>
    <cellStyle name="Entrada 3 5 5 2" xfId="5177"/>
    <cellStyle name="Entrada 3 5 6" xfId="5178"/>
    <cellStyle name="Entrada 3 5 6 2" xfId="5179"/>
    <cellStyle name="Entrada 3 5 7" xfId="5180"/>
    <cellStyle name="Entrada 3 5 7 2" xfId="5181"/>
    <cellStyle name="Entrada 3 5 8" xfId="5182"/>
    <cellStyle name="Entrada 3 5 8 2" xfId="5183"/>
    <cellStyle name="Entrada 3 5 9" xfId="5184"/>
    <cellStyle name="Entrada 3 5 9 2" xfId="5185"/>
    <cellStyle name="Entrada 3 6" xfId="5186"/>
    <cellStyle name="Entrada 3 6 2" xfId="5187"/>
    <cellStyle name="Entrada 3 7" xfId="5188"/>
    <cellStyle name="Entrada 3 7 2" xfId="5189"/>
    <cellStyle name="Entrada 3 8" xfId="5190"/>
    <cellStyle name="Entrada 3 8 2" xfId="5191"/>
    <cellStyle name="Entrada 3 9" xfId="5192"/>
    <cellStyle name="Entrada 3 9 2" xfId="5193"/>
    <cellStyle name="Entrada 4" xfId="5194"/>
    <cellStyle name="Entrada 4 10" xfId="5195"/>
    <cellStyle name="Entrada 4 10 2" xfId="5196"/>
    <cellStyle name="Entrada 4 11" xfId="5197"/>
    <cellStyle name="Entrada 4 11 2" xfId="5198"/>
    <cellStyle name="Entrada 4 12" xfId="5199"/>
    <cellStyle name="Entrada 4 12 2" xfId="5200"/>
    <cellStyle name="Entrada 4 13" xfId="5201"/>
    <cellStyle name="Entrada 4 13 2" xfId="5202"/>
    <cellStyle name="Entrada 4 14" xfId="5203"/>
    <cellStyle name="Entrada 4 14 2" xfId="5204"/>
    <cellStyle name="Entrada 4 15" xfId="5205"/>
    <cellStyle name="Entrada 4 15 2" xfId="5206"/>
    <cellStyle name="Entrada 4 16" xfId="5207"/>
    <cellStyle name="Entrada 4 17" xfId="5208"/>
    <cellStyle name="Entrada 4 18" xfId="5209"/>
    <cellStyle name="Entrada 4 2" xfId="5210"/>
    <cellStyle name="Entrada 4 2 10" xfId="5211"/>
    <cellStyle name="Entrada 4 2 10 2" xfId="5212"/>
    <cellStyle name="Entrada 4 2 11" xfId="5213"/>
    <cellStyle name="Entrada 4 2 11 2" xfId="5214"/>
    <cellStyle name="Entrada 4 2 12" xfId="5215"/>
    <cellStyle name="Entrada 4 2 12 2" xfId="5216"/>
    <cellStyle name="Entrada 4 2 13" xfId="5217"/>
    <cellStyle name="Entrada 4 2 13 2" xfId="5218"/>
    <cellStyle name="Entrada 4 2 14" xfId="5219"/>
    <cellStyle name="Entrada 4 2 14 2" xfId="5220"/>
    <cellStyle name="Entrada 4 2 15" xfId="5221"/>
    <cellStyle name="Entrada 4 2 16" xfId="5222"/>
    <cellStyle name="Entrada 4 2 2" xfId="5223"/>
    <cellStyle name="Entrada 4 2 2 10" xfId="5224"/>
    <cellStyle name="Entrada 4 2 2 10 2" xfId="5225"/>
    <cellStyle name="Entrada 4 2 2 11" xfId="5226"/>
    <cellStyle name="Entrada 4 2 2 11 2" xfId="5227"/>
    <cellStyle name="Entrada 4 2 2 12" xfId="5228"/>
    <cellStyle name="Entrada 4 2 2 12 2" xfId="5229"/>
    <cellStyle name="Entrada 4 2 2 13" xfId="5230"/>
    <cellStyle name="Entrada 4 2 2 2" xfId="5231"/>
    <cellStyle name="Entrada 4 2 2 2 10" xfId="5232"/>
    <cellStyle name="Entrada 4 2 2 2 10 2" xfId="5233"/>
    <cellStyle name="Entrada 4 2 2 2 11" xfId="5234"/>
    <cellStyle name="Entrada 4 2 2 2 2" xfId="5235"/>
    <cellStyle name="Entrada 4 2 2 2 2 2" xfId="5236"/>
    <cellStyle name="Entrada 4 2 2 2 3" xfId="5237"/>
    <cellStyle name="Entrada 4 2 2 2 3 2" xfId="5238"/>
    <cellStyle name="Entrada 4 2 2 2 4" xfId="5239"/>
    <cellStyle name="Entrada 4 2 2 2 4 2" xfId="5240"/>
    <cellStyle name="Entrada 4 2 2 2 5" xfId="5241"/>
    <cellStyle name="Entrada 4 2 2 2 5 2" xfId="5242"/>
    <cellStyle name="Entrada 4 2 2 2 6" xfId="5243"/>
    <cellStyle name="Entrada 4 2 2 2 6 2" xfId="5244"/>
    <cellStyle name="Entrada 4 2 2 2 7" xfId="5245"/>
    <cellStyle name="Entrada 4 2 2 2 7 2" xfId="5246"/>
    <cellStyle name="Entrada 4 2 2 2 8" xfId="5247"/>
    <cellStyle name="Entrada 4 2 2 2 8 2" xfId="5248"/>
    <cellStyle name="Entrada 4 2 2 2 9" xfId="5249"/>
    <cellStyle name="Entrada 4 2 2 2 9 2" xfId="5250"/>
    <cellStyle name="Entrada 4 2 2 3" xfId="5251"/>
    <cellStyle name="Entrada 4 2 2 3 10" xfId="5252"/>
    <cellStyle name="Entrada 4 2 2 3 10 2" xfId="5253"/>
    <cellStyle name="Entrada 4 2 2 3 11" xfId="5254"/>
    <cellStyle name="Entrada 4 2 2 3 2" xfId="5255"/>
    <cellStyle name="Entrada 4 2 2 3 2 2" xfId="5256"/>
    <cellStyle name="Entrada 4 2 2 3 3" xfId="5257"/>
    <cellStyle name="Entrada 4 2 2 3 3 2" xfId="5258"/>
    <cellStyle name="Entrada 4 2 2 3 4" xfId="5259"/>
    <cellStyle name="Entrada 4 2 2 3 4 2" xfId="5260"/>
    <cellStyle name="Entrada 4 2 2 3 5" xfId="5261"/>
    <cellStyle name="Entrada 4 2 2 3 5 2" xfId="5262"/>
    <cellStyle name="Entrada 4 2 2 3 6" xfId="5263"/>
    <cellStyle name="Entrada 4 2 2 3 6 2" xfId="5264"/>
    <cellStyle name="Entrada 4 2 2 3 7" xfId="5265"/>
    <cellStyle name="Entrada 4 2 2 3 7 2" xfId="5266"/>
    <cellStyle name="Entrada 4 2 2 3 8" xfId="5267"/>
    <cellStyle name="Entrada 4 2 2 3 8 2" xfId="5268"/>
    <cellStyle name="Entrada 4 2 2 3 9" xfId="5269"/>
    <cellStyle name="Entrada 4 2 2 3 9 2" xfId="5270"/>
    <cellStyle name="Entrada 4 2 2 4" xfId="5271"/>
    <cellStyle name="Entrada 4 2 2 4 2" xfId="5272"/>
    <cellStyle name="Entrada 4 2 2 5" xfId="5273"/>
    <cellStyle name="Entrada 4 2 2 5 2" xfId="5274"/>
    <cellStyle name="Entrada 4 2 2 6" xfId="5275"/>
    <cellStyle name="Entrada 4 2 2 6 2" xfId="5276"/>
    <cellStyle name="Entrada 4 2 2 7" xfId="5277"/>
    <cellStyle name="Entrada 4 2 2 7 2" xfId="5278"/>
    <cellStyle name="Entrada 4 2 2 8" xfId="5279"/>
    <cellStyle name="Entrada 4 2 2 8 2" xfId="5280"/>
    <cellStyle name="Entrada 4 2 2 9" xfId="5281"/>
    <cellStyle name="Entrada 4 2 2 9 2" xfId="5282"/>
    <cellStyle name="Entrada 4 2 3" xfId="5283"/>
    <cellStyle name="Entrada 4 2 3 10" xfId="5284"/>
    <cellStyle name="Entrada 4 2 3 10 2" xfId="5285"/>
    <cellStyle name="Entrada 4 2 3 11" xfId="5286"/>
    <cellStyle name="Entrada 4 2 3 11 2" xfId="5287"/>
    <cellStyle name="Entrada 4 2 3 12" xfId="5288"/>
    <cellStyle name="Entrada 4 2 3 12 2" xfId="5289"/>
    <cellStyle name="Entrada 4 2 3 13" xfId="5290"/>
    <cellStyle name="Entrada 4 2 3 2" xfId="5291"/>
    <cellStyle name="Entrada 4 2 3 2 10" xfId="5292"/>
    <cellStyle name="Entrada 4 2 3 2 10 2" xfId="5293"/>
    <cellStyle name="Entrada 4 2 3 2 11" xfId="5294"/>
    <cellStyle name="Entrada 4 2 3 2 2" xfId="5295"/>
    <cellStyle name="Entrada 4 2 3 2 2 2" xfId="5296"/>
    <cellStyle name="Entrada 4 2 3 2 3" xfId="5297"/>
    <cellStyle name="Entrada 4 2 3 2 3 2" xfId="5298"/>
    <cellStyle name="Entrada 4 2 3 2 4" xfId="5299"/>
    <cellStyle name="Entrada 4 2 3 2 4 2" xfId="5300"/>
    <cellStyle name="Entrada 4 2 3 2 5" xfId="5301"/>
    <cellStyle name="Entrada 4 2 3 2 5 2" xfId="5302"/>
    <cellStyle name="Entrada 4 2 3 2 6" xfId="5303"/>
    <cellStyle name="Entrada 4 2 3 2 6 2" xfId="5304"/>
    <cellStyle name="Entrada 4 2 3 2 7" xfId="5305"/>
    <cellStyle name="Entrada 4 2 3 2 7 2" xfId="5306"/>
    <cellStyle name="Entrada 4 2 3 2 8" xfId="5307"/>
    <cellStyle name="Entrada 4 2 3 2 8 2" xfId="5308"/>
    <cellStyle name="Entrada 4 2 3 2 9" xfId="5309"/>
    <cellStyle name="Entrada 4 2 3 2 9 2" xfId="5310"/>
    <cellStyle name="Entrada 4 2 3 3" xfId="5311"/>
    <cellStyle name="Entrada 4 2 3 3 10" xfId="5312"/>
    <cellStyle name="Entrada 4 2 3 3 10 2" xfId="5313"/>
    <cellStyle name="Entrada 4 2 3 3 11" xfId="5314"/>
    <cellStyle name="Entrada 4 2 3 3 2" xfId="5315"/>
    <cellStyle name="Entrada 4 2 3 3 2 2" xfId="5316"/>
    <cellStyle name="Entrada 4 2 3 3 3" xfId="5317"/>
    <cellStyle name="Entrada 4 2 3 3 3 2" xfId="5318"/>
    <cellStyle name="Entrada 4 2 3 3 4" xfId="5319"/>
    <cellStyle name="Entrada 4 2 3 3 4 2" xfId="5320"/>
    <cellStyle name="Entrada 4 2 3 3 5" xfId="5321"/>
    <cellStyle name="Entrada 4 2 3 3 5 2" xfId="5322"/>
    <cellStyle name="Entrada 4 2 3 3 6" xfId="5323"/>
    <cellStyle name="Entrada 4 2 3 3 6 2" xfId="5324"/>
    <cellStyle name="Entrada 4 2 3 3 7" xfId="5325"/>
    <cellStyle name="Entrada 4 2 3 3 7 2" xfId="5326"/>
    <cellStyle name="Entrada 4 2 3 3 8" xfId="5327"/>
    <cellStyle name="Entrada 4 2 3 3 8 2" xfId="5328"/>
    <cellStyle name="Entrada 4 2 3 3 9" xfId="5329"/>
    <cellStyle name="Entrada 4 2 3 3 9 2" xfId="5330"/>
    <cellStyle name="Entrada 4 2 3 4" xfId="5331"/>
    <cellStyle name="Entrada 4 2 3 4 2" xfId="5332"/>
    <cellStyle name="Entrada 4 2 3 5" xfId="5333"/>
    <cellStyle name="Entrada 4 2 3 5 2" xfId="5334"/>
    <cellStyle name="Entrada 4 2 3 6" xfId="5335"/>
    <cellStyle name="Entrada 4 2 3 6 2" xfId="5336"/>
    <cellStyle name="Entrada 4 2 3 7" xfId="5337"/>
    <cellStyle name="Entrada 4 2 3 7 2" xfId="5338"/>
    <cellStyle name="Entrada 4 2 3 8" xfId="5339"/>
    <cellStyle name="Entrada 4 2 3 8 2" xfId="5340"/>
    <cellStyle name="Entrada 4 2 3 9" xfId="5341"/>
    <cellStyle name="Entrada 4 2 3 9 2" xfId="5342"/>
    <cellStyle name="Entrada 4 2 4" xfId="5343"/>
    <cellStyle name="Entrada 4 2 4 10" xfId="5344"/>
    <cellStyle name="Entrada 4 2 4 10 2" xfId="5345"/>
    <cellStyle name="Entrada 4 2 4 11" xfId="5346"/>
    <cellStyle name="Entrada 4 2 4 2" xfId="5347"/>
    <cellStyle name="Entrada 4 2 4 2 2" xfId="5348"/>
    <cellStyle name="Entrada 4 2 4 3" xfId="5349"/>
    <cellStyle name="Entrada 4 2 4 3 2" xfId="5350"/>
    <cellStyle name="Entrada 4 2 4 4" xfId="5351"/>
    <cellStyle name="Entrada 4 2 4 4 2" xfId="5352"/>
    <cellStyle name="Entrada 4 2 4 5" xfId="5353"/>
    <cellStyle name="Entrada 4 2 4 5 2" xfId="5354"/>
    <cellStyle name="Entrada 4 2 4 6" xfId="5355"/>
    <cellStyle name="Entrada 4 2 4 6 2" xfId="5356"/>
    <cellStyle name="Entrada 4 2 4 7" xfId="5357"/>
    <cellStyle name="Entrada 4 2 4 7 2" xfId="5358"/>
    <cellStyle name="Entrada 4 2 4 8" xfId="5359"/>
    <cellStyle name="Entrada 4 2 4 8 2" xfId="5360"/>
    <cellStyle name="Entrada 4 2 4 9" xfId="5361"/>
    <cellStyle name="Entrada 4 2 4 9 2" xfId="5362"/>
    <cellStyle name="Entrada 4 2 5" xfId="5363"/>
    <cellStyle name="Entrada 4 2 5 10" xfId="5364"/>
    <cellStyle name="Entrada 4 2 5 10 2" xfId="5365"/>
    <cellStyle name="Entrada 4 2 5 11" xfId="5366"/>
    <cellStyle name="Entrada 4 2 5 2" xfId="5367"/>
    <cellStyle name="Entrada 4 2 5 2 2" xfId="5368"/>
    <cellStyle name="Entrada 4 2 5 3" xfId="5369"/>
    <cellStyle name="Entrada 4 2 5 3 2" xfId="5370"/>
    <cellStyle name="Entrada 4 2 5 4" xfId="5371"/>
    <cellStyle name="Entrada 4 2 5 4 2" xfId="5372"/>
    <cellStyle name="Entrada 4 2 5 5" xfId="5373"/>
    <cellStyle name="Entrada 4 2 5 5 2" xfId="5374"/>
    <cellStyle name="Entrada 4 2 5 6" xfId="5375"/>
    <cellStyle name="Entrada 4 2 5 6 2" xfId="5376"/>
    <cellStyle name="Entrada 4 2 5 7" xfId="5377"/>
    <cellStyle name="Entrada 4 2 5 7 2" xfId="5378"/>
    <cellStyle name="Entrada 4 2 5 8" xfId="5379"/>
    <cellStyle name="Entrada 4 2 5 8 2" xfId="5380"/>
    <cellStyle name="Entrada 4 2 5 9" xfId="5381"/>
    <cellStyle name="Entrada 4 2 5 9 2" xfId="5382"/>
    <cellStyle name="Entrada 4 2 6" xfId="5383"/>
    <cellStyle name="Entrada 4 2 6 2" xfId="5384"/>
    <cellStyle name="Entrada 4 2 7" xfId="5385"/>
    <cellStyle name="Entrada 4 2 7 2" xfId="5386"/>
    <cellStyle name="Entrada 4 2 8" xfId="5387"/>
    <cellStyle name="Entrada 4 2 8 2" xfId="5388"/>
    <cellStyle name="Entrada 4 2 9" xfId="5389"/>
    <cellStyle name="Entrada 4 2 9 2" xfId="5390"/>
    <cellStyle name="Entrada 4 3" xfId="5391"/>
    <cellStyle name="Entrada 4 3 10" xfId="5392"/>
    <cellStyle name="Entrada 4 3 10 2" xfId="5393"/>
    <cellStyle name="Entrada 4 3 11" xfId="5394"/>
    <cellStyle name="Entrada 4 3 11 2" xfId="5395"/>
    <cellStyle name="Entrada 4 3 12" xfId="5396"/>
    <cellStyle name="Entrada 4 3 12 2" xfId="5397"/>
    <cellStyle name="Entrada 4 3 13" xfId="5398"/>
    <cellStyle name="Entrada 4 3 2" xfId="5399"/>
    <cellStyle name="Entrada 4 3 2 10" xfId="5400"/>
    <cellStyle name="Entrada 4 3 2 10 2" xfId="5401"/>
    <cellStyle name="Entrada 4 3 2 11" xfId="5402"/>
    <cellStyle name="Entrada 4 3 2 2" xfId="5403"/>
    <cellStyle name="Entrada 4 3 2 2 2" xfId="5404"/>
    <cellStyle name="Entrada 4 3 2 3" xfId="5405"/>
    <cellStyle name="Entrada 4 3 2 3 2" xfId="5406"/>
    <cellStyle name="Entrada 4 3 2 4" xfId="5407"/>
    <cellStyle name="Entrada 4 3 2 4 2" xfId="5408"/>
    <cellStyle name="Entrada 4 3 2 5" xfId="5409"/>
    <cellStyle name="Entrada 4 3 2 5 2" xfId="5410"/>
    <cellStyle name="Entrada 4 3 2 6" xfId="5411"/>
    <cellStyle name="Entrada 4 3 2 6 2" xfId="5412"/>
    <cellStyle name="Entrada 4 3 2 7" xfId="5413"/>
    <cellStyle name="Entrada 4 3 2 7 2" xfId="5414"/>
    <cellStyle name="Entrada 4 3 2 8" xfId="5415"/>
    <cellStyle name="Entrada 4 3 2 8 2" xfId="5416"/>
    <cellStyle name="Entrada 4 3 2 9" xfId="5417"/>
    <cellStyle name="Entrada 4 3 2 9 2" xfId="5418"/>
    <cellStyle name="Entrada 4 3 3" xfId="5419"/>
    <cellStyle name="Entrada 4 3 3 10" xfId="5420"/>
    <cellStyle name="Entrada 4 3 3 10 2" xfId="5421"/>
    <cellStyle name="Entrada 4 3 3 11" xfId="5422"/>
    <cellStyle name="Entrada 4 3 3 2" xfId="5423"/>
    <cellStyle name="Entrada 4 3 3 2 2" xfId="5424"/>
    <cellStyle name="Entrada 4 3 3 3" xfId="5425"/>
    <cellStyle name="Entrada 4 3 3 3 2" xfId="5426"/>
    <cellStyle name="Entrada 4 3 3 4" xfId="5427"/>
    <cellStyle name="Entrada 4 3 3 4 2" xfId="5428"/>
    <cellStyle name="Entrada 4 3 3 5" xfId="5429"/>
    <cellStyle name="Entrada 4 3 3 5 2" xfId="5430"/>
    <cellStyle name="Entrada 4 3 3 6" xfId="5431"/>
    <cellStyle name="Entrada 4 3 3 6 2" xfId="5432"/>
    <cellStyle name="Entrada 4 3 3 7" xfId="5433"/>
    <cellStyle name="Entrada 4 3 3 7 2" xfId="5434"/>
    <cellStyle name="Entrada 4 3 3 8" xfId="5435"/>
    <cellStyle name="Entrada 4 3 3 8 2" xfId="5436"/>
    <cellStyle name="Entrada 4 3 3 9" xfId="5437"/>
    <cellStyle name="Entrada 4 3 3 9 2" xfId="5438"/>
    <cellStyle name="Entrada 4 3 4" xfId="5439"/>
    <cellStyle name="Entrada 4 3 4 2" xfId="5440"/>
    <cellStyle name="Entrada 4 3 5" xfId="5441"/>
    <cellStyle name="Entrada 4 3 5 2" xfId="5442"/>
    <cellStyle name="Entrada 4 3 6" xfId="5443"/>
    <cellStyle name="Entrada 4 3 6 2" xfId="5444"/>
    <cellStyle name="Entrada 4 3 7" xfId="5445"/>
    <cellStyle name="Entrada 4 3 7 2" xfId="5446"/>
    <cellStyle name="Entrada 4 3 8" xfId="5447"/>
    <cellStyle name="Entrada 4 3 8 2" xfId="5448"/>
    <cellStyle name="Entrada 4 3 9" xfId="5449"/>
    <cellStyle name="Entrada 4 3 9 2" xfId="5450"/>
    <cellStyle name="Entrada 4 4" xfId="5451"/>
    <cellStyle name="Entrada 4 4 10" xfId="5452"/>
    <cellStyle name="Entrada 4 4 10 2" xfId="5453"/>
    <cellStyle name="Entrada 4 4 11" xfId="5454"/>
    <cellStyle name="Entrada 4 4 11 2" xfId="5455"/>
    <cellStyle name="Entrada 4 4 12" xfId="5456"/>
    <cellStyle name="Entrada 4 4 12 2" xfId="5457"/>
    <cellStyle name="Entrada 4 4 13" xfId="5458"/>
    <cellStyle name="Entrada 4 4 2" xfId="5459"/>
    <cellStyle name="Entrada 4 4 2 10" xfId="5460"/>
    <cellStyle name="Entrada 4 4 2 10 2" xfId="5461"/>
    <cellStyle name="Entrada 4 4 2 11" xfId="5462"/>
    <cellStyle name="Entrada 4 4 2 2" xfId="5463"/>
    <cellStyle name="Entrada 4 4 2 2 2" xfId="5464"/>
    <cellStyle name="Entrada 4 4 2 3" xfId="5465"/>
    <cellStyle name="Entrada 4 4 2 3 2" xfId="5466"/>
    <cellStyle name="Entrada 4 4 2 4" xfId="5467"/>
    <cellStyle name="Entrada 4 4 2 4 2" xfId="5468"/>
    <cellStyle name="Entrada 4 4 2 5" xfId="5469"/>
    <cellStyle name="Entrada 4 4 2 5 2" xfId="5470"/>
    <cellStyle name="Entrada 4 4 2 6" xfId="5471"/>
    <cellStyle name="Entrada 4 4 2 6 2" xfId="5472"/>
    <cellStyle name="Entrada 4 4 2 7" xfId="5473"/>
    <cellStyle name="Entrada 4 4 2 7 2" xfId="5474"/>
    <cellStyle name="Entrada 4 4 2 8" xfId="5475"/>
    <cellStyle name="Entrada 4 4 2 8 2" xfId="5476"/>
    <cellStyle name="Entrada 4 4 2 9" xfId="5477"/>
    <cellStyle name="Entrada 4 4 2 9 2" xfId="5478"/>
    <cellStyle name="Entrada 4 4 3" xfId="5479"/>
    <cellStyle name="Entrada 4 4 3 10" xfId="5480"/>
    <cellStyle name="Entrada 4 4 3 10 2" xfId="5481"/>
    <cellStyle name="Entrada 4 4 3 11" xfId="5482"/>
    <cellStyle name="Entrada 4 4 3 2" xfId="5483"/>
    <cellStyle name="Entrada 4 4 3 2 2" xfId="5484"/>
    <cellStyle name="Entrada 4 4 3 3" xfId="5485"/>
    <cellStyle name="Entrada 4 4 3 3 2" xfId="5486"/>
    <cellStyle name="Entrada 4 4 3 4" xfId="5487"/>
    <cellStyle name="Entrada 4 4 3 4 2" xfId="5488"/>
    <cellStyle name="Entrada 4 4 3 5" xfId="5489"/>
    <cellStyle name="Entrada 4 4 3 5 2" xfId="5490"/>
    <cellStyle name="Entrada 4 4 3 6" xfId="5491"/>
    <cellStyle name="Entrada 4 4 3 6 2" xfId="5492"/>
    <cellStyle name="Entrada 4 4 3 7" xfId="5493"/>
    <cellStyle name="Entrada 4 4 3 7 2" xfId="5494"/>
    <cellStyle name="Entrada 4 4 3 8" xfId="5495"/>
    <cellStyle name="Entrada 4 4 3 8 2" xfId="5496"/>
    <cellStyle name="Entrada 4 4 3 9" xfId="5497"/>
    <cellStyle name="Entrada 4 4 3 9 2" xfId="5498"/>
    <cellStyle name="Entrada 4 4 4" xfId="5499"/>
    <cellStyle name="Entrada 4 4 4 2" xfId="5500"/>
    <cellStyle name="Entrada 4 4 5" xfId="5501"/>
    <cellStyle name="Entrada 4 4 5 2" xfId="5502"/>
    <cellStyle name="Entrada 4 4 6" xfId="5503"/>
    <cellStyle name="Entrada 4 4 6 2" xfId="5504"/>
    <cellStyle name="Entrada 4 4 7" xfId="5505"/>
    <cellStyle name="Entrada 4 4 7 2" xfId="5506"/>
    <cellStyle name="Entrada 4 4 8" xfId="5507"/>
    <cellStyle name="Entrada 4 4 8 2" xfId="5508"/>
    <cellStyle name="Entrada 4 4 9" xfId="5509"/>
    <cellStyle name="Entrada 4 4 9 2" xfId="5510"/>
    <cellStyle name="Entrada 4 5" xfId="5511"/>
    <cellStyle name="Entrada 4 5 10" xfId="5512"/>
    <cellStyle name="Entrada 4 5 10 2" xfId="5513"/>
    <cellStyle name="Entrada 4 5 11" xfId="5514"/>
    <cellStyle name="Entrada 4 5 2" xfId="5515"/>
    <cellStyle name="Entrada 4 5 2 2" xfId="5516"/>
    <cellStyle name="Entrada 4 5 3" xfId="5517"/>
    <cellStyle name="Entrada 4 5 3 2" xfId="5518"/>
    <cellStyle name="Entrada 4 5 4" xfId="5519"/>
    <cellStyle name="Entrada 4 5 4 2" xfId="5520"/>
    <cellStyle name="Entrada 4 5 5" xfId="5521"/>
    <cellStyle name="Entrada 4 5 5 2" xfId="5522"/>
    <cellStyle name="Entrada 4 5 6" xfId="5523"/>
    <cellStyle name="Entrada 4 5 6 2" xfId="5524"/>
    <cellStyle name="Entrada 4 5 7" xfId="5525"/>
    <cellStyle name="Entrada 4 5 7 2" xfId="5526"/>
    <cellStyle name="Entrada 4 5 8" xfId="5527"/>
    <cellStyle name="Entrada 4 5 8 2" xfId="5528"/>
    <cellStyle name="Entrada 4 5 9" xfId="5529"/>
    <cellStyle name="Entrada 4 5 9 2" xfId="5530"/>
    <cellStyle name="Entrada 4 6" xfId="5531"/>
    <cellStyle name="Entrada 4 6 10" xfId="5532"/>
    <cellStyle name="Entrada 4 6 10 2" xfId="5533"/>
    <cellStyle name="Entrada 4 6 11" xfId="5534"/>
    <cellStyle name="Entrada 4 6 2" xfId="5535"/>
    <cellStyle name="Entrada 4 6 2 2" xfId="5536"/>
    <cellStyle name="Entrada 4 6 3" xfId="5537"/>
    <cellStyle name="Entrada 4 6 3 2" xfId="5538"/>
    <cellStyle name="Entrada 4 6 4" xfId="5539"/>
    <cellStyle name="Entrada 4 6 4 2" xfId="5540"/>
    <cellStyle name="Entrada 4 6 5" xfId="5541"/>
    <cellStyle name="Entrada 4 6 5 2" xfId="5542"/>
    <cellStyle name="Entrada 4 6 6" xfId="5543"/>
    <cellStyle name="Entrada 4 6 6 2" xfId="5544"/>
    <cellStyle name="Entrada 4 6 7" xfId="5545"/>
    <cellStyle name="Entrada 4 6 7 2" xfId="5546"/>
    <cellStyle name="Entrada 4 6 8" xfId="5547"/>
    <cellStyle name="Entrada 4 6 8 2" xfId="5548"/>
    <cellStyle name="Entrada 4 6 9" xfId="5549"/>
    <cellStyle name="Entrada 4 6 9 2" xfId="5550"/>
    <cellStyle name="Entrada 4 7" xfId="5551"/>
    <cellStyle name="Entrada 4 7 2" xfId="5552"/>
    <cellStyle name="Entrada 4 8" xfId="5553"/>
    <cellStyle name="Entrada 4 8 2" xfId="5554"/>
    <cellStyle name="Entrada 4 9" xfId="5555"/>
    <cellStyle name="Entrada 4 9 2" xfId="5556"/>
    <cellStyle name="Entrada 5" xfId="5557"/>
    <cellStyle name="Entrada 5 10" xfId="5558"/>
    <cellStyle name="Entrada 5 10 2" xfId="5559"/>
    <cellStyle name="Entrada 5 11" xfId="5560"/>
    <cellStyle name="Entrada 5 11 2" xfId="5561"/>
    <cellStyle name="Entrada 5 12" xfId="5562"/>
    <cellStyle name="Entrada 5 12 2" xfId="5563"/>
    <cellStyle name="Entrada 5 13" xfId="5564"/>
    <cellStyle name="Entrada 5 2" xfId="5565"/>
    <cellStyle name="Entrada 5 2 10" xfId="5566"/>
    <cellStyle name="Entrada 5 2 10 2" xfId="5567"/>
    <cellStyle name="Entrada 5 2 11" xfId="5568"/>
    <cellStyle name="Entrada 5 2 2" xfId="5569"/>
    <cellStyle name="Entrada 5 2 2 2" xfId="5570"/>
    <cellStyle name="Entrada 5 2 3" xfId="5571"/>
    <cellStyle name="Entrada 5 2 3 2" xfId="5572"/>
    <cellStyle name="Entrada 5 2 4" xfId="5573"/>
    <cellStyle name="Entrada 5 2 4 2" xfId="5574"/>
    <cellStyle name="Entrada 5 2 5" xfId="5575"/>
    <cellStyle name="Entrada 5 2 5 2" xfId="5576"/>
    <cellStyle name="Entrada 5 2 6" xfId="5577"/>
    <cellStyle name="Entrada 5 2 6 2" xfId="5578"/>
    <cellStyle name="Entrada 5 2 7" xfId="5579"/>
    <cellStyle name="Entrada 5 2 7 2" xfId="5580"/>
    <cellStyle name="Entrada 5 2 8" xfId="5581"/>
    <cellStyle name="Entrada 5 2 8 2" xfId="5582"/>
    <cellStyle name="Entrada 5 2 9" xfId="5583"/>
    <cellStyle name="Entrada 5 2 9 2" xfId="5584"/>
    <cellStyle name="Entrada 5 3" xfId="5585"/>
    <cellStyle name="Entrada 5 3 10" xfId="5586"/>
    <cellStyle name="Entrada 5 3 10 2" xfId="5587"/>
    <cellStyle name="Entrada 5 3 11" xfId="5588"/>
    <cellStyle name="Entrada 5 3 2" xfId="5589"/>
    <cellStyle name="Entrada 5 3 2 2" xfId="5590"/>
    <cellStyle name="Entrada 5 3 3" xfId="5591"/>
    <cellStyle name="Entrada 5 3 3 2" xfId="5592"/>
    <cellStyle name="Entrada 5 3 4" xfId="5593"/>
    <cellStyle name="Entrada 5 3 4 2" xfId="5594"/>
    <cellStyle name="Entrada 5 3 5" xfId="5595"/>
    <cellStyle name="Entrada 5 3 5 2" xfId="5596"/>
    <cellStyle name="Entrada 5 3 6" xfId="5597"/>
    <cellStyle name="Entrada 5 3 6 2" xfId="5598"/>
    <cellStyle name="Entrada 5 3 7" xfId="5599"/>
    <cellStyle name="Entrada 5 3 7 2" xfId="5600"/>
    <cellStyle name="Entrada 5 3 8" xfId="5601"/>
    <cellStyle name="Entrada 5 3 8 2" xfId="5602"/>
    <cellStyle name="Entrada 5 3 9" xfId="5603"/>
    <cellStyle name="Entrada 5 3 9 2" xfId="5604"/>
    <cellStyle name="Entrada 5 4" xfId="5605"/>
    <cellStyle name="Entrada 5 4 2" xfId="5606"/>
    <cellStyle name="Entrada 5 5" xfId="5607"/>
    <cellStyle name="Entrada 5 5 2" xfId="5608"/>
    <cellStyle name="Entrada 5 6" xfId="5609"/>
    <cellStyle name="Entrada 5 6 2" xfId="5610"/>
    <cellStyle name="Entrada 5 7" xfId="5611"/>
    <cellStyle name="Entrada 5 7 2" xfId="5612"/>
    <cellStyle name="Entrada 5 8" xfId="5613"/>
    <cellStyle name="Entrada 5 8 2" xfId="5614"/>
    <cellStyle name="Entrada 5 9" xfId="5615"/>
    <cellStyle name="Entrada 5 9 2" xfId="5616"/>
    <cellStyle name="Entrada 6" xfId="5617"/>
    <cellStyle name="Entrada 6 10" xfId="5618"/>
    <cellStyle name="Entrada 6 10 2" xfId="5619"/>
    <cellStyle name="Entrada 6 11" xfId="5620"/>
    <cellStyle name="Entrada 6 11 2" xfId="5621"/>
    <cellStyle name="Entrada 6 12" xfId="5622"/>
    <cellStyle name="Entrada 6 12 2" xfId="5623"/>
    <cellStyle name="Entrada 6 13" xfId="5624"/>
    <cellStyle name="Entrada 6 2" xfId="5625"/>
    <cellStyle name="Entrada 6 2 10" xfId="5626"/>
    <cellStyle name="Entrada 6 2 10 2" xfId="5627"/>
    <cellStyle name="Entrada 6 2 11" xfId="5628"/>
    <cellStyle name="Entrada 6 2 2" xfId="5629"/>
    <cellStyle name="Entrada 6 2 2 2" xfId="5630"/>
    <cellStyle name="Entrada 6 2 3" xfId="5631"/>
    <cellStyle name="Entrada 6 2 3 2" xfId="5632"/>
    <cellStyle name="Entrada 6 2 4" xfId="5633"/>
    <cellStyle name="Entrada 6 2 4 2" xfId="5634"/>
    <cellStyle name="Entrada 6 2 5" xfId="5635"/>
    <cellStyle name="Entrada 6 2 5 2" xfId="5636"/>
    <cellStyle name="Entrada 6 2 6" xfId="5637"/>
    <cellStyle name="Entrada 6 2 6 2" xfId="5638"/>
    <cellStyle name="Entrada 6 2 7" xfId="5639"/>
    <cellStyle name="Entrada 6 2 7 2" xfId="5640"/>
    <cellStyle name="Entrada 6 2 8" xfId="5641"/>
    <cellStyle name="Entrada 6 2 8 2" xfId="5642"/>
    <cellStyle name="Entrada 6 2 9" xfId="5643"/>
    <cellStyle name="Entrada 6 2 9 2" xfId="5644"/>
    <cellStyle name="Entrada 6 3" xfId="5645"/>
    <cellStyle name="Entrada 6 3 10" xfId="5646"/>
    <cellStyle name="Entrada 6 3 10 2" xfId="5647"/>
    <cellStyle name="Entrada 6 3 11" xfId="5648"/>
    <cellStyle name="Entrada 6 3 2" xfId="5649"/>
    <cellStyle name="Entrada 6 3 2 2" xfId="5650"/>
    <cellStyle name="Entrada 6 3 3" xfId="5651"/>
    <cellStyle name="Entrada 6 3 3 2" xfId="5652"/>
    <cellStyle name="Entrada 6 3 4" xfId="5653"/>
    <cellStyle name="Entrada 6 3 4 2" xfId="5654"/>
    <cellStyle name="Entrada 6 3 5" xfId="5655"/>
    <cellStyle name="Entrada 6 3 5 2" xfId="5656"/>
    <cellStyle name="Entrada 6 3 6" xfId="5657"/>
    <cellStyle name="Entrada 6 3 6 2" xfId="5658"/>
    <cellStyle name="Entrada 6 3 7" xfId="5659"/>
    <cellStyle name="Entrada 6 3 7 2" xfId="5660"/>
    <cellStyle name="Entrada 6 3 8" xfId="5661"/>
    <cellStyle name="Entrada 6 3 8 2" xfId="5662"/>
    <cellStyle name="Entrada 6 3 9" xfId="5663"/>
    <cellStyle name="Entrada 6 3 9 2" xfId="5664"/>
    <cellStyle name="Entrada 6 4" xfId="5665"/>
    <cellStyle name="Entrada 6 4 2" xfId="5666"/>
    <cellStyle name="Entrada 6 5" xfId="5667"/>
    <cellStyle name="Entrada 6 5 2" xfId="5668"/>
    <cellStyle name="Entrada 6 6" xfId="5669"/>
    <cellStyle name="Entrada 6 6 2" xfId="5670"/>
    <cellStyle name="Entrada 6 7" xfId="5671"/>
    <cellStyle name="Entrada 6 7 2" xfId="5672"/>
    <cellStyle name="Entrada 6 8" xfId="5673"/>
    <cellStyle name="Entrada 6 8 2" xfId="5674"/>
    <cellStyle name="Entrada 6 9" xfId="5675"/>
    <cellStyle name="Entrada 6 9 2" xfId="5676"/>
    <cellStyle name="Entrada 7" xfId="5677"/>
    <cellStyle name="Entrada 7 10" xfId="5678"/>
    <cellStyle name="Entrada 7 10 2" xfId="5679"/>
    <cellStyle name="Entrada 7 11" xfId="5680"/>
    <cellStyle name="Entrada 7 11 2" xfId="5681"/>
    <cellStyle name="Entrada 7 12" xfId="5682"/>
    <cellStyle name="Entrada 7 12 2" xfId="5683"/>
    <cellStyle name="Entrada 7 13" xfId="5684"/>
    <cellStyle name="Entrada 7 2" xfId="5685"/>
    <cellStyle name="Entrada 7 2 10" xfId="5686"/>
    <cellStyle name="Entrada 7 2 10 2" xfId="5687"/>
    <cellStyle name="Entrada 7 2 11" xfId="5688"/>
    <cellStyle name="Entrada 7 2 2" xfId="5689"/>
    <cellStyle name="Entrada 7 2 2 2" xfId="5690"/>
    <cellStyle name="Entrada 7 2 3" xfId="5691"/>
    <cellStyle name="Entrada 7 2 3 2" xfId="5692"/>
    <cellStyle name="Entrada 7 2 4" xfId="5693"/>
    <cellStyle name="Entrada 7 2 4 2" xfId="5694"/>
    <cellStyle name="Entrada 7 2 5" xfId="5695"/>
    <cellStyle name="Entrada 7 2 5 2" xfId="5696"/>
    <cellStyle name="Entrada 7 2 6" xfId="5697"/>
    <cellStyle name="Entrada 7 2 6 2" xfId="5698"/>
    <cellStyle name="Entrada 7 2 7" xfId="5699"/>
    <cellStyle name="Entrada 7 2 7 2" xfId="5700"/>
    <cellStyle name="Entrada 7 2 8" xfId="5701"/>
    <cellStyle name="Entrada 7 2 8 2" xfId="5702"/>
    <cellStyle name="Entrada 7 2 9" xfId="5703"/>
    <cellStyle name="Entrada 7 2 9 2" xfId="5704"/>
    <cellStyle name="Entrada 7 3" xfId="5705"/>
    <cellStyle name="Entrada 7 3 10" xfId="5706"/>
    <cellStyle name="Entrada 7 3 10 2" xfId="5707"/>
    <cellStyle name="Entrada 7 3 11" xfId="5708"/>
    <cellStyle name="Entrada 7 3 2" xfId="5709"/>
    <cellStyle name="Entrada 7 3 2 2" xfId="5710"/>
    <cellStyle name="Entrada 7 3 3" xfId="5711"/>
    <cellStyle name="Entrada 7 3 3 2" xfId="5712"/>
    <cellStyle name="Entrada 7 3 4" xfId="5713"/>
    <cellStyle name="Entrada 7 3 4 2" xfId="5714"/>
    <cellStyle name="Entrada 7 3 5" xfId="5715"/>
    <cellStyle name="Entrada 7 3 5 2" xfId="5716"/>
    <cellStyle name="Entrada 7 3 6" xfId="5717"/>
    <cellStyle name="Entrada 7 3 6 2" xfId="5718"/>
    <cellStyle name="Entrada 7 3 7" xfId="5719"/>
    <cellStyle name="Entrada 7 3 7 2" xfId="5720"/>
    <cellStyle name="Entrada 7 3 8" xfId="5721"/>
    <cellStyle name="Entrada 7 3 8 2" xfId="5722"/>
    <cellStyle name="Entrada 7 3 9" xfId="5723"/>
    <cellStyle name="Entrada 7 3 9 2" xfId="5724"/>
    <cellStyle name="Entrada 7 4" xfId="5725"/>
    <cellStyle name="Entrada 7 4 2" xfId="5726"/>
    <cellStyle name="Entrada 7 5" xfId="5727"/>
    <cellStyle name="Entrada 7 5 2" xfId="5728"/>
    <cellStyle name="Entrada 7 6" xfId="5729"/>
    <cellStyle name="Entrada 7 6 2" xfId="5730"/>
    <cellStyle name="Entrada 7 7" xfId="5731"/>
    <cellStyle name="Entrada 7 7 2" xfId="5732"/>
    <cellStyle name="Entrada 7 8" xfId="5733"/>
    <cellStyle name="Entrada 7 8 2" xfId="5734"/>
    <cellStyle name="Entrada 7 9" xfId="5735"/>
    <cellStyle name="Entrada 7 9 2" xfId="5736"/>
    <cellStyle name="Entrada 8" xfId="5737"/>
    <cellStyle name="Entrada 9" xfId="41738"/>
    <cellStyle name="Estilo 1" xfId="41739"/>
    <cellStyle name="Excel Built-in Normal" xfId="5738"/>
    <cellStyle name="Hipervínculo 2" xfId="41740"/>
    <cellStyle name="Hipervínculo 2 2" xfId="41741"/>
    <cellStyle name="Hipervínculo 3" xfId="41742"/>
    <cellStyle name="Hipervínculo 3 2" xfId="41743"/>
    <cellStyle name="Incorrecto 2" xfId="5739"/>
    <cellStyle name="Incorrecto 2 2" xfId="5740"/>
    <cellStyle name="Incorrecto 2 3" xfId="5741"/>
    <cellStyle name="Incorrecto 2 4" xfId="5742"/>
    <cellStyle name="Incorrecto 3" xfId="5743"/>
    <cellStyle name="Incorrecto 4" xfId="5744"/>
    <cellStyle name="Incorrecto 5" xfId="5745"/>
    <cellStyle name="Incorrecto 6" xfId="5746"/>
    <cellStyle name="Incorrecto 7" xfId="5747"/>
    <cellStyle name="Incorrecto 8" xfId="41744"/>
    <cellStyle name="Millares 10" xfId="5748"/>
    <cellStyle name="Millares 11" xfId="5749"/>
    <cellStyle name="Millares 12" xfId="5750"/>
    <cellStyle name="Millares 13" xfId="5751"/>
    <cellStyle name="Millares 14" xfId="5752"/>
    <cellStyle name="Millares 15" xfId="5753"/>
    <cellStyle name="Millares 16" xfId="41745"/>
    <cellStyle name="Millares 2" xfId="4"/>
    <cellStyle name="Millares 2 2" xfId="5"/>
    <cellStyle name="Millares 2 2 10" xfId="5754"/>
    <cellStyle name="Millares 2 2 11" xfId="5755"/>
    <cellStyle name="Millares 2 2 12" xfId="5756"/>
    <cellStyle name="Millares 2 2 13" xfId="5757"/>
    <cellStyle name="Millares 2 2 14" xfId="5758"/>
    <cellStyle name="Millares 2 2 2" xfId="5759"/>
    <cellStyle name="Millares 2 2 3" xfId="5760"/>
    <cellStyle name="Millares 2 2 4" xfId="5761"/>
    <cellStyle name="Millares 2 2 5" xfId="5762"/>
    <cellStyle name="Millares 2 2 6" xfId="5763"/>
    <cellStyle name="Millares 2 2 7" xfId="5764"/>
    <cellStyle name="Millares 2 2 8" xfId="5765"/>
    <cellStyle name="Millares 2 2 9" xfId="5766"/>
    <cellStyle name="Millares 2 3" xfId="5767"/>
    <cellStyle name="Millares 2 3 10" xfId="5768"/>
    <cellStyle name="Millares 2 3 11" xfId="5769"/>
    <cellStyle name="Millares 2 3 12" xfId="5770"/>
    <cellStyle name="Millares 2 3 13" xfId="5771"/>
    <cellStyle name="Millares 2 3 14" xfId="5772"/>
    <cellStyle name="Millares 2 3 2" xfId="5773"/>
    <cellStyle name="Millares 2 3 3" xfId="5774"/>
    <cellStyle name="Millares 2 3 4" xfId="5775"/>
    <cellStyle name="Millares 2 3 5" xfId="5776"/>
    <cellStyle name="Millares 2 3 6" xfId="5777"/>
    <cellStyle name="Millares 2 3 7" xfId="5778"/>
    <cellStyle name="Millares 2 3 8" xfId="5779"/>
    <cellStyle name="Millares 2 3 9" xfId="5780"/>
    <cellStyle name="Millares 2 4" xfId="5781"/>
    <cellStyle name="Millares 2 5" xfId="5782"/>
    <cellStyle name="Millares 2 6" xfId="5783"/>
    <cellStyle name="Millares 2 7" xfId="5784"/>
    <cellStyle name="Millares 3" xfId="5785"/>
    <cellStyle name="Millares 4" xfId="5786"/>
    <cellStyle name="Millares 4 10" xfId="5787"/>
    <cellStyle name="Millares 4 10 2" xfId="5788"/>
    <cellStyle name="Millares 4 11" xfId="5789"/>
    <cellStyle name="Millares 4 11 2" xfId="5790"/>
    <cellStyle name="Millares 4 12" xfId="5791"/>
    <cellStyle name="Millares 4 12 2" xfId="5792"/>
    <cellStyle name="Millares 4 13" xfId="5793"/>
    <cellStyle name="Millares 4 2" xfId="5794"/>
    <cellStyle name="Millares 4 2 10" xfId="5795"/>
    <cellStyle name="Millares 4 2 10 2" xfId="5796"/>
    <cellStyle name="Millares 4 2 11" xfId="5797"/>
    <cellStyle name="Millares 4 2 11 2" xfId="5798"/>
    <cellStyle name="Millares 4 2 12" xfId="5799"/>
    <cellStyle name="Millares 4 2 2" xfId="5800"/>
    <cellStyle name="Millares 4 2 2 10" xfId="5801"/>
    <cellStyle name="Millares 4 2 2 10 2" xfId="5802"/>
    <cellStyle name="Millares 4 2 2 11" xfId="5803"/>
    <cellStyle name="Millares 4 2 2 2" xfId="5804"/>
    <cellStyle name="Millares 4 2 2 2 2" xfId="5805"/>
    <cellStyle name="Millares 4 2 2 3" xfId="5806"/>
    <cellStyle name="Millares 4 2 2 3 2" xfId="5807"/>
    <cellStyle name="Millares 4 2 2 4" xfId="5808"/>
    <cellStyle name="Millares 4 2 2 4 2" xfId="5809"/>
    <cellStyle name="Millares 4 2 2 5" xfId="5810"/>
    <cellStyle name="Millares 4 2 2 5 2" xfId="5811"/>
    <cellStyle name="Millares 4 2 2 6" xfId="5812"/>
    <cellStyle name="Millares 4 2 2 6 2" xfId="5813"/>
    <cellStyle name="Millares 4 2 2 7" xfId="5814"/>
    <cellStyle name="Millares 4 2 2 7 2" xfId="5815"/>
    <cellStyle name="Millares 4 2 2 8" xfId="5816"/>
    <cellStyle name="Millares 4 2 2 8 2" xfId="5817"/>
    <cellStyle name="Millares 4 2 2 9" xfId="5818"/>
    <cellStyle name="Millares 4 2 2 9 2" xfId="5819"/>
    <cellStyle name="Millares 4 2 3" xfId="5820"/>
    <cellStyle name="Millares 4 2 3 2" xfId="5821"/>
    <cellStyle name="Millares 4 2 4" xfId="5822"/>
    <cellStyle name="Millares 4 2 4 2" xfId="5823"/>
    <cellStyle name="Millares 4 2 5" xfId="5824"/>
    <cellStyle name="Millares 4 2 5 2" xfId="5825"/>
    <cellStyle name="Millares 4 2 6" xfId="5826"/>
    <cellStyle name="Millares 4 2 6 2" xfId="5827"/>
    <cellStyle name="Millares 4 2 7" xfId="5828"/>
    <cellStyle name="Millares 4 2 7 2" xfId="5829"/>
    <cellStyle name="Millares 4 2 8" xfId="5830"/>
    <cellStyle name="Millares 4 2 8 2" xfId="5831"/>
    <cellStyle name="Millares 4 2 9" xfId="5832"/>
    <cellStyle name="Millares 4 2 9 2" xfId="5833"/>
    <cellStyle name="Millares 4 3" xfId="5834"/>
    <cellStyle name="Millares 4 3 10" xfId="5835"/>
    <cellStyle name="Millares 4 3 10 2" xfId="5836"/>
    <cellStyle name="Millares 4 3 11" xfId="5837"/>
    <cellStyle name="Millares 4 3 2" xfId="5838"/>
    <cellStyle name="Millares 4 3 2 2" xfId="5839"/>
    <cellStyle name="Millares 4 3 3" xfId="5840"/>
    <cellStyle name="Millares 4 3 3 2" xfId="5841"/>
    <cellStyle name="Millares 4 3 4" xfId="5842"/>
    <cellStyle name="Millares 4 3 4 2" xfId="5843"/>
    <cellStyle name="Millares 4 3 5" xfId="5844"/>
    <cellStyle name="Millares 4 3 5 2" xfId="5845"/>
    <cellStyle name="Millares 4 3 6" xfId="5846"/>
    <cellStyle name="Millares 4 3 6 2" xfId="5847"/>
    <cellStyle name="Millares 4 3 7" xfId="5848"/>
    <cellStyle name="Millares 4 3 7 2" xfId="5849"/>
    <cellStyle name="Millares 4 3 8" xfId="5850"/>
    <cellStyle name="Millares 4 3 8 2" xfId="5851"/>
    <cellStyle name="Millares 4 3 9" xfId="5852"/>
    <cellStyle name="Millares 4 3 9 2" xfId="5853"/>
    <cellStyle name="Millares 4 4" xfId="5854"/>
    <cellStyle name="Millares 4 4 2" xfId="5855"/>
    <cellStyle name="Millares 4 5" xfId="5856"/>
    <cellStyle name="Millares 4 5 2" xfId="5857"/>
    <cellStyle name="Millares 4 6" xfId="5858"/>
    <cellStyle name="Millares 4 6 2" xfId="5859"/>
    <cellStyle name="Millares 4 7" xfId="5860"/>
    <cellStyle name="Millares 4 7 2" xfId="5861"/>
    <cellStyle name="Millares 4 8" xfId="5862"/>
    <cellStyle name="Millares 4 8 2" xfId="5863"/>
    <cellStyle name="Millares 4 9" xfId="5864"/>
    <cellStyle name="Millares 4 9 2" xfId="5865"/>
    <cellStyle name="Millares 5" xfId="5866"/>
    <cellStyle name="Millares 5 10" xfId="5867"/>
    <cellStyle name="Millares 5 10 2" xfId="5868"/>
    <cellStyle name="Millares 5 11" xfId="5869"/>
    <cellStyle name="Millares 5 11 2" xfId="5870"/>
    <cellStyle name="Millares 5 12" xfId="5871"/>
    <cellStyle name="Millares 5 12 2" xfId="5872"/>
    <cellStyle name="Millares 5 13" xfId="5873"/>
    <cellStyle name="Millares 5 2" xfId="5874"/>
    <cellStyle name="Millares 5 2 10" xfId="5875"/>
    <cellStyle name="Millares 5 2 10 2" xfId="5876"/>
    <cellStyle name="Millares 5 2 11" xfId="5877"/>
    <cellStyle name="Millares 5 2 11 2" xfId="5878"/>
    <cellStyle name="Millares 5 2 12" xfId="5879"/>
    <cellStyle name="Millares 5 2 2" xfId="5880"/>
    <cellStyle name="Millares 5 2 2 10" xfId="5881"/>
    <cellStyle name="Millares 5 2 2 10 2" xfId="5882"/>
    <cellStyle name="Millares 5 2 2 11" xfId="5883"/>
    <cellStyle name="Millares 5 2 2 2" xfId="5884"/>
    <cellStyle name="Millares 5 2 2 2 2" xfId="5885"/>
    <cellStyle name="Millares 5 2 2 3" xfId="5886"/>
    <cellStyle name="Millares 5 2 2 3 2" xfId="5887"/>
    <cellStyle name="Millares 5 2 2 4" xfId="5888"/>
    <cellStyle name="Millares 5 2 2 4 2" xfId="5889"/>
    <cellStyle name="Millares 5 2 2 5" xfId="5890"/>
    <cellStyle name="Millares 5 2 2 5 2" xfId="5891"/>
    <cellStyle name="Millares 5 2 2 6" xfId="5892"/>
    <cellStyle name="Millares 5 2 2 6 2" xfId="5893"/>
    <cellStyle name="Millares 5 2 2 7" xfId="5894"/>
    <cellStyle name="Millares 5 2 2 7 2" xfId="5895"/>
    <cellStyle name="Millares 5 2 2 8" xfId="5896"/>
    <cellStyle name="Millares 5 2 2 8 2" xfId="5897"/>
    <cellStyle name="Millares 5 2 2 9" xfId="5898"/>
    <cellStyle name="Millares 5 2 2 9 2" xfId="5899"/>
    <cellStyle name="Millares 5 2 3" xfId="5900"/>
    <cellStyle name="Millares 5 2 3 2" xfId="5901"/>
    <cellStyle name="Millares 5 2 4" xfId="5902"/>
    <cellStyle name="Millares 5 2 4 2" xfId="5903"/>
    <cellStyle name="Millares 5 2 5" xfId="5904"/>
    <cellStyle name="Millares 5 2 5 2" xfId="5905"/>
    <cellStyle name="Millares 5 2 6" xfId="5906"/>
    <cellStyle name="Millares 5 2 6 2" xfId="5907"/>
    <cellStyle name="Millares 5 2 7" xfId="5908"/>
    <cellStyle name="Millares 5 2 7 2" xfId="5909"/>
    <cellStyle name="Millares 5 2 8" xfId="5910"/>
    <cellStyle name="Millares 5 2 8 2" xfId="5911"/>
    <cellStyle name="Millares 5 2 9" xfId="5912"/>
    <cellStyle name="Millares 5 2 9 2" xfId="5913"/>
    <cellStyle name="Millares 5 3" xfId="5914"/>
    <cellStyle name="Millares 5 3 10" xfId="5915"/>
    <cellStyle name="Millares 5 3 10 2" xfId="5916"/>
    <cellStyle name="Millares 5 3 11" xfId="5917"/>
    <cellStyle name="Millares 5 3 2" xfId="5918"/>
    <cellStyle name="Millares 5 3 2 2" xfId="5919"/>
    <cellStyle name="Millares 5 3 3" xfId="5920"/>
    <cellStyle name="Millares 5 3 3 2" xfId="5921"/>
    <cellStyle name="Millares 5 3 4" xfId="5922"/>
    <cellStyle name="Millares 5 3 4 2" xfId="5923"/>
    <cellStyle name="Millares 5 3 5" xfId="5924"/>
    <cellStyle name="Millares 5 3 5 2" xfId="5925"/>
    <cellStyle name="Millares 5 3 6" xfId="5926"/>
    <cellStyle name="Millares 5 3 6 2" xfId="5927"/>
    <cellStyle name="Millares 5 3 7" xfId="5928"/>
    <cellStyle name="Millares 5 3 7 2" xfId="5929"/>
    <cellStyle name="Millares 5 3 8" xfId="5930"/>
    <cellStyle name="Millares 5 3 8 2" xfId="5931"/>
    <cellStyle name="Millares 5 3 9" xfId="5932"/>
    <cellStyle name="Millares 5 3 9 2" xfId="5933"/>
    <cellStyle name="Millares 5 4" xfId="5934"/>
    <cellStyle name="Millares 5 4 2" xfId="5935"/>
    <cellStyle name="Millares 5 5" xfId="5936"/>
    <cellStyle name="Millares 5 5 2" xfId="5937"/>
    <cellStyle name="Millares 5 6" xfId="5938"/>
    <cellStyle name="Millares 5 6 2" xfId="5939"/>
    <cellStyle name="Millares 5 7" xfId="5940"/>
    <cellStyle name="Millares 5 7 2" xfId="5941"/>
    <cellStyle name="Millares 5 8" xfId="5942"/>
    <cellStyle name="Millares 5 8 2" xfId="5943"/>
    <cellStyle name="Millares 5 9" xfId="5944"/>
    <cellStyle name="Millares 5 9 2" xfId="5945"/>
    <cellStyle name="Millares 6" xfId="5946"/>
    <cellStyle name="Millares 6 10" xfId="5947"/>
    <cellStyle name="Millares 6 10 2" xfId="5948"/>
    <cellStyle name="Millares 6 11" xfId="5949"/>
    <cellStyle name="Millares 6 11 2" xfId="5950"/>
    <cellStyle name="Millares 6 12" xfId="5951"/>
    <cellStyle name="Millares 6 12 2" xfId="5952"/>
    <cellStyle name="Millares 6 13" xfId="5953"/>
    <cellStyle name="Millares 6 2" xfId="5954"/>
    <cellStyle name="Millares 6 2 10" xfId="5955"/>
    <cellStyle name="Millares 6 2 10 2" xfId="5956"/>
    <cellStyle name="Millares 6 2 11" xfId="5957"/>
    <cellStyle name="Millares 6 2 11 2" xfId="5958"/>
    <cellStyle name="Millares 6 2 12" xfId="5959"/>
    <cellStyle name="Millares 6 2 2" xfId="5960"/>
    <cellStyle name="Millares 6 2 2 10" xfId="5961"/>
    <cellStyle name="Millares 6 2 2 10 2" xfId="5962"/>
    <cellStyle name="Millares 6 2 2 11" xfId="5963"/>
    <cellStyle name="Millares 6 2 2 2" xfId="5964"/>
    <cellStyle name="Millares 6 2 2 2 2" xfId="5965"/>
    <cellStyle name="Millares 6 2 2 3" xfId="5966"/>
    <cellStyle name="Millares 6 2 2 3 2" xfId="5967"/>
    <cellStyle name="Millares 6 2 2 4" xfId="5968"/>
    <cellStyle name="Millares 6 2 2 4 2" xfId="5969"/>
    <cellStyle name="Millares 6 2 2 5" xfId="5970"/>
    <cellStyle name="Millares 6 2 2 5 2" xfId="5971"/>
    <cellStyle name="Millares 6 2 2 6" xfId="5972"/>
    <cellStyle name="Millares 6 2 2 6 2" xfId="5973"/>
    <cellStyle name="Millares 6 2 2 7" xfId="5974"/>
    <cellStyle name="Millares 6 2 2 7 2" xfId="5975"/>
    <cellStyle name="Millares 6 2 2 8" xfId="5976"/>
    <cellStyle name="Millares 6 2 2 8 2" xfId="5977"/>
    <cellStyle name="Millares 6 2 2 9" xfId="5978"/>
    <cellStyle name="Millares 6 2 2 9 2" xfId="5979"/>
    <cellStyle name="Millares 6 2 3" xfId="5980"/>
    <cellStyle name="Millares 6 2 3 2" xfId="5981"/>
    <cellStyle name="Millares 6 2 4" xfId="5982"/>
    <cellStyle name="Millares 6 2 4 2" xfId="5983"/>
    <cellStyle name="Millares 6 2 5" xfId="5984"/>
    <cellStyle name="Millares 6 2 5 2" xfId="5985"/>
    <cellStyle name="Millares 6 2 6" xfId="5986"/>
    <cellStyle name="Millares 6 2 6 2" xfId="5987"/>
    <cellStyle name="Millares 6 2 7" xfId="5988"/>
    <cellStyle name="Millares 6 2 7 2" xfId="5989"/>
    <cellStyle name="Millares 6 2 8" xfId="5990"/>
    <cellStyle name="Millares 6 2 8 2" xfId="5991"/>
    <cellStyle name="Millares 6 2 9" xfId="5992"/>
    <cellStyle name="Millares 6 2 9 2" xfId="5993"/>
    <cellStyle name="Millares 6 3" xfId="5994"/>
    <cellStyle name="Millares 6 3 10" xfId="5995"/>
    <cellStyle name="Millares 6 3 10 2" xfId="5996"/>
    <cellStyle name="Millares 6 3 11" xfId="5997"/>
    <cellStyle name="Millares 6 3 2" xfId="5998"/>
    <cellStyle name="Millares 6 3 2 2" xfId="5999"/>
    <cellStyle name="Millares 6 3 3" xfId="6000"/>
    <cellStyle name="Millares 6 3 3 2" xfId="6001"/>
    <cellStyle name="Millares 6 3 4" xfId="6002"/>
    <cellStyle name="Millares 6 3 4 2" xfId="6003"/>
    <cellStyle name="Millares 6 3 5" xfId="6004"/>
    <cellStyle name="Millares 6 3 5 2" xfId="6005"/>
    <cellStyle name="Millares 6 3 6" xfId="6006"/>
    <cellStyle name="Millares 6 3 6 2" xfId="6007"/>
    <cellStyle name="Millares 6 3 7" xfId="6008"/>
    <cellStyle name="Millares 6 3 7 2" xfId="6009"/>
    <cellStyle name="Millares 6 3 8" xfId="6010"/>
    <cellStyle name="Millares 6 3 8 2" xfId="6011"/>
    <cellStyle name="Millares 6 3 9" xfId="6012"/>
    <cellStyle name="Millares 6 3 9 2" xfId="6013"/>
    <cellStyle name="Millares 6 4" xfId="6014"/>
    <cellStyle name="Millares 6 4 2" xfId="6015"/>
    <cellStyle name="Millares 6 5" xfId="6016"/>
    <cellStyle name="Millares 6 5 2" xfId="6017"/>
    <cellStyle name="Millares 6 6" xfId="6018"/>
    <cellStyle name="Millares 6 6 2" xfId="6019"/>
    <cellStyle name="Millares 6 7" xfId="6020"/>
    <cellStyle name="Millares 6 7 2" xfId="6021"/>
    <cellStyle name="Millares 6 8" xfId="6022"/>
    <cellStyle name="Millares 6 8 2" xfId="6023"/>
    <cellStyle name="Millares 6 9" xfId="6024"/>
    <cellStyle name="Millares 6 9 2" xfId="6025"/>
    <cellStyle name="Millares 7" xfId="6026"/>
    <cellStyle name="Millares 7 10" xfId="6027"/>
    <cellStyle name="Millares 7 11" xfId="6028"/>
    <cellStyle name="Millares 7 12" xfId="6029"/>
    <cellStyle name="Millares 7 2" xfId="6030"/>
    <cellStyle name="Millares 7 3" xfId="6031"/>
    <cellStyle name="Millares 7 4" xfId="6032"/>
    <cellStyle name="Millares 7 5" xfId="6033"/>
    <cellStyle name="Millares 7 6" xfId="6034"/>
    <cellStyle name="Millares 7 7" xfId="6035"/>
    <cellStyle name="Millares 7 8" xfId="6036"/>
    <cellStyle name="Millares 7 9" xfId="6037"/>
    <cellStyle name="Millares 8" xfId="6038"/>
    <cellStyle name="Millares 9" xfId="6039"/>
    <cellStyle name="Moneda 2" xfId="6040"/>
    <cellStyle name="Moneda 2 2" xfId="6041"/>
    <cellStyle name="Moneda 2 3" xfId="6042"/>
    <cellStyle name="Moneda 3" xfId="6043"/>
    <cellStyle name="Moneda 4" xfId="6044"/>
    <cellStyle name="Moneda 5" xfId="6045"/>
    <cellStyle name="Moneda 6" xfId="6046"/>
    <cellStyle name="Moneda 7" xfId="6047"/>
    <cellStyle name="Moneda 8" xfId="41746"/>
    <cellStyle name="Neutral 2" xfId="6048"/>
    <cellStyle name="Neutral 2 2" xfId="6049"/>
    <cellStyle name="Neutral 2 3" xfId="6050"/>
    <cellStyle name="Neutral 2 4" xfId="6051"/>
    <cellStyle name="Neutral 3" xfId="6052"/>
    <cellStyle name="Neutral 4" xfId="6053"/>
    <cellStyle name="Neutral 5" xfId="6054"/>
    <cellStyle name="Neutral 6" xfId="6055"/>
    <cellStyle name="Neutral 7" xfId="6056"/>
    <cellStyle name="Neutral 8" xfId="41747"/>
    <cellStyle name="Normal" xfId="0" builtinId="0"/>
    <cellStyle name="Normal 10" xfId="6057"/>
    <cellStyle name="Normal 10 10" xfId="6058"/>
    <cellStyle name="Normal 10 10 2" xfId="6059"/>
    <cellStyle name="Normal 10 11" xfId="6060"/>
    <cellStyle name="Normal 10 11 2" xfId="6061"/>
    <cellStyle name="Normal 10 12" xfId="6062"/>
    <cellStyle name="Normal 10 12 2" xfId="6063"/>
    <cellStyle name="Normal 10 13" xfId="6064"/>
    <cellStyle name="Normal 10 13 2" xfId="6065"/>
    <cellStyle name="Normal 10 14" xfId="6066"/>
    <cellStyle name="Normal 10 14 2" xfId="6067"/>
    <cellStyle name="Normal 10 15" xfId="6068"/>
    <cellStyle name="Normal 10 15 2" xfId="6069"/>
    <cellStyle name="Normal 10 16" xfId="6070"/>
    <cellStyle name="Normal 10 16 2" xfId="6071"/>
    <cellStyle name="Normal 10 17" xfId="6072"/>
    <cellStyle name="Normal 10 17 2" xfId="6073"/>
    <cellStyle name="Normal 10 18" xfId="6074"/>
    <cellStyle name="Normal 10 18 2" xfId="6075"/>
    <cellStyle name="Normal 10 19" xfId="6076"/>
    <cellStyle name="Normal 10 2" xfId="6077"/>
    <cellStyle name="Normal 10 2 2" xfId="41748"/>
    <cellStyle name="Normal 10 20" xfId="41749"/>
    <cellStyle name="Normal 10 3" xfId="6078"/>
    <cellStyle name="Normal 10 3 2" xfId="41750"/>
    <cellStyle name="Normal 10 4" xfId="6079"/>
    <cellStyle name="Normal 10 4 2" xfId="41751"/>
    <cellStyle name="Normal 10 5" xfId="6080"/>
    <cellStyle name="Normal 10 5 2" xfId="41752"/>
    <cellStyle name="Normal 10 6" xfId="6081"/>
    <cellStyle name="Normal 10 6 2" xfId="41753"/>
    <cellStyle name="Normal 10 7" xfId="6082"/>
    <cellStyle name="Normal 10 8" xfId="6083"/>
    <cellStyle name="Normal 10 8 10" xfId="6084"/>
    <cellStyle name="Normal 10 8 10 2" xfId="6085"/>
    <cellStyle name="Normal 10 8 11" xfId="6086"/>
    <cellStyle name="Normal 10 8 11 2" xfId="6087"/>
    <cellStyle name="Normal 10 8 12" xfId="6088"/>
    <cellStyle name="Normal 10 8 2" xfId="6089"/>
    <cellStyle name="Normal 10 8 2 10" xfId="6090"/>
    <cellStyle name="Normal 10 8 2 10 2" xfId="6091"/>
    <cellStyle name="Normal 10 8 2 11" xfId="6092"/>
    <cellStyle name="Normal 10 8 2 2" xfId="6093"/>
    <cellStyle name="Normal 10 8 2 2 2" xfId="6094"/>
    <cellStyle name="Normal 10 8 2 3" xfId="6095"/>
    <cellStyle name="Normal 10 8 2 3 2" xfId="6096"/>
    <cellStyle name="Normal 10 8 2 4" xfId="6097"/>
    <cellStyle name="Normal 10 8 2 4 2" xfId="6098"/>
    <cellStyle name="Normal 10 8 2 5" xfId="6099"/>
    <cellStyle name="Normal 10 8 2 5 2" xfId="6100"/>
    <cellStyle name="Normal 10 8 2 6" xfId="6101"/>
    <cellStyle name="Normal 10 8 2 6 2" xfId="6102"/>
    <cellStyle name="Normal 10 8 2 7" xfId="6103"/>
    <cellStyle name="Normal 10 8 2 7 2" xfId="6104"/>
    <cellStyle name="Normal 10 8 2 8" xfId="6105"/>
    <cellStyle name="Normal 10 8 2 8 2" xfId="6106"/>
    <cellStyle name="Normal 10 8 2 9" xfId="6107"/>
    <cellStyle name="Normal 10 8 2 9 2" xfId="6108"/>
    <cellStyle name="Normal 10 8 3" xfId="6109"/>
    <cellStyle name="Normal 10 8 3 2" xfId="6110"/>
    <cellStyle name="Normal 10 8 4" xfId="6111"/>
    <cellStyle name="Normal 10 8 4 2" xfId="6112"/>
    <cellStyle name="Normal 10 8 5" xfId="6113"/>
    <cellStyle name="Normal 10 8 5 2" xfId="6114"/>
    <cellStyle name="Normal 10 8 6" xfId="6115"/>
    <cellStyle name="Normal 10 8 6 2" xfId="6116"/>
    <cellStyle name="Normal 10 8 7" xfId="6117"/>
    <cellStyle name="Normal 10 8 7 2" xfId="6118"/>
    <cellStyle name="Normal 10 8 8" xfId="6119"/>
    <cellStyle name="Normal 10 8 8 2" xfId="6120"/>
    <cellStyle name="Normal 10 8 9" xfId="6121"/>
    <cellStyle name="Normal 10 8 9 2" xfId="6122"/>
    <cellStyle name="Normal 10 9" xfId="6123"/>
    <cellStyle name="Normal 10 9 10" xfId="6124"/>
    <cellStyle name="Normal 10 9 10 2" xfId="6125"/>
    <cellStyle name="Normal 10 9 11" xfId="6126"/>
    <cellStyle name="Normal 10 9 2" xfId="6127"/>
    <cellStyle name="Normal 10 9 2 2" xfId="6128"/>
    <cellStyle name="Normal 10 9 3" xfId="6129"/>
    <cellStyle name="Normal 10 9 3 2" xfId="6130"/>
    <cellStyle name="Normal 10 9 4" xfId="6131"/>
    <cellStyle name="Normal 10 9 4 2" xfId="6132"/>
    <cellStyle name="Normal 10 9 5" xfId="6133"/>
    <cellStyle name="Normal 10 9 5 2" xfId="6134"/>
    <cellStyle name="Normal 10 9 6" xfId="6135"/>
    <cellStyle name="Normal 10 9 6 2" xfId="6136"/>
    <cellStyle name="Normal 10 9 7" xfId="6137"/>
    <cellStyle name="Normal 10 9 7 2" xfId="6138"/>
    <cellStyle name="Normal 10 9 8" xfId="6139"/>
    <cellStyle name="Normal 10 9 8 2" xfId="6140"/>
    <cellStyle name="Normal 10 9 9" xfId="6141"/>
    <cellStyle name="Normal 10 9 9 2" xfId="6142"/>
    <cellStyle name="Normal 11" xfId="6143"/>
    <cellStyle name="Normal 11 2" xfId="6144"/>
    <cellStyle name="Normal 11 2 10" xfId="6145"/>
    <cellStyle name="Normal 11 2 11" xfId="6146"/>
    <cellStyle name="Normal 11 2 12" xfId="6147"/>
    <cellStyle name="Normal 11 2 13" xfId="6148"/>
    <cellStyle name="Normal 11 2 14" xfId="6149"/>
    <cellStyle name="Normal 11 2 15" xfId="6150"/>
    <cellStyle name="Normal 11 2 2" xfId="6151"/>
    <cellStyle name="Normal 11 2 3" xfId="6152"/>
    <cellStyle name="Normal 11 2 4" xfId="6153"/>
    <cellStyle name="Normal 11 2 5" xfId="6154"/>
    <cellStyle name="Normal 11 2 6" xfId="6155"/>
    <cellStyle name="Normal 11 2 7" xfId="6156"/>
    <cellStyle name="Normal 11 2 8" xfId="6157"/>
    <cellStyle name="Normal 11 2 9" xfId="6158"/>
    <cellStyle name="Normal 11 3" xfId="6159"/>
    <cellStyle name="Normal 11 3 10" xfId="6160"/>
    <cellStyle name="Normal 11 3 11" xfId="6161"/>
    <cellStyle name="Normal 11 3 12" xfId="6162"/>
    <cellStyle name="Normal 11 3 13" xfId="6163"/>
    <cellStyle name="Normal 11 3 14" xfId="6164"/>
    <cellStyle name="Normal 11 3 2" xfId="6165"/>
    <cellStyle name="Normal 11 3 3" xfId="6166"/>
    <cellStyle name="Normal 11 3 4" xfId="6167"/>
    <cellStyle name="Normal 11 3 5" xfId="6168"/>
    <cellStyle name="Normal 11 3 6" xfId="6169"/>
    <cellStyle name="Normal 11 3 7" xfId="6170"/>
    <cellStyle name="Normal 11 3 8" xfId="6171"/>
    <cellStyle name="Normal 11 3 9" xfId="6172"/>
    <cellStyle name="Normal 11 4" xfId="6173"/>
    <cellStyle name="Normal 11 4 2" xfId="41754"/>
    <cellStyle name="Normal 11 5" xfId="6174"/>
    <cellStyle name="Normal 11 5 2" xfId="41755"/>
    <cellStyle name="Normal 11 6" xfId="6175"/>
    <cellStyle name="Normal 11 6 2" xfId="41756"/>
    <cellStyle name="Normal 11 7" xfId="41757"/>
    <cellStyle name="Normal 12" xfId="6176"/>
    <cellStyle name="Normal 12 2" xfId="6177"/>
    <cellStyle name="Normal 12 2 10" xfId="6178"/>
    <cellStyle name="Normal 12 2 11" xfId="6179"/>
    <cellStyle name="Normal 12 2 12" xfId="6180"/>
    <cellStyle name="Normal 12 2 13" xfId="6181"/>
    <cellStyle name="Normal 12 2 14" xfId="6182"/>
    <cellStyle name="Normal 12 2 15" xfId="6183"/>
    <cellStyle name="Normal 12 2 2" xfId="6184"/>
    <cellStyle name="Normal 12 2 3" xfId="6185"/>
    <cellStyle name="Normal 12 2 4" xfId="6186"/>
    <cellStyle name="Normal 12 2 5" xfId="6187"/>
    <cellStyle name="Normal 12 2 6" xfId="6188"/>
    <cellStyle name="Normal 12 2 7" xfId="6189"/>
    <cellStyle name="Normal 12 2 8" xfId="6190"/>
    <cellStyle name="Normal 12 2 9" xfId="6191"/>
    <cellStyle name="Normal 12 3" xfId="6192"/>
    <cellStyle name="Normal 12 3 10" xfId="6193"/>
    <cellStyle name="Normal 12 3 11" xfId="6194"/>
    <cellStyle name="Normal 12 3 12" xfId="6195"/>
    <cellStyle name="Normal 12 3 13" xfId="6196"/>
    <cellStyle name="Normal 12 3 14" xfId="6197"/>
    <cellStyle name="Normal 12 3 2" xfId="6198"/>
    <cellStyle name="Normal 12 3 3" xfId="6199"/>
    <cellStyle name="Normal 12 3 4" xfId="6200"/>
    <cellStyle name="Normal 12 3 5" xfId="6201"/>
    <cellStyle name="Normal 12 3 6" xfId="6202"/>
    <cellStyle name="Normal 12 3 7" xfId="6203"/>
    <cellStyle name="Normal 12 3 8" xfId="6204"/>
    <cellStyle name="Normal 12 3 9" xfId="6205"/>
    <cellStyle name="Normal 13" xfId="6206"/>
    <cellStyle name="Normal 13 2" xfId="6207"/>
    <cellStyle name="Normal 13 2 2" xfId="41758"/>
    <cellStyle name="Normal 13 3" xfId="41759"/>
    <cellStyle name="Normal 14" xfId="6208"/>
    <cellStyle name="Normal 14 10" xfId="6209"/>
    <cellStyle name="Normal 14 10 2" xfId="6210"/>
    <cellStyle name="Normal 14 11" xfId="6211"/>
    <cellStyle name="Normal 14 11 2" xfId="6212"/>
    <cellStyle name="Normal 14 12" xfId="6213"/>
    <cellStyle name="Normal 14 12 2" xfId="6214"/>
    <cellStyle name="Normal 14 13" xfId="6215"/>
    <cellStyle name="Normal 14 13 2" xfId="6216"/>
    <cellStyle name="Normal 14 14" xfId="6217"/>
    <cellStyle name="Normal 14 14 2" xfId="6218"/>
    <cellStyle name="Normal 14 15" xfId="6219"/>
    <cellStyle name="Normal 14 16" xfId="41760"/>
    <cellStyle name="Normal 14 2" xfId="6220"/>
    <cellStyle name="Normal 14 2 2" xfId="41761"/>
    <cellStyle name="Normal 14 3" xfId="6221"/>
    <cellStyle name="Normal 14 4" xfId="6222"/>
    <cellStyle name="Normal 14 4 10" xfId="6223"/>
    <cellStyle name="Normal 14 4 10 2" xfId="6224"/>
    <cellStyle name="Normal 14 4 11" xfId="6225"/>
    <cellStyle name="Normal 14 4 11 2" xfId="6226"/>
    <cellStyle name="Normal 14 4 12" xfId="6227"/>
    <cellStyle name="Normal 14 4 2" xfId="6228"/>
    <cellStyle name="Normal 14 4 2 10" xfId="6229"/>
    <cellStyle name="Normal 14 4 2 10 2" xfId="6230"/>
    <cellStyle name="Normal 14 4 2 11" xfId="6231"/>
    <cellStyle name="Normal 14 4 2 2" xfId="6232"/>
    <cellStyle name="Normal 14 4 2 2 2" xfId="6233"/>
    <cellStyle name="Normal 14 4 2 3" xfId="6234"/>
    <cellStyle name="Normal 14 4 2 3 2" xfId="6235"/>
    <cellStyle name="Normal 14 4 2 4" xfId="6236"/>
    <cellStyle name="Normal 14 4 2 4 2" xfId="6237"/>
    <cellStyle name="Normal 14 4 2 5" xfId="6238"/>
    <cellStyle name="Normal 14 4 2 5 2" xfId="6239"/>
    <cellStyle name="Normal 14 4 2 6" xfId="6240"/>
    <cellStyle name="Normal 14 4 2 6 2" xfId="6241"/>
    <cellStyle name="Normal 14 4 2 7" xfId="6242"/>
    <cellStyle name="Normal 14 4 2 7 2" xfId="6243"/>
    <cellStyle name="Normal 14 4 2 8" xfId="6244"/>
    <cellStyle name="Normal 14 4 2 8 2" xfId="6245"/>
    <cellStyle name="Normal 14 4 2 9" xfId="6246"/>
    <cellStyle name="Normal 14 4 2 9 2" xfId="6247"/>
    <cellStyle name="Normal 14 4 3" xfId="6248"/>
    <cellStyle name="Normal 14 4 3 2" xfId="6249"/>
    <cellStyle name="Normal 14 4 4" xfId="6250"/>
    <cellStyle name="Normal 14 4 4 2" xfId="6251"/>
    <cellStyle name="Normal 14 4 5" xfId="6252"/>
    <cellStyle name="Normal 14 4 5 2" xfId="6253"/>
    <cellStyle name="Normal 14 4 6" xfId="6254"/>
    <cellStyle name="Normal 14 4 6 2" xfId="6255"/>
    <cellStyle name="Normal 14 4 7" xfId="6256"/>
    <cellStyle name="Normal 14 4 7 2" xfId="6257"/>
    <cellStyle name="Normal 14 4 8" xfId="6258"/>
    <cellStyle name="Normal 14 4 8 2" xfId="6259"/>
    <cellStyle name="Normal 14 4 9" xfId="6260"/>
    <cellStyle name="Normal 14 4 9 2" xfId="6261"/>
    <cellStyle name="Normal 14 5" xfId="6262"/>
    <cellStyle name="Normal 14 5 10" xfId="6263"/>
    <cellStyle name="Normal 14 5 10 2" xfId="6264"/>
    <cellStyle name="Normal 14 5 11" xfId="6265"/>
    <cellStyle name="Normal 14 5 2" xfId="6266"/>
    <cellStyle name="Normal 14 5 2 2" xfId="6267"/>
    <cellStyle name="Normal 14 5 3" xfId="6268"/>
    <cellStyle name="Normal 14 5 3 2" xfId="6269"/>
    <cellStyle name="Normal 14 5 4" xfId="6270"/>
    <cellStyle name="Normal 14 5 4 2" xfId="6271"/>
    <cellStyle name="Normal 14 5 5" xfId="6272"/>
    <cellStyle name="Normal 14 5 5 2" xfId="6273"/>
    <cellStyle name="Normal 14 5 6" xfId="6274"/>
    <cellStyle name="Normal 14 5 6 2" xfId="6275"/>
    <cellStyle name="Normal 14 5 7" xfId="6276"/>
    <cellStyle name="Normal 14 5 7 2" xfId="6277"/>
    <cellStyle name="Normal 14 5 8" xfId="6278"/>
    <cellStyle name="Normal 14 5 8 2" xfId="6279"/>
    <cellStyle name="Normal 14 5 9" xfId="6280"/>
    <cellStyle name="Normal 14 5 9 2" xfId="6281"/>
    <cellStyle name="Normal 14 6" xfId="6282"/>
    <cellStyle name="Normal 14 6 2" xfId="6283"/>
    <cellStyle name="Normal 14 7" xfId="6284"/>
    <cellStyle name="Normal 14 7 2" xfId="6285"/>
    <cellStyle name="Normal 14 8" xfId="6286"/>
    <cellStyle name="Normal 14 8 2" xfId="6287"/>
    <cellStyle name="Normal 14 9" xfId="6288"/>
    <cellStyle name="Normal 14 9 2" xfId="6289"/>
    <cellStyle name="Normal 15" xfId="6290"/>
    <cellStyle name="Normal 15 10" xfId="6291"/>
    <cellStyle name="Normal 15 10 2" xfId="6292"/>
    <cellStyle name="Normal 15 11" xfId="6293"/>
    <cellStyle name="Normal 15 11 2" xfId="6294"/>
    <cellStyle name="Normal 15 12" xfId="6295"/>
    <cellStyle name="Normal 15 12 2" xfId="6296"/>
    <cellStyle name="Normal 15 13" xfId="6297"/>
    <cellStyle name="Normal 15 13 2" xfId="6298"/>
    <cellStyle name="Normal 15 14" xfId="6299"/>
    <cellStyle name="Normal 15 14 2" xfId="6300"/>
    <cellStyle name="Normal 15 15" xfId="6301"/>
    <cellStyle name="Normal 15 16" xfId="41762"/>
    <cellStyle name="Normal 15 2" xfId="6302"/>
    <cellStyle name="Normal 15 2 2" xfId="41763"/>
    <cellStyle name="Normal 15 3" xfId="6303"/>
    <cellStyle name="Normal 15 4" xfId="6304"/>
    <cellStyle name="Normal 15 4 10" xfId="6305"/>
    <cellStyle name="Normal 15 4 10 2" xfId="6306"/>
    <cellStyle name="Normal 15 4 11" xfId="6307"/>
    <cellStyle name="Normal 15 4 11 2" xfId="6308"/>
    <cellStyle name="Normal 15 4 12" xfId="6309"/>
    <cellStyle name="Normal 15 4 2" xfId="6310"/>
    <cellStyle name="Normal 15 4 2 10" xfId="6311"/>
    <cellStyle name="Normal 15 4 2 10 2" xfId="6312"/>
    <cellStyle name="Normal 15 4 2 11" xfId="6313"/>
    <cellStyle name="Normal 15 4 2 2" xfId="6314"/>
    <cellStyle name="Normal 15 4 2 2 2" xfId="6315"/>
    <cellStyle name="Normal 15 4 2 3" xfId="6316"/>
    <cellStyle name="Normal 15 4 2 3 2" xfId="6317"/>
    <cellStyle name="Normal 15 4 2 4" xfId="6318"/>
    <cellStyle name="Normal 15 4 2 4 2" xfId="6319"/>
    <cellStyle name="Normal 15 4 2 5" xfId="6320"/>
    <cellStyle name="Normal 15 4 2 5 2" xfId="6321"/>
    <cellStyle name="Normal 15 4 2 6" xfId="6322"/>
    <cellStyle name="Normal 15 4 2 6 2" xfId="6323"/>
    <cellStyle name="Normal 15 4 2 7" xfId="6324"/>
    <cellStyle name="Normal 15 4 2 7 2" xfId="6325"/>
    <cellStyle name="Normal 15 4 2 8" xfId="6326"/>
    <cellStyle name="Normal 15 4 2 8 2" xfId="6327"/>
    <cellStyle name="Normal 15 4 2 9" xfId="6328"/>
    <cellStyle name="Normal 15 4 2 9 2" xfId="6329"/>
    <cellStyle name="Normal 15 4 3" xfId="6330"/>
    <cellStyle name="Normal 15 4 3 2" xfId="6331"/>
    <cellStyle name="Normal 15 4 4" xfId="6332"/>
    <cellStyle name="Normal 15 4 4 2" xfId="6333"/>
    <cellStyle name="Normal 15 4 5" xfId="6334"/>
    <cellStyle name="Normal 15 4 5 2" xfId="6335"/>
    <cellStyle name="Normal 15 4 6" xfId="6336"/>
    <cellStyle name="Normal 15 4 6 2" xfId="6337"/>
    <cellStyle name="Normal 15 4 7" xfId="6338"/>
    <cellStyle name="Normal 15 4 7 2" xfId="6339"/>
    <cellStyle name="Normal 15 4 8" xfId="6340"/>
    <cellStyle name="Normal 15 4 8 2" xfId="6341"/>
    <cellStyle name="Normal 15 4 9" xfId="6342"/>
    <cellStyle name="Normal 15 4 9 2" xfId="6343"/>
    <cellStyle name="Normal 15 5" xfId="6344"/>
    <cellStyle name="Normal 15 5 10" xfId="6345"/>
    <cellStyle name="Normal 15 5 10 2" xfId="6346"/>
    <cellStyle name="Normal 15 5 11" xfId="6347"/>
    <cellStyle name="Normal 15 5 2" xfId="6348"/>
    <cellStyle name="Normal 15 5 2 2" xfId="6349"/>
    <cellStyle name="Normal 15 5 3" xfId="6350"/>
    <cellStyle name="Normal 15 5 3 2" xfId="6351"/>
    <cellStyle name="Normal 15 5 4" xfId="6352"/>
    <cellStyle name="Normal 15 5 4 2" xfId="6353"/>
    <cellStyle name="Normal 15 5 5" xfId="6354"/>
    <cellStyle name="Normal 15 5 5 2" xfId="6355"/>
    <cellStyle name="Normal 15 5 6" xfId="6356"/>
    <cellStyle name="Normal 15 5 6 2" xfId="6357"/>
    <cellStyle name="Normal 15 5 7" xfId="6358"/>
    <cellStyle name="Normal 15 5 7 2" xfId="6359"/>
    <cellStyle name="Normal 15 5 8" xfId="6360"/>
    <cellStyle name="Normal 15 5 8 2" xfId="6361"/>
    <cellStyle name="Normal 15 5 9" xfId="6362"/>
    <cellStyle name="Normal 15 5 9 2" xfId="6363"/>
    <cellStyle name="Normal 15 6" xfId="6364"/>
    <cellStyle name="Normal 15 6 2" xfId="6365"/>
    <cellStyle name="Normal 15 7" xfId="6366"/>
    <cellStyle name="Normal 15 7 2" xfId="6367"/>
    <cellStyle name="Normal 15 8" xfId="6368"/>
    <cellStyle name="Normal 15 8 2" xfId="6369"/>
    <cellStyle name="Normal 15 9" xfId="6370"/>
    <cellStyle name="Normal 15 9 2" xfId="6371"/>
    <cellStyle name="Normal 16" xfId="6372"/>
    <cellStyle name="Normal 16 10" xfId="6373"/>
    <cellStyle name="Normal 16 11" xfId="6374"/>
    <cellStyle name="Normal 16 12" xfId="6375"/>
    <cellStyle name="Normal 16 13" xfId="6376"/>
    <cellStyle name="Normal 16 14" xfId="6377"/>
    <cellStyle name="Normal 16 15" xfId="6378"/>
    <cellStyle name="Normal 16 2" xfId="6379"/>
    <cellStyle name="Normal 16 3" xfId="6380"/>
    <cellStyle name="Normal 16 4" xfId="6381"/>
    <cellStyle name="Normal 16 5" xfId="6382"/>
    <cellStyle name="Normal 16 6" xfId="6383"/>
    <cellStyle name="Normal 16 7" xfId="6384"/>
    <cellStyle name="Normal 16 8" xfId="6385"/>
    <cellStyle name="Normal 16 9" xfId="6386"/>
    <cellStyle name="Normal 17" xfId="6387"/>
    <cellStyle name="Normal 17 10" xfId="6388"/>
    <cellStyle name="Normal 17 10 2" xfId="6389"/>
    <cellStyle name="Normal 17 11" xfId="6390"/>
    <cellStyle name="Normal 17 11 2" xfId="6391"/>
    <cellStyle name="Normal 17 12" xfId="6392"/>
    <cellStyle name="Normal 17 12 2" xfId="6393"/>
    <cellStyle name="Normal 17 13" xfId="6394"/>
    <cellStyle name="Normal 17 14" xfId="41764"/>
    <cellStyle name="Normal 17 2" xfId="6395"/>
    <cellStyle name="Normal 17 2 10" xfId="6396"/>
    <cellStyle name="Normal 17 2 10 2" xfId="6397"/>
    <cellStyle name="Normal 17 2 11" xfId="6398"/>
    <cellStyle name="Normal 17 2 11 2" xfId="6399"/>
    <cellStyle name="Normal 17 2 12" xfId="6400"/>
    <cellStyle name="Normal 17 2 13" xfId="41765"/>
    <cellStyle name="Normal 17 2 2" xfId="6401"/>
    <cellStyle name="Normal 17 2 2 10" xfId="6402"/>
    <cellStyle name="Normal 17 2 2 10 2" xfId="6403"/>
    <cellStyle name="Normal 17 2 2 11" xfId="6404"/>
    <cellStyle name="Normal 17 2 2 2" xfId="6405"/>
    <cellStyle name="Normal 17 2 2 2 2" xfId="6406"/>
    <cellStyle name="Normal 17 2 2 3" xfId="6407"/>
    <cellStyle name="Normal 17 2 2 3 2" xfId="6408"/>
    <cellStyle name="Normal 17 2 2 4" xfId="6409"/>
    <cellStyle name="Normal 17 2 2 4 2" xfId="6410"/>
    <cellStyle name="Normal 17 2 2 5" xfId="6411"/>
    <cellStyle name="Normal 17 2 2 5 2" xfId="6412"/>
    <cellStyle name="Normal 17 2 2 6" xfId="6413"/>
    <cellStyle name="Normal 17 2 2 6 2" xfId="6414"/>
    <cellStyle name="Normal 17 2 2 7" xfId="6415"/>
    <cellStyle name="Normal 17 2 2 7 2" xfId="6416"/>
    <cellStyle name="Normal 17 2 2 8" xfId="6417"/>
    <cellStyle name="Normal 17 2 2 8 2" xfId="6418"/>
    <cellStyle name="Normal 17 2 2 9" xfId="6419"/>
    <cellStyle name="Normal 17 2 2 9 2" xfId="6420"/>
    <cellStyle name="Normal 17 2 3" xfId="6421"/>
    <cellStyle name="Normal 17 2 3 2" xfId="6422"/>
    <cellStyle name="Normal 17 2 4" xfId="6423"/>
    <cellStyle name="Normal 17 2 4 2" xfId="6424"/>
    <cellStyle name="Normal 17 2 5" xfId="6425"/>
    <cellStyle name="Normal 17 2 5 2" xfId="6426"/>
    <cellStyle name="Normal 17 2 6" xfId="6427"/>
    <cellStyle name="Normal 17 2 6 2" xfId="6428"/>
    <cellStyle name="Normal 17 2 7" xfId="6429"/>
    <cellStyle name="Normal 17 2 7 2" xfId="6430"/>
    <cellStyle name="Normal 17 2 8" xfId="6431"/>
    <cellStyle name="Normal 17 2 8 2" xfId="6432"/>
    <cellStyle name="Normal 17 2 9" xfId="6433"/>
    <cellStyle name="Normal 17 2 9 2" xfId="6434"/>
    <cellStyle name="Normal 17 3" xfId="6435"/>
    <cellStyle name="Normal 17 3 10" xfId="6436"/>
    <cellStyle name="Normal 17 3 10 2" xfId="6437"/>
    <cellStyle name="Normal 17 3 11" xfId="6438"/>
    <cellStyle name="Normal 17 3 2" xfId="6439"/>
    <cellStyle name="Normal 17 3 2 2" xfId="6440"/>
    <cellStyle name="Normal 17 3 3" xfId="6441"/>
    <cellStyle name="Normal 17 3 3 2" xfId="6442"/>
    <cellStyle name="Normal 17 3 4" xfId="6443"/>
    <cellStyle name="Normal 17 3 4 2" xfId="6444"/>
    <cellStyle name="Normal 17 3 5" xfId="6445"/>
    <cellStyle name="Normal 17 3 5 2" xfId="6446"/>
    <cellStyle name="Normal 17 3 6" xfId="6447"/>
    <cellStyle name="Normal 17 3 6 2" xfId="6448"/>
    <cellStyle name="Normal 17 3 7" xfId="6449"/>
    <cellStyle name="Normal 17 3 7 2" xfId="6450"/>
    <cellStyle name="Normal 17 3 8" xfId="6451"/>
    <cellStyle name="Normal 17 3 8 2" xfId="6452"/>
    <cellStyle name="Normal 17 3 9" xfId="6453"/>
    <cellStyle name="Normal 17 3 9 2" xfId="6454"/>
    <cellStyle name="Normal 17 4" xfId="6455"/>
    <cellStyle name="Normal 17 4 2" xfId="6456"/>
    <cellStyle name="Normal 17 5" xfId="6457"/>
    <cellStyle name="Normal 17 5 2" xfId="6458"/>
    <cellStyle name="Normal 17 6" xfId="6459"/>
    <cellStyle name="Normal 17 6 2" xfId="6460"/>
    <cellStyle name="Normal 17 7" xfId="6461"/>
    <cellStyle name="Normal 17 7 2" xfId="6462"/>
    <cellStyle name="Normal 17 8" xfId="6463"/>
    <cellStyle name="Normal 17 8 2" xfId="6464"/>
    <cellStyle name="Normal 17 9" xfId="6465"/>
    <cellStyle name="Normal 17 9 2" xfId="6466"/>
    <cellStyle name="Normal 18" xfId="6467"/>
    <cellStyle name="Normal 18 10" xfId="6468"/>
    <cellStyle name="Normal 18 11" xfId="6469"/>
    <cellStyle name="Normal 18 12" xfId="6470"/>
    <cellStyle name="Normal 18 13" xfId="6471"/>
    <cellStyle name="Normal 18 14" xfId="6472"/>
    <cellStyle name="Normal 18 15" xfId="6473"/>
    <cellStyle name="Normal 18 16" xfId="6474"/>
    <cellStyle name="Normal 18 2" xfId="6475"/>
    <cellStyle name="Normal 18 2 10" xfId="6476"/>
    <cellStyle name="Normal 18 2 11" xfId="6477"/>
    <cellStyle name="Normal 18 2 12" xfId="6478"/>
    <cellStyle name="Normal 18 2 13" xfId="6479"/>
    <cellStyle name="Normal 18 2 14" xfId="6480"/>
    <cellStyle name="Normal 18 2 2" xfId="6481"/>
    <cellStyle name="Normal 18 2 3" xfId="6482"/>
    <cellStyle name="Normal 18 2 4" xfId="6483"/>
    <cellStyle name="Normal 18 2 5" xfId="6484"/>
    <cellStyle name="Normal 18 2 6" xfId="6485"/>
    <cellStyle name="Normal 18 2 7" xfId="6486"/>
    <cellStyle name="Normal 18 2 8" xfId="6487"/>
    <cellStyle name="Normal 18 2 9" xfId="6488"/>
    <cellStyle name="Normal 18 3" xfId="6489"/>
    <cellStyle name="Normal 18 4" xfId="6490"/>
    <cellStyle name="Normal 18 5" xfId="6491"/>
    <cellStyle name="Normal 18 6" xfId="6492"/>
    <cellStyle name="Normal 18 7" xfId="6493"/>
    <cellStyle name="Normal 18 8" xfId="6494"/>
    <cellStyle name="Normal 18 9" xfId="6495"/>
    <cellStyle name="Normal 19" xfId="6496"/>
    <cellStyle name="Normal 19 10" xfId="6497"/>
    <cellStyle name="Normal 19 11" xfId="6498"/>
    <cellStyle name="Normal 19 12" xfId="6499"/>
    <cellStyle name="Normal 19 13" xfId="6500"/>
    <cellStyle name="Normal 19 14" xfId="6501"/>
    <cellStyle name="Normal 19 15" xfId="6502"/>
    <cellStyle name="Normal 19 2" xfId="6503"/>
    <cellStyle name="Normal 19 3" xfId="6504"/>
    <cellStyle name="Normal 19 4" xfId="6505"/>
    <cellStyle name="Normal 19 5" xfId="6506"/>
    <cellStyle name="Normal 19 6" xfId="6507"/>
    <cellStyle name="Normal 19 7" xfId="6508"/>
    <cellStyle name="Normal 19 8" xfId="6509"/>
    <cellStyle name="Normal 19 9" xfId="6510"/>
    <cellStyle name="Normal 2" xfId="3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66"/>
    <cellStyle name="Normal 2 11 2 3" xfId="6929"/>
    <cellStyle name="Normal 2 11 2 3 2" xfId="41767"/>
    <cellStyle name="Normal 2 11 2 4" xfId="6930"/>
    <cellStyle name="Normal 2 11 2 4 2" xfId="41768"/>
    <cellStyle name="Normal 2 11 2 5" xfId="6931"/>
    <cellStyle name="Normal 2 11 2 5 2" xfId="41769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0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1"/>
    <cellStyle name="Normal 2 16" xfId="7877"/>
    <cellStyle name="Normal 2 16 2" xfId="41772"/>
    <cellStyle name="Normal 2 17" xfId="7878"/>
    <cellStyle name="Normal 2 17 2" xfId="41773"/>
    <cellStyle name="Normal 2 18" xfId="7879"/>
    <cellStyle name="Normal 2 18 2" xfId="41774"/>
    <cellStyle name="Normal 2 19" xfId="7880"/>
    <cellStyle name="Normal 2 2" xfId="7881"/>
    <cellStyle name="Normal 2 2 10" xfId="7882"/>
    <cellStyle name="Normal 2 2 10 2" xfId="41775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76"/>
    <cellStyle name="Normal 2 2 11 2 2 3" xfId="7919"/>
    <cellStyle name="Normal 2 2 11 2 2 3 2" xfId="41777"/>
    <cellStyle name="Normal 2 2 11 2 2 4" xfId="7920"/>
    <cellStyle name="Normal 2 2 11 2 2 4 2" xfId="41778"/>
    <cellStyle name="Normal 2 2 11 2 2 5" xfId="7921"/>
    <cellStyle name="Normal 2 2 11 2 2 5 2" xfId="41779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0"/>
    <cellStyle name="Normal 2 2 11 3" xfId="8226"/>
    <cellStyle name="Normal 2 2 11 3 2" xfId="41781"/>
    <cellStyle name="Normal 2 2 11 4" xfId="8227"/>
    <cellStyle name="Normal 2 2 11 4 2" xfId="41782"/>
    <cellStyle name="Normal 2 2 11 5" xfId="8228"/>
    <cellStyle name="Normal 2 2 11 5 2" xfId="41783"/>
    <cellStyle name="Normal 2 2 11 6" xfId="8229"/>
    <cellStyle name="Normal 2 2 11 6 2" xfId="41784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5"/>
    <cellStyle name="Normal 2 2 13" xfId="8293"/>
    <cellStyle name="Normal 2 2 13 2" xfId="41786"/>
    <cellStyle name="Normal 2 2 14" xfId="8294"/>
    <cellStyle name="Normal 2 2 14 2" xfId="41787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88"/>
    <cellStyle name="Normal 2 2 15 3" xfId="8312"/>
    <cellStyle name="Normal 2 2 15 3 2" xfId="41789"/>
    <cellStyle name="Normal 2 2 15 4" xfId="8313"/>
    <cellStyle name="Normal 2 2 15 4 2" xfId="41790"/>
    <cellStyle name="Normal 2 2 15 5" xfId="8314"/>
    <cellStyle name="Normal 2 2 15 5 2" xfId="41791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2"/>
    <cellStyle name="Normal 2 2 2 14" xfId="9182"/>
    <cellStyle name="Normal 2 2 2 14 2" xfId="41793"/>
    <cellStyle name="Normal 2 2 2 15" xfId="9183"/>
    <cellStyle name="Normal 2 2 2 15 2" xfId="41794"/>
    <cellStyle name="Normal 2 2 2 16" xfId="9184"/>
    <cellStyle name="Normal 2 2 2 16 2" xfId="41795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796"/>
    <cellStyle name="Normal 2 2 2 2 11" xfId="9267"/>
    <cellStyle name="Normal 2 2 2 2 11 2" xfId="41797"/>
    <cellStyle name="Normal 2 2 2 2 12" xfId="9268"/>
    <cellStyle name="Normal 2 2 2 2 12 2" xfId="41798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799"/>
    <cellStyle name="Normal 2 2 2 2 13 3" xfId="9286"/>
    <cellStyle name="Normal 2 2 2 2 13 3 2" xfId="41800"/>
    <cellStyle name="Normal 2 2 2 2 13 4" xfId="9287"/>
    <cellStyle name="Normal 2 2 2 2 13 4 2" xfId="41801"/>
    <cellStyle name="Normal 2 2 2 2 13 5" xfId="9288"/>
    <cellStyle name="Normal 2 2 2 2 13 5 2" xfId="41802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3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4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5"/>
    <cellStyle name="Normal 2 2 2 2 2 2 2 2 2 3" xfId="9707"/>
    <cellStyle name="Normal 2 2 2 2 2 2 2 2 2 3 2" xfId="41806"/>
    <cellStyle name="Normal 2 2 2 2 2 2 2 2 2 4" xfId="9708"/>
    <cellStyle name="Normal 2 2 2 2 2 2 2 2 2 4 2" xfId="41807"/>
    <cellStyle name="Normal 2 2 2 2 2 2 2 2 2 5" xfId="9709"/>
    <cellStyle name="Normal 2 2 2 2 2 2 2 2 2 5 2" xfId="41808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09"/>
    <cellStyle name="Normal 2 2 2 2 2 2 2 3" xfId="10014"/>
    <cellStyle name="Normal 2 2 2 2 2 2 2 3 2" xfId="41810"/>
    <cellStyle name="Normal 2 2 2 2 2 2 2 4" xfId="10015"/>
    <cellStyle name="Normal 2 2 2 2 2 2 2 4 2" xfId="41811"/>
    <cellStyle name="Normal 2 2 2 2 2 2 2 5" xfId="10016"/>
    <cellStyle name="Normal 2 2 2 2 2 2 2 5 2" xfId="41812"/>
    <cellStyle name="Normal 2 2 2 2 2 2 2 6" xfId="10017"/>
    <cellStyle name="Normal 2 2 2 2 2 2 2 6 2" xfId="41813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4"/>
    <cellStyle name="Normal 2 2 2 2 2 2 4" xfId="10081"/>
    <cellStyle name="Normal 2 2 2 2 2 2 4 2" xfId="41815"/>
    <cellStyle name="Normal 2 2 2 2 2 2 5" xfId="10082"/>
    <cellStyle name="Normal 2 2 2 2 2 2 5 2" xfId="41816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17"/>
    <cellStyle name="Normal 2 2 2 2 2 2 6 3" xfId="10100"/>
    <cellStyle name="Normal 2 2 2 2 2 2 6 3 2" xfId="41818"/>
    <cellStyle name="Normal 2 2 2 2 2 2 6 4" xfId="10101"/>
    <cellStyle name="Normal 2 2 2 2 2 2 6 4 2" xfId="41819"/>
    <cellStyle name="Normal 2 2 2 2 2 2 6 5" xfId="10102"/>
    <cellStyle name="Normal 2 2 2 2 2 2 6 5 2" xfId="41820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1"/>
    <cellStyle name="Normal 2 2 2 2 2 3 2 3" xfId="10748"/>
    <cellStyle name="Normal 2 2 2 2 2 3 2 3 2" xfId="41822"/>
    <cellStyle name="Normal 2 2 2 2 2 3 2 4" xfId="10749"/>
    <cellStyle name="Normal 2 2 2 2 2 3 2 4 2" xfId="41823"/>
    <cellStyle name="Normal 2 2 2 2 2 3 2 5" xfId="10750"/>
    <cellStyle name="Normal 2 2 2 2 2 3 2 5 2" xfId="41824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5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26"/>
    <cellStyle name="Normal 2 2 2 2 2 7" xfId="11616"/>
    <cellStyle name="Normal 2 2 2 2 2 7 2" xfId="41827"/>
    <cellStyle name="Normal 2 2 2 2 2 8" xfId="11617"/>
    <cellStyle name="Normal 2 2 2 2 2 8 2" xfId="41828"/>
    <cellStyle name="Normal 2 2 2 2 2 9" xfId="11618"/>
    <cellStyle name="Normal 2 2 2 2 2 9 2" xfId="41829"/>
    <cellStyle name="Normal 2 2 2 2 3" xfId="11619"/>
    <cellStyle name="Normal 2 2 2 2 3 2" xfId="41830"/>
    <cellStyle name="Normal 2 2 2 2 4" xfId="11620"/>
    <cellStyle name="Normal 2 2 2 2 4 2" xfId="41831"/>
    <cellStyle name="Normal 2 2 2 2 5" xfId="11621"/>
    <cellStyle name="Normal 2 2 2 2 5 2" xfId="41832"/>
    <cellStyle name="Normal 2 2 2 2 6" xfId="11622"/>
    <cellStyle name="Normal 2 2 2 2 6 2" xfId="41833"/>
    <cellStyle name="Normal 2 2 2 2 7" xfId="11623"/>
    <cellStyle name="Normal 2 2 2 2 7 2" xfId="41834"/>
    <cellStyle name="Normal 2 2 2 2 8" xfId="11624"/>
    <cellStyle name="Normal 2 2 2 2 8 2" xfId="41835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36"/>
    <cellStyle name="Normal 2 2 2 2 9 2 2 3" xfId="11661"/>
    <cellStyle name="Normal 2 2 2 2 9 2 2 3 2" xfId="41837"/>
    <cellStyle name="Normal 2 2 2 2 9 2 2 4" xfId="11662"/>
    <cellStyle name="Normal 2 2 2 2 9 2 2 4 2" xfId="41838"/>
    <cellStyle name="Normal 2 2 2 2 9 2 2 5" xfId="11663"/>
    <cellStyle name="Normal 2 2 2 2 9 2 2 5 2" xfId="41839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0"/>
    <cellStyle name="Normal 2 2 2 2 9 3" xfId="11968"/>
    <cellStyle name="Normal 2 2 2 2 9 3 2" xfId="41841"/>
    <cellStyle name="Normal 2 2 2 2 9 4" xfId="11969"/>
    <cellStyle name="Normal 2 2 2 2 9 4 2" xfId="41842"/>
    <cellStyle name="Normal 2 2 2 2 9 5" xfId="11970"/>
    <cellStyle name="Normal 2 2 2 2 9 5 2" xfId="41843"/>
    <cellStyle name="Normal 2 2 2 2 9 6" xfId="11971"/>
    <cellStyle name="Normal 2 2 2 2 9 6 2" xfId="41844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5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46"/>
    <cellStyle name="Normal 2 2 2 3 2 2 2 3" xfId="12450"/>
    <cellStyle name="Normal 2 2 2 3 2 2 2 3 2" xfId="41847"/>
    <cellStyle name="Normal 2 2 2 3 2 2 2 4" xfId="12451"/>
    <cellStyle name="Normal 2 2 2 3 2 2 2 4 2" xfId="41848"/>
    <cellStyle name="Normal 2 2 2 3 2 2 2 5" xfId="12452"/>
    <cellStyle name="Normal 2 2 2 3 2 2 2 5 2" xfId="41849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0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1"/>
    <cellStyle name="Normal 2 2 2 3 2 7" xfId="13401"/>
    <cellStyle name="Normal 2 2 2 3 2 7 2" xfId="41852"/>
    <cellStyle name="Normal 2 2 2 3 2 8" xfId="13402"/>
    <cellStyle name="Normal 2 2 2 3 2 8 2" xfId="41853"/>
    <cellStyle name="Normal 2 2 2 3 2 9" xfId="13403"/>
    <cellStyle name="Normal 2 2 2 3 2 9 2" xfId="41854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5"/>
    <cellStyle name="Normal 2 2 2 3 3 2 2 3" xfId="13440"/>
    <cellStyle name="Normal 2 2 2 3 3 2 2 3 2" xfId="41856"/>
    <cellStyle name="Normal 2 2 2 3 3 2 2 4" xfId="13441"/>
    <cellStyle name="Normal 2 2 2 3 3 2 2 4 2" xfId="41857"/>
    <cellStyle name="Normal 2 2 2 3 3 2 2 5" xfId="13442"/>
    <cellStyle name="Normal 2 2 2 3 3 2 2 5 2" xfId="41858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59"/>
    <cellStyle name="Normal 2 2 2 3 3 3" xfId="13747"/>
    <cellStyle name="Normal 2 2 2 3 3 3 2" xfId="41860"/>
    <cellStyle name="Normal 2 2 2 3 3 4" xfId="13748"/>
    <cellStyle name="Normal 2 2 2 3 3 4 2" xfId="41861"/>
    <cellStyle name="Normal 2 2 2 3 3 5" xfId="13749"/>
    <cellStyle name="Normal 2 2 2 3 3 5 2" xfId="41862"/>
    <cellStyle name="Normal 2 2 2 3 3 6" xfId="13750"/>
    <cellStyle name="Normal 2 2 2 3 3 6 2" xfId="41863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4"/>
    <cellStyle name="Normal 2 2 2 3 5" xfId="13814"/>
    <cellStyle name="Normal 2 2 2 3 5 2" xfId="41865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66"/>
    <cellStyle name="Normal 2 2 2 3 6 3" xfId="13832"/>
    <cellStyle name="Normal 2 2 2 3 6 3 2" xfId="41867"/>
    <cellStyle name="Normal 2 2 2 3 6 4" xfId="13833"/>
    <cellStyle name="Normal 2 2 2 3 6 4 2" xfId="41868"/>
    <cellStyle name="Normal 2 2 2 3 6 5" xfId="13834"/>
    <cellStyle name="Normal 2 2 2 3 6 5 2" xfId="41869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0"/>
    <cellStyle name="Normal 2 2 2 9 2 3" xfId="14877"/>
    <cellStyle name="Normal 2 2 2 9 2 3 2" xfId="41871"/>
    <cellStyle name="Normal 2 2 2 9 2 4" xfId="14878"/>
    <cellStyle name="Normal 2 2 2 9 2 4 2" xfId="41872"/>
    <cellStyle name="Normal 2 2 2 9 2 5" xfId="14879"/>
    <cellStyle name="Normal 2 2 2 9 2 5 2" xfId="41873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4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5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76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77"/>
    <cellStyle name="Normal 2 2 4 2 2 2 2 3" xfId="15391"/>
    <cellStyle name="Normal 2 2 4 2 2 2 2 3 2" xfId="41878"/>
    <cellStyle name="Normal 2 2 4 2 2 2 2 4" xfId="15392"/>
    <cellStyle name="Normal 2 2 4 2 2 2 2 4 2" xfId="41879"/>
    <cellStyle name="Normal 2 2 4 2 2 2 2 5" xfId="15393"/>
    <cellStyle name="Normal 2 2 4 2 2 2 2 5 2" xfId="41880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1"/>
    <cellStyle name="Normal 2 2 4 2 2 3" xfId="15698"/>
    <cellStyle name="Normal 2 2 4 2 2 3 2" xfId="41882"/>
    <cellStyle name="Normal 2 2 4 2 2 4" xfId="15699"/>
    <cellStyle name="Normal 2 2 4 2 2 4 2" xfId="41883"/>
    <cellStyle name="Normal 2 2 4 2 2 5" xfId="15700"/>
    <cellStyle name="Normal 2 2 4 2 2 5 2" xfId="41884"/>
    <cellStyle name="Normal 2 2 4 2 2 6" xfId="15701"/>
    <cellStyle name="Normal 2 2 4 2 2 6 2" xfId="41885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86"/>
    <cellStyle name="Normal 2 2 4 2 4" xfId="15765"/>
    <cellStyle name="Normal 2 2 4 2 4 2" xfId="41887"/>
    <cellStyle name="Normal 2 2 4 2 5" xfId="15766"/>
    <cellStyle name="Normal 2 2 4 2 5 2" xfId="41888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89"/>
    <cellStyle name="Normal 2 2 4 2 6 3" xfId="15784"/>
    <cellStyle name="Normal 2 2 4 2 6 3 2" xfId="41890"/>
    <cellStyle name="Normal 2 2 4 2 6 4" xfId="15785"/>
    <cellStyle name="Normal 2 2 4 2 6 4 2" xfId="41891"/>
    <cellStyle name="Normal 2 2 4 2 6 5" xfId="15786"/>
    <cellStyle name="Normal 2 2 4 2 6 5 2" xfId="41892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3"/>
    <cellStyle name="Normal 2 2 4 3 2 3" xfId="16432"/>
    <cellStyle name="Normal 2 2 4 3 2 3 2" xfId="41894"/>
    <cellStyle name="Normal 2 2 4 3 2 4" xfId="16433"/>
    <cellStyle name="Normal 2 2 4 3 2 4 2" xfId="41895"/>
    <cellStyle name="Normal 2 2 4 3 2 5" xfId="16434"/>
    <cellStyle name="Normal 2 2 4 3 2 5 2" xfId="41896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897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898"/>
    <cellStyle name="Normal 2 2 4 7" xfId="17300"/>
    <cellStyle name="Normal 2 2 4 7 2" xfId="41899"/>
    <cellStyle name="Normal 2 2 4 8" xfId="17301"/>
    <cellStyle name="Normal 2 2 4 8 2" xfId="41900"/>
    <cellStyle name="Normal 2 2 4 9" xfId="17302"/>
    <cellStyle name="Normal 2 2 4 9 2" xfId="41901"/>
    <cellStyle name="Normal 2 2 5" xfId="17303"/>
    <cellStyle name="Normal 2 2 5 2" xfId="41902"/>
    <cellStyle name="Normal 2 2 6" xfId="17304"/>
    <cellStyle name="Normal 2 2 6 2" xfId="41903"/>
    <cellStyle name="Normal 2 2 7" xfId="17305"/>
    <cellStyle name="Normal 2 2 7 2" xfId="41904"/>
    <cellStyle name="Normal 2 2 8" xfId="17306"/>
    <cellStyle name="Normal 2 2 8 2" xfId="41905"/>
    <cellStyle name="Normal 2 2 9" xfId="17307"/>
    <cellStyle name="Normal 2 2 9 2" xfId="41906"/>
    <cellStyle name="Normal 2 20" xfId="17308"/>
    <cellStyle name="Normal 2 20 2" xfId="41907"/>
    <cellStyle name="Normal 2 21" xfId="17309"/>
    <cellStyle name="Normal 2 22" xfId="17310"/>
    <cellStyle name="Normal 2 22 2" xfId="41908"/>
    <cellStyle name="Normal 2 3" xfId="17311"/>
    <cellStyle name="Normal 2 3 10" xfId="17312"/>
    <cellStyle name="Normal 2 3 10 2" xfId="41909"/>
    <cellStyle name="Normal 2 3 11" xfId="17313"/>
    <cellStyle name="Normal 2 3 11 2" xfId="41910"/>
    <cellStyle name="Normal 2 3 12" xfId="17314"/>
    <cellStyle name="Normal 2 3 12 2" xfId="41911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2"/>
    <cellStyle name="Normal 2 3 13 3" xfId="17332"/>
    <cellStyle name="Normal 2 3 13 3 2" xfId="41913"/>
    <cellStyle name="Normal 2 3 13 4" xfId="17333"/>
    <cellStyle name="Normal 2 3 13 4 2" xfId="41914"/>
    <cellStyle name="Normal 2 3 13 5" xfId="17334"/>
    <cellStyle name="Normal 2 3 13 5 2" xfId="41915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16"/>
    <cellStyle name="Normal 2 3 2 14" xfId="18204"/>
    <cellStyle name="Normal 2 3 2 14 2" xfId="41917"/>
    <cellStyle name="Normal 2 3 2 15" xfId="18205"/>
    <cellStyle name="Normal 2 3 2 15 2" xfId="41918"/>
    <cellStyle name="Normal 2 3 2 16" xfId="18206"/>
    <cellStyle name="Normal 2 3 2 16 2" xfId="41919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0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1"/>
    <cellStyle name="Normal 2 3 2 2 2 2 2 3" xfId="18705"/>
    <cellStyle name="Normal 2 3 2 2 2 2 2 3 2" xfId="41922"/>
    <cellStyle name="Normal 2 3 2 2 2 2 2 4" xfId="18706"/>
    <cellStyle name="Normal 2 3 2 2 2 2 2 4 2" xfId="41923"/>
    <cellStyle name="Normal 2 3 2 2 2 2 2 5" xfId="18707"/>
    <cellStyle name="Normal 2 3 2 2 2 2 2 5 2" xfId="41924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5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26"/>
    <cellStyle name="Normal 2 3 2 2 2 7" xfId="19656"/>
    <cellStyle name="Normal 2 3 2 2 2 7 2" xfId="41927"/>
    <cellStyle name="Normal 2 3 2 2 2 8" xfId="19657"/>
    <cellStyle name="Normal 2 3 2 2 2 8 2" xfId="41928"/>
    <cellStyle name="Normal 2 3 2 2 2 9" xfId="19658"/>
    <cellStyle name="Normal 2 3 2 2 2 9 2" xfId="41929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0"/>
    <cellStyle name="Normal 2 3 2 2 3 2 2 3" xfId="19695"/>
    <cellStyle name="Normal 2 3 2 2 3 2 2 3 2" xfId="41931"/>
    <cellStyle name="Normal 2 3 2 2 3 2 2 4" xfId="19696"/>
    <cellStyle name="Normal 2 3 2 2 3 2 2 4 2" xfId="41932"/>
    <cellStyle name="Normal 2 3 2 2 3 2 2 5" xfId="19697"/>
    <cellStyle name="Normal 2 3 2 2 3 2 2 5 2" xfId="41933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4"/>
    <cellStyle name="Normal 2 3 2 2 3 3" xfId="20002"/>
    <cellStyle name="Normal 2 3 2 2 3 3 2" xfId="41935"/>
    <cellStyle name="Normal 2 3 2 2 3 4" xfId="20003"/>
    <cellStyle name="Normal 2 3 2 2 3 4 2" xfId="41936"/>
    <cellStyle name="Normal 2 3 2 2 3 5" xfId="20004"/>
    <cellStyle name="Normal 2 3 2 2 3 5 2" xfId="41937"/>
    <cellStyle name="Normal 2 3 2 2 3 6" xfId="20005"/>
    <cellStyle name="Normal 2 3 2 2 3 6 2" xfId="41938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39"/>
    <cellStyle name="Normal 2 3 2 2 5" xfId="20069"/>
    <cellStyle name="Normal 2 3 2 2 5 2" xfId="41940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1"/>
    <cellStyle name="Normal 2 3 2 2 6 3" xfId="20087"/>
    <cellStyle name="Normal 2 3 2 2 6 3 2" xfId="41942"/>
    <cellStyle name="Normal 2 3 2 2 6 4" xfId="20088"/>
    <cellStyle name="Normal 2 3 2 2 6 4 2" xfId="41943"/>
    <cellStyle name="Normal 2 3 2 2 6 5" xfId="20089"/>
    <cellStyle name="Normal 2 3 2 2 6 5 2" xfId="41944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5"/>
    <cellStyle name="Normal 2 3 2 9 2 3" xfId="21222"/>
    <cellStyle name="Normal 2 3 2 9 2 3 2" xfId="41946"/>
    <cellStyle name="Normal 2 3 2 9 2 4" xfId="21223"/>
    <cellStyle name="Normal 2 3 2 9 2 4 2" xfId="41947"/>
    <cellStyle name="Normal 2 3 2 9 2 5" xfId="21224"/>
    <cellStyle name="Normal 2 3 2 9 2 5 2" xfId="41948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49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0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1"/>
    <cellStyle name="Normal 2 3 3 2 2 2 2 3" xfId="21737"/>
    <cellStyle name="Normal 2 3 3 2 2 2 2 3 2" xfId="41952"/>
    <cellStyle name="Normal 2 3 3 2 2 2 2 4" xfId="21738"/>
    <cellStyle name="Normal 2 3 3 2 2 2 2 4 2" xfId="41953"/>
    <cellStyle name="Normal 2 3 3 2 2 2 2 5" xfId="21739"/>
    <cellStyle name="Normal 2 3 3 2 2 2 2 5 2" xfId="41954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5"/>
    <cellStyle name="Normal 2 3 3 2 2 3" xfId="22044"/>
    <cellStyle name="Normal 2 3 3 2 2 3 2" xfId="41956"/>
    <cellStyle name="Normal 2 3 3 2 2 4" xfId="22045"/>
    <cellStyle name="Normal 2 3 3 2 2 4 2" xfId="41957"/>
    <cellStyle name="Normal 2 3 3 2 2 5" xfId="22046"/>
    <cellStyle name="Normal 2 3 3 2 2 5 2" xfId="41958"/>
    <cellStyle name="Normal 2 3 3 2 2 6" xfId="22047"/>
    <cellStyle name="Normal 2 3 3 2 2 6 2" xfId="41959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0"/>
    <cellStyle name="Normal 2 3 3 2 4" xfId="22111"/>
    <cellStyle name="Normal 2 3 3 2 4 2" xfId="41961"/>
    <cellStyle name="Normal 2 3 3 2 5" xfId="22112"/>
    <cellStyle name="Normal 2 3 3 2 5 2" xfId="41962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3"/>
    <cellStyle name="Normal 2 3 3 2 6 3" xfId="22130"/>
    <cellStyle name="Normal 2 3 3 2 6 3 2" xfId="41964"/>
    <cellStyle name="Normal 2 3 3 2 6 4" xfId="22131"/>
    <cellStyle name="Normal 2 3 3 2 6 4 2" xfId="41965"/>
    <cellStyle name="Normal 2 3 3 2 6 5" xfId="22132"/>
    <cellStyle name="Normal 2 3 3 2 6 5 2" xfId="41966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67"/>
    <cellStyle name="Normal 2 3 3 3 2 3" xfId="22775"/>
    <cellStyle name="Normal 2 3 3 3 2 3 2" xfId="41968"/>
    <cellStyle name="Normal 2 3 3 3 2 4" xfId="22776"/>
    <cellStyle name="Normal 2 3 3 3 2 4 2" xfId="41969"/>
    <cellStyle name="Normal 2 3 3 3 2 5" xfId="22777"/>
    <cellStyle name="Normal 2 3 3 3 2 5 2" xfId="41970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1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2"/>
    <cellStyle name="Normal 2 3 3 7" xfId="23643"/>
    <cellStyle name="Normal 2 3 3 7 2" xfId="41973"/>
    <cellStyle name="Normal 2 3 3 8" xfId="23644"/>
    <cellStyle name="Normal 2 3 3 8 2" xfId="41974"/>
    <cellStyle name="Normal 2 3 3 9" xfId="23645"/>
    <cellStyle name="Normal 2 3 3 9 2" xfId="41975"/>
    <cellStyle name="Normal 2 3 4" xfId="23646"/>
    <cellStyle name="Normal 2 3 4 2" xfId="41976"/>
    <cellStyle name="Normal 2 3 5" xfId="23647"/>
    <cellStyle name="Normal 2 3 5 2" xfId="41977"/>
    <cellStyle name="Normal 2 3 6" xfId="23648"/>
    <cellStyle name="Normal 2 3 6 2" xfId="41978"/>
    <cellStyle name="Normal 2 3 7" xfId="23649"/>
    <cellStyle name="Normal 2 3 7 2" xfId="41979"/>
    <cellStyle name="Normal 2 3 8" xfId="23650"/>
    <cellStyle name="Normal 2 3 8 2" xfId="41980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1"/>
    <cellStyle name="Normal 2 3 9 2 2 3" xfId="23687"/>
    <cellStyle name="Normal 2 3 9 2 2 3 2" xfId="41982"/>
    <cellStyle name="Normal 2 3 9 2 2 4" xfId="23688"/>
    <cellStyle name="Normal 2 3 9 2 2 4 2" xfId="41983"/>
    <cellStyle name="Normal 2 3 9 2 2 5" xfId="23689"/>
    <cellStyle name="Normal 2 3 9 2 2 5 2" xfId="41984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5"/>
    <cellStyle name="Normal 2 3 9 3" xfId="23994"/>
    <cellStyle name="Normal 2 3 9 3 2" xfId="41986"/>
    <cellStyle name="Normal 2 3 9 4" xfId="23995"/>
    <cellStyle name="Normal 2 3 9 4 2" xfId="41987"/>
    <cellStyle name="Normal 2 3 9 5" xfId="23996"/>
    <cellStyle name="Normal 2 3 9 5 2" xfId="41988"/>
    <cellStyle name="Normal 2 3 9 6" xfId="23997"/>
    <cellStyle name="Normal 2 3 9 6 2" xfId="41989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0"/>
    <cellStyle name="Normal 2 4 2 2 2 3" xfId="24490"/>
    <cellStyle name="Normal 2 4 2 2 2 3 2" xfId="41991"/>
    <cellStyle name="Normal 2 4 2 2 2 4" xfId="24491"/>
    <cellStyle name="Normal 2 4 2 2 2 4 2" xfId="41992"/>
    <cellStyle name="Normal 2 4 2 2 2 5" xfId="24492"/>
    <cellStyle name="Normal 2 4 2 2 2 5 2" xfId="41993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4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5"/>
    <cellStyle name="Normal 2 4 2 7" xfId="25438"/>
    <cellStyle name="Normal 2 4 2 7 2" xfId="41996"/>
    <cellStyle name="Normal 2 4 2 8" xfId="25439"/>
    <cellStyle name="Normal 2 4 2 8 2" xfId="41997"/>
    <cellStyle name="Normal 2 4 2 9" xfId="25440"/>
    <cellStyle name="Normal 2 4 2 9 2" xfId="41998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1999"/>
    <cellStyle name="Normal 2 4 3 2 2 3" xfId="25479"/>
    <cellStyle name="Normal 2 4 3 2 2 3 2" xfId="42000"/>
    <cellStyle name="Normal 2 4 3 2 2 4" xfId="25480"/>
    <cellStyle name="Normal 2 4 3 2 2 4 2" xfId="42001"/>
    <cellStyle name="Normal 2 4 3 2 2 5" xfId="25481"/>
    <cellStyle name="Normal 2 4 3 2 2 5 2" xfId="42002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3"/>
    <cellStyle name="Normal 2 4 3 3" xfId="25786"/>
    <cellStyle name="Normal 2 4 3 3 2" xfId="42004"/>
    <cellStyle name="Normal 2 4 3 4" xfId="25787"/>
    <cellStyle name="Normal 2 4 3 4 2" xfId="42005"/>
    <cellStyle name="Normal 2 4 3 5" xfId="25788"/>
    <cellStyle name="Normal 2 4 3 5 2" xfId="42006"/>
    <cellStyle name="Normal 2 4 3 6" xfId="25789"/>
    <cellStyle name="Normal 2 4 3 6 2" xfId="42007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08"/>
    <cellStyle name="Normal 2 4 5" xfId="25853"/>
    <cellStyle name="Normal 2 4 5 2" xfId="42009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0"/>
    <cellStyle name="Normal 2 4 6 3" xfId="25871"/>
    <cellStyle name="Normal 2 4 6 3 2" xfId="42011"/>
    <cellStyle name="Normal 2 4 6 4" xfId="25872"/>
    <cellStyle name="Normal 2 4 6 4 2" xfId="42012"/>
    <cellStyle name="Normal 2 4 6 5" xfId="25873"/>
    <cellStyle name="Normal 2 4 6 5 2" xfId="42013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4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5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16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17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18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19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0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1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2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3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4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5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26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27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28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29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0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1"/>
    <cellStyle name="Normal 3 4" xfId="27293"/>
    <cellStyle name="Normal 3 4 2" xfId="42032"/>
    <cellStyle name="Normal 3 5" xfId="27294"/>
    <cellStyle name="Normal 3 5 2" xfId="42033"/>
    <cellStyle name="Normal 3 6" xfId="27295"/>
    <cellStyle name="Normal 3 6 2" xfId="42034"/>
    <cellStyle name="Normal 3 7" xfId="27296"/>
    <cellStyle name="Normal 3 7 2" xfId="42035"/>
    <cellStyle name="Normal 3 8" xfId="27297"/>
    <cellStyle name="Normal 3 8 2" xfId="42036"/>
    <cellStyle name="Normal 3 9" xfId="4203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8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39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0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2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3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4"/>
    <cellStyle name="Normal 33 2" xfId="27544"/>
    <cellStyle name="Normal 33 2 10" xfId="27545"/>
    <cellStyle name="Normal 33 2 10 2" xfId="27546"/>
    <cellStyle name="Normal 33 2 11" xfId="27547"/>
    <cellStyle name="Normal 33 2 12" xfId="42045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6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7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8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49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1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3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4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5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6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7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8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205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2CD85"/>
      <color rgb="FF83BE5E"/>
      <color rgb="FF6FAF47"/>
      <color rgb="FF9CCA7C"/>
      <color rgb="FF8EC26A"/>
      <color rgb="FF649E40"/>
      <color rgb="FF16F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1222812</xdr:colOff>
      <xdr:row>3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7145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219075</xdr:rowOff>
    </xdr:from>
    <xdr:to>
      <xdr:col>1</xdr:col>
      <xdr:colOff>1381231</xdr:colOff>
      <xdr:row>2</xdr:row>
      <xdr:rowOff>208442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19075"/>
          <a:ext cx="1219306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375087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150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333481</xdr:colOff>
      <xdr:row>3</xdr:row>
      <xdr:rowOff>17942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171450"/>
          <a:ext cx="1219306" cy="4084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3612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6"/>
  <sheetViews>
    <sheetView showGridLines="0" tabSelected="1" zoomScaleNormal="100" workbookViewId="0">
      <selection activeCell="M10" sqref="M10"/>
    </sheetView>
  </sheetViews>
  <sheetFormatPr baseColWidth="10" defaultColWidth="11.42578125" defaultRowHeight="12.75"/>
  <cols>
    <col min="1" max="1" width="10.85546875" style="40" customWidth="1"/>
    <col min="2" max="2" width="25.7109375" style="40" bestFit="1" customWidth="1"/>
    <col min="3" max="3" width="12.140625" style="40" bestFit="1" customWidth="1"/>
    <col min="4" max="4" width="23.140625" style="40" bestFit="1" customWidth="1"/>
    <col min="5" max="5" width="25.28515625" style="40" bestFit="1" customWidth="1"/>
    <col min="6" max="6" width="20.85546875" style="40" bestFit="1" customWidth="1"/>
    <col min="7" max="7" width="20" style="40" bestFit="1" customWidth="1"/>
    <col min="8" max="8" width="13.85546875" style="40" bestFit="1" customWidth="1"/>
    <col min="9" max="9" width="12" style="40" bestFit="1" customWidth="1"/>
    <col min="10" max="10" width="13.42578125" style="40" bestFit="1" customWidth="1"/>
    <col min="11" max="16384" width="11.42578125" style="40"/>
  </cols>
  <sheetData>
    <row r="1" spans="2:10" ht="13.5" thickBot="1"/>
    <row r="2" spans="2:10" ht="15">
      <c r="B2" s="223" t="s">
        <v>168</v>
      </c>
      <c r="C2" s="224"/>
      <c r="D2" s="224"/>
      <c r="E2" s="224"/>
      <c r="F2" s="224"/>
      <c r="G2" s="224"/>
      <c r="H2" s="224"/>
      <c r="I2" s="224"/>
      <c r="J2" s="225"/>
    </row>
    <row r="3" spans="2:10" ht="15.75" thickBot="1">
      <c r="B3" s="226">
        <v>44726</v>
      </c>
      <c r="C3" s="227"/>
      <c r="D3" s="227"/>
      <c r="E3" s="227"/>
      <c r="F3" s="227"/>
      <c r="G3" s="227"/>
      <c r="H3" s="227"/>
      <c r="I3" s="227"/>
      <c r="J3" s="228"/>
    </row>
    <row r="4" spans="2:10" ht="13.5" thickBot="1"/>
    <row r="5" spans="2:10" ht="13.5" thickBot="1">
      <c r="B5" s="37" t="s">
        <v>0</v>
      </c>
      <c r="C5" s="38" t="s">
        <v>8</v>
      </c>
      <c r="D5" s="38" t="s">
        <v>1</v>
      </c>
      <c r="E5" s="38" t="s">
        <v>2</v>
      </c>
      <c r="F5" s="38" t="s">
        <v>3</v>
      </c>
      <c r="G5" s="38" t="s">
        <v>4</v>
      </c>
      <c r="H5" s="38" t="s">
        <v>5</v>
      </c>
      <c r="I5" s="38" t="s">
        <v>6</v>
      </c>
      <c r="J5" s="39" t="s">
        <v>7</v>
      </c>
    </row>
    <row r="6" spans="2:10">
      <c r="B6" s="231" t="s">
        <v>175</v>
      </c>
      <c r="C6" s="217" t="s">
        <v>21</v>
      </c>
      <c r="D6" s="102" t="s">
        <v>9</v>
      </c>
      <c r="E6" s="212">
        <f>'CUOTA ARTESANAL'!L6:L7</f>
        <v>4</v>
      </c>
      <c r="F6" s="41">
        <f>'CUOTA ARTESANAL'!M6:M7</f>
        <v>0</v>
      </c>
      <c r="G6" s="41">
        <f>'CUOTA ARTESANAL'!N6:N7</f>
        <v>4</v>
      </c>
      <c r="H6" s="41">
        <f>'CUOTA ARTESANAL'!O6:O7</f>
        <v>0</v>
      </c>
      <c r="I6" s="41">
        <f>'CUOTA ARTESANAL'!P6:P7</f>
        <v>4</v>
      </c>
      <c r="J6" s="42">
        <f>H6/G6</f>
        <v>0</v>
      </c>
    </row>
    <row r="7" spans="2:10">
      <c r="B7" s="232"/>
      <c r="C7" s="218"/>
      <c r="D7" s="103" t="s">
        <v>10</v>
      </c>
      <c r="E7" s="50">
        <f>'CUOTA ARTESANAL'!L8</f>
        <v>4</v>
      </c>
      <c r="F7" s="43">
        <f>'CUOTA ARTESANAL'!M8</f>
        <v>0</v>
      </c>
      <c r="G7" s="43">
        <f>'CUOTA ARTESANAL'!N8</f>
        <v>4</v>
      </c>
      <c r="H7" s="43">
        <f>'CUOTA ARTESANAL'!O8</f>
        <v>0</v>
      </c>
      <c r="I7" s="43">
        <f>'CUOTA ARTESANAL'!P8</f>
        <v>4</v>
      </c>
      <c r="J7" s="44">
        <f t="shared" ref="J7:J19" si="0">H7/G7</f>
        <v>0</v>
      </c>
    </row>
    <row r="8" spans="2:10">
      <c r="B8" s="232"/>
      <c r="C8" s="218"/>
      <c r="D8" s="103" t="s">
        <v>61</v>
      </c>
      <c r="E8" s="50">
        <f>SUM('CUOTA ARTESANAL'!L10:L19)</f>
        <v>642</v>
      </c>
      <c r="F8" s="43">
        <f>SUM('CUOTA ARTESANAL'!M10:M19)</f>
        <v>-18.62</v>
      </c>
      <c r="G8" s="43">
        <f>SUM('CUOTA ARTESANAL'!N10:N19)</f>
        <v>623.38</v>
      </c>
      <c r="H8" s="45">
        <f>SUM('CUOTA ARTESANAL'!O10:O19)</f>
        <v>388.8</v>
      </c>
      <c r="I8" s="43">
        <f>SUM('CUOTA ARTESANAL'!P10:P19)</f>
        <v>234.58</v>
      </c>
      <c r="J8" s="44">
        <f t="shared" si="0"/>
        <v>0.62369662164329942</v>
      </c>
    </row>
    <row r="9" spans="2:10">
      <c r="B9" s="232"/>
      <c r="C9" s="218"/>
      <c r="D9" s="103" t="s">
        <v>11</v>
      </c>
      <c r="E9" s="50">
        <f>'CUOTA ARTESANAL'!L20</f>
        <v>665</v>
      </c>
      <c r="F9" s="43">
        <f>'CUOTA ARTESANAL'!M20</f>
        <v>0</v>
      </c>
      <c r="G9" s="43">
        <f>'CUOTA ARTESANAL'!N20</f>
        <v>665</v>
      </c>
      <c r="H9" s="45">
        <f>'CUOTA ARTESANAL'!O20</f>
        <v>369.76</v>
      </c>
      <c r="I9" s="43">
        <f>'CUOTA ARTESANAL'!P20</f>
        <v>295.24</v>
      </c>
      <c r="J9" s="44">
        <f t="shared" si="0"/>
        <v>0.55603007518796987</v>
      </c>
    </row>
    <row r="10" spans="2:10">
      <c r="B10" s="232"/>
      <c r="C10" s="218"/>
      <c r="D10" s="103" t="s">
        <v>12</v>
      </c>
      <c r="E10" s="50">
        <f>'CUOTA ARTESANAL'!L22</f>
        <v>4</v>
      </c>
      <c r="F10" s="43">
        <f>'CUOTA ARTESANAL'!M22</f>
        <v>0</v>
      </c>
      <c r="G10" s="43">
        <f>'CUOTA ARTESANAL'!N22</f>
        <v>4</v>
      </c>
      <c r="H10" s="43">
        <f>'CUOTA ARTESANAL'!O22</f>
        <v>0</v>
      </c>
      <c r="I10" s="43">
        <f>'CUOTA ARTESANAL'!P22</f>
        <v>4</v>
      </c>
      <c r="J10" s="44">
        <f t="shared" si="0"/>
        <v>0</v>
      </c>
    </row>
    <row r="11" spans="2:10">
      <c r="B11" s="232"/>
      <c r="C11" s="218"/>
      <c r="D11" s="103" t="s">
        <v>13</v>
      </c>
      <c r="E11" s="50">
        <f>'CUOTA ARTESANAL'!L24</f>
        <v>4</v>
      </c>
      <c r="F11" s="43">
        <f>'CUOTA ARTESANAL'!M24</f>
        <v>0</v>
      </c>
      <c r="G11" s="43">
        <f>'CUOTA ARTESANAL'!N24</f>
        <v>4</v>
      </c>
      <c r="H11" s="43">
        <f>'CUOTA ARTESANAL'!O24</f>
        <v>0</v>
      </c>
      <c r="I11" s="43">
        <f>'CUOTA ARTESANAL'!P24</f>
        <v>4</v>
      </c>
      <c r="J11" s="44">
        <f t="shared" si="0"/>
        <v>0</v>
      </c>
    </row>
    <row r="12" spans="2:10">
      <c r="B12" s="232"/>
      <c r="C12" s="218"/>
      <c r="D12" s="103" t="s">
        <v>14</v>
      </c>
      <c r="E12" s="50">
        <f>'CUOTA ARTESANAL'!L26</f>
        <v>4</v>
      </c>
      <c r="F12" s="43">
        <f>'CUOTA ARTESANAL'!M26</f>
        <v>0</v>
      </c>
      <c r="G12" s="43">
        <f>'CUOTA ARTESANAL'!N26</f>
        <v>4</v>
      </c>
      <c r="H12" s="43">
        <f>'CUOTA ARTESANAL'!O26</f>
        <v>0</v>
      </c>
      <c r="I12" s="43">
        <f>'CUOTA ARTESANAL'!P26</f>
        <v>4</v>
      </c>
      <c r="J12" s="44">
        <f t="shared" si="0"/>
        <v>0</v>
      </c>
    </row>
    <row r="13" spans="2:10" ht="13.5" thickBot="1">
      <c r="B13" s="232"/>
      <c r="C13" s="218"/>
      <c r="D13" s="103" t="s">
        <v>15</v>
      </c>
      <c r="E13" s="215">
        <f>'CUOTA ARTESANAL'!L28</f>
        <v>25</v>
      </c>
      <c r="F13" s="46">
        <f>'CUOTA ARTESANAL'!M28</f>
        <v>0</v>
      </c>
      <c r="G13" s="46">
        <f>'CUOTA ARTESANAL'!N28</f>
        <v>25</v>
      </c>
      <c r="H13" s="46">
        <f>'CUOTA ARTESANAL'!O28</f>
        <v>0</v>
      </c>
      <c r="I13" s="46">
        <f>'CUOTA ARTESANAL'!P28</f>
        <v>25</v>
      </c>
      <c r="J13" s="47">
        <f t="shared" si="0"/>
        <v>0</v>
      </c>
    </row>
    <row r="14" spans="2:10" ht="13.5" thickBot="1">
      <c r="B14" s="232"/>
      <c r="C14" s="219"/>
      <c r="D14" s="104" t="s">
        <v>16</v>
      </c>
      <c r="E14" s="213">
        <f>SUM(E6:E13)</f>
        <v>1352</v>
      </c>
      <c r="F14" s="48">
        <f>SUM(F6:F13)</f>
        <v>-18.62</v>
      </c>
      <c r="G14" s="48">
        <f>E14+F14</f>
        <v>1333.38</v>
      </c>
      <c r="H14" s="48">
        <f>SUM(H6:H13)</f>
        <v>758.56</v>
      </c>
      <c r="I14" s="48">
        <f>G14-H14</f>
        <v>574.82000000000016</v>
      </c>
      <c r="J14" s="49">
        <f t="shared" si="0"/>
        <v>0.56890008849690255</v>
      </c>
    </row>
    <row r="15" spans="2:10">
      <c r="B15" s="232"/>
      <c r="C15" s="217" t="s">
        <v>22</v>
      </c>
      <c r="D15" s="102" t="s">
        <v>155</v>
      </c>
      <c r="E15" s="214">
        <f>'CUOTA LTP'!R8</f>
        <v>486.99984999999998</v>
      </c>
      <c r="F15" s="52">
        <f>'CUOTA LTP'!S8</f>
        <v>18.620000000000005</v>
      </c>
      <c r="G15" s="52">
        <f>E15+F15</f>
        <v>505.61984999999999</v>
      </c>
      <c r="H15" s="52">
        <f>'CUOTA LTP'!U8</f>
        <v>37.792999999999999</v>
      </c>
      <c r="I15" s="52">
        <f>G15-H15</f>
        <v>467.82684999999998</v>
      </c>
      <c r="J15" s="53">
        <f>H15/G15</f>
        <v>7.474587874665127E-2</v>
      </c>
    </row>
    <row r="16" spans="2:10">
      <c r="B16" s="232"/>
      <c r="C16" s="218"/>
      <c r="D16" s="103" t="s">
        <v>158</v>
      </c>
      <c r="E16" s="162">
        <f>'CUOTA LTP'!R9</f>
        <v>2324.9992999999999</v>
      </c>
      <c r="F16" s="43">
        <f>'CUOTA LTP'!S9</f>
        <v>0</v>
      </c>
      <c r="G16" s="43">
        <f>E16+F16</f>
        <v>2324.9992999999999</v>
      </c>
      <c r="H16" s="43">
        <f>'CUOTA LTP'!U9</f>
        <v>493.476</v>
      </c>
      <c r="I16" s="43">
        <f>G16-H16</f>
        <v>1831.5232999999998</v>
      </c>
      <c r="J16" s="44">
        <f>H16/G16</f>
        <v>0.21224780583804909</v>
      </c>
    </row>
    <row r="17" spans="2:10" ht="13.5" thickBot="1">
      <c r="B17" s="232"/>
      <c r="C17" s="218"/>
      <c r="D17" s="103" t="s">
        <v>160</v>
      </c>
      <c r="E17" s="215">
        <f>'CUOTA LTP'!R10</f>
        <v>2595.9992199999997</v>
      </c>
      <c r="F17" s="216">
        <f>'CUOTA LTP'!S10</f>
        <v>0</v>
      </c>
      <c r="G17" s="46">
        <f>E17+F17</f>
        <v>2595.9992199999997</v>
      </c>
      <c r="H17" s="46">
        <f>'CUOTA LTP'!U10</f>
        <v>1140.2080000000001</v>
      </c>
      <c r="I17" s="46">
        <f>G17-H17</f>
        <v>1455.7912199999996</v>
      </c>
      <c r="J17" s="47">
        <f>H17/G17</f>
        <v>0.43921738928719717</v>
      </c>
    </row>
    <row r="18" spans="2:10" ht="13.5" thickBot="1">
      <c r="B18" s="232"/>
      <c r="C18" s="219"/>
      <c r="D18" s="104" t="s">
        <v>17</v>
      </c>
      <c r="E18" s="213">
        <f>SUM(E15:E17)</f>
        <v>5407.9983699999993</v>
      </c>
      <c r="F18" s="48">
        <f>SUM(F15:F17)</f>
        <v>18.620000000000005</v>
      </c>
      <c r="G18" s="48">
        <f>SUM(G15:G17)</f>
        <v>5426.6183700000001</v>
      </c>
      <c r="H18" s="48">
        <f>SUM(H15:H17)</f>
        <v>1671.4770000000001</v>
      </c>
      <c r="I18" s="48">
        <f>SUM(I15:I17)</f>
        <v>3755.1413699999994</v>
      </c>
      <c r="J18" s="49">
        <f t="shared" si="0"/>
        <v>0.30801447347770655</v>
      </c>
    </row>
    <row r="19" spans="2:10" ht="14.45" customHeight="1" thickBot="1">
      <c r="B19" s="232"/>
      <c r="C19" s="229" t="s">
        <v>18</v>
      </c>
      <c r="D19" s="230"/>
      <c r="E19" s="51">
        <v>130</v>
      </c>
      <c r="F19" s="52">
        <v>0</v>
      </c>
      <c r="G19" s="52">
        <f>E19+F19</f>
        <v>130</v>
      </c>
      <c r="H19" s="52">
        <f>'PESCA INVESTIGACION'!F6</f>
        <v>0</v>
      </c>
      <c r="I19" s="52">
        <f>G19-H19</f>
        <v>130</v>
      </c>
      <c r="J19" s="53">
        <f t="shared" si="0"/>
        <v>0</v>
      </c>
    </row>
    <row r="20" spans="2:10" ht="14.45" customHeight="1" thickBot="1">
      <c r="B20" s="233"/>
      <c r="C20" s="220" t="s">
        <v>120</v>
      </c>
      <c r="D20" s="222"/>
      <c r="E20" s="50">
        <v>0</v>
      </c>
      <c r="F20" s="43">
        <f>'CESIONES INDIVIDUALES'!E9</f>
        <v>0</v>
      </c>
      <c r="G20" s="43">
        <f>E20</f>
        <v>0</v>
      </c>
      <c r="H20" s="45">
        <f>'CESIONES INDIVIDUALES'!F9</f>
        <v>0</v>
      </c>
      <c r="I20" s="43">
        <f>'CESIONES INDIVIDUALES'!G9</f>
        <v>0</v>
      </c>
      <c r="J20" s="44">
        <v>0</v>
      </c>
    </row>
    <row r="21" spans="2:10" ht="13.5" thickBot="1">
      <c r="B21" s="220" t="s">
        <v>19</v>
      </c>
      <c r="C21" s="221"/>
      <c r="D21" s="222"/>
      <c r="E21" s="54">
        <f>SUM(E14+E18+E19+E20)</f>
        <v>6889.9983699999993</v>
      </c>
      <c r="F21" s="55">
        <f>SUM(F14+F18+F19+F20)</f>
        <v>3.5527136788005009E-15</v>
      </c>
      <c r="G21" s="56">
        <f>E21+F21</f>
        <v>6889.9983699999993</v>
      </c>
      <c r="H21" s="55">
        <f>SUM(H14+H18+H19+H20)</f>
        <v>2430.0370000000003</v>
      </c>
      <c r="I21" s="56">
        <f>G21-H21</f>
        <v>4459.9613699999991</v>
      </c>
      <c r="J21" s="57">
        <f>H21/G21</f>
        <v>0.35269050433752142</v>
      </c>
    </row>
    <row r="22" spans="2:10" ht="13.5" hidden="1" thickBot="1">
      <c r="J22" s="106">
        <v>1</v>
      </c>
    </row>
    <row r="23" spans="2:10" ht="13.5" thickBot="1">
      <c r="B23" s="58" t="s">
        <v>167</v>
      </c>
      <c r="C23" s="59" t="s">
        <v>166</v>
      </c>
    </row>
    <row r="26" spans="2:10">
      <c r="D26" s="112"/>
    </row>
  </sheetData>
  <mergeCells count="8">
    <mergeCell ref="C6:C14"/>
    <mergeCell ref="B21:D21"/>
    <mergeCell ref="B2:J2"/>
    <mergeCell ref="B3:J3"/>
    <mergeCell ref="C15:C18"/>
    <mergeCell ref="C19:D19"/>
    <mergeCell ref="B6:B20"/>
    <mergeCell ref="C20:D20"/>
  </mergeCells>
  <conditionalFormatting sqref="J6:J22">
    <cfRule type="dataBar" priority="2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{8961CEA0-9DFB-41B7-BFE9-FFA83FB04F26}</x14:id>
        </ext>
      </extLst>
    </cfRule>
  </conditionalFormatting>
  <conditionalFormatting sqref="J6:J21">
    <cfRule type="dataBar" priority="4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{EC640222-BFCC-4949-AD59-4D56BFAA4060}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61CEA0-9DFB-41B7-BFE9-FFA83FB04F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J6:J22</xm:sqref>
        </x14:conditionalFormatting>
        <x14:conditionalFormatting xmlns:xm="http://schemas.microsoft.com/office/excel/2006/main">
          <x14:cfRule type="dataBar" id="{EC640222-BFCC-4949-AD59-4D56BFAA40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0"/>
  <sheetViews>
    <sheetView showGridLines="0" zoomScaleNormal="100" workbookViewId="0">
      <selection activeCell="H20" sqref="H20"/>
    </sheetView>
  </sheetViews>
  <sheetFormatPr baseColWidth="10" defaultColWidth="11.42578125" defaultRowHeight="12"/>
  <cols>
    <col min="1" max="1" width="11.42578125" style="1"/>
    <col min="2" max="2" width="22" style="1" bestFit="1" customWidth="1"/>
    <col min="3" max="3" width="14.140625" style="1" customWidth="1"/>
    <col min="4" max="4" width="7.5703125" style="1" bestFit="1" customWidth="1"/>
    <col min="5" max="5" width="24.28515625" style="1" customWidth="1"/>
    <col min="6" max="6" width="15.85546875" style="1" customWidth="1"/>
    <col min="7" max="8" width="18.7109375" style="1" customWidth="1"/>
    <col min="9" max="9" width="11.42578125" style="1"/>
    <col min="10" max="10" width="15.140625" style="1" customWidth="1"/>
    <col min="11" max="11" width="11.42578125" style="1"/>
    <col min="12" max="12" width="19" style="1" bestFit="1" customWidth="1"/>
    <col min="13" max="13" width="15.5703125" style="1" bestFit="1" customWidth="1"/>
    <col min="14" max="14" width="20.7109375" style="1" customWidth="1"/>
    <col min="15" max="15" width="12.42578125" style="1" bestFit="1" customWidth="1"/>
    <col min="16" max="16" width="10.5703125" style="1" bestFit="1" customWidth="1"/>
    <col min="17" max="17" width="10.42578125" style="1" bestFit="1" customWidth="1"/>
    <col min="18" max="16384" width="11.42578125" style="1"/>
  </cols>
  <sheetData>
    <row r="1" spans="2:17" ht="18" customHeight="1" thickBot="1"/>
    <row r="2" spans="2:17" ht="15">
      <c r="B2" s="223" t="s">
        <v>169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2:17" ht="18.75" customHeight="1" thickBot="1">
      <c r="B3" s="234">
        <f>'RESUMEN '!B3:J3</f>
        <v>44726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6"/>
    </row>
    <row r="4" spans="2:17" ht="12.75" thickBot="1"/>
    <row r="5" spans="2:17">
      <c r="B5" s="61" t="s">
        <v>23</v>
      </c>
      <c r="C5" s="62" t="s">
        <v>24</v>
      </c>
      <c r="D5" s="62" t="s">
        <v>25</v>
      </c>
      <c r="E5" s="62" t="s">
        <v>2</v>
      </c>
      <c r="F5" s="62" t="s">
        <v>3</v>
      </c>
      <c r="G5" s="62" t="s">
        <v>4</v>
      </c>
      <c r="H5" s="62" t="s">
        <v>5</v>
      </c>
      <c r="I5" s="62" t="s">
        <v>6</v>
      </c>
      <c r="J5" s="63" t="s">
        <v>7</v>
      </c>
      <c r="K5" s="62" t="s">
        <v>26</v>
      </c>
      <c r="L5" s="62" t="s">
        <v>2</v>
      </c>
      <c r="M5" s="62" t="s">
        <v>3</v>
      </c>
      <c r="N5" s="62" t="s">
        <v>4</v>
      </c>
      <c r="O5" s="62" t="s">
        <v>5</v>
      </c>
      <c r="P5" s="62" t="s">
        <v>6</v>
      </c>
      <c r="Q5" s="64" t="s">
        <v>27</v>
      </c>
    </row>
    <row r="6" spans="2:17">
      <c r="B6" s="244" t="s">
        <v>28</v>
      </c>
      <c r="C6" s="237" t="s">
        <v>23</v>
      </c>
      <c r="D6" s="71" t="s">
        <v>59</v>
      </c>
      <c r="E6" s="35">
        <v>3</v>
      </c>
      <c r="F6" s="33"/>
      <c r="G6" s="33">
        <f>E6+F6</f>
        <v>3</v>
      </c>
      <c r="H6" s="73"/>
      <c r="I6" s="33">
        <f>G6-H6</f>
        <v>3</v>
      </c>
      <c r="J6" s="34">
        <f>H6/G6</f>
        <v>0</v>
      </c>
      <c r="K6" s="10" t="s">
        <v>87</v>
      </c>
      <c r="L6" s="240">
        <f>E6+E7</f>
        <v>4</v>
      </c>
      <c r="M6" s="240">
        <f>F6+F7</f>
        <v>0</v>
      </c>
      <c r="N6" s="240">
        <f>L6+M6</f>
        <v>4</v>
      </c>
      <c r="O6" s="240">
        <f>H6+H7</f>
        <v>0</v>
      </c>
      <c r="P6" s="240">
        <f>N6-O6</f>
        <v>4</v>
      </c>
      <c r="Q6" s="242">
        <f>O6/N6</f>
        <v>0</v>
      </c>
    </row>
    <row r="7" spans="2:17">
      <c r="B7" s="245"/>
      <c r="C7" s="238"/>
      <c r="D7" s="71" t="s">
        <v>60</v>
      </c>
      <c r="E7" s="35">
        <v>1</v>
      </c>
      <c r="F7" s="33"/>
      <c r="G7" s="33">
        <f>E7+F7+I6</f>
        <v>4</v>
      </c>
      <c r="H7" s="73"/>
      <c r="I7" s="33">
        <f>G7-H7</f>
        <v>4</v>
      </c>
      <c r="J7" s="34">
        <f t="shared" ref="J7:J29" si="0">H7/G7</f>
        <v>0</v>
      </c>
      <c r="K7" s="10" t="s">
        <v>87</v>
      </c>
      <c r="L7" s="241"/>
      <c r="M7" s="241"/>
      <c r="N7" s="241"/>
      <c r="O7" s="241"/>
      <c r="P7" s="241"/>
      <c r="Q7" s="243"/>
    </row>
    <row r="8" spans="2:17">
      <c r="B8" s="244" t="s">
        <v>29</v>
      </c>
      <c r="C8" s="237" t="s">
        <v>23</v>
      </c>
      <c r="D8" s="71" t="s">
        <v>59</v>
      </c>
      <c r="E8" s="35">
        <v>3</v>
      </c>
      <c r="F8" s="33"/>
      <c r="G8" s="33">
        <f>E8+F8</f>
        <v>3</v>
      </c>
      <c r="H8" s="73"/>
      <c r="I8" s="33">
        <f>G8-H8</f>
        <v>3</v>
      </c>
      <c r="J8" s="34">
        <f t="shared" si="0"/>
        <v>0</v>
      </c>
      <c r="K8" s="10" t="s">
        <v>87</v>
      </c>
      <c r="L8" s="240">
        <f t="shared" ref="L8" si="1">E8+E9</f>
        <v>4</v>
      </c>
      <c r="M8" s="240">
        <f t="shared" ref="M8" si="2">F8+F9</f>
        <v>0</v>
      </c>
      <c r="N8" s="240">
        <f t="shared" ref="N8" si="3">L8+M8</f>
        <v>4</v>
      </c>
      <c r="O8" s="240">
        <f t="shared" ref="O8" si="4">H8+H9</f>
        <v>0</v>
      </c>
      <c r="P8" s="240">
        <f t="shared" ref="P8" si="5">N8-O8</f>
        <v>4</v>
      </c>
      <c r="Q8" s="242">
        <f t="shared" ref="Q8" si="6">O8/N8</f>
        <v>0</v>
      </c>
    </row>
    <row r="9" spans="2:17">
      <c r="B9" s="245"/>
      <c r="C9" s="238"/>
      <c r="D9" s="71" t="s">
        <v>60</v>
      </c>
      <c r="E9" s="35">
        <v>1</v>
      </c>
      <c r="F9" s="33"/>
      <c r="G9" s="33">
        <f>E9+F9+I8</f>
        <v>4</v>
      </c>
      <c r="H9" s="35"/>
      <c r="I9" s="33">
        <f>G9-H9</f>
        <v>4</v>
      </c>
      <c r="J9" s="34">
        <f t="shared" si="0"/>
        <v>0</v>
      </c>
      <c r="K9" s="10" t="s">
        <v>87</v>
      </c>
      <c r="L9" s="241"/>
      <c r="M9" s="241"/>
      <c r="N9" s="241"/>
      <c r="O9" s="241"/>
      <c r="P9" s="241"/>
      <c r="Q9" s="243"/>
    </row>
    <row r="10" spans="2:17">
      <c r="B10" s="244" t="s">
        <v>30</v>
      </c>
      <c r="C10" s="237" t="s">
        <v>54</v>
      </c>
      <c r="D10" s="71" t="s">
        <v>59</v>
      </c>
      <c r="E10" s="35">
        <v>167.62</v>
      </c>
      <c r="F10" s="33">
        <v>-18.62</v>
      </c>
      <c r="G10" s="33">
        <f t="shared" ref="G10" si="7">E10+F10</f>
        <v>149</v>
      </c>
      <c r="H10" s="337">
        <v>76.180999999999997</v>
      </c>
      <c r="I10" s="33">
        <f t="shared" ref="I10:I19" si="8">G10-H10</f>
        <v>72.819000000000003</v>
      </c>
      <c r="J10" s="34">
        <f t="shared" si="0"/>
        <v>0.51128187919463086</v>
      </c>
      <c r="K10" s="10" t="s">
        <v>87</v>
      </c>
      <c r="L10" s="240">
        <f t="shared" ref="L10" si="9">E10+E11</f>
        <v>186.18</v>
      </c>
      <c r="M10" s="240">
        <f t="shared" ref="M10" si="10">F10+F11</f>
        <v>-18.62</v>
      </c>
      <c r="N10" s="240">
        <f t="shared" ref="N10" si="11">L10+M10</f>
        <v>167.56</v>
      </c>
      <c r="O10" s="240">
        <f t="shared" ref="O10" si="12">H10+H11</f>
        <v>76.180999999999997</v>
      </c>
      <c r="P10" s="240">
        <f t="shared" ref="P10" si="13">N10-O10</f>
        <v>91.379000000000005</v>
      </c>
      <c r="Q10" s="242">
        <f t="shared" ref="Q10" si="14">O10/N10</f>
        <v>0.45464908092623535</v>
      </c>
    </row>
    <row r="11" spans="2:17">
      <c r="B11" s="246"/>
      <c r="C11" s="238"/>
      <c r="D11" s="71" t="s">
        <v>60</v>
      </c>
      <c r="E11" s="35">
        <v>18.559999999999999</v>
      </c>
      <c r="F11" s="33"/>
      <c r="G11" s="33">
        <f t="shared" ref="G11" si="15">E11+F11+I10</f>
        <v>91.379000000000005</v>
      </c>
      <c r="H11" s="35"/>
      <c r="I11" s="33">
        <f t="shared" si="8"/>
        <v>91.379000000000005</v>
      </c>
      <c r="J11" s="34">
        <f t="shared" si="0"/>
        <v>0</v>
      </c>
      <c r="K11" s="10" t="s">
        <v>87</v>
      </c>
      <c r="L11" s="241"/>
      <c r="M11" s="241"/>
      <c r="N11" s="241"/>
      <c r="O11" s="241"/>
      <c r="P11" s="241"/>
      <c r="Q11" s="243"/>
    </row>
    <row r="12" spans="2:17">
      <c r="B12" s="246"/>
      <c r="C12" s="237" t="s">
        <v>55</v>
      </c>
      <c r="D12" s="71" t="s">
        <v>59</v>
      </c>
      <c r="E12" s="35">
        <v>157.21600000000001</v>
      </c>
      <c r="F12" s="33"/>
      <c r="G12" s="33">
        <f t="shared" ref="G12" si="16">E12+F12</f>
        <v>157.21600000000001</v>
      </c>
      <c r="H12" s="338">
        <v>146.953</v>
      </c>
      <c r="I12" s="33">
        <f t="shared" si="8"/>
        <v>10.263000000000005</v>
      </c>
      <c r="J12" s="34">
        <f t="shared" si="0"/>
        <v>0.9347203846936698</v>
      </c>
      <c r="K12" s="10" t="s">
        <v>87</v>
      </c>
      <c r="L12" s="240">
        <f t="shared" ref="L12" si="17">E12+E13</f>
        <v>174.62400000000002</v>
      </c>
      <c r="M12" s="240">
        <f t="shared" ref="M12" si="18">F12+F13</f>
        <v>0</v>
      </c>
      <c r="N12" s="240">
        <f t="shared" ref="N12" si="19">L12+M12</f>
        <v>174.62400000000002</v>
      </c>
      <c r="O12" s="240">
        <f t="shared" ref="O12" si="20">H12+H13</f>
        <v>146.953</v>
      </c>
      <c r="P12" s="240">
        <f t="shared" ref="P12" si="21">N12-O12</f>
        <v>27.671000000000021</v>
      </c>
      <c r="Q12" s="242">
        <f t="shared" ref="Q12" si="22">O12/N12</f>
        <v>0.84153953637529766</v>
      </c>
    </row>
    <row r="13" spans="2:17">
      <c r="B13" s="246"/>
      <c r="C13" s="238"/>
      <c r="D13" s="71" t="s">
        <v>60</v>
      </c>
      <c r="E13" s="35">
        <v>17.408000000000001</v>
      </c>
      <c r="F13" s="33"/>
      <c r="G13" s="33">
        <f t="shared" ref="G13" si="23">E13+F13+I12</f>
        <v>27.671000000000006</v>
      </c>
      <c r="H13" s="35"/>
      <c r="I13" s="33">
        <f t="shared" si="8"/>
        <v>27.671000000000006</v>
      </c>
      <c r="J13" s="34">
        <f t="shared" si="0"/>
        <v>0</v>
      </c>
      <c r="K13" s="10" t="s">
        <v>87</v>
      </c>
      <c r="L13" s="241"/>
      <c r="M13" s="241"/>
      <c r="N13" s="241"/>
      <c r="O13" s="241"/>
      <c r="P13" s="241"/>
      <c r="Q13" s="243"/>
    </row>
    <row r="14" spans="2:17">
      <c r="B14" s="246"/>
      <c r="C14" s="237" t="s">
        <v>56</v>
      </c>
      <c r="D14" s="71" t="s">
        <v>59</v>
      </c>
      <c r="E14" s="35">
        <v>121.38</v>
      </c>
      <c r="F14" s="33"/>
      <c r="G14" s="33">
        <f t="shared" ref="G14" si="24">E14+F14</f>
        <v>121.38</v>
      </c>
      <c r="H14" s="338">
        <v>123.126</v>
      </c>
      <c r="I14" s="33">
        <f t="shared" si="8"/>
        <v>-1.7460000000000093</v>
      </c>
      <c r="J14" s="34">
        <f t="shared" si="0"/>
        <v>1.0143845773603559</v>
      </c>
      <c r="K14" s="339">
        <v>44719</v>
      </c>
      <c r="L14" s="240">
        <f t="shared" ref="L14" si="25">E14+E15</f>
        <v>134.82</v>
      </c>
      <c r="M14" s="240">
        <f t="shared" ref="M14" si="26">F14+F15</f>
        <v>0</v>
      </c>
      <c r="N14" s="240">
        <f t="shared" ref="N14" si="27">L14+M14</f>
        <v>134.82</v>
      </c>
      <c r="O14" s="240">
        <f t="shared" ref="O14" si="28">H14+H15</f>
        <v>123.126</v>
      </c>
      <c r="P14" s="240">
        <f t="shared" ref="P14" si="29">N14-O14</f>
        <v>11.693999999999988</v>
      </c>
      <c r="Q14" s="242">
        <f t="shared" ref="Q14" si="30">O14/N14</f>
        <v>0.9132621272808189</v>
      </c>
    </row>
    <row r="15" spans="2:17">
      <c r="B15" s="246"/>
      <c r="C15" s="238"/>
      <c r="D15" s="71" t="s">
        <v>60</v>
      </c>
      <c r="E15" s="35">
        <v>13.44</v>
      </c>
      <c r="F15" s="33"/>
      <c r="G15" s="33">
        <f t="shared" ref="G15" si="31">E15+F15+I14</f>
        <v>11.69399999999999</v>
      </c>
      <c r="H15" s="35"/>
      <c r="I15" s="33">
        <f t="shared" si="8"/>
        <v>11.69399999999999</v>
      </c>
      <c r="J15" s="34">
        <f t="shared" si="0"/>
        <v>0</v>
      </c>
      <c r="K15" s="10" t="s">
        <v>87</v>
      </c>
      <c r="L15" s="241"/>
      <c r="M15" s="241"/>
      <c r="N15" s="241"/>
      <c r="O15" s="241"/>
      <c r="P15" s="241"/>
      <c r="Q15" s="243"/>
    </row>
    <row r="16" spans="2:17">
      <c r="B16" s="246"/>
      <c r="C16" s="237" t="s">
        <v>57</v>
      </c>
      <c r="D16" s="71" t="s">
        <v>59</v>
      </c>
      <c r="E16" s="35">
        <v>114.444</v>
      </c>
      <c r="F16" s="33"/>
      <c r="G16" s="33">
        <f t="shared" ref="G16" si="32">E16+F16</f>
        <v>114.444</v>
      </c>
      <c r="H16" s="338">
        <v>24.318999999999999</v>
      </c>
      <c r="I16" s="33">
        <f t="shared" si="8"/>
        <v>90.125</v>
      </c>
      <c r="J16" s="34">
        <f t="shared" si="0"/>
        <v>0.21249694173569605</v>
      </c>
      <c r="K16" s="10" t="s">
        <v>87</v>
      </c>
      <c r="L16" s="240">
        <f t="shared" ref="L16" si="33">E16+E17</f>
        <v>127.116</v>
      </c>
      <c r="M16" s="240">
        <f t="shared" ref="M16" si="34">F16+F17</f>
        <v>0</v>
      </c>
      <c r="N16" s="240">
        <f t="shared" ref="N16" si="35">L16+M16</f>
        <v>127.116</v>
      </c>
      <c r="O16" s="240">
        <f t="shared" ref="O16" si="36">H16+H17</f>
        <v>24.318999999999999</v>
      </c>
      <c r="P16" s="240">
        <f t="shared" ref="P16" si="37">N16-O16</f>
        <v>102.797</v>
      </c>
      <c r="Q16" s="242">
        <f t="shared" ref="Q16" si="38">O16/N16</f>
        <v>0.19131344598634317</v>
      </c>
    </row>
    <row r="17" spans="2:17">
      <c r="B17" s="246"/>
      <c r="C17" s="238"/>
      <c r="D17" s="71" t="s">
        <v>60</v>
      </c>
      <c r="E17" s="35">
        <v>12.672000000000001</v>
      </c>
      <c r="F17" s="33"/>
      <c r="G17" s="33">
        <f t="shared" ref="G17" si="39">E17+F17+I16</f>
        <v>102.797</v>
      </c>
      <c r="H17" s="35"/>
      <c r="I17" s="33">
        <f t="shared" si="8"/>
        <v>102.797</v>
      </c>
      <c r="J17" s="34">
        <f t="shared" si="0"/>
        <v>0</v>
      </c>
      <c r="K17" s="10" t="s">
        <v>87</v>
      </c>
      <c r="L17" s="241"/>
      <c r="M17" s="241"/>
      <c r="N17" s="241"/>
      <c r="O17" s="241"/>
      <c r="P17" s="241"/>
      <c r="Q17" s="243"/>
    </row>
    <row r="18" spans="2:17">
      <c r="B18" s="246"/>
      <c r="C18" s="237" t="s">
        <v>58</v>
      </c>
      <c r="D18" s="71" t="s">
        <v>59</v>
      </c>
      <c r="E18" s="35">
        <v>17.34</v>
      </c>
      <c r="F18" s="33"/>
      <c r="G18" s="33">
        <f t="shared" ref="G18" si="40">E18+F18</f>
        <v>17.34</v>
      </c>
      <c r="H18" s="338">
        <v>18.221</v>
      </c>
      <c r="I18" s="33">
        <f t="shared" si="8"/>
        <v>-0.88100000000000023</v>
      </c>
      <c r="J18" s="34">
        <f t="shared" si="0"/>
        <v>1.05080738177624</v>
      </c>
      <c r="K18" s="209">
        <v>44669</v>
      </c>
      <c r="L18" s="240">
        <f t="shared" ref="L18" si="41">E18+E19</f>
        <v>19.259999999999998</v>
      </c>
      <c r="M18" s="240">
        <f t="shared" ref="M18" si="42">F18+F19</f>
        <v>0</v>
      </c>
      <c r="N18" s="240">
        <f t="shared" ref="N18" si="43">L18+M18</f>
        <v>19.259999999999998</v>
      </c>
      <c r="O18" s="240">
        <f t="shared" ref="O18" si="44">H18+H19</f>
        <v>18.221</v>
      </c>
      <c r="P18" s="240">
        <f t="shared" ref="P18" si="45">N18-O18</f>
        <v>1.0389999999999979</v>
      </c>
      <c r="Q18" s="242">
        <f t="shared" ref="Q18" si="46">O18/N18</f>
        <v>0.94605399792315692</v>
      </c>
    </row>
    <row r="19" spans="2:17" ht="13.5" customHeight="1">
      <c r="B19" s="245"/>
      <c r="C19" s="238"/>
      <c r="D19" s="71" t="s">
        <v>60</v>
      </c>
      <c r="E19" s="35">
        <v>1.92</v>
      </c>
      <c r="F19" s="33"/>
      <c r="G19" s="33">
        <f>E19+F19+I18</f>
        <v>1.0389999999999997</v>
      </c>
      <c r="H19" s="35"/>
      <c r="I19" s="33">
        <f t="shared" si="8"/>
        <v>1.0389999999999997</v>
      </c>
      <c r="J19" s="34">
        <f t="shared" si="0"/>
        <v>0</v>
      </c>
      <c r="K19" s="10" t="s">
        <v>87</v>
      </c>
      <c r="L19" s="241"/>
      <c r="M19" s="241"/>
      <c r="N19" s="241"/>
      <c r="O19" s="241"/>
      <c r="P19" s="241"/>
      <c r="Q19" s="243"/>
    </row>
    <row r="20" spans="2:17">
      <c r="B20" s="244" t="s">
        <v>31</v>
      </c>
      <c r="C20" s="237" t="s">
        <v>23</v>
      </c>
      <c r="D20" s="71" t="s">
        <v>59</v>
      </c>
      <c r="E20" s="35">
        <v>599</v>
      </c>
      <c r="F20" s="33"/>
      <c r="G20" s="33">
        <f t="shared" ref="G20" si="47">E20+F20</f>
        <v>599</v>
      </c>
      <c r="H20" s="338">
        <v>369.76</v>
      </c>
      <c r="I20" s="33">
        <f>G20-H20</f>
        <v>229.24</v>
      </c>
      <c r="J20" s="34">
        <f t="shared" si="0"/>
        <v>0.61729549248747917</v>
      </c>
      <c r="K20" s="10" t="s">
        <v>87</v>
      </c>
      <c r="L20" s="240">
        <f>E20+E21</f>
        <v>665</v>
      </c>
      <c r="M20" s="240">
        <f t="shared" ref="M20" si="48">F20+F21</f>
        <v>0</v>
      </c>
      <c r="N20" s="240">
        <f t="shared" ref="N20" si="49">L20+M20</f>
        <v>665</v>
      </c>
      <c r="O20" s="240">
        <f t="shared" ref="O20" si="50">H20+H21</f>
        <v>369.76</v>
      </c>
      <c r="P20" s="240">
        <f t="shared" ref="P20" si="51">N20-O20</f>
        <v>295.24</v>
      </c>
      <c r="Q20" s="242">
        <f t="shared" ref="Q20" si="52">O20/N20</f>
        <v>0.55603007518796987</v>
      </c>
    </row>
    <row r="21" spans="2:17">
      <c r="B21" s="246"/>
      <c r="C21" s="239"/>
      <c r="D21" s="71" t="s">
        <v>60</v>
      </c>
      <c r="E21" s="35">
        <v>66</v>
      </c>
      <c r="F21" s="33"/>
      <c r="G21" s="33">
        <f>E21+F21+I20</f>
        <v>295.24</v>
      </c>
      <c r="H21" s="35"/>
      <c r="I21" s="33">
        <f>G21-H21</f>
        <v>295.24</v>
      </c>
      <c r="J21" s="34">
        <f t="shared" si="0"/>
        <v>0</v>
      </c>
      <c r="K21" s="10" t="s">
        <v>87</v>
      </c>
      <c r="L21" s="241"/>
      <c r="M21" s="241"/>
      <c r="N21" s="241"/>
      <c r="O21" s="241"/>
      <c r="P21" s="241"/>
      <c r="Q21" s="243"/>
    </row>
    <row r="22" spans="2:17">
      <c r="B22" s="244" t="s">
        <v>32</v>
      </c>
      <c r="C22" s="237" t="s">
        <v>23</v>
      </c>
      <c r="D22" s="71" t="s">
        <v>59</v>
      </c>
      <c r="E22" s="35">
        <v>3</v>
      </c>
      <c r="F22" s="33"/>
      <c r="G22" s="33">
        <f t="shared" ref="G22" si="53">E22+F22</f>
        <v>3</v>
      </c>
      <c r="H22" s="35"/>
      <c r="I22" s="33">
        <f t="shared" ref="I22:I23" si="54">G22-H22</f>
        <v>3</v>
      </c>
      <c r="J22" s="34">
        <f t="shared" si="0"/>
        <v>0</v>
      </c>
      <c r="K22" s="10" t="s">
        <v>87</v>
      </c>
      <c r="L22" s="240">
        <f t="shared" ref="L22" si="55">E22+E23</f>
        <v>4</v>
      </c>
      <c r="M22" s="240">
        <f t="shared" ref="M22" si="56">F22+F23</f>
        <v>0</v>
      </c>
      <c r="N22" s="240">
        <f t="shared" ref="N22" si="57">L22+M22</f>
        <v>4</v>
      </c>
      <c r="O22" s="240">
        <f t="shared" ref="O22" si="58">H22+H23</f>
        <v>0</v>
      </c>
      <c r="P22" s="240">
        <f t="shared" ref="P22" si="59">N22-O22</f>
        <v>4</v>
      </c>
      <c r="Q22" s="242">
        <f t="shared" ref="Q22" si="60">O22/N22</f>
        <v>0</v>
      </c>
    </row>
    <row r="23" spans="2:17">
      <c r="B23" s="245"/>
      <c r="C23" s="238"/>
      <c r="D23" s="71" t="s">
        <v>60</v>
      </c>
      <c r="E23" s="35">
        <v>1</v>
      </c>
      <c r="F23" s="33"/>
      <c r="G23" s="33">
        <f t="shared" ref="G23" si="61">E23+F23+I22</f>
        <v>4</v>
      </c>
      <c r="H23" s="35"/>
      <c r="I23" s="33">
        <f t="shared" si="54"/>
        <v>4</v>
      </c>
      <c r="J23" s="34">
        <f t="shared" si="0"/>
        <v>0</v>
      </c>
      <c r="K23" s="10" t="s">
        <v>87</v>
      </c>
      <c r="L23" s="241"/>
      <c r="M23" s="241"/>
      <c r="N23" s="241"/>
      <c r="O23" s="241"/>
      <c r="P23" s="241"/>
      <c r="Q23" s="243"/>
    </row>
    <row r="24" spans="2:17">
      <c r="B24" s="244" t="s">
        <v>33</v>
      </c>
      <c r="C24" s="237" t="s">
        <v>23</v>
      </c>
      <c r="D24" s="71" t="s">
        <v>59</v>
      </c>
      <c r="E24" s="35">
        <v>3</v>
      </c>
      <c r="F24" s="33"/>
      <c r="G24" s="33">
        <f t="shared" ref="G24" si="62">E24+F24</f>
        <v>3</v>
      </c>
      <c r="H24" s="35"/>
      <c r="I24" s="33">
        <f t="shared" ref="I24:I27" si="63">G24-H24</f>
        <v>3</v>
      </c>
      <c r="J24" s="34">
        <f t="shared" si="0"/>
        <v>0</v>
      </c>
      <c r="K24" s="10" t="s">
        <v>87</v>
      </c>
      <c r="L24" s="240">
        <f t="shared" ref="L24" si="64">E24+E25</f>
        <v>4</v>
      </c>
      <c r="M24" s="240">
        <f t="shared" ref="M24" si="65">F24+F25</f>
        <v>0</v>
      </c>
      <c r="N24" s="240">
        <f t="shared" ref="N24" si="66">L24+M24</f>
        <v>4</v>
      </c>
      <c r="O24" s="240">
        <f t="shared" ref="O24" si="67">H24+H25</f>
        <v>0</v>
      </c>
      <c r="P24" s="240">
        <f t="shared" ref="P24" si="68">N24-O24</f>
        <v>4</v>
      </c>
      <c r="Q24" s="242">
        <f t="shared" ref="Q24" si="69">O24/N24</f>
        <v>0</v>
      </c>
    </row>
    <row r="25" spans="2:17">
      <c r="B25" s="245"/>
      <c r="C25" s="238"/>
      <c r="D25" s="71" t="s">
        <v>60</v>
      </c>
      <c r="E25" s="35">
        <v>1</v>
      </c>
      <c r="F25" s="33"/>
      <c r="G25" s="33">
        <f t="shared" ref="G25" si="70">E25+F25+I24</f>
        <v>4</v>
      </c>
      <c r="H25" s="35"/>
      <c r="I25" s="33">
        <f t="shared" si="63"/>
        <v>4</v>
      </c>
      <c r="J25" s="34">
        <f t="shared" si="0"/>
        <v>0</v>
      </c>
      <c r="K25" s="10" t="s">
        <v>87</v>
      </c>
      <c r="L25" s="241"/>
      <c r="M25" s="241"/>
      <c r="N25" s="241"/>
      <c r="O25" s="241"/>
      <c r="P25" s="241"/>
      <c r="Q25" s="243"/>
    </row>
    <row r="26" spans="2:17">
      <c r="B26" s="244" t="s">
        <v>34</v>
      </c>
      <c r="C26" s="237" t="s">
        <v>23</v>
      </c>
      <c r="D26" s="71" t="s">
        <v>59</v>
      </c>
      <c r="E26" s="35">
        <v>3</v>
      </c>
      <c r="F26" s="33"/>
      <c r="G26" s="33">
        <f t="shared" ref="G26" si="71">E26+F26</f>
        <v>3</v>
      </c>
      <c r="H26" s="35"/>
      <c r="I26" s="33">
        <f t="shared" si="63"/>
        <v>3</v>
      </c>
      <c r="J26" s="34">
        <f t="shared" si="0"/>
        <v>0</v>
      </c>
      <c r="K26" s="10" t="s">
        <v>87</v>
      </c>
      <c r="L26" s="240">
        <f>E26+E27</f>
        <v>4</v>
      </c>
      <c r="M26" s="240">
        <f t="shared" ref="M26" si="72">F26+F27</f>
        <v>0</v>
      </c>
      <c r="N26" s="240">
        <f t="shared" ref="N26" si="73">L26+M26</f>
        <v>4</v>
      </c>
      <c r="O26" s="240">
        <f t="shared" ref="O26" si="74">H26+H27</f>
        <v>0</v>
      </c>
      <c r="P26" s="240">
        <f t="shared" ref="P26" si="75">N26-O26</f>
        <v>4</v>
      </c>
      <c r="Q26" s="242">
        <f t="shared" ref="Q26" si="76">O26/N26</f>
        <v>0</v>
      </c>
    </row>
    <row r="27" spans="2:17">
      <c r="B27" s="245"/>
      <c r="C27" s="238"/>
      <c r="D27" s="71" t="s">
        <v>60</v>
      </c>
      <c r="E27" s="35">
        <v>1</v>
      </c>
      <c r="F27" s="33"/>
      <c r="G27" s="33">
        <f t="shared" ref="G27" si="77">E27+F27+I26</f>
        <v>4</v>
      </c>
      <c r="H27" s="35"/>
      <c r="I27" s="33">
        <f t="shared" si="63"/>
        <v>4</v>
      </c>
      <c r="J27" s="34">
        <f t="shared" si="0"/>
        <v>0</v>
      </c>
      <c r="K27" s="10" t="s">
        <v>87</v>
      </c>
      <c r="L27" s="241"/>
      <c r="M27" s="241"/>
      <c r="N27" s="241"/>
      <c r="O27" s="241"/>
      <c r="P27" s="241"/>
      <c r="Q27" s="243"/>
    </row>
    <row r="28" spans="2:17">
      <c r="B28" s="72" t="s">
        <v>15</v>
      </c>
      <c r="C28" s="71" t="s">
        <v>96</v>
      </c>
      <c r="D28" s="71" t="s">
        <v>62</v>
      </c>
      <c r="E28" s="35">
        <v>25</v>
      </c>
      <c r="F28" s="33"/>
      <c r="G28" s="33">
        <f>E28+F28</f>
        <v>25</v>
      </c>
      <c r="H28" s="35"/>
      <c r="I28" s="33">
        <f>G28-H28</f>
        <v>25</v>
      </c>
      <c r="J28" s="34">
        <f t="shared" si="0"/>
        <v>0</v>
      </c>
      <c r="K28" s="10" t="s">
        <v>87</v>
      </c>
      <c r="L28" s="60">
        <f>E28</f>
        <v>25</v>
      </c>
      <c r="M28" s="60">
        <f>F28</f>
        <v>0</v>
      </c>
      <c r="N28" s="60">
        <f t="shared" ref="N28:Q29" si="78">G28</f>
        <v>25</v>
      </c>
      <c r="O28" s="60">
        <f t="shared" si="78"/>
        <v>0</v>
      </c>
      <c r="P28" s="60">
        <f t="shared" si="78"/>
        <v>25</v>
      </c>
      <c r="Q28" s="65">
        <f t="shared" si="78"/>
        <v>0</v>
      </c>
    </row>
    <row r="29" spans="2:17" ht="12.75" thickBot="1">
      <c r="B29" s="247" t="s">
        <v>19</v>
      </c>
      <c r="C29" s="248"/>
      <c r="D29" s="249"/>
      <c r="E29" s="66">
        <f>SUM(E6:E28)</f>
        <v>1352</v>
      </c>
      <c r="F29" s="36">
        <f>SUM(F6:F28)</f>
        <v>-18.62</v>
      </c>
      <c r="G29" s="36">
        <f>E29+F29</f>
        <v>1333.38</v>
      </c>
      <c r="H29" s="74">
        <f>SUM(H6:H28)</f>
        <v>758.56</v>
      </c>
      <c r="I29" s="36">
        <f>G29-H29</f>
        <v>574.82000000000016</v>
      </c>
      <c r="J29" s="67">
        <f t="shared" si="0"/>
        <v>0.56890008849690255</v>
      </c>
      <c r="K29" s="68" t="s">
        <v>87</v>
      </c>
      <c r="L29" s="69">
        <f>E29</f>
        <v>1352</v>
      </c>
      <c r="M29" s="69">
        <f t="shared" ref="M29" si="79">F29</f>
        <v>-18.62</v>
      </c>
      <c r="N29" s="69">
        <f t="shared" si="78"/>
        <v>1333.38</v>
      </c>
      <c r="O29" s="69">
        <f t="shared" si="78"/>
        <v>758.56</v>
      </c>
      <c r="P29" s="69">
        <f t="shared" si="78"/>
        <v>574.82000000000016</v>
      </c>
      <c r="Q29" s="70">
        <f t="shared" si="78"/>
        <v>0.56890008849690255</v>
      </c>
    </row>
    <row r="30" spans="2:17" hidden="1">
      <c r="J30" s="105">
        <v>1</v>
      </c>
    </row>
  </sheetData>
  <mergeCells count="87">
    <mergeCell ref="B29:D29"/>
    <mergeCell ref="L20:L21"/>
    <mergeCell ref="M20:M21"/>
    <mergeCell ref="N20:N21"/>
    <mergeCell ref="O20:O21"/>
    <mergeCell ref="B24:B25"/>
    <mergeCell ref="C24:C25"/>
    <mergeCell ref="C26:C27"/>
    <mergeCell ref="B26:B27"/>
    <mergeCell ref="L22:L23"/>
    <mergeCell ref="L24:L25"/>
    <mergeCell ref="L26:L27"/>
    <mergeCell ref="C22:C23"/>
    <mergeCell ref="B22:B23"/>
    <mergeCell ref="Q26:Q27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Q22:Q23"/>
    <mergeCell ref="Q20:Q21"/>
    <mergeCell ref="M18:M19"/>
    <mergeCell ref="N18:N19"/>
    <mergeCell ref="O18:O19"/>
    <mergeCell ref="P18:P19"/>
    <mergeCell ref="Q18:Q19"/>
    <mergeCell ref="P20:P21"/>
    <mergeCell ref="M22:M23"/>
    <mergeCell ref="N22:N23"/>
    <mergeCell ref="O22:O23"/>
    <mergeCell ref="P22:P23"/>
    <mergeCell ref="M16:M17"/>
    <mergeCell ref="N16:N17"/>
    <mergeCell ref="O16:O17"/>
    <mergeCell ref="P16:P17"/>
    <mergeCell ref="Q16:Q17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Q8:Q9"/>
    <mergeCell ref="M10:M11"/>
    <mergeCell ref="N10:N11"/>
    <mergeCell ref="O10:O11"/>
    <mergeCell ref="P10:P11"/>
    <mergeCell ref="Q10:Q11"/>
    <mergeCell ref="L6:L7"/>
    <mergeCell ref="L8:L9"/>
    <mergeCell ref="L10:L11"/>
    <mergeCell ref="L12:L13"/>
    <mergeCell ref="L14:L15"/>
    <mergeCell ref="B6:B7"/>
    <mergeCell ref="B8:B9"/>
    <mergeCell ref="B10:B19"/>
    <mergeCell ref="B20:B21"/>
    <mergeCell ref="C6:C7"/>
    <mergeCell ref="C8:C9"/>
    <mergeCell ref="C10:C11"/>
    <mergeCell ref="C12:C13"/>
    <mergeCell ref="C14:C15"/>
    <mergeCell ref="B2:Q2"/>
    <mergeCell ref="B3:Q3"/>
    <mergeCell ref="C16:C17"/>
    <mergeCell ref="C18:C19"/>
    <mergeCell ref="C20:C21"/>
    <mergeCell ref="L16:L17"/>
    <mergeCell ref="L18:L19"/>
    <mergeCell ref="M6:M7"/>
    <mergeCell ref="N6:N7"/>
    <mergeCell ref="O6:O7"/>
    <mergeCell ref="P6:P7"/>
    <mergeCell ref="Q6:Q7"/>
    <mergeCell ref="M8:M9"/>
    <mergeCell ref="N8:N9"/>
    <mergeCell ref="O8:O9"/>
    <mergeCell ref="P8:P9"/>
  </mergeCells>
  <conditionalFormatting sqref="J6:J29">
    <cfRule type="dataBar" priority="3">
      <dataBar>
        <cfvo type="min"/>
        <cfvo type="max"/>
        <color rgb="FF63C384"/>
      </dataBar>
    </cfRule>
  </conditionalFormatting>
  <conditionalFormatting sqref="J6:J30">
    <cfRule type="dataBar" priority="2">
      <dataBar>
        <cfvo type="min"/>
        <cfvo type="max"/>
        <color rgb="FF63C384"/>
      </dataBar>
    </cfRule>
  </conditionalFormatting>
  <conditionalFormatting sqref="Q6:Q29">
    <cfRule type="cellIs" dxfId="4" priority="1" operator="greaterThan">
      <formula>0.99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18" sqref="F18"/>
    </sheetView>
  </sheetViews>
  <sheetFormatPr baseColWidth="10" defaultRowHeight="15"/>
  <cols>
    <col min="1" max="1" width="11.42578125" style="113"/>
    <col min="2" max="2" width="24.5703125" style="113" bestFit="1" customWidth="1"/>
    <col min="3" max="3" width="13.42578125" style="113" bestFit="1" customWidth="1"/>
    <col min="4" max="4" width="18.5703125" style="113" customWidth="1"/>
    <col min="5" max="5" width="15.140625" style="113" customWidth="1"/>
    <col min="6" max="16384" width="11.42578125" style="113"/>
  </cols>
  <sheetData>
    <row r="1" spans="2:9" ht="15.75">
      <c r="B1" s="250" t="s">
        <v>147</v>
      </c>
      <c r="C1" s="251"/>
      <c r="D1" s="251"/>
      <c r="E1" s="251"/>
      <c r="F1" s="251"/>
      <c r="G1" s="251"/>
      <c r="H1" s="251"/>
      <c r="I1" s="252"/>
    </row>
    <row r="2" spans="2:9" ht="16.5" thickBot="1">
      <c r="B2" s="253">
        <f>'RESUMEN '!B3:J3</f>
        <v>44726</v>
      </c>
      <c r="C2" s="254"/>
      <c r="D2" s="254"/>
      <c r="E2" s="254"/>
      <c r="F2" s="254"/>
      <c r="G2" s="254"/>
      <c r="H2" s="254"/>
      <c r="I2" s="255"/>
    </row>
    <row r="5" spans="2:9" ht="15.75" thickBot="1"/>
    <row r="6" spans="2:9" ht="45.75" thickBot="1">
      <c r="B6" s="125" t="s">
        <v>146</v>
      </c>
      <c r="C6" s="126" t="s">
        <v>145</v>
      </c>
      <c r="D6" s="126" t="s">
        <v>144</v>
      </c>
      <c r="E6" s="126" t="s">
        <v>143</v>
      </c>
      <c r="F6" s="126" t="s">
        <v>142</v>
      </c>
      <c r="G6" s="126" t="s">
        <v>141</v>
      </c>
      <c r="H6" s="126" t="s">
        <v>140</v>
      </c>
      <c r="I6" s="127" t="s">
        <v>139</v>
      </c>
    </row>
    <row r="7" spans="2:9" ht="15.75" thickBot="1">
      <c r="B7" s="139" t="s">
        <v>152</v>
      </c>
      <c r="C7" s="140" t="s">
        <v>23</v>
      </c>
      <c r="D7" s="133" t="s">
        <v>137</v>
      </c>
      <c r="E7" s="141"/>
      <c r="F7" s="140"/>
      <c r="G7" s="141">
        <f t="shared" ref="G7:G12" si="0">E7-F7</f>
        <v>0</v>
      </c>
      <c r="H7" s="142" t="e">
        <f t="shared" ref="H7:H12" si="1">F7/E7</f>
        <v>#DIV/0!</v>
      </c>
      <c r="I7" s="143">
        <v>44329</v>
      </c>
    </row>
    <row r="8" spans="2:9" ht="15.75" thickBot="1">
      <c r="B8" s="131" t="s">
        <v>148</v>
      </c>
      <c r="C8" s="132" t="s">
        <v>23</v>
      </c>
      <c r="D8" s="133" t="s">
        <v>137</v>
      </c>
      <c r="E8" s="134"/>
      <c r="F8" s="132"/>
      <c r="G8" s="132">
        <f t="shared" si="0"/>
        <v>0</v>
      </c>
      <c r="H8" s="135" t="e">
        <f t="shared" si="1"/>
        <v>#DIV/0!</v>
      </c>
      <c r="I8" s="143">
        <v>44329</v>
      </c>
    </row>
    <row r="9" spans="2:9">
      <c r="B9" s="256" t="s">
        <v>138</v>
      </c>
      <c r="C9" s="128" t="s">
        <v>54</v>
      </c>
      <c r="D9" s="128" t="s">
        <v>137</v>
      </c>
      <c r="E9" s="129"/>
      <c r="F9" s="128"/>
      <c r="G9" s="129">
        <f t="shared" si="0"/>
        <v>0</v>
      </c>
      <c r="H9" s="130" t="e">
        <f t="shared" si="1"/>
        <v>#DIV/0!</v>
      </c>
      <c r="I9" s="143">
        <v>44329</v>
      </c>
    </row>
    <row r="10" spans="2:9" ht="15.75" thickBot="1">
      <c r="B10" s="256"/>
      <c r="C10" s="116" t="s">
        <v>55</v>
      </c>
      <c r="D10" s="116" t="s">
        <v>137</v>
      </c>
      <c r="E10" s="115"/>
      <c r="F10" s="116"/>
      <c r="G10" s="115">
        <f t="shared" si="0"/>
        <v>0</v>
      </c>
      <c r="H10" s="114" t="e">
        <f t="shared" si="1"/>
        <v>#DIV/0!</v>
      </c>
      <c r="I10" s="117">
        <v>44312</v>
      </c>
    </row>
    <row r="11" spans="2:9" ht="15.75" thickBot="1">
      <c r="B11" s="256"/>
      <c r="C11" s="116" t="s">
        <v>56</v>
      </c>
      <c r="D11" s="116" t="s">
        <v>137</v>
      </c>
      <c r="E11" s="115"/>
      <c r="F11" s="116"/>
      <c r="G11" s="115">
        <f t="shared" si="0"/>
        <v>0</v>
      </c>
      <c r="H11" s="114" t="e">
        <f t="shared" si="1"/>
        <v>#DIV/0!</v>
      </c>
      <c r="I11" s="143">
        <v>44329</v>
      </c>
    </row>
    <row r="12" spans="2:9" ht="15.75" thickBot="1">
      <c r="B12" s="256"/>
      <c r="C12" s="118" t="s">
        <v>57</v>
      </c>
      <c r="D12" s="118" t="s">
        <v>137</v>
      </c>
      <c r="E12" s="119"/>
      <c r="F12" s="118"/>
      <c r="G12" s="119">
        <f t="shared" si="0"/>
        <v>0</v>
      </c>
      <c r="H12" s="120" t="e">
        <f t="shared" si="1"/>
        <v>#DIV/0!</v>
      </c>
      <c r="I12" s="143">
        <v>44329</v>
      </c>
    </row>
    <row r="13" spans="2:9" ht="15.75" thickBot="1">
      <c r="B13" s="136" t="s">
        <v>149</v>
      </c>
      <c r="C13" s="133" t="s">
        <v>23</v>
      </c>
      <c r="D13" s="133" t="s">
        <v>137</v>
      </c>
      <c r="E13" s="137"/>
      <c r="F13" s="133"/>
      <c r="G13" s="137">
        <f t="shared" ref="G13:G15" si="2">E13-F13</f>
        <v>0</v>
      </c>
      <c r="H13" s="138" t="e">
        <f t="shared" ref="H13:H15" si="3">F13/E13</f>
        <v>#DIV/0!</v>
      </c>
      <c r="I13" s="143">
        <v>44329</v>
      </c>
    </row>
    <row r="14" spans="2:9" ht="15.75" thickBot="1">
      <c r="B14" s="121" t="s">
        <v>150</v>
      </c>
      <c r="C14" s="122" t="s">
        <v>23</v>
      </c>
      <c r="D14" s="122" t="s">
        <v>137</v>
      </c>
      <c r="E14" s="123"/>
      <c r="F14" s="122"/>
      <c r="G14" s="123">
        <f t="shared" si="2"/>
        <v>0</v>
      </c>
      <c r="H14" s="124" t="e">
        <f t="shared" si="3"/>
        <v>#DIV/0!</v>
      </c>
      <c r="I14" s="143">
        <v>44329</v>
      </c>
    </row>
    <row r="15" spans="2:9" ht="15.75" thickBot="1">
      <c r="B15" s="136" t="s">
        <v>151</v>
      </c>
      <c r="C15" s="133" t="s">
        <v>23</v>
      </c>
      <c r="D15" s="133" t="s">
        <v>137</v>
      </c>
      <c r="E15" s="137"/>
      <c r="F15" s="133"/>
      <c r="G15" s="137">
        <f t="shared" si="2"/>
        <v>0</v>
      </c>
      <c r="H15" s="138" t="e">
        <f t="shared" si="3"/>
        <v>#DIV/0!</v>
      </c>
      <c r="I15" s="144">
        <v>44329</v>
      </c>
    </row>
  </sheetData>
  <mergeCells count="3">
    <mergeCell ref="B1:I1"/>
    <mergeCell ref="B2:I2"/>
    <mergeCell ref="B9:B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workbookViewId="0">
      <selection activeCell="I30" sqref="I30"/>
    </sheetView>
  </sheetViews>
  <sheetFormatPr baseColWidth="10" defaultRowHeight="15"/>
  <cols>
    <col min="1" max="1" width="23.7109375" customWidth="1"/>
    <col min="2" max="2" width="12.7109375" bestFit="1" customWidth="1"/>
  </cols>
  <sheetData>
    <row r="1" spans="2:12">
      <c r="B1" s="263" t="s">
        <v>170</v>
      </c>
      <c r="C1" s="264"/>
      <c r="D1" s="264"/>
      <c r="E1" s="264"/>
      <c r="F1" s="264"/>
      <c r="G1" s="264"/>
      <c r="H1" s="264"/>
      <c r="I1" s="264"/>
      <c r="J1" s="264"/>
      <c r="K1" s="264"/>
      <c r="L1" s="265"/>
    </row>
    <row r="2" spans="2:12" ht="15.75" thickBot="1"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4" spans="2:12" ht="19.149999999999999" customHeight="1">
      <c r="B4" s="257" t="s">
        <v>118</v>
      </c>
      <c r="C4" s="258"/>
      <c r="D4" s="258"/>
      <c r="E4" s="258"/>
      <c r="F4" s="258"/>
      <c r="G4" s="258"/>
      <c r="H4" s="259"/>
    </row>
    <row r="5" spans="2:12">
      <c r="B5" s="20" t="s">
        <v>102</v>
      </c>
      <c r="C5" s="20" t="s">
        <v>103</v>
      </c>
      <c r="D5" s="20" t="s">
        <v>104</v>
      </c>
      <c r="E5" s="20" t="s">
        <v>105</v>
      </c>
      <c r="F5" s="20" t="s">
        <v>106</v>
      </c>
      <c r="G5" s="20" t="s">
        <v>107</v>
      </c>
      <c r="H5" s="20" t="s">
        <v>108</v>
      </c>
    </row>
    <row r="6" spans="2:12">
      <c r="B6" s="19"/>
      <c r="C6" s="19"/>
      <c r="D6" s="19"/>
      <c r="E6" s="18"/>
      <c r="F6" s="73">
        <v>0</v>
      </c>
      <c r="G6" s="73">
        <f>E6-F6</f>
        <v>0</v>
      </c>
      <c r="H6" s="21" t="e">
        <f>F6/E6</f>
        <v>#DIV/0!</v>
      </c>
    </row>
    <row r="7" spans="2:12">
      <c r="B7" s="24"/>
      <c r="C7" s="24"/>
      <c r="D7" s="24"/>
      <c r="E7" s="23"/>
      <c r="F7" s="73">
        <v>0</v>
      </c>
      <c r="G7" s="73">
        <f>E7-F7</f>
        <v>0</v>
      </c>
      <c r="H7" s="26" t="e">
        <f>F7/E7</f>
        <v>#DIV/0!</v>
      </c>
    </row>
    <row r="8" spans="2:12">
      <c r="B8" s="31"/>
      <c r="C8" s="31"/>
      <c r="D8" s="31"/>
      <c r="E8" s="32"/>
      <c r="F8" s="73">
        <v>0</v>
      </c>
      <c r="G8" s="73">
        <f>E8-F8</f>
        <v>0</v>
      </c>
      <c r="H8" s="26" t="e">
        <f>F8/E8</f>
        <v>#DIV/0!</v>
      </c>
    </row>
    <row r="9" spans="2:12">
      <c r="B9" s="260" t="s">
        <v>109</v>
      </c>
      <c r="C9" s="261"/>
      <c r="D9" s="262"/>
      <c r="E9" s="14">
        <f>E6+E7+E8</f>
        <v>0</v>
      </c>
      <c r="F9" s="14">
        <f>F6+F7+F8</f>
        <v>0</v>
      </c>
      <c r="G9" s="14">
        <f>E9-F9</f>
        <v>0</v>
      </c>
      <c r="H9" s="22" t="e">
        <f>F9/E9</f>
        <v>#DIV/0!</v>
      </c>
    </row>
  </sheetData>
  <mergeCells count="3">
    <mergeCell ref="B4:H4"/>
    <mergeCell ref="B9:D9"/>
    <mergeCell ref="B1:L2"/>
  </mergeCells>
  <phoneticPr fontId="6" type="noConversion"/>
  <conditionalFormatting sqref="H6:H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{0FCFC4CB-ACFD-4AA9-BF9F-500BFF9C4AF7}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CFC4CB-ACFD-4AA9-BF9F-500BFF9C4A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1"/>
  <sheetViews>
    <sheetView showGridLines="0" zoomScaleNormal="100" workbookViewId="0">
      <pane xSplit="3" ySplit="5" topLeftCell="D120" activePane="bottomRight" state="frozen"/>
      <selection pane="topRight" activeCell="D1" sqref="D1"/>
      <selection pane="bottomLeft" activeCell="A6" sqref="A6"/>
      <selection pane="bottomRight" activeCell="E140" sqref="E140"/>
    </sheetView>
  </sheetViews>
  <sheetFormatPr baseColWidth="10" defaultColWidth="11.42578125" defaultRowHeight="12.75"/>
  <cols>
    <col min="1" max="1" width="5.7109375" style="75" customWidth="1"/>
    <col min="2" max="2" width="13.85546875" style="75" customWidth="1"/>
    <col min="3" max="3" width="33" style="75" bestFit="1" customWidth="1"/>
    <col min="4" max="4" width="8.7109375" style="75" customWidth="1"/>
    <col min="5" max="5" width="20.28515625" style="79" bestFit="1" customWidth="1"/>
    <col min="6" max="6" width="11.7109375" style="79" bestFit="1" customWidth="1"/>
    <col min="7" max="7" width="18" style="75" customWidth="1"/>
    <col min="8" max="8" width="12.42578125" style="75" customWidth="1"/>
    <col min="9" max="9" width="10.5703125" style="75" customWidth="1"/>
    <col min="10" max="10" width="12" style="75" customWidth="1"/>
    <col min="11" max="11" width="19" style="75" bestFit="1" customWidth="1"/>
    <col min="12" max="12" width="15.5703125" style="75" bestFit="1" customWidth="1"/>
    <col min="13" max="13" width="18" style="75" bestFit="1" customWidth="1"/>
    <col min="14" max="14" width="12.42578125" style="75" bestFit="1" customWidth="1"/>
    <col min="15" max="15" width="10.5703125" style="75" bestFit="1" customWidth="1"/>
    <col min="16" max="16" width="10.42578125" style="75" bestFit="1" customWidth="1"/>
    <col min="17" max="16384" width="11.42578125" style="75"/>
  </cols>
  <sheetData>
    <row r="1" spans="2:23" ht="13.5" thickBot="1"/>
    <row r="2" spans="2:23" ht="15" customHeight="1">
      <c r="B2" s="300" t="s">
        <v>171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2"/>
    </row>
    <row r="3" spans="2:23" ht="15.75" customHeight="1" thickBot="1">
      <c r="B3" s="303">
        <f>'RESUMEN '!B3:J3</f>
        <v>44726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5"/>
    </row>
    <row r="4" spans="2:23" ht="13.5" thickBot="1"/>
    <row r="5" spans="2:23" ht="36.75" customHeight="1" thickBot="1">
      <c r="B5" s="152" t="s">
        <v>0</v>
      </c>
      <c r="C5" s="153" t="s">
        <v>35</v>
      </c>
      <c r="D5" s="153" t="s">
        <v>25</v>
      </c>
      <c r="E5" s="153" t="s">
        <v>2</v>
      </c>
      <c r="F5" s="153" t="s">
        <v>3</v>
      </c>
      <c r="G5" s="153" t="s">
        <v>4</v>
      </c>
      <c r="H5" s="153" t="s">
        <v>5</v>
      </c>
      <c r="I5" s="153" t="s">
        <v>6</v>
      </c>
      <c r="J5" s="86" t="s">
        <v>7</v>
      </c>
      <c r="K5" s="153" t="s">
        <v>2</v>
      </c>
      <c r="L5" s="153" t="s">
        <v>3</v>
      </c>
      <c r="M5" s="153" t="s">
        <v>4</v>
      </c>
      <c r="N5" s="153" t="s">
        <v>5</v>
      </c>
      <c r="O5" s="153" t="s">
        <v>6</v>
      </c>
      <c r="P5" s="87" t="s">
        <v>27</v>
      </c>
    </row>
    <row r="6" spans="2:23" ht="15">
      <c r="B6" s="306" t="s">
        <v>153</v>
      </c>
      <c r="C6" s="309" t="s">
        <v>36</v>
      </c>
      <c r="D6" s="154" t="s">
        <v>59</v>
      </c>
      <c r="E6" s="80">
        <f>65.20559+1.7121+5.268</f>
        <v>72.185690000000008</v>
      </c>
      <c r="F6" s="80"/>
      <c r="G6" s="81">
        <f t="shared" ref="G6" si="0">E6+F6</f>
        <v>72.185690000000008</v>
      </c>
      <c r="H6" s="340">
        <v>24.966999999999999</v>
      </c>
      <c r="I6" s="81">
        <f t="shared" ref="I6:I49" si="1">G6-H6</f>
        <v>47.218690000000009</v>
      </c>
      <c r="J6" s="82">
        <f t="shared" ref="J6:J49" si="2">H6/G6</f>
        <v>0.34587187571387068</v>
      </c>
      <c r="K6" s="295">
        <f t="shared" ref="K6:L6" si="3">E6+E7</f>
        <v>80.078430000000012</v>
      </c>
      <c r="L6" s="295">
        <f t="shared" si="3"/>
        <v>0</v>
      </c>
      <c r="M6" s="295">
        <f t="shared" ref="M6" si="4">K6+L6</f>
        <v>80.078430000000012</v>
      </c>
      <c r="N6" s="295">
        <f>H6+H7</f>
        <v>24.966999999999999</v>
      </c>
      <c r="O6" s="295">
        <f t="shared" ref="O6" si="5">M6-N6</f>
        <v>55.111430000000013</v>
      </c>
      <c r="P6" s="310">
        <f t="shared" ref="P6" si="6">N6/M6</f>
        <v>0.31178183688166705</v>
      </c>
    </row>
    <row r="7" spans="2:23">
      <c r="B7" s="307"/>
      <c r="C7" s="296"/>
      <c r="D7" s="146" t="s">
        <v>60</v>
      </c>
      <c r="E7" s="76">
        <f>7.12954+0.1872+0.576</f>
        <v>7.8927399999999999</v>
      </c>
      <c r="F7" s="76"/>
      <c r="G7" s="77">
        <f t="shared" ref="G7" si="7">E7+F7+I6</f>
        <v>55.111430000000013</v>
      </c>
      <c r="H7" s="76"/>
      <c r="I7" s="77">
        <f>G7-H7</f>
        <v>55.111430000000013</v>
      </c>
      <c r="J7" s="78">
        <f>H7/G7</f>
        <v>0</v>
      </c>
      <c r="K7" s="271"/>
      <c r="L7" s="271"/>
      <c r="M7" s="271"/>
      <c r="N7" s="271"/>
      <c r="O7" s="271"/>
      <c r="P7" s="272"/>
    </row>
    <row r="8" spans="2:23">
      <c r="B8" s="307"/>
      <c r="C8" s="296" t="s">
        <v>37</v>
      </c>
      <c r="D8" s="146" t="s">
        <v>59</v>
      </c>
      <c r="E8" s="76">
        <f>70.04991+0.2634+2.634+5.9265+3.62175+2.1072</f>
        <v>84.602760000000018</v>
      </c>
      <c r="F8" s="76">
        <f>0.8766+15.820531</f>
        <v>16.697131000000002</v>
      </c>
      <c r="G8" s="77">
        <f t="shared" ref="G8" si="8">E8+F8</f>
        <v>101.29989100000002</v>
      </c>
      <c r="H8" s="341">
        <v>3.5720000000000001</v>
      </c>
      <c r="I8" s="77">
        <f>G8-H8</f>
        <v>97.727891000000014</v>
      </c>
      <c r="J8" s="78">
        <f>H8/G8</f>
        <v>3.5261637152205816E-2</v>
      </c>
      <c r="K8" s="271">
        <f t="shared" ref="K8:L8" si="9">E8+E9</f>
        <v>93.853180000000023</v>
      </c>
      <c r="L8" s="271">
        <f t="shared" si="9"/>
        <v>16.697131000000002</v>
      </c>
      <c r="M8" s="271">
        <f t="shared" ref="M8" si="10">K8+L8</f>
        <v>110.55031100000002</v>
      </c>
      <c r="N8" s="271">
        <f>H8+H9</f>
        <v>3.5720000000000001</v>
      </c>
      <c r="O8" s="271">
        <f t="shared" ref="O8" si="11">M8-N8</f>
        <v>106.97831100000002</v>
      </c>
      <c r="P8" s="272">
        <f t="shared" ref="P8" si="12">N8/M8</f>
        <v>3.2311080517901027E-2</v>
      </c>
      <c r="R8" s="156">
        <f>SUM(E6:E47)</f>
        <v>486.99984999999998</v>
      </c>
      <c r="S8" s="157">
        <f>SUM(F6:F47)</f>
        <v>18.620000000000005</v>
      </c>
      <c r="T8" s="161">
        <f>R8+S8</f>
        <v>505.61984999999999</v>
      </c>
      <c r="U8" s="160">
        <f>SUM(H6:H47)</f>
        <v>37.792999999999999</v>
      </c>
      <c r="V8" s="159">
        <f>T8-U8</f>
        <v>467.82684999999998</v>
      </c>
      <c r="W8" s="167" t="s">
        <v>154</v>
      </c>
    </row>
    <row r="9" spans="2:23">
      <c r="B9" s="307"/>
      <c r="C9" s="296"/>
      <c r="D9" s="146" t="s">
        <v>60</v>
      </c>
      <c r="E9" s="76">
        <f>7.65922+0.0288+0.288+0.648+0.396+0.2304</f>
        <v>9.2504200000000019</v>
      </c>
      <c r="F9" s="76"/>
      <c r="G9" s="77">
        <f t="shared" ref="G9" si="13">E9+F9+I8</f>
        <v>106.97831100000002</v>
      </c>
      <c r="H9" s="76"/>
      <c r="I9" s="77">
        <f>G9-H9</f>
        <v>106.97831100000002</v>
      </c>
      <c r="J9" s="78">
        <f>H9/G9</f>
        <v>0</v>
      </c>
      <c r="K9" s="271"/>
      <c r="L9" s="271"/>
      <c r="M9" s="271"/>
      <c r="N9" s="271"/>
      <c r="O9" s="271"/>
      <c r="P9" s="272"/>
      <c r="R9" s="156">
        <f>SUM(E48:E89)</f>
        <v>2324.9992999999999</v>
      </c>
      <c r="S9" s="166">
        <f>SUM(F48:F89)</f>
        <v>0</v>
      </c>
      <c r="T9" s="161">
        <f>R9+S9</f>
        <v>2324.9992999999999</v>
      </c>
      <c r="U9" s="160">
        <f>SUM(H48:H89)</f>
        <v>493.476</v>
      </c>
      <c r="V9" s="159">
        <f>T9-U9</f>
        <v>1831.5232999999998</v>
      </c>
      <c r="W9" s="167" t="s">
        <v>156</v>
      </c>
    </row>
    <row r="10" spans="2:23">
      <c r="B10" s="307"/>
      <c r="C10" s="296" t="s">
        <v>38</v>
      </c>
      <c r="D10" s="146" t="s">
        <v>59</v>
      </c>
      <c r="E10" s="76">
        <v>1.3169999999999999E-2</v>
      </c>
      <c r="F10" s="76"/>
      <c r="G10" s="77">
        <f t="shared" ref="G10" si="14">E10+F10</f>
        <v>1.3169999999999999E-2</v>
      </c>
      <c r="H10" s="76"/>
      <c r="I10" s="77">
        <f t="shared" si="1"/>
        <v>1.3169999999999999E-2</v>
      </c>
      <c r="J10" s="78">
        <f t="shared" si="2"/>
        <v>0</v>
      </c>
      <c r="K10" s="271">
        <f t="shared" ref="K10:L10" si="15">E10+E11</f>
        <v>1.461E-2</v>
      </c>
      <c r="L10" s="271">
        <f t="shared" si="15"/>
        <v>0</v>
      </c>
      <c r="M10" s="271">
        <f t="shared" ref="M10" si="16">K10+L10</f>
        <v>1.461E-2</v>
      </c>
      <c r="N10" s="271">
        <f t="shared" ref="N10" si="17">H10+H11</f>
        <v>0</v>
      </c>
      <c r="O10" s="271">
        <f t="shared" ref="O10" si="18">M10-N10</f>
        <v>1.461E-2</v>
      </c>
      <c r="P10" s="272">
        <f t="shared" ref="P10" si="19">N10/M10</f>
        <v>0</v>
      </c>
      <c r="R10" s="156">
        <f>SUM(E90:E135)</f>
        <v>2595.9992199999997</v>
      </c>
      <c r="S10" s="157">
        <f>SUM(F90:F135)</f>
        <v>0</v>
      </c>
      <c r="T10" s="161">
        <f>R10+S10</f>
        <v>2595.9992199999997</v>
      </c>
      <c r="U10" s="160">
        <f>SUM(H90:H135)</f>
        <v>1140.2080000000001</v>
      </c>
      <c r="V10" s="159">
        <f>T10-U10</f>
        <v>1455.7912199999996</v>
      </c>
      <c r="W10" s="167" t="s">
        <v>157</v>
      </c>
    </row>
    <row r="11" spans="2:23">
      <c r="B11" s="307"/>
      <c r="C11" s="296"/>
      <c r="D11" s="146" t="s">
        <v>60</v>
      </c>
      <c r="E11" s="76">
        <v>1.4400000000000001E-3</v>
      </c>
      <c r="F11" s="76"/>
      <c r="G11" s="77">
        <f t="shared" ref="G11" si="20">E11+F11+I10</f>
        <v>1.461E-2</v>
      </c>
      <c r="H11" s="76"/>
      <c r="I11" s="77">
        <f t="shared" si="1"/>
        <v>1.461E-2</v>
      </c>
      <c r="J11" s="78">
        <f t="shared" si="2"/>
        <v>0</v>
      </c>
      <c r="K11" s="271"/>
      <c r="L11" s="271"/>
      <c r="M11" s="271"/>
      <c r="N11" s="271"/>
      <c r="O11" s="271"/>
      <c r="P11" s="272"/>
      <c r="R11" s="158"/>
      <c r="S11" s="158"/>
    </row>
    <row r="12" spans="2:23">
      <c r="B12" s="307"/>
      <c r="C12" s="296" t="s">
        <v>39</v>
      </c>
      <c r="D12" s="146" t="s">
        <v>59</v>
      </c>
      <c r="E12" s="76">
        <f>64.02964+7.6246+1.9755+1.9755+2.96325</f>
        <v>78.568489999999997</v>
      </c>
      <c r="F12" s="76">
        <f>18.62-8.458</f>
        <v>10.162000000000001</v>
      </c>
      <c r="G12" s="77">
        <f t="shared" ref="G12" si="21">E12+F12</f>
        <v>88.730490000000003</v>
      </c>
      <c r="H12" s="76"/>
      <c r="I12" s="77">
        <f t="shared" si="1"/>
        <v>88.730490000000003</v>
      </c>
      <c r="J12" s="78">
        <f t="shared" si="2"/>
        <v>0</v>
      </c>
      <c r="K12" s="271">
        <f t="shared" ref="K12:L12" si="22">E12+E13</f>
        <v>87.159120000000001</v>
      </c>
      <c r="L12" s="271">
        <f t="shared" si="22"/>
        <v>10.162000000000001</v>
      </c>
      <c r="M12" s="271">
        <f t="shared" ref="M12" si="23">K12+L12</f>
        <v>97.321120000000008</v>
      </c>
      <c r="N12" s="271">
        <f t="shared" ref="N12" si="24">H12+H13</f>
        <v>0</v>
      </c>
      <c r="O12" s="271">
        <f t="shared" ref="O12" si="25">M12-N12</f>
        <v>97.321120000000008</v>
      </c>
      <c r="P12" s="272">
        <f>N12/M12</f>
        <v>0</v>
      </c>
      <c r="R12" s="158"/>
      <c r="S12" s="158"/>
    </row>
    <row r="13" spans="2:23">
      <c r="B13" s="307"/>
      <c r="C13" s="296"/>
      <c r="D13" s="146" t="s">
        <v>60</v>
      </c>
      <c r="E13" s="76">
        <f>7.00096+0.83367+0.216+0.216+0.324</f>
        <v>8.5906299999999991</v>
      </c>
      <c r="F13" s="76"/>
      <c r="G13" s="77">
        <f t="shared" ref="G13" si="26">E13+F13+I12</f>
        <v>97.321120000000008</v>
      </c>
      <c r="H13" s="76"/>
      <c r="I13" s="77">
        <f t="shared" si="1"/>
        <v>97.321120000000008</v>
      </c>
      <c r="J13" s="78">
        <f t="shared" si="2"/>
        <v>0</v>
      </c>
      <c r="K13" s="271"/>
      <c r="L13" s="271"/>
      <c r="M13" s="271"/>
      <c r="N13" s="271"/>
      <c r="O13" s="271"/>
      <c r="P13" s="272"/>
      <c r="R13" s="158"/>
      <c r="S13" s="158"/>
    </row>
    <row r="14" spans="2:23">
      <c r="B14" s="307"/>
      <c r="C14" s="296" t="s">
        <v>40</v>
      </c>
      <c r="D14" s="146" t="s">
        <v>59</v>
      </c>
      <c r="E14" s="76">
        <f>43.17416+1.9755</f>
        <v>45.149659999999997</v>
      </c>
      <c r="F14" s="76">
        <v>-0.87660000000000005</v>
      </c>
      <c r="G14" s="77">
        <f t="shared" ref="G14" si="27">E14+F14</f>
        <v>44.273059999999994</v>
      </c>
      <c r="H14" s="76"/>
      <c r="I14" s="77">
        <f t="shared" si="1"/>
        <v>44.273059999999994</v>
      </c>
      <c r="J14" s="78">
        <f t="shared" si="2"/>
        <v>0</v>
      </c>
      <c r="K14" s="271">
        <f t="shared" ref="K14:L14" si="28">E14+E15</f>
        <v>50.086299999999994</v>
      </c>
      <c r="L14" s="271">
        <f t="shared" si="28"/>
        <v>-0.87660000000000005</v>
      </c>
      <c r="M14" s="271">
        <f t="shared" ref="M14" si="29">K14+L14</f>
        <v>49.209699999999991</v>
      </c>
      <c r="N14" s="271">
        <f t="shared" ref="N14" si="30">H14+H15</f>
        <v>0</v>
      </c>
      <c r="O14" s="271">
        <f t="shared" ref="O14" si="31">M14-N14</f>
        <v>49.209699999999991</v>
      </c>
      <c r="P14" s="272">
        <f t="shared" ref="P14" si="32">N14/M14</f>
        <v>0</v>
      </c>
      <c r="R14" s="158"/>
      <c r="S14" s="158"/>
    </row>
    <row r="15" spans="2:23">
      <c r="B15" s="307"/>
      <c r="C15" s="296"/>
      <c r="D15" s="146" t="s">
        <v>60</v>
      </c>
      <c r="E15" s="76">
        <f>4.72064+0.216</f>
        <v>4.9366400000000006</v>
      </c>
      <c r="F15" s="76"/>
      <c r="G15" s="77">
        <f t="shared" ref="G15" si="33">E15+F15+I14</f>
        <v>49.209699999999998</v>
      </c>
      <c r="H15" s="76"/>
      <c r="I15" s="77">
        <f t="shared" si="1"/>
        <v>49.209699999999998</v>
      </c>
      <c r="J15" s="78">
        <f t="shared" si="2"/>
        <v>0</v>
      </c>
      <c r="K15" s="271"/>
      <c r="L15" s="271"/>
      <c r="M15" s="271"/>
      <c r="N15" s="271"/>
      <c r="O15" s="271"/>
      <c r="P15" s="272"/>
      <c r="R15" s="158"/>
      <c r="S15" s="158"/>
    </row>
    <row r="16" spans="2:23">
      <c r="B16" s="307"/>
      <c r="C16" s="296" t="s">
        <v>41</v>
      </c>
      <c r="D16" s="146" t="s">
        <v>59</v>
      </c>
      <c r="E16" s="76">
        <v>2.0602299999999998</v>
      </c>
      <c r="F16" s="76">
        <v>-0.45800000000000002</v>
      </c>
      <c r="G16" s="77">
        <f t="shared" ref="G16" si="34">E16+F16</f>
        <v>1.6022299999999998</v>
      </c>
      <c r="H16" s="76"/>
      <c r="I16" s="77">
        <f t="shared" si="1"/>
        <v>1.6022299999999998</v>
      </c>
      <c r="J16" s="78">
        <f t="shared" si="2"/>
        <v>0</v>
      </c>
      <c r="K16" s="271">
        <f t="shared" ref="K16:L16" si="35">E16+E17</f>
        <v>2.2854899999999998</v>
      </c>
      <c r="L16" s="271">
        <f t="shared" si="35"/>
        <v>-0.45800000000000002</v>
      </c>
      <c r="M16" s="271">
        <f t="shared" ref="M16" si="36">K16+L16</f>
        <v>1.8274899999999998</v>
      </c>
      <c r="N16" s="271">
        <f t="shared" ref="N16" si="37">H16+H17</f>
        <v>0</v>
      </c>
      <c r="O16" s="271">
        <f t="shared" ref="O16" si="38">M16-N16</f>
        <v>1.8274899999999998</v>
      </c>
      <c r="P16" s="272">
        <f t="shared" ref="P16" si="39">N16/M16</f>
        <v>0</v>
      </c>
    </row>
    <row r="17" spans="2:16">
      <c r="B17" s="307"/>
      <c r="C17" s="296"/>
      <c r="D17" s="146" t="s">
        <v>60</v>
      </c>
      <c r="E17" s="76">
        <v>0.22525999999999999</v>
      </c>
      <c r="F17" s="76"/>
      <c r="G17" s="77">
        <f t="shared" ref="G17" si="40">E17+F17+I16</f>
        <v>1.8274899999999998</v>
      </c>
      <c r="H17" s="76"/>
      <c r="I17" s="77">
        <f t="shared" si="1"/>
        <v>1.8274899999999998</v>
      </c>
      <c r="J17" s="78">
        <f t="shared" si="2"/>
        <v>0</v>
      </c>
      <c r="K17" s="271"/>
      <c r="L17" s="271"/>
      <c r="M17" s="271"/>
      <c r="N17" s="271"/>
      <c r="O17" s="271"/>
      <c r="P17" s="272"/>
    </row>
    <row r="18" spans="2:16">
      <c r="B18" s="307"/>
      <c r="C18" s="296" t="s">
        <v>42</v>
      </c>
      <c r="D18" s="146" t="s">
        <v>59</v>
      </c>
      <c r="E18" s="76">
        <v>1.2463200000000001</v>
      </c>
      <c r="F18" s="76"/>
      <c r="G18" s="77">
        <f t="shared" ref="G18" si="41">E18+F18</f>
        <v>1.2463200000000001</v>
      </c>
      <c r="H18" s="76"/>
      <c r="I18" s="77">
        <f t="shared" si="1"/>
        <v>1.2463200000000001</v>
      </c>
      <c r="J18" s="78">
        <f t="shared" si="2"/>
        <v>0</v>
      </c>
      <c r="K18" s="271">
        <f t="shared" ref="K18:L18" si="42">E18+E19</f>
        <v>1.38259</v>
      </c>
      <c r="L18" s="271">
        <f t="shared" si="42"/>
        <v>0</v>
      </c>
      <c r="M18" s="271">
        <f t="shared" ref="M18" si="43">K18+L18</f>
        <v>1.38259</v>
      </c>
      <c r="N18" s="271">
        <f t="shared" ref="N18" si="44">H18+H19</f>
        <v>0</v>
      </c>
      <c r="O18" s="271">
        <f t="shared" ref="O18" si="45">M18-N18</f>
        <v>1.38259</v>
      </c>
      <c r="P18" s="272">
        <f t="shared" ref="P18" si="46">N18/M18</f>
        <v>0</v>
      </c>
    </row>
    <row r="19" spans="2:16">
      <c r="B19" s="307"/>
      <c r="C19" s="296"/>
      <c r="D19" s="146" t="s">
        <v>60</v>
      </c>
      <c r="E19" s="76">
        <v>0.13627</v>
      </c>
      <c r="F19" s="76"/>
      <c r="G19" s="77">
        <f t="shared" ref="G19" si="47">E19+F19+I18</f>
        <v>1.38259</v>
      </c>
      <c r="H19" s="76"/>
      <c r="I19" s="77">
        <f t="shared" si="1"/>
        <v>1.38259</v>
      </c>
      <c r="J19" s="78">
        <f t="shared" si="2"/>
        <v>0</v>
      </c>
      <c r="K19" s="271"/>
      <c r="L19" s="271"/>
      <c r="M19" s="271"/>
      <c r="N19" s="271"/>
      <c r="O19" s="271"/>
      <c r="P19" s="272"/>
    </row>
    <row r="20" spans="2:16">
      <c r="B20" s="307"/>
      <c r="C20" s="296" t="s">
        <v>43</v>
      </c>
      <c r="D20" s="146" t="s">
        <v>59</v>
      </c>
      <c r="E20" s="76">
        <f>66.62747+16.20406+1.03165+1.9755+1.9755+1.11945+3.2925+4.4778</f>
        <v>96.70393</v>
      </c>
      <c r="F20" s="76"/>
      <c r="G20" s="77">
        <f t="shared" ref="G20" si="48">E20+F20</f>
        <v>96.70393</v>
      </c>
      <c r="H20" s="341">
        <f>0.696+8.558</f>
        <v>9.2539999999999996</v>
      </c>
      <c r="I20" s="77">
        <f t="shared" si="1"/>
        <v>87.449929999999995</v>
      </c>
      <c r="J20" s="78">
        <f t="shared" si="2"/>
        <v>9.5694146039359509E-2</v>
      </c>
      <c r="K20" s="271">
        <f t="shared" ref="K20:L20" si="49">E20+E21</f>
        <v>107.27748</v>
      </c>
      <c r="L20" s="271">
        <f t="shared" si="49"/>
        <v>0</v>
      </c>
      <c r="M20" s="271">
        <f t="shared" ref="M20" si="50">K20+L20</f>
        <v>107.27748</v>
      </c>
      <c r="N20" s="271">
        <f t="shared" ref="N20" si="51">H20+H21</f>
        <v>9.2539999999999996</v>
      </c>
      <c r="O20" s="271">
        <f t="shared" ref="O20" si="52">M20-N20</f>
        <v>98.023479999999992</v>
      </c>
      <c r="P20" s="272">
        <f t="shared" ref="P20" si="53">N20/M20</f>
        <v>8.6262279837296701E-2</v>
      </c>
    </row>
    <row r="21" spans="2:16">
      <c r="B21" s="307"/>
      <c r="C21" s="296"/>
      <c r="D21" s="146" t="s">
        <v>60</v>
      </c>
      <c r="E21" s="76">
        <f>7.28501+1.77174+0.1128+0.216+0.216+0.1224+0.36+0.4896</f>
        <v>10.573549999999997</v>
      </c>
      <c r="F21" s="76"/>
      <c r="G21" s="77">
        <f t="shared" ref="G21" si="54">E21+F21+I20</f>
        <v>98.023479999999992</v>
      </c>
      <c r="H21" s="76"/>
      <c r="I21" s="77">
        <f t="shared" si="1"/>
        <v>98.023479999999992</v>
      </c>
      <c r="J21" s="78">
        <f t="shared" si="2"/>
        <v>0</v>
      </c>
      <c r="K21" s="271"/>
      <c r="L21" s="271"/>
      <c r="M21" s="271"/>
      <c r="N21" s="271"/>
      <c r="O21" s="271"/>
      <c r="P21" s="272"/>
    </row>
    <row r="22" spans="2:16">
      <c r="B22" s="307"/>
      <c r="C22" s="296" t="s">
        <v>44</v>
      </c>
      <c r="D22" s="146" t="s">
        <v>59</v>
      </c>
      <c r="E22" s="76">
        <v>0.68032000000000004</v>
      </c>
      <c r="F22" s="76"/>
      <c r="G22" s="77">
        <f t="shared" ref="G22" si="55">E22+F22</f>
        <v>0.68032000000000004</v>
      </c>
      <c r="H22" s="76"/>
      <c r="I22" s="77">
        <f t="shared" si="1"/>
        <v>0.68032000000000004</v>
      </c>
      <c r="J22" s="78">
        <f t="shared" si="2"/>
        <v>0</v>
      </c>
      <c r="K22" s="271">
        <f t="shared" ref="K22:L22" si="56">E22+E23</f>
        <v>0.75470999999999999</v>
      </c>
      <c r="L22" s="271">
        <f t="shared" si="56"/>
        <v>0</v>
      </c>
      <c r="M22" s="271">
        <f t="shared" ref="M22" si="57">K22+L22</f>
        <v>0.75470999999999999</v>
      </c>
      <c r="N22" s="271">
        <f t="shared" ref="N22" si="58">H22+H23</f>
        <v>0</v>
      </c>
      <c r="O22" s="271">
        <f t="shared" ref="O22" si="59">M22-N22</f>
        <v>0.75470999999999999</v>
      </c>
      <c r="P22" s="272">
        <f t="shared" ref="P22" si="60">N22/M22</f>
        <v>0</v>
      </c>
    </row>
    <row r="23" spans="2:16">
      <c r="B23" s="307"/>
      <c r="C23" s="296"/>
      <c r="D23" s="146" t="s">
        <v>60</v>
      </c>
      <c r="E23" s="76">
        <v>7.4389999999999998E-2</v>
      </c>
      <c r="F23" s="76"/>
      <c r="G23" s="77">
        <f t="shared" ref="G23" si="61">E23+F23+I22</f>
        <v>0.75470999999999999</v>
      </c>
      <c r="H23" s="76"/>
      <c r="I23" s="77">
        <f t="shared" si="1"/>
        <v>0.75470999999999999</v>
      </c>
      <c r="J23" s="78">
        <f t="shared" si="2"/>
        <v>0</v>
      </c>
      <c r="K23" s="271"/>
      <c r="L23" s="271"/>
      <c r="M23" s="271"/>
      <c r="N23" s="271"/>
      <c r="O23" s="271"/>
      <c r="P23" s="272"/>
    </row>
    <row r="24" spans="2:16">
      <c r="B24" s="307"/>
      <c r="C24" s="296" t="s">
        <v>164</v>
      </c>
      <c r="D24" s="146" t="s">
        <v>59</v>
      </c>
      <c r="E24" s="76">
        <v>14.26122</v>
      </c>
      <c r="F24" s="76">
        <v>-15.820531000000001</v>
      </c>
      <c r="G24" s="77">
        <f t="shared" ref="G24" si="62">E24+F24</f>
        <v>-1.559311000000001</v>
      </c>
      <c r="H24" s="76"/>
      <c r="I24" s="77">
        <f t="shared" si="1"/>
        <v>-1.559311000000001</v>
      </c>
      <c r="J24" s="78">
        <f t="shared" si="2"/>
        <v>0</v>
      </c>
      <c r="K24" s="271">
        <f t="shared" ref="K24:L24" si="63">E24+E25</f>
        <v>15.82053</v>
      </c>
      <c r="L24" s="271">
        <f t="shared" si="63"/>
        <v>-15.820531000000001</v>
      </c>
      <c r="M24" s="271">
        <f t="shared" ref="M24" si="64">K24+L24</f>
        <v>-1.0000000010279564E-6</v>
      </c>
      <c r="N24" s="271">
        <f t="shared" ref="N24" si="65">H24+H25</f>
        <v>0</v>
      </c>
      <c r="O24" s="271">
        <f t="shared" ref="O24" si="66">M24-N24</f>
        <v>-1.0000000010279564E-6</v>
      </c>
      <c r="P24" s="272">
        <f t="shared" ref="P24" si="67">N24/M24</f>
        <v>0</v>
      </c>
    </row>
    <row r="25" spans="2:16">
      <c r="B25" s="307"/>
      <c r="C25" s="296"/>
      <c r="D25" s="146" t="s">
        <v>60</v>
      </c>
      <c r="E25" s="76">
        <v>1.55931</v>
      </c>
      <c r="F25" s="76"/>
      <c r="G25" s="77">
        <f t="shared" ref="G25" si="68">E25+F25+I24</f>
        <v>-1.0000000010279564E-6</v>
      </c>
      <c r="H25" s="76"/>
      <c r="I25" s="77">
        <f t="shared" si="1"/>
        <v>-1.0000000010279564E-6</v>
      </c>
      <c r="J25" s="78">
        <f t="shared" si="2"/>
        <v>0</v>
      </c>
      <c r="K25" s="271"/>
      <c r="L25" s="271"/>
      <c r="M25" s="271"/>
      <c r="N25" s="271"/>
      <c r="O25" s="271"/>
      <c r="P25" s="272"/>
    </row>
    <row r="26" spans="2:16">
      <c r="B26" s="307"/>
      <c r="C26" s="296" t="s">
        <v>46</v>
      </c>
      <c r="D26" s="146" t="s">
        <v>59</v>
      </c>
      <c r="E26" s="76">
        <v>1.3169999999999999E-2</v>
      </c>
      <c r="F26" s="76"/>
      <c r="G26" s="77">
        <f t="shared" ref="G26" si="69">E26+F26</f>
        <v>1.3169999999999999E-2</v>
      </c>
      <c r="H26" s="76"/>
      <c r="I26" s="77">
        <f t="shared" si="1"/>
        <v>1.3169999999999999E-2</v>
      </c>
      <c r="J26" s="78">
        <f t="shared" si="2"/>
        <v>0</v>
      </c>
      <c r="K26" s="271">
        <f t="shared" ref="K26:L26" si="70">E26+E27</f>
        <v>1.461E-2</v>
      </c>
      <c r="L26" s="271">
        <f t="shared" si="70"/>
        <v>0</v>
      </c>
      <c r="M26" s="271">
        <f t="shared" ref="M26" si="71">K26+L26</f>
        <v>1.461E-2</v>
      </c>
      <c r="N26" s="271">
        <f t="shared" ref="N26" si="72">H26+H27</f>
        <v>0</v>
      </c>
      <c r="O26" s="271">
        <f t="shared" ref="O26" si="73">M26-N26</f>
        <v>1.461E-2</v>
      </c>
      <c r="P26" s="272">
        <f t="shared" ref="P26" si="74">N26/M26</f>
        <v>0</v>
      </c>
    </row>
    <row r="27" spans="2:16">
      <c r="B27" s="307"/>
      <c r="C27" s="296"/>
      <c r="D27" s="146" t="s">
        <v>60</v>
      </c>
      <c r="E27" s="76">
        <v>1.4400000000000001E-3</v>
      </c>
      <c r="F27" s="76"/>
      <c r="G27" s="77">
        <f t="shared" ref="G27" si="75">E27+F27+I26</f>
        <v>1.461E-2</v>
      </c>
      <c r="H27" s="76"/>
      <c r="I27" s="77">
        <f t="shared" si="1"/>
        <v>1.461E-2</v>
      </c>
      <c r="J27" s="78">
        <f t="shared" si="2"/>
        <v>0</v>
      </c>
      <c r="K27" s="271"/>
      <c r="L27" s="271"/>
      <c r="M27" s="271"/>
      <c r="N27" s="271"/>
      <c r="O27" s="271"/>
      <c r="P27" s="272"/>
    </row>
    <row r="28" spans="2:16">
      <c r="B28" s="307"/>
      <c r="C28" s="296" t="s">
        <v>165</v>
      </c>
      <c r="D28" s="146" t="s">
        <v>59</v>
      </c>
      <c r="E28" s="76">
        <v>7.7001900000000001</v>
      </c>
      <c r="F28" s="76"/>
      <c r="G28" s="77">
        <f t="shared" ref="G28" si="76">E28+F28</f>
        <v>7.7001900000000001</v>
      </c>
      <c r="H28" s="76"/>
      <c r="I28" s="77">
        <f t="shared" si="1"/>
        <v>7.7001900000000001</v>
      </c>
      <c r="J28" s="78">
        <f t="shared" si="2"/>
        <v>0</v>
      </c>
      <c r="K28" s="271">
        <f t="shared" ref="K28:L28" si="77">E28+E29</f>
        <v>8.5421200000000006</v>
      </c>
      <c r="L28" s="271">
        <f t="shared" si="77"/>
        <v>0</v>
      </c>
      <c r="M28" s="271">
        <f t="shared" ref="M28" si="78">K28+L28</f>
        <v>8.5421200000000006</v>
      </c>
      <c r="N28" s="271">
        <f t="shared" ref="N28" si="79">H28+H29</f>
        <v>0</v>
      </c>
      <c r="O28" s="271">
        <f t="shared" ref="O28" si="80">M28-N28</f>
        <v>8.5421200000000006</v>
      </c>
      <c r="P28" s="272">
        <f t="shared" ref="P28" si="81">N28/M28</f>
        <v>0</v>
      </c>
    </row>
    <row r="29" spans="2:16">
      <c r="B29" s="307"/>
      <c r="C29" s="296"/>
      <c r="D29" s="146" t="s">
        <v>60</v>
      </c>
      <c r="E29" s="76">
        <v>0.84192999999999996</v>
      </c>
      <c r="F29" s="76"/>
      <c r="G29" s="77">
        <f t="shared" ref="G29" si="82">E29+F29+I28</f>
        <v>8.5421200000000006</v>
      </c>
      <c r="H29" s="76"/>
      <c r="I29" s="77">
        <f t="shared" si="1"/>
        <v>8.5421200000000006</v>
      </c>
      <c r="J29" s="78">
        <f t="shared" si="2"/>
        <v>0</v>
      </c>
      <c r="K29" s="271"/>
      <c r="L29" s="271"/>
      <c r="M29" s="271"/>
      <c r="N29" s="271"/>
      <c r="O29" s="271"/>
      <c r="P29" s="272"/>
    </row>
    <row r="30" spans="2:16">
      <c r="B30" s="307"/>
      <c r="C30" s="296" t="s">
        <v>48</v>
      </c>
      <c r="D30" s="146" t="s">
        <v>59</v>
      </c>
      <c r="E30" s="76">
        <v>0.35752</v>
      </c>
      <c r="F30" s="76">
        <v>8.4580000000000002</v>
      </c>
      <c r="G30" s="77">
        <f t="shared" ref="G30" si="83">E30+F30</f>
        <v>8.8155199999999994</v>
      </c>
      <c r="H30" s="76"/>
      <c r="I30" s="77">
        <f t="shared" si="1"/>
        <v>8.8155199999999994</v>
      </c>
      <c r="J30" s="78">
        <f t="shared" si="2"/>
        <v>0</v>
      </c>
      <c r="K30" s="271">
        <f t="shared" ref="K30:L30" si="84">E30+E31</f>
        <v>0.39661000000000002</v>
      </c>
      <c r="L30" s="271">
        <f t="shared" si="84"/>
        <v>8.4580000000000002</v>
      </c>
      <c r="M30" s="271">
        <f t="shared" ref="M30" si="85">K30+L30</f>
        <v>8.854610000000001</v>
      </c>
      <c r="N30" s="271">
        <f t="shared" ref="N30" si="86">H30+H31</f>
        <v>0</v>
      </c>
      <c r="O30" s="271">
        <f t="shared" ref="O30" si="87">M30-N30</f>
        <v>8.854610000000001</v>
      </c>
      <c r="P30" s="272">
        <f t="shared" ref="P30" si="88">N30/M30</f>
        <v>0</v>
      </c>
    </row>
    <row r="31" spans="2:16">
      <c r="B31" s="307"/>
      <c r="C31" s="296"/>
      <c r="D31" s="146" t="s">
        <v>60</v>
      </c>
      <c r="E31" s="76">
        <v>3.909E-2</v>
      </c>
      <c r="F31" s="76"/>
      <c r="G31" s="77">
        <f t="shared" ref="G31" si="89">E31+F31+I30</f>
        <v>8.8546099999999992</v>
      </c>
      <c r="H31" s="76"/>
      <c r="I31" s="77">
        <f t="shared" si="1"/>
        <v>8.8546099999999992</v>
      </c>
      <c r="J31" s="78">
        <f t="shared" si="2"/>
        <v>0</v>
      </c>
      <c r="K31" s="271"/>
      <c r="L31" s="271"/>
      <c r="M31" s="271"/>
      <c r="N31" s="271"/>
      <c r="O31" s="271"/>
      <c r="P31" s="272"/>
    </row>
    <row r="32" spans="2:16">
      <c r="B32" s="307"/>
      <c r="C32" s="296" t="s">
        <v>49</v>
      </c>
      <c r="D32" s="146" t="s">
        <v>59</v>
      </c>
      <c r="E32" s="76">
        <v>4.3899999999999998E-3</v>
      </c>
      <c r="F32" s="76"/>
      <c r="G32" s="77">
        <f t="shared" ref="G32" si="90">E32+F32</f>
        <v>4.3899999999999998E-3</v>
      </c>
      <c r="H32" s="76"/>
      <c r="I32" s="77">
        <f t="shared" si="1"/>
        <v>4.3899999999999998E-3</v>
      </c>
      <c r="J32" s="78">
        <f t="shared" si="2"/>
        <v>0</v>
      </c>
      <c r="K32" s="271">
        <f t="shared" ref="K32:L32" si="91">E32+E33</f>
        <v>4.8700000000000002E-3</v>
      </c>
      <c r="L32" s="271">
        <f t="shared" si="91"/>
        <v>0</v>
      </c>
      <c r="M32" s="271">
        <f t="shared" ref="M32" si="92">K32+L32</f>
        <v>4.8700000000000002E-3</v>
      </c>
      <c r="N32" s="271">
        <f t="shared" ref="N32" si="93">H32+H33</f>
        <v>0</v>
      </c>
      <c r="O32" s="271">
        <f t="shared" ref="O32" si="94">M32-N32</f>
        <v>4.8700000000000002E-3</v>
      </c>
      <c r="P32" s="272">
        <f t="shared" ref="P32" si="95">N32/M32</f>
        <v>0</v>
      </c>
    </row>
    <row r="33" spans="2:16">
      <c r="B33" s="307"/>
      <c r="C33" s="296"/>
      <c r="D33" s="146" t="s">
        <v>60</v>
      </c>
      <c r="E33" s="76">
        <v>4.8000000000000001E-4</v>
      </c>
      <c r="F33" s="76"/>
      <c r="G33" s="77">
        <f t="shared" ref="G33" si="96">E33+F33+I32</f>
        <v>4.8700000000000002E-3</v>
      </c>
      <c r="H33" s="76"/>
      <c r="I33" s="77">
        <f t="shared" si="1"/>
        <v>4.8700000000000002E-3</v>
      </c>
      <c r="J33" s="78">
        <f t="shared" si="2"/>
        <v>0</v>
      </c>
      <c r="K33" s="271"/>
      <c r="L33" s="271"/>
      <c r="M33" s="271"/>
      <c r="N33" s="271"/>
      <c r="O33" s="271"/>
      <c r="P33" s="272"/>
    </row>
    <row r="34" spans="2:16">
      <c r="B34" s="307"/>
      <c r="C34" s="296" t="s">
        <v>50</v>
      </c>
      <c r="D34" s="146" t="s">
        <v>59</v>
      </c>
      <c r="E34" s="76">
        <v>6.1460000000000001E-2</v>
      </c>
      <c r="F34" s="76"/>
      <c r="G34" s="77">
        <f t="shared" ref="G34" si="97">E34+F34</f>
        <v>6.1460000000000001E-2</v>
      </c>
      <c r="H34" s="76"/>
      <c r="I34" s="77">
        <f t="shared" si="1"/>
        <v>6.1460000000000001E-2</v>
      </c>
      <c r="J34" s="78">
        <f t="shared" si="2"/>
        <v>0</v>
      </c>
      <c r="K34" s="271">
        <f t="shared" ref="K34:L34" si="98">E34+E35</f>
        <v>6.8180000000000004E-2</v>
      </c>
      <c r="L34" s="271">
        <f t="shared" si="98"/>
        <v>0</v>
      </c>
      <c r="M34" s="271">
        <f t="shared" ref="M34" si="99">K34+L34</f>
        <v>6.8180000000000004E-2</v>
      </c>
      <c r="N34" s="271">
        <f t="shared" ref="N34" si="100">H34+H35</f>
        <v>0</v>
      </c>
      <c r="O34" s="271">
        <f t="shared" ref="O34" si="101">M34-N34</f>
        <v>6.8180000000000004E-2</v>
      </c>
      <c r="P34" s="272">
        <f t="shared" ref="P34" si="102">N34/M34</f>
        <v>0</v>
      </c>
    </row>
    <row r="35" spans="2:16">
      <c r="B35" s="307"/>
      <c r="C35" s="296"/>
      <c r="D35" s="146" t="s">
        <v>60</v>
      </c>
      <c r="E35" s="76">
        <v>6.7200000000000003E-3</v>
      </c>
      <c r="F35" s="76"/>
      <c r="G35" s="77">
        <f t="shared" ref="G35" si="103">E35+F35+I34</f>
        <v>6.8180000000000004E-2</v>
      </c>
      <c r="H35" s="76"/>
      <c r="I35" s="77">
        <f t="shared" si="1"/>
        <v>6.8180000000000004E-2</v>
      </c>
      <c r="J35" s="78">
        <f t="shared" si="2"/>
        <v>0</v>
      </c>
      <c r="K35" s="271"/>
      <c r="L35" s="271"/>
      <c r="M35" s="271"/>
      <c r="N35" s="271"/>
      <c r="O35" s="271"/>
      <c r="P35" s="272"/>
    </row>
    <row r="36" spans="2:16">
      <c r="B36" s="307"/>
      <c r="C36" s="296" t="s">
        <v>136</v>
      </c>
      <c r="D36" s="146" t="s">
        <v>59</v>
      </c>
      <c r="E36" s="76">
        <v>9.6579999999999999E-2</v>
      </c>
      <c r="F36" s="76"/>
      <c r="G36" s="77">
        <f t="shared" ref="G36" si="104">E36+F36</f>
        <v>9.6579999999999999E-2</v>
      </c>
      <c r="H36" s="76"/>
      <c r="I36" s="77">
        <f t="shared" si="1"/>
        <v>9.6579999999999999E-2</v>
      </c>
      <c r="J36" s="78">
        <f t="shared" si="2"/>
        <v>0</v>
      </c>
      <c r="K36" s="271">
        <f t="shared" ref="K36:L36" si="105">E36+E37</f>
        <v>0.10714</v>
      </c>
      <c r="L36" s="271">
        <f t="shared" si="105"/>
        <v>0</v>
      </c>
      <c r="M36" s="271">
        <f t="shared" ref="M36" si="106">K36+L36</f>
        <v>0.10714</v>
      </c>
      <c r="N36" s="271">
        <f t="shared" ref="N36" si="107">H36+H37</f>
        <v>0</v>
      </c>
      <c r="O36" s="271">
        <f t="shared" ref="O36" si="108">M36-N36</f>
        <v>0.10714</v>
      </c>
      <c r="P36" s="272">
        <f t="shared" ref="P36" si="109">N36/M36</f>
        <v>0</v>
      </c>
    </row>
    <row r="37" spans="2:16">
      <c r="B37" s="307"/>
      <c r="C37" s="296"/>
      <c r="D37" s="146" t="s">
        <v>60</v>
      </c>
      <c r="E37" s="76">
        <v>1.056E-2</v>
      </c>
      <c r="F37" s="76"/>
      <c r="G37" s="77">
        <f t="shared" ref="G37" si="110">E37+F37+I36</f>
        <v>0.10714</v>
      </c>
      <c r="H37" s="76"/>
      <c r="I37" s="77">
        <f t="shared" si="1"/>
        <v>0.10714</v>
      </c>
      <c r="J37" s="78">
        <f t="shared" si="2"/>
        <v>0</v>
      </c>
      <c r="K37" s="271"/>
      <c r="L37" s="271"/>
      <c r="M37" s="271"/>
      <c r="N37" s="271"/>
      <c r="O37" s="271"/>
      <c r="P37" s="272"/>
    </row>
    <row r="38" spans="2:16">
      <c r="B38" s="307"/>
      <c r="C38" s="296" t="s">
        <v>162</v>
      </c>
      <c r="D38" s="146" t="s">
        <v>59</v>
      </c>
      <c r="E38" s="76">
        <v>5.7070000000000003E-2</v>
      </c>
      <c r="F38" s="76"/>
      <c r="G38" s="77">
        <f t="shared" ref="G38" si="111">E38+F38</f>
        <v>5.7070000000000003E-2</v>
      </c>
      <c r="H38" s="76"/>
      <c r="I38" s="77">
        <f t="shared" si="1"/>
        <v>5.7070000000000003E-2</v>
      </c>
      <c r="J38" s="78">
        <f t="shared" si="2"/>
        <v>0</v>
      </c>
      <c r="K38" s="271">
        <f t="shared" ref="K38:L38" si="112">E38+E39</f>
        <v>6.3310000000000005E-2</v>
      </c>
      <c r="L38" s="271">
        <f t="shared" si="112"/>
        <v>0</v>
      </c>
      <c r="M38" s="271">
        <f t="shared" ref="M38" si="113">K38+L38</f>
        <v>6.3310000000000005E-2</v>
      </c>
      <c r="N38" s="271">
        <f t="shared" ref="N38" si="114">H38+H39</f>
        <v>0</v>
      </c>
      <c r="O38" s="271">
        <f t="shared" ref="O38" si="115">M38-N38</f>
        <v>6.3310000000000005E-2</v>
      </c>
      <c r="P38" s="272">
        <f t="shared" ref="P38" si="116">N38/M38</f>
        <v>0</v>
      </c>
    </row>
    <row r="39" spans="2:16">
      <c r="B39" s="307"/>
      <c r="C39" s="296"/>
      <c r="D39" s="146" t="s">
        <v>60</v>
      </c>
      <c r="E39" s="76">
        <v>6.2399999999999999E-3</v>
      </c>
      <c r="F39" s="76"/>
      <c r="G39" s="77">
        <f t="shared" ref="G39" si="117">E39+F39+I38</f>
        <v>6.3310000000000005E-2</v>
      </c>
      <c r="H39" s="76"/>
      <c r="I39" s="77">
        <f t="shared" si="1"/>
        <v>6.3310000000000005E-2</v>
      </c>
      <c r="J39" s="78">
        <f t="shared" si="2"/>
        <v>0</v>
      </c>
      <c r="K39" s="271"/>
      <c r="L39" s="271"/>
      <c r="M39" s="271"/>
      <c r="N39" s="271"/>
      <c r="O39" s="271"/>
      <c r="P39" s="272"/>
    </row>
    <row r="40" spans="2:16">
      <c r="B40" s="307"/>
      <c r="C40" s="296" t="s">
        <v>177</v>
      </c>
      <c r="D40" s="184" t="s">
        <v>59</v>
      </c>
      <c r="E40" s="76">
        <v>0</v>
      </c>
      <c r="F40" s="76">
        <f>Hoja1!F12+Hoja1!F13+Hoja1!F14+Hoja1!F15+Hoja1!F16+Hoja1!F17+Hoja1!F18+Hoja1!F19+Hoja1!F20+Hoja1!F21+Hoja1!F22+Hoja1!F23+Hoja1!F24</f>
        <v>22.231543152499995</v>
      </c>
      <c r="G40" s="77">
        <f t="shared" ref="G40" si="118">E40+F40</f>
        <v>22.231543152499995</v>
      </c>
      <c r="H40" s="76"/>
      <c r="I40" s="77">
        <f t="shared" ref="I40:I41" si="119">G40-H40</f>
        <v>22.231543152499995</v>
      </c>
      <c r="J40" s="78">
        <f t="shared" ref="J40:J41" si="120">H40/G40</f>
        <v>0</v>
      </c>
      <c r="K40" s="271">
        <f t="shared" ref="K40" si="121">E40+E41</f>
        <v>0</v>
      </c>
      <c r="L40" s="271">
        <f t="shared" ref="L40" si="122">F40+F41</f>
        <v>22.231543152499995</v>
      </c>
      <c r="M40" s="271">
        <f t="shared" ref="M40" si="123">K40+L40</f>
        <v>22.231543152499995</v>
      </c>
      <c r="N40" s="271">
        <f t="shared" ref="N40" si="124">H40+H41</f>
        <v>0</v>
      </c>
      <c r="O40" s="271">
        <f t="shared" ref="O40" si="125">M40-N40</f>
        <v>22.231543152499995</v>
      </c>
      <c r="P40" s="272">
        <f t="shared" ref="P40" si="126">N40/M40</f>
        <v>0</v>
      </c>
    </row>
    <row r="41" spans="2:16">
      <c r="B41" s="307"/>
      <c r="C41" s="296"/>
      <c r="D41" s="184" t="s">
        <v>60</v>
      </c>
      <c r="E41" s="76">
        <v>0</v>
      </c>
      <c r="F41" s="76"/>
      <c r="G41" s="77">
        <f t="shared" ref="G41" si="127">E41+F41+I40</f>
        <v>22.231543152499995</v>
      </c>
      <c r="H41" s="76"/>
      <c r="I41" s="77">
        <f t="shared" si="119"/>
        <v>22.231543152499995</v>
      </c>
      <c r="J41" s="78">
        <f t="shared" si="120"/>
        <v>0</v>
      </c>
      <c r="K41" s="271"/>
      <c r="L41" s="271"/>
      <c r="M41" s="271"/>
      <c r="N41" s="271"/>
      <c r="O41" s="271"/>
      <c r="P41" s="272"/>
    </row>
    <row r="42" spans="2:16">
      <c r="B42" s="307"/>
      <c r="C42" s="298" t="s">
        <v>163</v>
      </c>
      <c r="D42" s="168" t="s">
        <v>59</v>
      </c>
      <c r="E42" s="76">
        <f>0.6585+0.6585+0.6585+1.317+1.317+1.317+1.317+1.317+1.317+0.94385+1.9755+1.9755+5.268</f>
        <v>20.04035</v>
      </c>
      <c r="F42" s="76">
        <f>-Hoja1!F12-Hoja1!F13-Hoja1!F14-Hoja1!F15-Hoja1!F16-Hoja1!F17-Hoja1!F18-Hoja1!F19-Hoja1!F20-Hoja1!F21-Hoja1!F22-Hoja1!F23-Hoja1!F24</f>
        <v>-22.231543152499995</v>
      </c>
      <c r="G42" s="77">
        <f>E42+F42</f>
        <v>-2.191193152499995</v>
      </c>
      <c r="H42" s="76"/>
      <c r="I42" s="77">
        <f t="shared" si="1"/>
        <v>-2.191193152499995</v>
      </c>
      <c r="J42" s="78">
        <f t="shared" si="2"/>
        <v>0</v>
      </c>
      <c r="K42" s="271">
        <f t="shared" ref="K42" si="128">E42+E43</f>
        <v>22.231549999999999</v>
      </c>
      <c r="L42" s="271">
        <f t="shared" ref="L42" si="129">F42+F43</f>
        <v>-22.231543152499995</v>
      </c>
      <c r="M42" s="271">
        <f t="shared" ref="M42" si="130">K42+L42</f>
        <v>6.8475000034595723E-6</v>
      </c>
      <c r="N42" s="271">
        <f t="shared" ref="N42" si="131">H42+H43</f>
        <v>0</v>
      </c>
      <c r="O42" s="271">
        <f t="shared" ref="O42" si="132">M42-N42</f>
        <v>6.8475000034595723E-6</v>
      </c>
      <c r="P42" s="272">
        <f t="shared" ref="P42" si="133">N42/M42</f>
        <v>0</v>
      </c>
    </row>
    <row r="43" spans="2:16">
      <c r="B43" s="307"/>
      <c r="C43" s="299"/>
      <c r="D43" s="168" t="s">
        <v>60</v>
      </c>
      <c r="E43" s="76">
        <f>0.072+0.072+0.072+0.144+0.144+0.144+0.144+0.144+0.144+0.1032+0.216+0.216+0.576</f>
        <v>2.1911999999999998</v>
      </c>
      <c r="F43" s="76"/>
      <c r="G43" s="77">
        <f>E43+F43+I42</f>
        <v>6.84750000479184E-6</v>
      </c>
      <c r="H43" s="94"/>
      <c r="I43" s="77">
        <f t="shared" si="1"/>
        <v>6.84750000479184E-6</v>
      </c>
      <c r="J43" s="78">
        <f t="shared" si="2"/>
        <v>0</v>
      </c>
      <c r="K43" s="271"/>
      <c r="L43" s="271"/>
      <c r="M43" s="271"/>
      <c r="N43" s="271"/>
      <c r="O43" s="271"/>
      <c r="P43" s="272"/>
    </row>
    <row r="44" spans="2:16">
      <c r="B44" s="307"/>
      <c r="C44" s="298" t="s">
        <v>178</v>
      </c>
      <c r="D44" s="207" t="s">
        <v>59</v>
      </c>
      <c r="E44" s="76">
        <v>0</v>
      </c>
      <c r="F44" s="76">
        <v>0.45800000000000002</v>
      </c>
      <c r="G44" s="77">
        <f>E44+F44</f>
        <v>0.45800000000000002</v>
      </c>
      <c r="H44" s="76"/>
      <c r="I44" s="77">
        <f t="shared" ref="I44:I45" si="134">G44-H44</f>
        <v>0.45800000000000002</v>
      </c>
      <c r="J44" s="78">
        <f t="shared" ref="J44:J45" si="135">H44/G44</f>
        <v>0</v>
      </c>
      <c r="K44" s="271">
        <f t="shared" ref="K44" si="136">E44+E45</f>
        <v>0</v>
      </c>
      <c r="L44" s="271">
        <f t="shared" ref="L44" si="137">F44+F45</f>
        <v>0.45800000000000002</v>
      </c>
      <c r="M44" s="271">
        <f t="shared" ref="M44" si="138">K44+L44</f>
        <v>0.45800000000000002</v>
      </c>
      <c r="N44" s="271">
        <f t="shared" ref="N44" si="139">H44+H45</f>
        <v>0</v>
      </c>
      <c r="O44" s="271">
        <f t="shared" ref="O44" si="140">M44-N44</f>
        <v>0.45800000000000002</v>
      </c>
      <c r="P44" s="272">
        <f t="shared" ref="P44" si="141">N44/M44</f>
        <v>0</v>
      </c>
    </row>
    <row r="45" spans="2:16">
      <c r="B45" s="307"/>
      <c r="C45" s="299"/>
      <c r="D45" s="207" t="s">
        <v>60</v>
      </c>
      <c r="E45" s="76">
        <v>0</v>
      </c>
      <c r="F45" s="76"/>
      <c r="G45" s="77">
        <f>E45+F45+I44</f>
        <v>0.45800000000000002</v>
      </c>
      <c r="H45" s="94"/>
      <c r="I45" s="77">
        <f t="shared" si="134"/>
        <v>0.45800000000000002</v>
      </c>
      <c r="J45" s="78">
        <f t="shared" si="135"/>
        <v>0</v>
      </c>
      <c r="K45" s="271"/>
      <c r="L45" s="271"/>
      <c r="M45" s="271"/>
      <c r="N45" s="271"/>
      <c r="O45" s="271"/>
      <c r="P45" s="272"/>
    </row>
    <row r="46" spans="2:16">
      <c r="B46" s="307"/>
      <c r="C46" s="296" t="s">
        <v>51</v>
      </c>
      <c r="D46" s="146" t="s">
        <v>59</v>
      </c>
      <c r="E46" s="76">
        <f>13.67841+0.00439+1.51455</f>
        <v>15.19735</v>
      </c>
      <c r="F46" s="77"/>
      <c r="G46" s="77">
        <f>E46+F46</f>
        <v>15.19735</v>
      </c>
      <c r="H46" s="94"/>
      <c r="I46" s="77">
        <f t="shared" si="1"/>
        <v>15.19735</v>
      </c>
      <c r="J46" s="78">
        <f t="shared" si="2"/>
        <v>0</v>
      </c>
      <c r="K46" s="271">
        <f t="shared" ref="K46:L46" si="142">E46+E47</f>
        <v>16.859020000000001</v>
      </c>
      <c r="L46" s="271">
        <f t="shared" si="142"/>
        <v>0</v>
      </c>
      <c r="M46" s="271">
        <f t="shared" ref="M46" si="143">K46+L46</f>
        <v>16.859020000000001</v>
      </c>
      <c r="N46" s="271">
        <f t="shared" ref="N46" si="144">H46+H47</f>
        <v>0</v>
      </c>
      <c r="O46" s="271">
        <f t="shared" ref="O46" si="145">M46-N46</f>
        <v>16.859020000000001</v>
      </c>
      <c r="P46" s="272">
        <f t="shared" ref="P46" si="146">N46/M46</f>
        <v>0</v>
      </c>
    </row>
    <row r="47" spans="2:16" ht="13.5" thickBot="1">
      <c r="B47" s="308"/>
      <c r="C47" s="297"/>
      <c r="D47" s="151" t="s">
        <v>60</v>
      </c>
      <c r="E47" s="83">
        <f>1.49559+0.00048+0.1656</f>
        <v>1.66167</v>
      </c>
      <c r="F47" s="84"/>
      <c r="G47" s="84">
        <f t="shared" ref="G47" si="147">E47+F47+I46</f>
        <v>16.859020000000001</v>
      </c>
      <c r="H47" s="95"/>
      <c r="I47" s="84">
        <f t="shared" si="1"/>
        <v>16.859020000000001</v>
      </c>
      <c r="J47" s="85">
        <f t="shared" si="2"/>
        <v>0</v>
      </c>
      <c r="K47" s="280"/>
      <c r="L47" s="280"/>
      <c r="M47" s="280"/>
      <c r="N47" s="280"/>
      <c r="O47" s="280"/>
      <c r="P47" s="281"/>
    </row>
    <row r="48" spans="2:16">
      <c r="B48" s="290" t="s">
        <v>159</v>
      </c>
      <c r="C48" s="293" t="s">
        <v>36</v>
      </c>
      <c r="D48" s="149" t="s">
        <v>59</v>
      </c>
      <c r="E48" s="80">
        <f>310.87769+8.1627+25.116</f>
        <v>344.15638999999993</v>
      </c>
      <c r="F48" s="80"/>
      <c r="G48" s="80">
        <f t="shared" ref="G48" si="148">E48+F48</f>
        <v>344.15638999999993</v>
      </c>
      <c r="H48" s="342">
        <v>92.992999999999995</v>
      </c>
      <c r="I48" s="80">
        <f t="shared" si="1"/>
        <v>251.16338999999994</v>
      </c>
      <c r="J48" s="163">
        <f t="shared" si="2"/>
        <v>0.27020564691534571</v>
      </c>
      <c r="K48" s="294">
        <f t="shared" ref="K48:L48" si="149">E48+E49</f>
        <v>382.30463999999995</v>
      </c>
      <c r="L48" s="295">
        <f t="shared" si="149"/>
        <v>0</v>
      </c>
      <c r="M48" s="295">
        <f t="shared" ref="M48" si="150">K48+L48</f>
        <v>382.30463999999995</v>
      </c>
      <c r="N48" s="295">
        <f t="shared" ref="N48" si="151">H48+H49</f>
        <v>92.992999999999995</v>
      </c>
      <c r="O48" s="295">
        <f t="shared" ref="O48" si="152">M48-N48</f>
        <v>289.31163999999995</v>
      </c>
      <c r="P48" s="311">
        <f t="shared" ref="P48" si="153">N48/M48</f>
        <v>0.24324318951504226</v>
      </c>
    </row>
    <row r="49" spans="2:22">
      <c r="B49" s="291"/>
      <c r="C49" s="285"/>
      <c r="D49" s="148" t="s">
        <v>60</v>
      </c>
      <c r="E49" s="76">
        <f>34.45945+0.9048+2.784</f>
        <v>38.148249999999997</v>
      </c>
      <c r="F49" s="76"/>
      <c r="G49" s="76">
        <f t="shared" ref="G49" si="154">E49+F49+I48</f>
        <v>289.31163999999995</v>
      </c>
      <c r="H49" s="76"/>
      <c r="I49" s="76">
        <f t="shared" si="1"/>
        <v>289.31163999999995</v>
      </c>
      <c r="J49" s="164">
        <f t="shared" si="2"/>
        <v>0</v>
      </c>
      <c r="K49" s="275"/>
      <c r="L49" s="271"/>
      <c r="M49" s="271"/>
      <c r="N49" s="271"/>
      <c r="O49" s="271"/>
      <c r="P49" s="312"/>
    </row>
    <row r="50" spans="2:22">
      <c r="B50" s="291"/>
      <c r="C50" s="285" t="s">
        <v>37</v>
      </c>
      <c r="D50" s="148" t="s">
        <v>59</v>
      </c>
      <c r="E50" s="76">
        <f>333.97373+1.2558+12.558+28.2555+17.26725+10.0464</f>
        <v>403.35667999999998</v>
      </c>
      <c r="F50" s="76">
        <f>4.185+75.5292298</f>
        <v>79.714229799999998</v>
      </c>
      <c r="G50" s="76">
        <f t="shared" ref="G50" si="155">E50+F50</f>
        <v>483.07090979999998</v>
      </c>
      <c r="H50" s="341">
        <v>334.38099999999997</v>
      </c>
      <c r="I50" s="76">
        <f t="shared" ref="I50:I91" si="156">G50-H50</f>
        <v>148.68990980000001</v>
      </c>
      <c r="J50" s="164">
        <f t="shared" ref="J50:J91" si="157">H50/G50</f>
        <v>0.69219858454825955</v>
      </c>
      <c r="K50" s="275">
        <f t="shared" ref="K50:L50" si="158">E50+E51</f>
        <v>448.06701999999996</v>
      </c>
      <c r="L50" s="271">
        <f t="shared" si="158"/>
        <v>79.714229799999998</v>
      </c>
      <c r="M50" s="271">
        <f t="shared" ref="M50" si="159">K50+L50</f>
        <v>527.78124979999996</v>
      </c>
      <c r="N50" s="271">
        <f t="shared" ref="N50" si="160">H50+H51</f>
        <v>334.38099999999997</v>
      </c>
      <c r="O50" s="271">
        <f t="shared" ref="O50" si="161">M50-N50</f>
        <v>193.40024979999998</v>
      </c>
      <c r="P50" s="272">
        <f t="shared" ref="P50" si="162">N50/M50</f>
        <v>0.6335598320832958</v>
      </c>
    </row>
    <row r="51" spans="2:22">
      <c r="B51" s="291"/>
      <c r="C51" s="285"/>
      <c r="D51" s="148" t="s">
        <v>60</v>
      </c>
      <c r="E51" s="76">
        <f>37.01954+0.1392+1.392+3.132+1.914+1.1136</f>
        <v>44.710340000000002</v>
      </c>
      <c r="F51" s="76"/>
      <c r="G51" s="76">
        <f t="shared" ref="G51" si="163">E51+F51+I50</f>
        <v>193.40024980000001</v>
      </c>
      <c r="H51" s="76"/>
      <c r="I51" s="76">
        <f t="shared" si="156"/>
        <v>193.40024980000001</v>
      </c>
      <c r="J51" s="164">
        <f t="shared" si="157"/>
        <v>0</v>
      </c>
      <c r="K51" s="275"/>
      <c r="L51" s="271"/>
      <c r="M51" s="271"/>
      <c r="N51" s="271"/>
      <c r="O51" s="271"/>
      <c r="P51" s="272"/>
    </row>
    <row r="52" spans="2:22">
      <c r="B52" s="291"/>
      <c r="C52" s="285" t="s">
        <v>38</v>
      </c>
      <c r="D52" s="148" t="s">
        <v>59</v>
      </c>
      <c r="E52" s="76">
        <v>6.2789999999999999E-2</v>
      </c>
      <c r="F52" s="76"/>
      <c r="G52" s="76">
        <f t="shared" ref="G52" si="164">E52+F52</f>
        <v>6.2789999999999999E-2</v>
      </c>
      <c r="H52" s="76"/>
      <c r="I52" s="76">
        <f t="shared" si="156"/>
        <v>6.2789999999999999E-2</v>
      </c>
      <c r="J52" s="164">
        <f t="shared" si="157"/>
        <v>0</v>
      </c>
      <c r="K52" s="275">
        <f t="shared" ref="K52:L52" si="165">E52+E53</f>
        <v>6.9749999999999993E-2</v>
      </c>
      <c r="L52" s="271">
        <f t="shared" si="165"/>
        <v>0</v>
      </c>
      <c r="M52" s="271">
        <f t="shared" ref="M52" si="166">K52+L52</f>
        <v>6.9749999999999993E-2</v>
      </c>
      <c r="N52" s="271">
        <f t="shared" ref="N52" si="167">H52+H53</f>
        <v>0</v>
      </c>
      <c r="O52" s="271">
        <f t="shared" ref="O52" si="168">M52-N52</f>
        <v>6.9749999999999993E-2</v>
      </c>
      <c r="P52" s="272">
        <f t="shared" ref="P52" si="169">N52/M52</f>
        <v>0</v>
      </c>
    </row>
    <row r="53" spans="2:22">
      <c r="B53" s="291"/>
      <c r="C53" s="285"/>
      <c r="D53" s="148" t="s">
        <v>60</v>
      </c>
      <c r="E53" s="76">
        <v>6.96E-3</v>
      </c>
      <c r="F53" s="76"/>
      <c r="G53" s="76">
        <f t="shared" ref="G53" si="170">E53+F53+I52</f>
        <v>6.9749999999999993E-2</v>
      </c>
      <c r="H53" s="76"/>
      <c r="I53" s="76">
        <f t="shared" si="156"/>
        <v>6.9749999999999993E-2</v>
      </c>
      <c r="J53" s="164">
        <f t="shared" si="157"/>
        <v>0</v>
      </c>
      <c r="K53" s="275"/>
      <c r="L53" s="271"/>
      <c r="M53" s="271"/>
      <c r="N53" s="271"/>
      <c r="O53" s="271"/>
      <c r="P53" s="272"/>
    </row>
    <row r="54" spans="2:22">
      <c r="B54" s="291"/>
      <c r="C54" s="285" t="s">
        <v>39</v>
      </c>
      <c r="D54" s="148" t="s">
        <v>59</v>
      </c>
      <c r="E54" s="76">
        <f>305.27117+36.35143+9.4185+9.4185+14.12775</f>
        <v>374.58734999999996</v>
      </c>
      <c r="F54" s="76">
        <v>-40.381</v>
      </c>
      <c r="G54" s="76">
        <f t="shared" ref="G54" si="171">E54+F54</f>
        <v>334.20634999999993</v>
      </c>
      <c r="H54" s="76"/>
      <c r="I54" s="76">
        <f t="shared" si="156"/>
        <v>334.20634999999993</v>
      </c>
      <c r="J54" s="164">
        <f t="shared" si="157"/>
        <v>0</v>
      </c>
      <c r="K54" s="275">
        <f t="shared" ref="K54:L54" si="172">E54+E55</f>
        <v>416.10873999999995</v>
      </c>
      <c r="L54" s="271">
        <f t="shared" si="172"/>
        <v>-40.381</v>
      </c>
      <c r="M54" s="271">
        <f t="shared" ref="M54" si="173">K54+L54</f>
        <v>375.72773999999993</v>
      </c>
      <c r="N54" s="271">
        <f t="shared" ref="N54" si="174">H54+H55</f>
        <v>0</v>
      </c>
      <c r="O54" s="271">
        <f t="shared" ref="O54" si="175">M54-N54</f>
        <v>375.72773999999993</v>
      </c>
      <c r="P54" s="272">
        <f t="shared" ref="P54" si="176">N54/M54</f>
        <v>0</v>
      </c>
    </row>
    <row r="55" spans="2:22">
      <c r="B55" s="291"/>
      <c r="C55" s="285"/>
      <c r="D55" s="148" t="s">
        <v>60</v>
      </c>
      <c r="E55" s="76">
        <f>33.83799+4.0294+1.044+1.044+1.566</f>
        <v>41.521389999999997</v>
      </c>
      <c r="F55" s="76"/>
      <c r="G55" s="76">
        <f t="shared" ref="G55" si="177">E55+F55+I54</f>
        <v>375.72773999999993</v>
      </c>
      <c r="H55" s="76"/>
      <c r="I55" s="76">
        <f t="shared" si="156"/>
        <v>375.72773999999993</v>
      </c>
      <c r="J55" s="164">
        <f t="shared" si="157"/>
        <v>0</v>
      </c>
      <c r="K55" s="275"/>
      <c r="L55" s="271"/>
      <c r="M55" s="271"/>
      <c r="N55" s="271"/>
      <c r="O55" s="271"/>
      <c r="P55" s="272"/>
    </row>
    <row r="56" spans="2:22">
      <c r="B56" s="291"/>
      <c r="C56" s="285" t="s">
        <v>40</v>
      </c>
      <c r="D56" s="148" t="s">
        <v>59</v>
      </c>
      <c r="E56" s="76">
        <f>205.83943+9.4185</f>
        <v>215.25792999999999</v>
      </c>
      <c r="F56" s="76">
        <v>-4.1849999999999996</v>
      </c>
      <c r="G56" s="76">
        <f t="shared" ref="G56" si="178">E56+F56</f>
        <v>211.07292999999999</v>
      </c>
      <c r="H56" s="341">
        <v>1.7909999999999999</v>
      </c>
      <c r="I56" s="76">
        <f t="shared" si="156"/>
        <v>209.28192999999999</v>
      </c>
      <c r="J56" s="164">
        <f t="shared" si="157"/>
        <v>8.4852188293401722E-3</v>
      </c>
      <c r="K56" s="275">
        <f t="shared" ref="K56:L56" si="179">E56+E57</f>
        <v>239.11833999999999</v>
      </c>
      <c r="L56" s="271">
        <f t="shared" si="179"/>
        <v>-4.1849999999999996</v>
      </c>
      <c r="M56" s="271">
        <f t="shared" ref="M56" si="180">K56+L56</f>
        <v>234.93333999999999</v>
      </c>
      <c r="N56" s="271">
        <f t="shared" ref="N56" si="181">H56+H57</f>
        <v>1.7909999999999999</v>
      </c>
      <c r="O56" s="271">
        <f t="shared" ref="O56" si="182">M56-N56</f>
        <v>233.14233999999999</v>
      </c>
      <c r="P56" s="272">
        <f t="shared" ref="P56" si="183">N56/M56</f>
        <v>7.6234390572236365E-3</v>
      </c>
    </row>
    <row r="57" spans="2:22">
      <c r="B57" s="291"/>
      <c r="C57" s="285"/>
      <c r="D57" s="148" t="s">
        <v>60</v>
      </c>
      <c r="E57" s="76">
        <f>22.81641+1.044</f>
        <v>23.860410000000002</v>
      </c>
      <c r="F57" s="76"/>
      <c r="G57" s="76">
        <f t="shared" ref="G57" si="184">E57+F57+I56</f>
        <v>233.14233999999999</v>
      </c>
      <c r="H57" s="76"/>
      <c r="I57" s="76">
        <f t="shared" si="156"/>
        <v>233.14233999999999</v>
      </c>
      <c r="J57" s="164">
        <f t="shared" si="157"/>
        <v>0</v>
      </c>
      <c r="K57" s="275"/>
      <c r="L57" s="271"/>
      <c r="M57" s="271"/>
      <c r="N57" s="271"/>
      <c r="O57" s="271"/>
      <c r="P57" s="272"/>
    </row>
    <row r="58" spans="2:22">
      <c r="B58" s="291"/>
      <c r="C58" s="285" t="s">
        <v>41</v>
      </c>
      <c r="D58" s="148" t="s">
        <v>59</v>
      </c>
      <c r="E58" s="76">
        <v>9.8224499999999999</v>
      </c>
      <c r="F58" s="76">
        <v>-2.1850000000000001</v>
      </c>
      <c r="G58" s="76">
        <f t="shared" ref="G58" si="185">E58+F58</f>
        <v>7.6374499999999994</v>
      </c>
      <c r="H58" s="76"/>
      <c r="I58" s="76">
        <f t="shared" si="156"/>
        <v>7.6374499999999994</v>
      </c>
      <c r="J58" s="164">
        <f t="shared" si="157"/>
        <v>0</v>
      </c>
      <c r="K58" s="275">
        <f t="shared" ref="K58:L58" si="186">E58+E59</f>
        <v>10.91123</v>
      </c>
      <c r="L58" s="271">
        <f t="shared" si="186"/>
        <v>-2.1850000000000001</v>
      </c>
      <c r="M58" s="271">
        <f t="shared" ref="M58" si="187">K58+L58</f>
        <v>8.7262299999999993</v>
      </c>
      <c r="N58" s="271">
        <f t="shared" ref="N58" si="188">H58+H59</f>
        <v>0</v>
      </c>
      <c r="O58" s="271">
        <f t="shared" ref="O58" si="189">M58-N58</f>
        <v>8.7262299999999993</v>
      </c>
      <c r="P58" s="272">
        <f t="shared" ref="P58" si="190">N58/M58</f>
        <v>0</v>
      </c>
    </row>
    <row r="59" spans="2:22">
      <c r="B59" s="291"/>
      <c r="C59" s="285"/>
      <c r="D59" s="148" t="s">
        <v>60</v>
      </c>
      <c r="E59" s="76">
        <v>1.0887800000000001</v>
      </c>
      <c r="F59" s="76"/>
      <c r="G59" s="76">
        <f t="shared" ref="G59" si="191">E59+F59+I58</f>
        <v>8.7262299999999993</v>
      </c>
      <c r="H59" s="76"/>
      <c r="I59" s="76">
        <f t="shared" si="156"/>
        <v>8.7262299999999993</v>
      </c>
      <c r="J59" s="164">
        <f t="shared" si="157"/>
        <v>0</v>
      </c>
      <c r="K59" s="275"/>
      <c r="L59" s="271"/>
      <c r="M59" s="271"/>
      <c r="N59" s="271"/>
      <c r="O59" s="271"/>
      <c r="P59" s="272"/>
    </row>
    <row r="60" spans="2:22">
      <c r="B60" s="291"/>
      <c r="C60" s="285" t="s">
        <v>42</v>
      </c>
      <c r="D60" s="148" t="s">
        <v>59</v>
      </c>
      <c r="E60" s="76">
        <v>5.9420299999999999</v>
      </c>
      <c r="F60" s="76"/>
      <c r="G60" s="76">
        <f t="shared" ref="G60" si="192">E60+F60</f>
        <v>5.9420299999999999</v>
      </c>
      <c r="H60" s="76"/>
      <c r="I60" s="76">
        <f t="shared" si="156"/>
        <v>5.9420299999999999</v>
      </c>
      <c r="J60" s="164">
        <f t="shared" si="157"/>
        <v>0</v>
      </c>
      <c r="K60" s="275">
        <f t="shared" ref="K60:L60" si="193">E60+E61</f>
        <v>6.6006799999999997</v>
      </c>
      <c r="L60" s="271">
        <f t="shared" si="193"/>
        <v>0</v>
      </c>
      <c r="M60" s="271">
        <f t="shared" ref="M60" si="194">K60+L60</f>
        <v>6.6006799999999997</v>
      </c>
      <c r="N60" s="271">
        <f t="shared" ref="N60" si="195">H60+H61</f>
        <v>0</v>
      </c>
      <c r="O60" s="271">
        <f t="shared" ref="O60" si="196">M60-N60</f>
        <v>6.6006799999999997</v>
      </c>
      <c r="P60" s="272">
        <f t="shared" ref="P60" si="197">N60/M60</f>
        <v>0</v>
      </c>
    </row>
    <row r="61" spans="2:22">
      <c r="B61" s="291"/>
      <c r="C61" s="285"/>
      <c r="D61" s="148" t="s">
        <v>60</v>
      </c>
      <c r="E61" s="76">
        <v>0.65864999999999996</v>
      </c>
      <c r="F61" s="76"/>
      <c r="G61" s="76">
        <f t="shared" ref="G61" si="198">E61+F61+I60</f>
        <v>6.6006799999999997</v>
      </c>
      <c r="H61" s="76"/>
      <c r="I61" s="76">
        <f t="shared" si="156"/>
        <v>6.6006799999999997</v>
      </c>
      <c r="J61" s="164">
        <f t="shared" si="157"/>
        <v>0</v>
      </c>
      <c r="K61" s="275"/>
      <c r="L61" s="271"/>
      <c r="M61" s="271"/>
      <c r="N61" s="271"/>
      <c r="O61" s="271"/>
      <c r="P61" s="272"/>
    </row>
    <row r="62" spans="2:22">
      <c r="B62" s="291"/>
      <c r="C62" s="285" t="s">
        <v>43</v>
      </c>
      <c r="D62" s="148" t="s">
        <v>59</v>
      </c>
      <c r="E62" s="76">
        <f>317.6567+77.25535+4.91855+9.4185+9.4185+5.33715+15.6975+21.3486</f>
        <v>461.05084999999997</v>
      </c>
      <c r="F62" s="76"/>
      <c r="G62" s="76">
        <f t="shared" ref="G62" si="199">E62+F62</f>
        <v>461.05084999999997</v>
      </c>
      <c r="H62" s="341">
        <f>32.896+31.415</f>
        <v>64.311000000000007</v>
      </c>
      <c r="I62" s="76">
        <f t="shared" si="156"/>
        <v>396.73984999999993</v>
      </c>
      <c r="J62" s="164">
        <f t="shared" si="157"/>
        <v>0.13948786776990002</v>
      </c>
      <c r="K62" s="288">
        <f t="shared" ref="K62:L62" si="200">E62+E63</f>
        <v>512.15634</v>
      </c>
      <c r="L62" s="271">
        <f t="shared" si="200"/>
        <v>0</v>
      </c>
      <c r="M62" s="271">
        <f t="shared" ref="M62" si="201">K62+L62</f>
        <v>512.15634</v>
      </c>
      <c r="N62" s="271">
        <f t="shared" ref="N62" si="202">H62+H63</f>
        <v>64.311000000000007</v>
      </c>
      <c r="O62" s="271">
        <f t="shared" ref="O62" si="203">M62-N62</f>
        <v>447.84533999999996</v>
      </c>
      <c r="P62" s="272">
        <f t="shared" ref="P62" si="204">N62/M62</f>
        <v>0.12556907916047669</v>
      </c>
    </row>
    <row r="63" spans="2:22">
      <c r="B63" s="291"/>
      <c r="C63" s="285"/>
      <c r="D63" s="148" t="s">
        <v>60</v>
      </c>
      <c r="E63" s="76">
        <f>35.21087+8.56342+0.5452+1.044+1.044+0.5916+1.74+2.3664</f>
        <v>51.105489999999996</v>
      </c>
      <c r="F63" s="76"/>
      <c r="G63" s="76">
        <f t="shared" ref="G63" si="205">E63+F63+I62</f>
        <v>447.84533999999991</v>
      </c>
      <c r="H63" s="76"/>
      <c r="I63" s="76">
        <f t="shared" si="156"/>
        <v>447.84533999999991</v>
      </c>
      <c r="J63" s="164">
        <f t="shared" si="157"/>
        <v>0</v>
      </c>
      <c r="K63" s="289"/>
      <c r="L63" s="271"/>
      <c r="M63" s="271"/>
      <c r="N63" s="271"/>
      <c r="O63" s="271"/>
      <c r="P63" s="272"/>
    </row>
    <row r="64" spans="2:22">
      <c r="B64" s="291"/>
      <c r="C64" s="285" t="s">
        <v>44</v>
      </c>
      <c r="D64" s="148" t="s">
        <v>59</v>
      </c>
      <c r="E64" s="76">
        <v>3.2435200000000002</v>
      </c>
      <c r="F64" s="76"/>
      <c r="G64" s="76">
        <f t="shared" ref="G64" si="206">E64+F64</f>
        <v>3.2435200000000002</v>
      </c>
      <c r="H64" s="76"/>
      <c r="I64" s="76">
        <f t="shared" si="156"/>
        <v>3.2435200000000002</v>
      </c>
      <c r="J64" s="164">
        <f t="shared" si="157"/>
        <v>0</v>
      </c>
      <c r="K64" s="275">
        <f t="shared" ref="K64:L64" si="207">E64+E65</f>
        <v>3.6030500000000001</v>
      </c>
      <c r="L64" s="271">
        <f t="shared" si="207"/>
        <v>0</v>
      </c>
      <c r="M64" s="271">
        <f t="shared" ref="M64" si="208">K64+L64</f>
        <v>3.6030500000000001</v>
      </c>
      <c r="N64" s="271">
        <f t="shared" ref="N64" si="209">H64+H65</f>
        <v>0</v>
      </c>
      <c r="O64" s="271">
        <f t="shared" ref="O64" si="210">M64-N64</f>
        <v>3.6030500000000001</v>
      </c>
      <c r="P64" s="272">
        <f t="shared" ref="P64" si="211">N64/M64</f>
        <v>0</v>
      </c>
      <c r="V64" s="145" t="e">
        <f>K70+#REF!+K112+#REF!+K28+#REF!</f>
        <v>#REF!</v>
      </c>
    </row>
    <row r="65" spans="2:16">
      <c r="B65" s="291"/>
      <c r="C65" s="285"/>
      <c r="D65" s="148" t="s">
        <v>60</v>
      </c>
      <c r="E65" s="76">
        <v>0.35953000000000002</v>
      </c>
      <c r="F65" s="76"/>
      <c r="G65" s="76">
        <f t="shared" ref="G65" si="212">E65+F65+I64</f>
        <v>3.6030500000000001</v>
      </c>
      <c r="H65" s="76"/>
      <c r="I65" s="76">
        <f t="shared" si="156"/>
        <v>3.6030500000000001</v>
      </c>
      <c r="J65" s="164">
        <f t="shared" si="157"/>
        <v>0</v>
      </c>
      <c r="K65" s="275"/>
      <c r="L65" s="271"/>
      <c r="M65" s="271"/>
      <c r="N65" s="271"/>
      <c r="O65" s="271"/>
      <c r="P65" s="272"/>
    </row>
    <row r="66" spans="2:16">
      <c r="B66" s="291"/>
      <c r="C66" s="285" t="s">
        <v>164</v>
      </c>
      <c r="D66" s="148" t="s">
        <v>59</v>
      </c>
      <c r="E66" s="76">
        <v>67.992570000000001</v>
      </c>
      <c r="F66" s="76">
        <v>-75.529229799999996</v>
      </c>
      <c r="G66" s="76">
        <f t="shared" ref="G66" si="213">E66+F66</f>
        <v>-7.5366597999999954</v>
      </c>
      <c r="H66" s="76"/>
      <c r="I66" s="76">
        <f t="shared" si="156"/>
        <v>-7.5366597999999954</v>
      </c>
      <c r="J66" s="164">
        <f t="shared" si="157"/>
        <v>0</v>
      </c>
      <c r="K66" s="275">
        <f t="shared" ref="K66:L66" si="214">E66+E67</f>
        <v>75.529250000000005</v>
      </c>
      <c r="L66" s="271">
        <f t="shared" si="214"/>
        <v>-75.529229799999996</v>
      </c>
      <c r="M66" s="271">
        <f t="shared" ref="M66" si="215">K66+L66</f>
        <v>2.0200000008685493E-5</v>
      </c>
      <c r="N66" s="271">
        <f t="shared" ref="N66" si="216">H66+H67</f>
        <v>0</v>
      </c>
      <c r="O66" s="271">
        <f t="shared" ref="O66" si="217">M66-N66</f>
        <v>2.0200000008685493E-5</v>
      </c>
      <c r="P66" s="272">
        <f t="shared" ref="P66" si="218">N66/M66</f>
        <v>0</v>
      </c>
    </row>
    <row r="67" spans="2:16">
      <c r="B67" s="291"/>
      <c r="C67" s="285"/>
      <c r="D67" s="148" t="s">
        <v>60</v>
      </c>
      <c r="E67" s="76">
        <v>7.5366799999999996</v>
      </c>
      <c r="F67" s="76"/>
      <c r="G67" s="76">
        <f t="shared" ref="G67" si="219">E67+F67+I66</f>
        <v>2.02000000042446E-5</v>
      </c>
      <c r="H67" s="76"/>
      <c r="I67" s="76">
        <f t="shared" si="156"/>
        <v>2.02000000042446E-5</v>
      </c>
      <c r="J67" s="164">
        <f t="shared" si="157"/>
        <v>0</v>
      </c>
      <c r="K67" s="275"/>
      <c r="L67" s="271"/>
      <c r="M67" s="271"/>
      <c r="N67" s="271"/>
      <c r="O67" s="271"/>
      <c r="P67" s="272"/>
    </row>
    <row r="68" spans="2:16">
      <c r="B68" s="291"/>
      <c r="C68" s="285" t="s">
        <v>46</v>
      </c>
      <c r="D68" s="148" t="s">
        <v>59</v>
      </c>
      <c r="E68" s="76">
        <v>6.2789999999999999E-2</v>
      </c>
      <c r="F68" s="76"/>
      <c r="G68" s="76">
        <f t="shared" ref="G68" si="220">E68+F68</f>
        <v>6.2789999999999999E-2</v>
      </c>
      <c r="H68" s="76"/>
      <c r="I68" s="76">
        <f t="shared" si="156"/>
        <v>6.2789999999999999E-2</v>
      </c>
      <c r="J68" s="164">
        <f t="shared" si="157"/>
        <v>0</v>
      </c>
      <c r="K68" s="288">
        <f t="shared" ref="K68:L68" si="221">E68+E69</f>
        <v>6.9749999999999993E-2</v>
      </c>
      <c r="L68" s="271">
        <f t="shared" si="221"/>
        <v>0</v>
      </c>
      <c r="M68" s="271">
        <f t="shared" ref="M68" si="222">K68+L68</f>
        <v>6.9749999999999993E-2</v>
      </c>
      <c r="N68" s="271">
        <f t="shared" ref="N68" si="223">H68+H69</f>
        <v>0</v>
      </c>
      <c r="O68" s="271">
        <f t="shared" ref="O68" si="224">M68-N68</f>
        <v>6.9749999999999993E-2</v>
      </c>
      <c r="P68" s="272">
        <f t="shared" ref="P68" si="225">N68/M68</f>
        <v>0</v>
      </c>
    </row>
    <row r="69" spans="2:16">
      <c r="B69" s="291"/>
      <c r="C69" s="285"/>
      <c r="D69" s="148" t="s">
        <v>60</v>
      </c>
      <c r="E69" s="76">
        <v>6.96E-3</v>
      </c>
      <c r="F69" s="76"/>
      <c r="G69" s="76">
        <f t="shared" ref="G69" si="226">E69+F69+I68</f>
        <v>6.9749999999999993E-2</v>
      </c>
      <c r="H69" s="76"/>
      <c r="I69" s="76">
        <f t="shared" si="156"/>
        <v>6.9749999999999993E-2</v>
      </c>
      <c r="J69" s="164">
        <f t="shared" si="157"/>
        <v>0</v>
      </c>
      <c r="K69" s="289"/>
      <c r="L69" s="271"/>
      <c r="M69" s="271"/>
      <c r="N69" s="271"/>
      <c r="O69" s="271"/>
      <c r="P69" s="272"/>
    </row>
    <row r="70" spans="2:16">
      <c r="B70" s="291"/>
      <c r="C70" s="285" t="s">
        <v>165</v>
      </c>
      <c r="D70" s="148" t="s">
        <v>59</v>
      </c>
      <c r="E70" s="76">
        <v>36.711849999999998</v>
      </c>
      <c r="F70" s="76"/>
      <c r="G70" s="76">
        <f t="shared" ref="G70" si="227">E70+F70</f>
        <v>36.711849999999998</v>
      </c>
      <c r="H70" s="76"/>
      <c r="I70" s="76">
        <f t="shared" si="156"/>
        <v>36.711849999999998</v>
      </c>
      <c r="J70" s="164">
        <f t="shared" si="157"/>
        <v>0</v>
      </c>
      <c r="K70" s="275">
        <f t="shared" ref="K70:L70" si="228">E70+E71</f>
        <v>40.781199999999998</v>
      </c>
      <c r="L70" s="271">
        <f t="shared" si="228"/>
        <v>0</v>
      </c>
      <c r="M70" s="271">
        <f t="shared" ref="M70" si="229">K70+L70</f>
        <v>40.781199999999998</v>
      </c>
      <c r="N70" s="271">
        <f t="shared" ref="N70" si="230">H70+H71</f>
        <v>0</v>
      </c>
      <c r="O70" s="271">
        <f t="shared" ref="O70" si="231">M70-N70</f>
        <v>40.781199999999998</v>
      </c>
      <c r="P70" s="272">
        <f t="shared" ref="P70" si="232">N70/M70</f>
        <v>0</v>
      </c>
    </row>
    <row r="71" spans="2:16">
      <c r="B71" s="291"/>
      <c r="C71" s="285"/>
      <c r="D71" s="148" t="s">
        <v>60</v>
      </c>
      <c r="E71" s="76">
        <v>4.06935</v>
      </c>
      <c r="F71" s="76"/>
      <c r="G71" s="76">
        <f t="shared" ref="G71" si="233">E71+F71+I70</f>
        <v>40.781199999999998</v>
      </c>
      <c r="H71" s="76"/>
      <c r="I71" s="76">
        <f t="shared" si="156"/>
        <v>40.781199999999998</v>
      </c>
      <c r="J71" s="164">
        <f t="shared" si="157"/>
        <v>0</v>
      </c>
      <c r="K71" s="275"/>
      <c r="L71" s="271"/>
      <c r="M71" s="271"/>
      <c r="N71" s="271"/>
      <c r="O71" s="271"/>
      <c r="P71" s="272"/>
    </row>
    <row r="72" spans="2:16">
      <c r="B72" s="291"/>
      <c r="C72" s="285" t="s">
        <v>48</v>
      </c>
      <c r="D72" s="148" t="s">
        <v>59</v>
      </c>
      <c r="E72" s="76">
        <v>1.7045399999999999</v>
      </c>
      <c r="F72" s="76">
        <v>40.381</v>
      </c>
      <c r="G72" s="76">
        <f t="shared" ref="G72" si="234">E72+F72</f>
        <v>42.085540000000002</v>
      </c>
      <c r="H72" s="76"/>
      <c r="I72" s="76">
        <f t="shared" si="156"/>
        <v>42.085540000000002</v>
      </c>
      <c r="J72" s="164">
        <f t="shared" si="157"/>
        <v>0</v>
      </c>
      <c r="K72" s="275">
        <f t="shared" ref="K72:L72" si="235">E72+E73</f>
        <v>1.8934799999999998</v>
      </c>
      <c r="L72" s="271">
        <f t="shared" si="235"/>
        <v>40.381</v>
      </c>
      <c r="M72" s="271">
        <f t="shared" ref="M72" si="236">K72+L72</f>
        <v>42.274479999999997</v>
      </c>
      <c r="N72" s="271">
        <f t="shared" ref="N72" si="237">H72+H73</f>
        <v>0</v>
      </c>
      <c r="O72" s="271">
        <f t="shared" ref="O72" si="238">M72-N72</f>
        <v>42.274479999999997</v>
      </c>
      <c r="P72" s="272">
        <f t="shared" ref="P72" si="239">N72/M72</f>
        <v>0</v>
      </c>
    </row>
    <row r="73" spans="2:16">
      <c r="B73" s="291"/>
      <c r="C73" s="285"/>
      <c r="D73" s="148" t="s">
        <v>60</v>
      </c>
      <c r="E73" s="76">
        <v>0.18894</v>
      </c>
      <c r="F73" s="76"/>
      <c r="G73" s="76">
        <f t="shared" ref="G73" si="240">E73+F73+I72</f>
        <v>42.274480000000004</v>
      </c>
      <c r="H73" s="76"/>
      <c r="I73" s="76">
        <f t="shared" si="156"/>
        <v>42.274480000000004</v>
      </c>
      <c r="J73" s="164">
        <f t="shared" si="157"/>
        <v>0</v>
      </c>
      <c r="K73" s="275"/>
      <c r="L73" s="271"/>
      <c r="M73" s="271"/>
      <c r="N73" s="271"/>
      <c r="O73" s="271"/>
      <c r="P73" s="272"/>
    </row>
    <row r="74" spans="2:16">
      <c r="B74" s="291"/>
      <c r="C74" s="285" t="s">
        <v>49</v>
      </c>
      <c r="D74" s="148" t="s">
        <v>59</v>
      </c>
      <c r="E74" s="76">
        <v>2.0930000000000001E-2</v>
      </c>
      <c r="F74" s="76"/>
      <c r="G74" s="76">
        <f t="shared" ref="G74" si="241">E74+F74</f>
        <v>2.0930000000000001E-2</v>
      </c>
      <c r="H74" s="76"/>
      <c r="I74" s="76">
        <f t="shared" si="156"/>
        <v>2.0930000000000001E-2</v>
      </c>
      <c r="J74" s="164">
        <f t="shared" si="157"/>
        <v>0</v>
      </c>
      <c r="K74" s="275">
        <f t="shared" ref="K74:L74" si="242">E74+E75</f>
        <v>2.325E-2</v>
      </c>
      <c r="L74" s="271">
        <f t="shared" si="242"/>
        <v>0</v>
      </c>
      <c r="M74" s="271">
        <f t="shared" ref="M74" si="243">K74+L74</f>
        <v>2.325E-2</v>
      </c>
      <c r="N74" s="271">
        <f t="shared" ref="N74" si="244">H74+H75</f>
        <v>0</v>
      </c>
      <c r="O74" s="271">
        <f t="shared" ref="O74" si="245">M74-N74</f>
        <v>2.325E-2</v>
      </c>
      <c r="P74" s="272">
        <f t="shared" ref="P74" si="246">N74/M74</f>
        <v>0</v>
      </c>
    </row>
    <row r="75" spans="2:16">
      <c r="B75" s="291"/>
      <c r="C75" s="285"/>
      <c r="D75" s="148" t="s">
        <v>60</v>
      </c>
      <c r="E75" s="76">
        <v>2.32E-3</v>
      </c>
      <c r="F75" s="76"/>
      <c r="G75" s="76">
        <f t="shared" ref="G75" si="247">E75+F75+I74</f>
        <v>2.325E-2</v>
      </c>
      <c r="H75" s="76"/>
      <c r="I75" s="76">
        <f t="shared" si="156"/>
        <v>2.325E-2</v>
      </c>
      <c r="J75" s="164">
        <f t="shared" si="157"/>
        <v>0</v>
      </c>
      <c r="K75" s="275"/>
      <c r="L75" s="271"/>
      <c r="M75" s="271"/>
      <c r="N75" s="271"/>
      <c r="O75" s="271"/>
      <c r="P75" s="272"/>
    </row>
    <row r="76" spans="2:16">
      <c r="B76" s="291"/>
      <c r="C76" s="285" t="s">
        <v>50</v>
      </c>
      <c r="D76" s="148" t="s">
        <v>59</v>
      </c>
      <c r="E76" s="76">
        <v>0.29302</v>
      </c>
      <c r="F76" s="76"/>
      <c r="G76" s="76">
        <f t="shared" ref="G76" si="248">E76+F76</f>
        <v>0.29302</v>
      </c>
      <c r="H76" s="76"/>
      <c r="I76" s="76">
        <f t="shared" si="156"/>
        <v>0.29302</v>
      </c>
      <c r="J76" s="164">
        <f t="shared" si="157"/>
        <v>0</v>
      </c>
      <c r="K76" s="275">
        <f t="shared" ref="K76:L76" si="249">E76+E77</f>
        <v>0.32550000000000001</v>
      </c>
      <c r="L76" s="271">
        <f t="shared" si="249"/>
        <v>0</v>
      </c>
      <c r="M76" s="271">
        <f t="shared" ref="M76" si="250">K76+L76</f>
        <v>0.32550000000000001</v>
      </c>
      <c r="N76" s="271">
        <f t="shared" ref="N76" si="251">H76+H77</f>
        <v>0</v>
      </c>
      <c r="O76" s="271">
        <f t="shared" ref="O76" si="252">M76-N76</f>
        <v>0.32550000000000001</v>
      </c>
      <c r="P76" s="272">
        <f t="shared" ref="P76" si="253">N76/M76</f>
        <v>0</v>
      </c>
    </row>
    <row r="77" spans="2:16">
      <c r="B77" s="291"/>
      <c r="C77" s="285"/>
      <c r="D77" s="148" t="s">
        <v>60</v>
      </c>
      <c r="E77" s="76">
        <v>3.2480000000000002E-2</v>
      </c>
      <c r="F77" s="76"/>
      <c r="G77" s="76">
        <f t="shared" ref="G77" si="254">E77+F77+I76</f>
        <v>0.32550000000000001</v>
      </c>
      <c r="H77" s="76"/>
      <c r="I77" s="76">
        <f t="shared" si="156"/>
        <v>0.32550000000000001</v>
      </c>
      <c r="J77" s="164">
        <f t="shared" si="157"/>
        <v>0</v>
      </c>
      <c r="K77" s="275"/>
      <c r="L77" s="271"/>
      <c r="M77" s="271"/>
      <c r="N77" s="271"/>
      <c r="O77" s="271"/>
      <c r="P77" s="272"/>
    </row>
    <row r="78" spans="2:16">
      <c r="B78" s="291"/>
      <c r="C78" s="285" t="s">
        <v>136</v>
      </c>
      <c r="D78" s="148" t="s">
        <v>59</v>
      </c>
      <c r="E78" s="76">
        <v>0.46045999999999998</v>
      </c>
      <c r="F78" s="76"/>
      <c r="G78" s="76">
        <f t="shared" ref="G78" si="255">E78+F78</f>
        <v>0.46045999999999998</v>
      </c>
      <c r="H78" s="76"/>
      <c r="I78" s="76">
        <f t="shared" si="156"/>
        <v>0.46045999999999998</v>
      </c>
      <c r="J78" s="164">
        <f t="shared" si="157"/>
        <v>0</v>
      </c>
      <c r="K78" s="275">
        <f t="shared" ref="K78:L78" si="256">E78+E79</f>
        <v>0.51149999999999995</v>
      </c>
      <c r="L78" s="271">
        <f t="shared" si="256"/>
        <v>0</v>
      </c>
      <c r="M78" s="271">
        <f t="shared" ref="M78" si="257">K78+L78</f>
        <v>0.51149999999999995</v>
      </c>
      <c r="N78" s="271">
        <f t="shared" ref="N78" si="258">H78+H79</f>
        <v>0</v>
      </c>
      <c r="O78" s="271">
        <f t="shared" ref="O78" si="259">M78-N78</f>
        <v>0.51149999999999995</v>
      </c>
      <c r="P78" s="272">
        <f t="shared" ref="P78" si="260">N78/M78</f>
        <v>0</v>
      </c>
    </row>
    <row r="79" spans="2:16">
      <c r="B79" s="291"/>
      <c r="C79" s="285"/>
      <c r="D79" s="148" t="s">
        <v>60</v>
      </c>
      <c r="E79" s="76">
        <v>5.1040000000000002E-2</v>
      </c>
      <c r="F79" s="76"/>
      <c r="G79" s="76">
        <f t="shared" ref="G79" si="261">E79+F79+I78</f>
        <v>0.51149999999999995</v>
      </c>
      <c r="H79" s="76"/>
      <c r="I79" s="76">
        <f t="shared" si="156"/>
        <v>0.51149999999999995</v>
      </c>
      <c r="J79" s="164">
        <f t="shared" si="157"/>
        <v>0</v>
      </c>
      <c r="K79" s="275"/>
      <c r="L79" s="271"/>
      <c r="M79" s="271"/>
      <c r="N79" s="271"/>
      <c r="O79" s="271"/>
      <c r="P79" s="272"/>
    </row>
    <row r="80" spans="2:16">
      <c r="B80" s="291"/>
      <c r="C80" s="285" t="s">
        <v>162</v>
      </c>
      <c r="D80" s="148" t="s">
        <v>59</v>
      </c>
      <c r="E80" s="76">
        <v>0.27209</v>
      </c>
      <c r="F80" s="76"/>
      <c r="G80" s="76">
        <f t="shared" ref="G80" si="262">E80+F80</f>
        <v>0.27209</v>
      </c>
      <c r="H80" s="76"/>
      <c r="I80" s="76">
        <f t="shared" si="156"/>
        <v>0.27209</v>
      </c>
      <c r="J80" s="164">
        <f t="shared" si="157"/>
        <v>0</v>
      </c>
      <c r="K80" s="275">
        <f t="shared" ref="K80:L80" si="263">E80+E81</f>
        <v>0.30225000000000002</v>
      </c>
      <c r="L80" s="271">
        <f t="shared" si="263"/>
        <v>0</v>
      </c>
      <c r="M80" s="271">
        <f t="shared" ref="M80" si="264">K80+L80</f>
        <v>0.30225000000000002</v>
      </c>
      <c r="N80" s="271">
        <f t="shared" ref="N80" si="265">H80+H81</f>
        <v>0</v>
      </c>
      <c r="O80" s="271">
        <f t="shared" ref="O80" si="266">M80-N80</f>
        <v>0.30225000000000002</v>
      </c>
      <c r="P80" s="272">
        <f t="shared" ref="P80" si="267">N80/M80</f>
        <v>0</v>
      </c>
    </row>
    <row r="81" spans="2:16">
      <c r="B81" s="291"/>
      <c r="C81" s="285"/>
      <c r="D81" s="148" t="s">
        <v>60</v>
      </c>
      <c r="E81" s="76">
        <v>3.0159999999999999E-2</v>
      </c>
      <c r="F81" s="76"/>
      <c r="G81" s="76">
        <f t="shared" ref="G81" si="268">E81+F81+I80</f>
        <v>0.30225000000000002</v>
      </c>
      <c r="H81" s="76"/>
      <c r="I81" s="76">
        <f t="shared" si="156"/>
        <v>0.30225000000000002</v>
      </c>
      <c r="J81" s="164">
        <f t="shared" si="157"/>
        <v>0</v>
      </c>
      <c r="K81" s="275"/>
      <c r="L81" s="271"/>
      <c r="M81" s="271"/>
      <c r="N81" s="271"/>
      <c r="O81" s="271"/>
      <c r="P81" s="272"/>
    </row>
    <row r="82" spans="2:16">
      <c r="B82" s="291"/>
      <c r="C82" s="285" t="s">
        <v>177</v>
      </c>
      <c r="D82" s="185" t="s">
        <v>59</v>
      </c>
      <c r="E82" s="76">
        <v>0</v>
      </c>
      <c r="F82" s="76">
        <f>Hoja1!G12+Hoja1!G13+Hoja1!G14+Hoja1!G15+Hoja1!G16+Hoja1!G17+Hoja1!G18+Hoja1!G19+Hoja1!G20+Hoja1!G21+Hoja1!G22+Hoja1!G23+Hoja1!G24</f>
        <v>106.13621804500001</v>
      </c>
      <c r="G82" s="76">
        <f t="shared" ref="G82" si="269">E82+F82</f>
        <v>106.13621804500001</v>
      </c>
      <c r="H82" s="76"/>
      <c r="I82" s="76">
        <f t="shared" ref="I82:I83" si="270">G82-H82</f>
        <v>106.13621804500001</v>
      </c>
      <c r="J82" s="164">
        <f t="shared" ref="J82:J83" si="271">H82/G82</f>
        <v>0</v>
      </c>
      <c r="K82" s="275">
        <f t="shared" ref="K82" si="272">E82+E83</f>
        <v>0</v>
      </c>
      <c r="L82" s="271">
        <f t="shared" ref="L82" si="273">F82+F83</f>
        <v>106.13621804500001</v>
      </c>
      <c r="M82" s="271">
        <f t="shared" ref="M82" si="274">K82+L82</f>
        <v>106.13621804500001</v>
      </c>
      <c r="N82" s="271">
        <f t="shared" ref="N82" si="275">H82+H83</f>
        <v>0</v>
      </c>
      <c r="O82" s="271">
        <f t="shared" ref="O82" si="276">M82-N82</f>
        <v>106.13621804500001</v>
      </c>
      <c r="P82" s="272">
        <f t="shared" ref="P82" si="277">N82/M82</f>
        <v>0</v>
      </c>
    </row>
    <row r="83" spans="2:16">
      <c r="B83" s="291"/>
      <c r="C83" s="285"/>
      <c r="D83" s="185" t="s">
        <v>60</v>
      </c>
      <c r="E83" s="76">
        <v>0</v>
      </c>
      <c r="F83" s="76"/>
      <c r="G83" s="76">
        <f t="shared" ref="G83" si="278">E83+F83+I82</f>
        <v>106.13621804500001</v>
      </c>
      <c r="H83" s="76"/>
      <c r="I83" s="76">
        <f t="shared" si="270"/>
        <v>106.13621804500001</v>
      </c>
      <c r="J83" s="164">
        <f t="shared" si="271"/>
        <v>0</v>
      </c>
      <c r="K83" s="275"/>
      <c r="L83" s="271"/>
      <c r="M83" s="271"/>
      <c r="N83" s="271"/>
      <c r="O83" s="271"/>
      <c r="P83" s="272"/>
    </row>
    <row r="84" spans="2:16">
      <c r="B84" s="291"/>
      <c r="C84" s="273" t="s">
        <v>163</v>
      </c>
      <c r="D84" s="169" t="s">
        <v>59</v>
      </c>
      <c r="E84" s="76">
        <f>3.1395+3.1395+3.1395+6.279+6.279+6.279+6.279+6.279+6.279+4.49995+9.4185+9.4185+25.116</f>
        <v>95.545450000000002</v>
      </c>
      <c r="F84" s="76">
        <f>-Hoja1!G12-Hoja1!G13-Hoja1!G14-Hoja1!G15-Hoja1!G16-Hoja1!G17-Hoja1!G18-Hoja1!G19-Hoja1!G20-Hoja1!G21-Hoja1!G22-Hoja1!G23-Hoja1!G24</f>
        <v>-106.13621804500001</v>
      </c>
      <c r="G84" s="76"/>
      <c r="H84" s="76"/>
      <c r="I84" s="76">
        <f t="shared" ref="I84:I85" si="279">G84-H84</f>
        <v>0</v>
      </c>
      <c r="J84" s="164" t="e">
        <f t="shared" ref="J84:J85" si="280">H84/G84</f>
        <v>#DIV/0!</v>
      </c>
      <c r="K84" s="275">
        <f>E84+E85</f>
        <v>106.13625</v>
      </c>
      <c r="L84" s="271">
        <f t="shared" ref="L84" si="281">F84+F85</f>
        <v>-106.13621804500001</v>
      </c>
      <c r="M84" s="271">
        <f t="shared" ref="M84" si="282">K84+L84</f>
        <v>3.1954999997196865E-5</v>
      </c>
      <c r="N84" s="271">
        <f t="shared" ref="N84" si="283">H84+H85</f>
        <v>0</v>
      </c>
      <c r="O84" s="271">
        <f t="shared" ref="O84" si="284">M84-N84</f>
        <v>3.1954999997196865E-5</v>
      </c>
      <c r="P84" s="272">
        <f t="shared" ref="P84" si="285">N84/M84</f>
        <v>0</v>
      </c>
    </row>
    <row r="85" spans="2:16">
      <c r="B85" s="291"/>
      <c r="C85" s="274"/>
      <c r="D85" s="169" t="s">
        <v>60</v>
      </c>
      <c r="E85" s="76">
        <f>0.348+0.348+0.348+0.696+0.696+0.696+0.696+0.696+0.696+0.4988+1.044+1.044+2.784</f>
        <v>10.590799999999998</v>
      </c>
      <c r="F85" s="76"/>
      <c r="G85" s="76"/>
      <c r="H85" s="76"/>
      <c r="I85" s="76">
        <f t="shared" si="279"/>
        <v>0</v>
      </c>
      <c r="J85" s="164" t="e">
        <f t="shared" si="280"/>
        <v>#DIV/0!</v>
      </c>
      <c r="K85" s="275"/>
      <c r="L85" s="271"/>
      <c r="M85" s="271"/>
      <c r="N85" s="271"/>
      <c r="O85" s="271"/>
      <c r="P85" s="272"/>
    </row>
    <row r="86" spans="2:16">
      <c r="B86" s="291"/>
      <c r="C86" s="273" t="s">
        <v>178</v>
      </c>
      <c r="D86" s="206" t="s">
        <v>59</v>
      </c>
      <c r="E86" s="76">
        <v>0</v>
      </c>
      <c r="F86" s="76">
        <v>2.1850000000000001</v>
      </c>
      <c r="G86" s="76"/>
      <c r="H86" s="76"/>
      <c r="I86" s="76">
        <f t="shared" ref="I86:I87" si="286">G86-H86</f>
        <v>0</v>
      </c>
      <c r="J86" s="164" t="e">
        <f t="shared" ref="J86:J87" si="287">H86/G86</f>
        <v>#DIV/0!</v>
      </c>
      <c r="K86" s="275">
        <f>E86+E87</f>
        <v>0</v>
      </c>
      <c r="L86" s="271">
        <f t="shared" ref="L86" si="288">F86+F87</f>
        <v>2.1850000000000001</v>
      </c>
      <c r="M86" s="271">
        <f t="shared" ref="M86" si="289">K86+L86</f>
        <v>2.1850000000000001</v>
      </c>
      <c r="N86" s="271">
        <f t="shared" ref="N86" si="290">H86+H87</f>
        <v>0</v>
      </c>
      <c r="O86" s="271">
        <f t="shared" ref="O86" si="291">M86-N86</f>
        <v>2.1850000000000001</v>
      </c>
      <c r="P86" s="272">
        <f t="shared" ref="P86" si="292">N86/M86</f>
        <v>0</v>
      </c>
    </row>
    <row r="87" spans="2:16">
      <c r="B87" s="291"/>
      <c r="C87" s="274"/>
      <c r="D87" s="206" t="s">
        <v>60</v>
      </c>
      <c r="E87" s="76">
        <v>0</v>
      </c>
      <c r="F87" s="76"/>
      <c r="G87" s="76"/>
      <c r="H87" s="76"/>
      <c r="I87" s="76">
        <f t="shared" si="286"/>
        <v>0</v>
      </c>
      <c r="J87" s="164" t="e">
        <f t="shared" si="287"/>
        <v>#DIV/0!</v>
      </c>
      <c r="K87" s="275"/>
      <c r="L87" s="271"/>
      <c r="M87" s="271"/>
      <c r="N87" s="271"/>
      <c r="O87" s="271"/>
      <c r="P87" s="272"/>
    </row>
    <row r="88" spans="2:16">
      <c r="B88" s="291"/>
      <c r="C88" s="285" t="s">
        <v>51</v>
      </c>
      <c r="D88" s="148" t="s">
        <v>59</v>
      </c>
      <c r="E88" s="76">
        <f>65.2139+0.02093+7.22085</f>
        <v>72.455680000000001</v>
      </c>
      <c r="F88" s="76"/>
      <c r="G88" s="76">
        <f t="shared" ref="G88" si="293">E88+F88</f>
        <v>72.455680000000001</v>
      </c>
      <c r="H88" s="76"/>
      <c r="I88" s="76">
        <f t="shared" si="156"/>
        <v>72.455680000000001</v>
      </c>
      <c r="J88" s="164">
        <f t="shared" si="157"/>
        <v>0</v>
      </c>
      <c r="K88" s="275">
        <f t="shared" ref="K88:L88" si="294">E88+E89</f>
        <v>80.487080000000006</v>
      </c>
      <c r="L88" s="271">
        <f t="shared" si="294"/>
        <v>0</v>
      </c>
      <c r="M88" s="271">
        <f t="shared" ref="M88" si="295">K88+L88</f>
        <v>80.487080000000006</v>
      </c>
      <c r="N88" s="271">
        <f t="shared" ref="N88" si="296">H88+H89</f>
        <v>0</v>
      </c>
      <c r="O88" s="271">
        <f t="shared" ref="O88" si="297">M88-N88</f>
        <v>80.487080000000006</v>
      </c>
      <c r="P88" s="272">
        <f t="shared" ref="P88" si="298">N88/M88</f>
        <v>0</v>
      </c>
    </row>
    <row r="89" spans="2:16" ht="13.5" thickBot="1">
      <c r="B89" s="292"/>
      <c r="C89" s="286"/>
      <c r="D89" s="155" t="s">
        <v>60</v>
      </c>
      <c r="E89" s="83">
        <f>7.22868+0.00232+0.8004</f>
        <v>8.0313999999999997</v>
      </c>
      <c r="F89" s="83"/>
      <c r="G89" s="83">
        <f t="shared" ref="G89" si="299">E89+F89+I88</f>
        <v>80.487080000000006</v>
      </c>
      <c r="H89" s="83"/>
      <c r="I89" s="83">
        <f t="shared" si="156"/>
        <v>80.487080000000006</v>
      </c>
      <c r="J89" s="165">
        <f t="shared" si="157"/>
        <v>0</v>
      </c>
      <c r="K89" s="287"/>
      <c r="L89" s="280"/>
      <c r="M89" s="280"/>
      <c r="N89" s="280"/>
      <c r="O89" s="280"/>
      <c r="P89" s="281"/>
    </row>
    <row r="90" spans="2:16">
      <c r="B90" s="282" t="s">
        <v>161</v>
      </c>
      <c r="C90" s="313" t="s">
        <v>36</v>
      </c>
      <c r="D90" s="150" t="s">
        <v>59</v>
      </c>
      <c r="E90" s="80">
        <f>381.7275+10.023+30.84</f>
        <v>422.59050000000002</v>
      </c>
      <c r="F90" s="80"/>
      <c r="G90" s="80">
        <f t="shared" ref="G90" si="300">E90+F90</f>
        <v>422.59050000000002</v>
      </c>
      <c r="H90" s="342">
        <v>166.38300000000001</v>
      </c>
      <c r="I90" s="81">
        <f t="shared" si="156"/>
        <v>256.20749999999998</v>
      </c>
      <c r="J90" s="82">
        <f t="shared" si="157"/>
        <v>0.39372158153105669</v>
      </c>
      <c r="K90" s="295">
        <f t="shared" ref="K90:L90" si="301">E90+E91</f>
        <v>426.86573000000004</v>
      </c>
      <c r="L90" s="295">
        <f t="shared" si="301"/>
        <v>0</v>
      </c>
      <c r="M90" s="295">
        <f t="shared" ref="M90" si="302">K90+L90</f>
        <v>426.86573000000004</v>
      </c>
      <c r="N90" s="295">
        <f t="shared" ref="N90" si="303">H90+H91</f>
        <v>166.38300000000001</v>
      </c>
      <c r="O90" s="295">
        <f t="shared" ref="O90" si="304">M90-N90</f>
        <v>260.48273000000006</v>
      </c>
      <c r="P90" s="310">
        <f t="shared" ref="P90" si="305">N90/M90</f>
        <v>0.38977830335548369</v>
      </c>
    </row>
    <row r="91" spans="2:16">
      <c r="B91" s="283"/>
      <c r="C91" s="276"/>
      <c r="D91" s="147" t="s">
        <v>60</v>
      </c>
      <c r="E91" s="76">
        <f>3.86183+0.1014+0.312</f>
        <v>4.2752299999999996</v>
      </c>
      <c r="F91" s="76"/>
      <c r="G91" s="76">
        <f t="shared" ref="G91" si="306">E91+F91+I90</f>
        <v>260.48273</v>
      </c>
      <c r="H91" s="208"/>
      <c r="I91" s="77">
        <f t="shared" si="156"/>
        <v>260.48273</v>
      </c>
      <c r="J91" s="78">
        <f t="shared" si="157"/>
        <v>0</v>
      </c>
      <c r="K91" s="271"/>
      <c r="L91" s="271"/>
      <c r="M91" s="271"/>
      <c r="N91" s="271"/>
      <c r="O91" s="271"/>
      <c r="P91" s="272"/>
    </row>
    <row r="92" spans="2:16">
      <c r="B92" s="283"/>
      <c r="C92" s="276" t="s">
        <v>37</v>
      </c>
      <c r="D92" s="147" t="s">
        <v>59</v>
      </c>
      <c r="E92" s="76">
        <f>410.08719+1.542+15.42+34.695+21.2025+12.336</f>
        <v>495.28269</v>
      </c>
      <c r="F92" s="76">
        <f>4.6728+84.3328519</f>
        <v>89.005651899999989</v>
      </c>
      <c r="G92" s="76">
        <f t="shared" ref="G92" si="307">E92+F92</f>
        <v>584.28834189999998</v>
      </c>
      <c r="H92" s="341">
        <v>248.8</v>
      </c>
      <c r="I92" s="77">
        <f t="shared" ref="I92:I135" si="308">G92-H92</f>
        <v>335.48834189999997</v>
      </c>
      <c r="J92" s="78">
        <f t="shared" ref="J92:J135" si="309">H92/G92</f>
        <v>0.42581715594555153</v>
      </c>
      <c r="K92" s="271">
        <f t="shared" ref="K92:L92" si="310">E92+E93</f>
        <v>500.29333000000003</v>
      </c>
      <c r="L92" s="271">
        <f t="shared" si="310"/>
        <v>89.005651899999989</v>
      </c>
      <c r="M92" s="271">
        <f t="shared" ref="M92" si="311">K92+L92</f>
        <v>589.29898190000006</v>
      </c>
      <c r="N92" s="271">
        <f t="shared" ref="N92" si="312">H92+H93</f>
        <v>248.8</v>
      </c>
      <c r="O92" s="271">
        <f t="shared" ref="O92" si="313">M92-N92</f>
        <v>340.49898190000005</v>
      </c>
      <c r="P92" s="272">
        <f t="shared" ref="P92" si="314">N92/M92</f>
        <v>0.42219655496065261</v>
      </c>
    </row>
    <row r="93" spans="2:16">
      <c r="B93" s="283"/>
      <c r="C93" s="276"/>
      <c r="D93" s="147" t="s">
        <v>60</v>
      </c>
      <c r="E93" s="76">
        <f>4.14874+0.0156+0.156+0.351+0.2145+0.1248</f>
        <v>5.0106399999999995</v>
      </c>
      <c r="F93" s="76"/>
      <c r="G93" s="76">
        <f t="shared" ref="G93" si="315">E93+F93+I92</f>
        <v>340.49898189999999</v>
      </c>
      <c r="H93" s="76"/>
      <c r="I93" s="77">
        <f t="shared" si="308"/>
        <v>340.49898189999999</v>
      </c>
      <c r="J93" s="78">
        <f t="shared" si="309"/>
        <v>0</v>
      </c>
      <c r="K93" s="271"/>
      <c r="L93" s="271"/>
      <c r="M93" s="271"/>
      <c r="N93" s="271"/>
      <c r="O93" s="271"/>
      <c r="P93" s="272"/>
    </row>
    <row r="94" spans="2:16">
      <c r="B94" s="283"/>
      <c r="C94" s="276" t="s">
        <v>38</v>
      </c>
      <c r="D94" s="147" t="s">
        <v>59</v>
      </c>
      <c r="E94" s="76">
        <v>7.7100000000000002E-2</v>
      </c>
      <c r="F94" s="76"/>
      <c r="G94" s="76">
        <f t="shared" ref="G94" si="316">E94+F94</f>
        <v>7.7100000000000002E-2</v>
      </c>
      <c r="H94" s="76"/>
      <c r="I94" s="77">
        <f t="shared" si="308"/>
        <v>7.7100000000000002E-2</v>
      </c>
      <c r="J94" s="78">
        <f t="shared" si="309"/>
        <v>0</v>
      </c>
      <c r="K94" s="271">
        <f t="shared" ref="K94:L94" si="317">E94+E95</f>
        <v>7.7880000000000005E-2</v>
      </c>
      <c r="L94" s="271">
        <f t="shared" si="317"/>
        <v>0</v>
      </c>
      <c r="M94" s="271">
        <f t="shared" ref="M94" si="318">K94+L94</f>
        <v>7.7880000000000005E-2</v>
      </c>
      <c r="N94" s="271">
        <f t="shared" ref="N94" si="319">H94+H95</f>
        <v>0</v>
      </c>
      <c r="O94" s="271">
        <f t="shared" ref="O94" si="320">M94-N94</f>
        <v>7.7880000000000005E-2</v>
      </c>
      <c r="P94" s="272">
        <f t="shared" ref="P94" si="321">N94/M94</f>
        <v>0</v>
      </c>
    </row>
    <row r="95" spans="2:16">
      <c r="B95" s="283"/>
      <c r="C95" s="276"/>
      <c r="D95" s="147" t="s">
        <v>60</v>
      </c>
      <c r="E95" s="76">
        <v>7.7999999999999999E-4</v>
      </c>
      <c r="F95" s="76"/>
      <c r="G95" s="76">
        <f t="shared" ref="G95" si="322">E95+F95+I94</f>
        <v>7.7880000000000005E-2</v>
      </c>
      <c r="H95" s="76"/>
      <c r="I95" s="77">
        <f t="shared" si="308"/>
        <v>7.7880000000000005E-2</v>
      </c>
      <c r="J95" s="78">
        <f t="shared" si="309"/>
        <v>0</v>
      </c>
      <c r="K95" s="271"/>
      <c r="L95" s="271"/>
      <c r="M95" s="271"/>
      <c r="N95" s="271"/>
      <c r="O95" s="271"/>
      <c r="P95" s="272"/>
    </row>
    <row r="96" spans="2:16">
      <c r="B96" s="283"/>
      <c r="C96" s="276" t="s">
        <v>39</v>
      </c>
      <c r="D96" s="147" t="s">
        <v>59</v>
      </c>
      <c r="E96" s="76">
        <f>374.84324+44.63602+11.565+11.565+17.3475</f>
        <v>459.95675999999997</v>
      </c>
      <c r="F96" s="76">
        <v>-45.088000000000001</v>
      </c>
      <c r="G96" s="76">
        <f t="shared" ref="G96" si="323">E96+F96</f>
        <v>414.86875999999995</v>
      </c>
      <c r="H96" s="341">
        <v>262.38600000000002</v>
      </c>
      <c r="I96" s="77">
        <f t="shared" si="308"/>
        <v>152.48275999999993</v>
      </c>
      <c r="J96" s="78">
        <f t="shared" si="309"/>
        <v>0.63245543000152638</v>
      </c>
      <c r="K96" s="271">
        <f t="shared" ref="K96:L96" si="324">E96+E97</f>
        <v>464.61001999999996</v>
      </c>
      <c r="L96" s="271">
        <f t="shared" si="324"/>
        <v>-45.088000000000001</v>
      </c>
      <c r="M96" s="271">
        <f t="shared" ref="M96" si="325">K96+L96</f>
        <v>419.52201999999994</v>
      </c>
      <c r="N96" s="271">
        <f t="shared" ref="N96" si="326">H96+H97</f>
        <v>262.38600000000002</v>
      </c>
      <c r="O96" s="271">
        <f t="shared" ref="O96" si="327">M96-N96</f>
        <v>157.13601999999992</v>
      </c>
      <c r="P96" s="272">
        <f t="shared" ref="P96" si="328">N96/M96</f>
        <v>0.62544035233239981</v>
      </c>
    </row>
    <row r="97" spans="2:16">
      <c r="B97" s="283"/>
      <c r="C97" s="276"/>
      <c r="D97" s="147" t="s">
        <v>60</v>
      </c>
      <c r="E97" s="76">
        <f>3.79219+0.45157+0.117+0.117+0.1755</f>
        <v>4.6532599999999995</v>
      </c>
      <c r="F97" s="76"/>
      <c r="G97" s="76">
        <f t="shared" ref="G97" si="329">E97+F97+I96</f>
        <v>157.13601999999992</v>
      </c>
      <c r="H97" s="76"/>
      <c r="I97" s="77">
        <f t="shared" si="308"/>
        <v>157.13601999999992</v>
      </c>
      <c r="J97" s="78">
        <f t="shared" si="309"/>
        <v>0</v>
      </c>
      <c r="K97" s="271"/>
      <c r="L97" s="271"/>
      <c r="M97" s="271"/>
      <c r="N97" s="271"/>
      <c r="O97" s="271"/>
      <c r="P97" s="272"/>
    </row>
    <row r="98" spans="2:16">
      <c r="B98" s="283"/>
      <c r="C98" s="276" t="s">
        <v>40</v>
      </c>
      <c r="D98" s="147" t="s">
        <v>59</v>
      </c>
      <c r="E98" s="76">
        <f>252.75076+11.565</f>
        <v>264.31576000000001</v>
      </c>
      <c r="F98" s="76">
        <f>-4.6728-2.05503938</f>
        <v>-6.7278393799999998</v>
      </c>
      <c r="G98" s="76">
        <f t="shared" ref="G98" si="330">E98+F98</f>
        <v>257.58792062000003</v>
      </c>
      <c r="H98" s="341">
        <f>92.475+33.342</f>
        <v>125.81699999999999</v>
      </c>
      <c r="I98" s="77">
        <f t="shared" si="308"/>
        <v>131.77092062000003</v>
      </c>
      <c r="J98" s="78">
        <f t="shared" si="309"/>
        <v>0.48844293512353126</v>
      </c>
      <c r="K98" s="271">
        <f t="shared" ref="K98:L98" si="331">E98+E99</f>
        <v>266.98977000000002</v>
      </c>
      <c r="L98" s="271">
        <f t="shared" si="331"/>
        <v>-6.7278393799999998</v>
      </c>
      <c r="M98" s="271">
        <f t="shared" ref="M98" si="332">K98+L98</f>
        <v>260.26193062000004</v>
      </c>
      <c r="N98" s="271">
        <f t="shared" ref="N98" si="333">H98+H99</f>
        <v>125.81699999999999</v>
      </c>
      <c r="O98" s="271">
        <f t="shared" ref="O98" si="334">M98-N98</f>
        <v>134.44493062000004</v>
      </c>
      <c r="P98" s="272">
        <f t="shared" ref="P98" si="335">N98/M98</f>
        <v>0.48342452428703947</v>
      </c>
    </row>
    <row r="99" spans="2:16">
      <c r="B99" s="283"/>
      <c r="C99" s="276"/>
      <c r="D99" s="147" t="s">
        <v>60</v>
      </c>
      <c r="E99" s="76">
        <f>2.55701+0.117</f>
        <v>2.67401</v>
      </c>
      <c r="F99" s="76"/>
      <c r="G99" s="76">
        <f t="shared" ref="G99" si="336">E99+F99+I98</f>
        <v>134.44493062000004</v>
      </c>
      <c r="H99" s="76"/>
      <c r="I99" s="77">
        <f t="shared" si="308"/>
        <v>134.44493062000004</v>
      </c>
      <c r="J99" s="78">
        <f t="shared" si="309"/>
        <v>0</v>
      </c>
      <c r="K99" s="271"/>
      <c r="L99" s="271"/>
      <c r="M99" s="271"/>
      <c r="N99" s="271"/>
      <c r="O99" s="271"/>
      <c r="P99" s="272"/>
    </row>
    <row r="100" spans="2:16">
      <c r="B100" s="283"/>
      <c r="C100" s="276" t="s">
        <v>41</v>
      </c>
      <c r="D100" s="147" t="s">
        <v>59</v>
      </c>
      <c r="E100" s="76">
        <v>12.06101</v>
      </c>
      <c r="F100" s="76">
        <v>-2.44</v>
      </c>
      <c r="G100" s="76">
        <f t="shared" ref="G100" si="337">E100+F100</f>
        <v>9.6210100000000001</v>
      </c>
      <c r="H100" s="76"/>
      <c r="I100" s="77">
        <f t="shared" si="308"/>
        <v>9.6210100000000001</v>
      </c>
      <c r="J100" s="78">
        <f t="shared" si="309"/>
        <v>0</v>
      </c>
      <c r="K100" s="271">
        <f t="shared" ref="K100:L100" si="338">E100+E101</f>
        <v>12.183029999999999</v>
      </c>
      <c r="L100" s="271">
        <f t="shared" si="338"/>
        <v>-2.44</v>
      </c>
      <c r="M100" s="271">
        <f t="shared" ref="M100" si="339">K100+L100</f>
        <v>9.7430299999999992</v>
      </c>
      <c r="N100" s="271">
        <f t="shared" ref="N100" si="340">H100+H101</f>
        <v>0</v>
      </c>
      <c r="O100" s="271">
        <f t="shared" ref="O100" si="341">M100-N100</f>
        <v>9.7430299999999992</v>
      </c>
      <c r="P100" s="272">
        <f t="shared" ref="P100" si="342">N100/M100</f>
        <v>0</v>
      </c>
    </row>
    <row r="101" spans="2:16">
      <c r="B101" s="283"/>
      <c r="C101" s="276"/>
      <c r="D101" s="147" t="s">
        <v>60</v>
      </c>
      <c r="E101" s="76">
        <v>0.12202</v>
      </c>
      <c r="F101" s="76"/>
      <c r="G101" s="76">
        <f t="shared" ref="G101" si="343">E101+F101+I100</f>
        <v>9.7430299999999992</v>
      </c>
      <c r="H101" s="76"/>
      <c r="I101" s="77">
        <f t="shared" si="308"/>
        <v>9.7430299999999992</v>
      </c>
      <c r="J101" s="78">
        <f t="shared" si="309"/>
        <v>0</v>
      </c>
      <c r="K101" s="271"/>
      <c r="L101" s="271"/>
      <c r="M101" s="271"/>
      <c r="N101" s="271"/>
      <c r="O101" s="271"/>
      <c r="P101" s="272"/>
    </row>
    <row r="102" spans="2:16">
      <c r="B102" s="283"/>
      <c r="C102" s="276" t="s">
        <v>42</v>
      </c>
      <c r="D102" s="147" t="s">
        <v>59</v>
      </c>
      <c r="E102" s="76">
        <v>7.2962300000000004</v>
      </c>
      <c r="F102" s="76"/>
      <c r="G102" s="76">
        <f t="shared" ref="G102" si="344">E102+F102</f>
        <v>7.2962300000000004</v>
      </c>
      <c r="H102" s="76"/>
      <c r="I102" s="77">
        <f t="shared" si="308"/>
        <v>7.2962300000000004</v>
      </c>
      <c r="J102" s="78">
        <f t="shared" si="309"/>
        <v>0</v>
      </c>
      <c r="K102" s="271">
        <f t="shared" ref="K102:L102" si="345">E102+E103</f>
        <v>7.3700400000000004</v>
      </c>
      <c r="L102" s="271">
        <f t="shared" si="345"/>
        <v>0</v>
      </c>
      <c r="M102" s="271">
        <f t="shared" ref="M102" si="346">K102+L102</f>
        <v>7.3700400000000004</v>
      </c>
      <c r="N102" s="271">
        <f t="shared" ref="N102" si="347">H102+H103</f>
        <v>0</v>
      </c>
      <c r="O102" s="271">
        <f t="shared" ref="O102" si="348">M102-N102</f>
        <v>7.3700400000000004</v>
      </c>
      <c r="P102" s="272">
        <f t="shared" ref="P102" si="349">N102/M102</f>
        <v>0</v>
      </c>
    </row>
    <row r="103" spans="2:16">
      <c r="B103" s="283"/>
      <c r="C103" s="276"/>
      <c r="D103" s="147" t="s">
        <v>60</v>
      </c>
      <c r="E103" s="76">
        <v>7.3810000000000001E-2</v>
      </c>
      <c r="F103" s="76"/>
      <c r="G103" s="76">
        <f t="shared" ref="G103" si="350">E103+F103+I102</f>
        <v>7.3700400000000004</v>
      </c>
      <c r="H103" s="76"/>
      <c r="I103" s="77">
        <f t="shared" si="308"/>
        <v>7.3700400000000004</v>
      </c>
      <c r="J103" s="78">
        <f t="shared" si="309"/>
        <v>0</v>
      </c>
      <c r="K103" s="271"/>
      <c r="L103" s="271"/>
      <c r="M103" s="271"/>
      <c r="N103" s="271"/>
      <c r="O103" s="271"/>
      <c r="P103" s="272"/>
    </row>
    <row r="104" spans="2:16">
      <c r="B104" s="283"/>
      <c r="C104" s="276" t="s">
        <v>43</v>
      </c>
      <c r="D104" s="147" t="s">
        <v>59</v>
      </c>
      <c r="E104" s="76">
        <f>390.05147+94.86204+6.0395+11.565+11.565+6.5535+19.275+26.214</f>
        <v>566.12550999999985</v>
      </c>
      <c r="F104" s="76"/>
      <c r="G104" s="76">
        <f t="shared" ref="G104" si="351">E104+F104</f>
        <v>566.12550999999985</v>
      </c>
      <c r="H104" s="341">
        <f>84.487+249.375</f>
        <v>333.86199999999997</v>
      </c>
      <c r="I104" s="77">
        <f t="shared" si="308"/>
        <v>232.26350999999988</v>
      </c>
      <c r="J104" s="78">
        <f t="shared" si="309"/>
        <v>0.58973141839165677</v>
      </c>
      <c r="K104" s="271">
        <f t="shared" ref="K104:L104" si="352">E104+E105</f>
        <v>571.85284999999988</v>
      </c>
      <c r="L104" s="271">
        <f t="shared" si="352"/>
        <v>0</v>
      </c>
      <c r="M104" s="271">
        <f t="shared" ref="M104" si="353">K104+L104</f>
        <v>571.85284999999988</v>
      </c>
      <c r="N104" s="271">
        <f t="shared" ref="N104" si="354">H104+H105</f>
        <v>333.86199999999997</v>
      </c>
      <c r="O104" s="271">
        <f t="shared" ref="O104" si="355">M104-N104</f>
        <v>237.99084999999991</v>
      </c>
      <c r="P104" s="272">
        <f t="shared" ref="P104" si="356">N104/M104</f>
        <v>0.58382501722252511</v>
      </c>
    </row>
    <row r="105" spans="2:16">
      <c r="B105" s="283"/>
      <c r="C105" s="276"/>
      <c r="D105" s="147" t="s">
        <v>60</v>
      </c>
      <c r="E105" s="76">
        <f>3.94605+0.95969+0.0611+0.117+0.117+0.0663+0.195+0.2652</f>
        <v>5.7273399999999999</v>
      </c>
      <c r="F105" s="76"/>
      <c r="G105" s="76">
        <f t="shared" ref="G105" si="357">E105+F105+I104</f>
        <v>237.99084999999988</v>
      </c>
      <c r="H105" s="76"/>
      <c r="I105" s="77">
        <f t="shared" si="308"/>
        <v>237.99084999999988</v>
      </c>
      <c r="J105" s="78">
        <f t="shared" si="309"/>
        <v>0</v>
      </c>
      <c r="K105" s="271"/>
      <c r="L105" s="271"/>
      <c r="M105" s="271"/>
      <c r="N105" s="271"/>
      <c r="O105" s="271"/>
      <c r="P105" s="272"/>
    </row>
    <row r="106" spans="2:16">
      <c r="B106" s="283"/>
      <c r="C106" s="276" t="s">
        <v>44</v>
      </c>
      <c r="D106" s="147" t="s">
        <v>59</v>
      </c>
      <c r="E106" s="76">
        <v>3.9827300000000001</v>
      </c>
      <c r="F106" s="76"/>
      <c r="G106" s="76">
        <f t="shared" ref="G106" si="358">E106+F106</f>
        <v>3.9827300000000001</v>
      </c>
      <c r="H106" s="76"/>
      <c r="I106" s="77">
        <f t="shared" si="308"/>
        <v>3.9827300000000001</v>
      </c>
      <c r="J106" s="78">
        <f t="shared" si="309"/>
        <v>0</v>
      </c>
      <c r="K106" s="271">
        <f t="shared" ref="K106:L106" si="359">E106+E107</f>
        <v>4.0230199999999998</v>
      </c>
      <c r="L106" s="271">
        <f t="shared" si="359"/>
        <v>0</v>
      </c>
      <c r="M106" s="271">
        <f t="shared" ref="M106" si="360">K106+L106</f>
        <v>4.0230199999999998</v>
      </c>
      <c r="N106" s="271">
        <f t="shared" ref="N106" si="361">H106+H107</f>
        <v>0</v>
      </c>
      <c r="O106" s="271">
        <f t="shared" ref="O106" si="362">M106-N106</f>
        <v>4.0230199999999998</v>
      </c>
      <c r="P106" s="272">
        <f t="shared" ref="P106" si="363">N106/M106</f>
        <v>0</v>
      </c>
    </row>
    <row r="107" spans="2:16">
      <c r="B107" s="283"/>
      <c r="C107" s="276"/>
      <c r="D107" s="147" t="s">
        <v>60</v>
      </c>
      <c r="E107" s="76">
        <v>4.0289999999999999E-2</v>
      </c>
      <c r="F107" s="76"/>
      <c r="G107" s="76">
        <f t="shared" ref="G107" si="364">E107+F107+I106</f>
        <v>4.0230199999999998</v>
      </c>
      <c r="H107" s="76"/>
      <c r="I107" s="77">
        <f t="shared" si="308"/>
        <v>4.0230199999999998</v>
      </c>
      <c r="J107" s="78">
        <f t="shared" si="309"/>
        <v>0</v>
      </c>
      <c r="K107" s="271"/>
      <c r="L107" s="271"/>
      <c r="M107" s="271"/>
      <c r="N107" s="271"/>
      <c r="O107" s="271"/>
      <c r="P107" s="272"/>
    </row>
    <row r="108" spans="2:16">
      <c r="B108" s="283"/>
      <c r="C108" s="276" t="s">
        <v>164</v>
      </c>
      <c r="D108" s="147" t="s">
        <v>59</v>
      </c>
      <c r="E108" s="76">
        <v>83.488249999999994</v>
      </c>
      <c r="F108" s="76">
        <v>-84.332851899999994</v>
      </c>
      <c r="G108" s="76">
        <f t="shared" ref="G108" si="365">E108+F108</f>
        <v>-0.84460190000000068</v>
      </c>
      <c r="H108" s="76"/>
      <c r="I108" s="77">
        <f t="shared" si="308"/>
        <v>-0.84460190000000068</v>
      </c>
      <c r="J108" s="78">
        <f t="shared" si="309"/>
        <v>0</v>
      </c>
      <c r="K108" s="271">
        <f t="shared" ref="K108:L108" si="366">E108+E109</f>
        <v>84.332879999999989</v>
      </c>
      <c r="L108" s="271">
        <f t="shared" si="366"/>
        <v>-84.332851899999994</v>
      </c>
      <c r="M108" s="271">
        <f t="shared" ref="M108" si="367">K108+L108</f>
        <v>2.8099999994424252E-5</v>
      </c>
      <c r="N108" s="271">
        <f t="shared" ref="N108" si="368">H108+H109</f>
        <v>0</v>
      </c>
      <c r="O108" s="271">
        <f t="shared" ref="O108" si="369">M108-N108</f>
        <v>2.8099999994424252E-5</v>
      </c>
      <c r="P108" s="272">
        <f t="shared" ref="P108" si="370">N108/M108</f>
        <v>0</v>
      </c>
    </row>
    <row r="109" spans="2:16">
      <c r="B109" s="283"/>
      <c r="C109" s="276"/>
      <c r="D109" s="147" t="s">
        <v>60</v>
      </c>
      <c r="E109" s="76">
        <v>0.84462999999999999</v>
      </c>
      <c r="F109" s="76"/>
      <c r="G109" s="76">
        <f t="shared" ref="G109" si="371">E109+F109+I108</f>
        <v>2.8099999999309233E-5</v>
      </c>
      <c r="H109" s="76"/>
      <c r="I109" s="77">
        <f t="shared" si="308"/>
        <v>2.8099999999309233E-5</v>
      </c>
      <c r="J109" s="78">
        <f t="shared" si="309"/>
        <v>0</v>
      </c>
      <c r="K109" s="271"/>
      <c r="L109" s="271"/>
      <c r="M109" s="271"/>
      <c r="N109" s="271"/>
      <c r="O109" s="271"/>
      <c r="P109" s="272"/>
    </row>
    <row r="110" spans="2:16">
      <c r="B110" s="283"/>
      <c r="C110" s="276" t="s">
        <v>46</v>
      </c>
      <c r="D110" s="147" t="s">
        <v>59</v>
      </c>
      <c r="E110" s="76">
        <v>7.7100000000000002E-2</v>
      </c>
      <c r="F110" s="76"/>
      <c r="G110" s="76">
        <f t="shared" ref="G110" si="372">E110+F110</f>
        <v>7.7100000000000002E-2</v>
      </c>
      <c r="H110" s="76"/>
      <c r="I110" s="77">
        <f t="shared" si="308"/>
        <v>7.7100000000000002E-2</v>
      </c>
      <c r="J110" s="78">
        <f t="shared" si="309"/>
        <v>0</v>
      </c>
      <c r="K110" s="271">
        <f t="shared" ref="K110:L110" si="373">E110+E111</f>
        <v>7.7880000000000005E-2</v>
      </c>
      <c r="L110" s="271">
        <f t="shared" si="373"/>
        <v>0</v>
      </c>
      <c r="M110" s="271">
        <f t="shared" ref="M110" si="374">K110+L110</f>
        <v>7.7880000000000005E-2</v>
      </c>
      <c r="N110" s="271">
        <f t="shared" ref="N110" si="375">H110+H111</f>
        <v>0</v>
      </c>
      <c r="O110" s="271">
        <f t="shared" ref="O110" si="376">M110-N110</f>
        <v>7.7880000000000005E-2</v>
      </c>
      <c r="P110" s="272">
        <f t="shared" ref="P110" si="377">N110/M110</f>
        <v>0</v>
      </c>
    </row>
    <row r="111" spans="2:16">
      <c r="B111" s="283"/>
      <c r="C111" s="276"/>
      <c r="D111" s="147" t="s">
        <v>60</v>
      </c>
      <c r="E111" s="76">
        <v>7.7999999999999999E-4</v>
      </c>
      <c r="F111" s="76"/>
      <c r="G111" s="76">
        <f t="shared" ref="G111" si="378">E111+F111+I110</f>
        <v>7.7880000000000005E-2</v>
      </c>
      <c r="H111" s="76"/>
      <c r="I111" s="77">
        <f t="shared" si="308"/>
        <v>7.7880000000000005E-2</v>
      </c>
      <c r="J111" s="78">
        <f t="shared" si="309"/>
        <v>0</v>
      </c>
      <c r="K111" s="271"/>
      <c r="L111" s="271"/>
      <c r="M111" s="271"/>
      <c r="N111" s="271"/>
      <c r="O111" s="271"/>
      <c r="P111" s="272"/>
    </row>
    <row r="112" spans="2:16">
      <c r="B112" s="283"/>
      <c r="C112" s="276" t="s">
        <v>165</v>
      </c>
      <c r="D112" s="147" t="s">
        <v>59</v>
      </c>
      <c r="E112" s="76">
        <v>45.078569999999999</v>
      </c>
      <c r="F112" s="76"/>
      <c r="G112" s="76">
        <f t="shared" ref="G112" si="379">E112+F112</f>
        <v>45.078569999999999</v>
      </c>
      <c r="H112" s="76"/>
      <c r="I112" s="77">
        <f t="shared" si="308"/>
        <v>45.078569999999999</v>
      </c>
      <c r="J112" s="78">
        <f t="shared" si="309"/>
        <v>0</v>
      </c>
      <c r="K112" s="271">
        <f t="shared" ref="K112:L112" si="380">E112+E113</f>
        <v>45.534619999999997</v>
      </c>
      <c r="L112" s="271">
        <f t="shared" si="380"/>
        <v>0</v>
      </c>
      <c r="M112" s="271">
        <f t="shared" ref="M112" si="381">K112+L112</f>
        <v>45.534619999999997</v>
      </c>
      <c r="N112" s="271">
        <f t="shared" ref="N112" si="382">H112+H113</f>
        <v>0</v>
      </c>
      <c r="O112" s="271">
        <f t="shared" ref="O112" si="383">M112-N112</f>
        <v>45.534619999999997</v>
      </c>
      <c r="P112" s="272">
        <f t="shared" ref="P112" si="384">N112/M112</f>
        <v>0</v>
      </c>
    </row>
    <row r="113" spans="2:16">
      <c r="B113" s="283"/>
      <c r="C113" s="276"/>
      <c r="D113" s="147" t="s">
        <v>60</v>
      </c>
      <c r="E113" s="76">
        <v>0.45605000000000001</v>
      </c>
      <c r="F113" s="76"/>
      <c r="G113" s="76">
        <f t="shared" ref="G113" si="385">E113+F113+I112</f>
        <v>45.534619999999997</v>
      </c>
      <c r="H113" s="76"/>
      <c r="I113" s="77">
        <f t="shared" si="308"/>
        <v>45.534619999999997</v>
      </c>
      <c r="J113" s="78">
        <f t="shared" si="309"/>
        <v>0</v>
      </c>
      <c r="K113" s="271"/>
      <c r="L113" s="271"/>
      <c r="M113" s="271"/>
      <c r="N113" s="271"/>
      <c r="O113" s="271"/>
      <c r="P113" s="272"/>
    </row>
    <row r="114" spans="2:16">
      <c r="B114" s="283"/>
      <c r="C114" s="276" t="s">
        <v>48</v>
      </c>
      <c r="D114" s="147" t="s">
        <v>59</v>
      </c>
      <c r="E114" s="76">
        <v>2.09301</v>
      </c>
      <c r="F114" s="76">
        <v>45.088000000000001</v>
      </c>
      <c r="G114" s="76">
        <f t="shared" ref="G114" si="386">E114+F114</f>
        <v>47.181010000000001</v>
      </c>
      <c r="H114" s="341">
        <v>2.96</v>
      </c>
      <c r="I114" s="77">
        <f t="shared" si="308"/>
        <v>44.22101</v>
      </c>
      <c r="J114" s="78">
        <f t="shared" si="309"/>
        <v>6.2737105458318926E-2</v>
      </c>
      <c r="K114" s="271">
        <f t="shared" ref="K114:L114" si="387">E114+E115</f>
        <v>2.1141800000000002</v>
      </c>
      <c r="L114" s="271">
        <f t="shared" si="387"/>
        <v>45.088000000000001</v>
      </c>
      <c r="M114" s="271">
        <f t="shared" ref="M114" si="388">K114+L114</f>
        <v>47.202179999999998</v>
      </c>
      <c r="N114" s="271">
        <f t="shared" ref="N114" si="389">H114+H115</f>
        <v>2.96</v>
      </c>
      <c r="O114" s="271">
        <f t="shared" ref="O114" si="390">M114-N114</f>
        <v>44.242179999999998</v>
      </c>
      <c r="P114" s="272">
        <f t="shared" ref="P114" si="391">N114/M114</f>
        <v>6.2708968102744414E-2</v>
      </c>
    </row>
    <row r="115" spans="2:16">
      <c r="B115" s="283"/>
      <c r="C115" s="276"/>
      <c r="D115" s="147" t="s">
        <v>60</v>
      </c>
      <c r="E115" s="76">
        <v>2.1170000000000001E-2</v>
      </c>
      <c r="F115" s="76"/>
      <c r="G115" s="76">
        <f t="shared" ref="G115" si="392">E115+F115+I114</f>
        <v>44.242179999999998</v>
      </c>
      <c r="H115" s="76"/>
      <c r="I115" s="77">
        <f t="shared" si="308"/>
        <v>44.242179999999998</v>
      </c>
      <c r="J115" s="78">
        <f t="shared" si="309"/>
        <v>0</v>
      </c>
      <c r="K115" s="271"/>
      <c r="L115" s="271"/>
      <c r="M115" s="271"/>
      <c r="N115" s="271"/>
      <c r="O115" s="271"/>
      <c r="P115" s="272"/>
    </row>
    <row r="116" spans="2:16">
      <c r="B116" s="283"/>
      <c r="C116" s="276" t="s">
        <v>49</v>
      </c>
      <c r="D116" s="147" t="s">
        <v>59</v>
      </c>
      <c r="E116" s="76">
        <v>2.5700000000000001E-2</v>
      </c>
      <c r="F116" s="76"/>
      <c r="G116" s="76">
        <f t="shared" ref="G116" si="393">E116+F116</f>
        <v>2.5700000000000001E-2</v>
      </c>
      <c r="H116" s="76"/>
      <c r="I116" s="77">
        <f t="shared" si="308"/>
        <v>2.5700000000000001E-2</v>
      </c>
      <c r="J116" s="78">
        <f t="shared" si="309"/>
        <v>0</v>
      </c>
      <c r="K116" s="271">
        <f t="shared" ref="K116:L116" si="394">E116+E117</f>
        <v>2.596E-2</v>
      </c>
      <c r="L116" s="271">
        <f t="shared" si="394"/>
        <v>0</v>
      </c>
      <c r="M116" s="271">
        <f t="shared" ref="M116" si="395">K116+L116</f>
        <v>2.596E-2</v>
      </c>
      <c r="N116" s="271">
        <f t="shared" ref="N116" si="396">H116+H117</f>
        <v>0</v>
      </c>
      <c r="O116" s="271">
        <f t="shared" ref="O116" si="397">M116-N116</f>
        <v>2.596E-2</v>
      </c>
      <c r="P116" s="272">
        <f t="shared" ref="P116" si="398">N116/M116</f>
        <v>0</v>
      </c>
    </row>
    <row r="117" spans="2:16">
      <c r="B117" s="283"/>
      <c r="C117" s="276"/>
      <c r="D117" s="147" t="s">
        <v>60</v>
      </c>
      <c r="E117" s="76">
        <v>2.5999999999999998E-4</v>
      </c>
      <c r="F117" s="76"/>
      <c r="G117" s="76">
        <f t="shared" ref="G117" si="399">E117+F117+I116</f>
        <v>2.596E-2</v>
      </c>
      <c r="H117" s="76"/>
      <c r="I117" s="77">
        <f t="shared" si="308"/>
        <v>2.596E-2</v>
      </c>
      <c r="J117" s="78">
        <f t="shared" si="309"/>
        <v>0</v>
      </c>
      <c r="K117" s="271"/>
      <c r="L117" s="271"/>
      <c r="M117" s="271"/>
      <c r="N117" s="271"/>
      <c r="O117" s="271"/>
      <c r="P117" s="272"/>
    </row>
    <row r="118" spans="2:16">
      <c r="B118" s="283"/>
      <c r="C118" s="276" t="s">
        <v>50</v>
      </c>
      <c r="D118" s="147" t="s">
        <v>59</v>
      </c>
      <c r="E118" s="76">
        <v>0.35980000000000001</v>
      </c>
      <c r="F118" s="76"/>
      <c r="G118" s="76">
        <f t="shared" ref="G118" si="400">E118+F118</f>
        <v>0.35980000000000001</v>
      </c>
      <c r="H118" s="76"/>
      <c r="I118" s="77">
        <f t="shared" si="308"/>
        <v>0.35980000000000001</v>
      </c>
      <c r="J118" s="78">
        <f t="shared" si="309"/>
        <v>0</v>
      </c>
      <c r="K118" s="271">
        <f t="shared" ref="K118:L118" si="401">E118+E119</f>
        <v>0.36343999999999999</v>
      </c>
      <c r="L118" s="271">
        <f t="shared" si="401"/>
        <v>0</v>
      </c>
      <c r="M118" s="271">
        <f t="shared" ref="M118" si="402">K118+L118</f>
        <v>0.36343999999999999</v>
      </c>
      <c r="N118" s="271">
        <f t="shared" ref="N118" si="403">H118+H119</f>
        <v>0</v>
      </c>
      <c r="O118" s="271">
        <f t="shared" ref="O118" si="404">M118-N118</f>
        <v>0.36343999999999999</v>
      </c>
      <c r="P118" s="272">
        <f t="shared" ref="P118" si="405">N118/M118</f>
        <v>0</v>
      </c>
    </row>
    <row r="119" spans="2:16">
      <c r="B119" s="283"/>
      <c r="C119" s="276"/>
      <c r="D119" s="147" t="s">
        <v>60</v>
      </c>
      <c r="E119" s="76">
        <v>3.64E-3</v>
      </c>
      <c r="F119" s="76"/>
      <c r="G119" s="76">
        <f t="shared" ref="G119" si="406">E119+F119+I118</f>
        <v>0.36343999999999999</v>
      </c>
      <c r="H119" s="76"/>
      <c r="I119" s="77">
        <f t="shared" si="308"/>
        <v>0.36343999999999999</v>
      </c>
      <c r="J119" s="78">
        <f t="shared" si="309"/>
        <v>0</v>
      </c>
      <c r="K119" s="271"/>
      <c r="L119" s="271"/>
      <c r="M119" s="271"/>
      <c r="N119" s="271"/>
      <c r="O119" s="271"/>
      <c r="P119" s="272"/>
    </row>
    <row r="120" spans="2:16">
      <c r="B120" s="283"/>
      <c r="C120" s="276" t="s">
        <v>51</v>
      </c>
      <c r="D120" s="147" t="s">
        <v>59</v>
      </c>
      <c r="E120" s="76">
        <f>80.07632+0.0257+8.8665</f>
        <v>88.968519999999998</v>
      </c>
      <c r="F120" s="76"/>
      <c r="G120" s="76">
        <f t="shared" ref="G120:G134" si="407">E120+F120</f>
        <v>88.968519999999998</v>
      </c>
      <c r="H120" s="76"/>
      <c r="I120" s="77">
        <f t="shared" si="308"/>
        <v>88.968519999999998</v>
      </c>
      <c r="J120" s="78">
        <f t="shared" si="309"/>
        <v>0</v>
      </c>
      <c r="K120" s="271">
        <f>E120+E121</f>
        <v>89.868589999999998</v>
      </c>
      <c r="L120" s="271">
        <f>F120+F121</f>
        <v>0</v>
      </c>
      <c r="M120" s="271">
        <f t="shared" ref="M120" si="408">K120+L120</f>
        <v>89.868589999999998</v>
      </c>
      <c r="N120" s="271">
        <f>H120+H121</f>
        <v>0</v>
      </c>
      <c r="O120" s="271">
        <f t="shared" ref="O120" si="409">M120-N120</f>
        <v>89.868589999999998</v>
      </c>
      <c r="P120" s="272">
        <f t="shared" ref="P120" si="410">N120/M120</f>
        <v>0</v>
      </c>
    </row>
    <row r="121" spans="2:16">
      <c r="B121" s="283"/>
      <c r="C121" s="276"/>
      <c r="D121" s="147" t="s">
        <v>60</v>
      </c>
      <c r="E121" s="76">
        <f>0.81011+0.00026+0.0897</f>
        <v>0.90007000000000004</v>
      </c>
      <c r="F121" s="76"/>
      <c r="G121" s="76">
        <f>E121+F121+I120</f>
        <v>89.868589999999998</v>
      </c>
      <c r="H121" s="76"/>
      <c r="I121" s="77">
        <f t="shared" si="308"/>
        <v>89.868589999999998</v>
      </c>
      <c r="J121" s="78">
        <f t="shared" si="309"/>
        <v>0</v>
      </c>
      <c r="K121" s="271"/>
      <c r="L121" s="271"/>
      <c r="M121" s="271"/>
      <c r="N121" s="271"/>
      <c r="O121" s="271"/>
      <c r="P121" s="272"/>
    </row>
    <row r="122" spans="2:16">
      <c r="B122" s="283"/>
      <c r="C122" s="276" t="s">
        <v>101</v>
      </c>
      <c r="D122" s="147" t="s">
        <v>59</v>
      </c>
      <c r="E122" s="76"/>
      <c r="F122" s="76">
        <v>2.0550393800000002</v>
      </c>
      <c r="G122" s="76">
        <f t="shared" si="407"/>
        <v>2.0550393800000002</v>
      </c>
      <c r="H122" s="76"/>
      <c r="I122" s="77">
        <f t="shared" si="308"/>
        <v>2.0550393800000002</v>
      </c>
      <c r="J122" s="78">
        <f t="shared" si="309"/>
        <v>0</v>
      </c>
      <c r="K122" s="271">
        <f>E122+E123</f>
        <v>0</v>
      </c>
      <c r="L122" s="271">
        <f>F122+F123</f>
        <v>2.0550393800000002</v>
      </c>
      <c r="M122" s="271">
        <f t="shared" ref="M122" si="411">K122+L122</f>
        <v>2.0550393800000002</v>
      </c>
      <c r="N122" s="271">
        <f>H122+H123</f>
        <v>0</v>
      </c>
      <c r="O122" s="271">
        <f t="shared" ref="O122" si="412">M122-N122</f>
        <v>2.0550393800000002</v>
      </c>
      <c r="P122" s="272">
        <f t="shared" ref="P122" si="413">N122/M122</f>
        <v>0</v>
      </c>
    </row>
    <row r="123" spans="2:16">
      <c r="B123" s="283"/>
      <c r="C123" s="276"/>
      <c r="D123" s="147" t="s">
        <v>60</v>
      </c>
      <c r="E123" s="76"/>
      <c r="F123" s="76"/>
      <c r="G123" s="76">
        <f>E123+F123+I122</f>
        <v>2.0550393800000002</v>
      </c>
      <c r="H123" s="76"/>
      <c r="I123" s="77">
        <f t="shared" si="308"/>
        <v>2.0550393800000002</v>
      </c>
      <c r="J123" s="78">
        <f t="shared" si="309"/>
        <v>0</v>
      </c>
      <c r="K123" s="271"/>
      <c r="L123" s="271"/>
      <c r="M123" s="271"/>
      <c r="N123" s="271"/>
      <c r="O123" s="271"/>
      <c r="P123" s="272"/>
    </row>
    <row r="124" spans="2:16">
      <c r="B124" s="283"/>
      <c r="C124" s="276" t="s">
        <v>136</v>
      </c>
      <c r="D124" s="147" t="s">
        <v>59</v>
      </c>
      <c r="E124" s="76">
        <v>0.56540000000000001</v>
      </c>
      <c r="F124" s="76"/>
      <c r="G124" s="76">
        <f t="shared" ref="G124" si="414">E124+F124</f>
        <v>0.56540000000000001</v>
      </c>
      <c r="H124" s="76"/>
      <c r="I124" s="77">
        <f t="shared" si="308"/>
        <v>0.56540000000000001</v>
      </c>
      <c r="J124" s="78">
        <f t="shared" si="309"/>
        <v>0</v>
      </c>
      <c r="K124" s="271">
        <f>E124+E125</f>
        <v>0.57111999999999996</v>
      </c>
      <c r="L124" s="271">
        <f>F124+F125</f>
        <v>0</v>
      </c>
      <c r="M124" s="271">
        <f t="shared" ref="M124" si="415">K124+L124</f>
        <v>0.57111999999999996</v>
      </c>
      <c r="N124" s="271">
        <f>H124+H125</f>
        <v>0</v>
      </c>
      <c r="O124" s="271">
        <f t="shared" ref="O124" si="416">M124-N124</f>
        <v>0.57111999999999996</v>
      </c>
      <c r="P124" s="272">
        <f t="shared" ref="P124" si="417">N124/M124</f>
        <v>0</v>
      </c>
    </row>
    <row r="125" spans="2:16">
      <c r="B125" s="283"/>
      <c r="C125" s="276"/>
      <c r="D125" s="147" t="s">
        <v>60</v>
      </c>
      <c r="E125" s="76">
        <v>5.7200000000000003E-3</v>
      </c>
      <c r="F125" s="76"/>
      <c r="G125" s="76">
        <f>E125+F125+I124</f>
        <v>0.57111999999999996</v>
      </c>
      <c r="H125" s="76"/>
      <c r="I125" s="77">
        <f t="shared" si="308"/>
        <v>0.57111999999999996</v>
      </c>
      <c r="J125" s="78">
        <f t="shared" si="309"/>
        <v>0</v>
      </c>
      <c r="K125" s="271"/>
      <c r="L125" s="271"/>
      <c r="M125" s="271"/>
      <c r="N125" s="271"/>
      <c r="O125" s="271"/>
      <c r="P125" s="272"/>
    </row>
    <row r="126" spans="2:16" ht="12.75" customHeight="1">
      <c r="B126" s="283"/>
      <c r="C126" s="269" t="s">
        <v>162</v>
      </c>
      <c r="D126" s="147" t="s">
        <v>59</v>
      </c>
      <c r="E126" s="76">
        <v>0.33410000000000001</v>
      </c>
      <c r="F126" s="76"/>
      <c r="G126" s="76">
        <f t="shared" ref="G126" si="418">E126+F126</f>
        <v>0.33410000000000001</v>
      </c>
      <c r="H126" s="76"/>
      <c r="I126" s="77">
        <f t="shared" si="308"/>
        <v>0.33410000000000001</v>
      </c>
      <c r="J126" s="78">
        <f t="shared" si="309"/>
        <v>0</v>
      </c>
      <c r="K126" s="271">
        <f>E126+E127</f>
        <v>0.33748</v>
      </c>
      <c r="L126" s="271">
        <f>F126+F127</f>
        <v>0</v>
      </c>
      <c r="M126" s="271">
        <f t="shared" ref="M126" si="419">K126+L126</f>
        <v>0.33748</v>
      </c>
      <c r="N126" s="271">
        <f>H126+H127</f>
        <v>0</v>
      </c>
      <c r="O126" s="271">
        <f t="shared" ref="O126" si="420">M126-N126</f>
        <v>0.33748</v>
      </c>
      <c r="P126" s="272">
        <f t="shared" ref="P126" si="421">N126/M126</f>
        <v>0</v>
      </c>
    </row>
    <row r="127" spans="2:16">
      <c r="B127" s="283"/>
      <c r="C127" s="270"/>
      <c r="D127" s="147" t="s">
        <v>60</v>
      </c>
      <c r="E127" s="76">
        <v>3.3800000000000002E-3</v>
      </c>
      <c r="F127" s="76"/>
      <c r="G127" s="76">
        <f>E127+F127+I126</f>
        <v>0.33748</v>
      </c>
      <c r="H127" s="76"/>
      <c r="I127" s="77">
        <f t="shared" si="308"/>
        <v>0.33748</v>
      </c>
      <c r="J127" s="78">
        <f t="shared" si="309"/>
        <v>0</v>
      </c>
      <c r="K127" s="271"/>
      <c r="L127" s="271"/>
      <c r="M127" s="271"/>
      <c r="N127" s="271"/>
      <c r="O127" s="271"/>
      <c r="P127" s="272"/>
    </row>
    <row r="128" spans="2:16">
      <c r="B128" s="283"/>
      <c r="C128" s="269" t="s">
        <v>177</v>
      </c>
      <c r="D128" s="186" t="s">
        <v>59</v>
      </c>
      <c r="E128" s="76">
        <v>0</v>
      </c>
      <c r="F128" s="76">
        <f>Hoja1!H12+Hoja1!H13+Hoja1!H14+Hoja1!H15+Hoja1!H16+Hoja1!H17+Hoja1!H18+Hoja1!H19+Hoja1!H20+Hoja1!H21+Hoja1!H22+Hoja1!H23+Hoja1!H24</f>
        <v>118.507364393</v>
      </c>
      <c r="G128" s="76">
        <f t="shared" ref="G128" si="422">E128+F128</f>
        <v>118.507364393</v>
      </c>
      <c r="H128" s="76"/>
      <c r="I128" s="77">
        <f t="shared" ref="I128:I129" si="423">G128-H128</f>
        <v>118.507364393</v>
      </c>
      <c r="J128" s="78">
        <f t="shared" ref="J128:J129" si="424">H128/G128</f>
        <v>0</v>
      </c>
      <c r="K128" s="271">
        <f>E128+E129</f>
        <v>0</v>
      </c>
      <c r="L128" s="271">
        <f>F128+F129</f>
        <v>118.507364393</v>
      </c>
      <c r="M128" s="271">
        <f t="shared" ref="M128" si="425">K128+L128</f>
        <v>118.507364393</v>
      </c>
      <c r="N128" s="271">
        <f>H128+H129</f>
        <v>0</v>
      </c>
      <c r="O128" s="271">
        <f t="shared" ref="O128" si="426">M128-N128</f>
        <v>118.507364393</v>
      </c>
      <c r="P128" s="272">
        <f t="shared" ref="P128" si="427">N128/M128</f>
        <v>0</v>
      </c>
    </row>
    <row r="129" spans="2:16">
      <c r="B129" s="283"/>
      <c r="C129" s="270"/>
      <c r="D129" s="186" t="s">
        <v>60</v>
      </c>
      <c r="E129" s="76">
        <v>0</v>
      </c>
      <c r="F129" s="76"/>
      <c r="G129" s="76">
        <f>E129+F129+I128</f>
        <v>118.507364393</v>
      </c>
      <c r="H129" s="76"/>
      <c r="I129" s="77">
        <f t="shared" si="423"/>
        <v>118.507364393</v>
      </c>
      <c r="J129" s="78">
        <f t="shared" si="424"/>
        <v>0</v>
      </c>
      <c r="K129" s="271"/>
      <c r="L129" s="271"/>
      <c r="M129" s="271"/>
      <c r="N129" s="271"/>
      <c r="O129" s="271"/>
      <c r="P129" s="272"/>
    </row>
    <row r="130" spans="2:16">
      <c r="B130" s="283"/>
      <c r="C130" s="269" t="s">
        <v>163</v>
      </c>
      <c r="D130" s="170" t="s">
        <v>59</v>
      </c>
      <c r="E130" s="76">
        <f>3.855+3.855+3.855+7.71+7.71+7.71+7.71+7.71+7.71+5.5255+11.565+11.565+30.84</f>
        <v>117.32050000000001</v>
      </c>
      <c r="F130" s="76">
        <f>-Hoja1!H12-Hoja1!H13-Hoja1!H14-Hoja1!H15-Hoja1!H16-Hoja1!H17-Hoja1!H18-Hoja1!H19-Hoja1!H20-Hoja1!H21-Hoja1!H22-Hoja1!H23-Hoja1!H24</f>
        <v>-118.507364393</v>
      </c>
      <c r="G130" s="76">
        <f>E130+F130</f>
        <v>-1.1868643929999934</v>
      </c>
      <c r="H130" s="76"/>
      <c r="I130" s="77">
        <f t="shared" si="308"/>
        <v>-1.1868643929999934</v>
      </c>
      <c r="J130" s="78">
        <f t="shared" si="309"/>
        <v>0</v>
      </c>
      <c r="K130" s="271">
        <f>E130+E131</f>
        <v>118.5074</v>
      </c>
      <c r="L130" s="271">
        <f>F130+F131</f>
        <v>-118.507364393</v>
      </c>
      <c r="M130" s="271">
        <f t="shared" ref="M130" si="428">K130+L130</f>
        <v>3.560700000093675E-5</v>
      </c>
      <c r="N130" s="271">
        <f>H130+H131</f>
        <v>0</v>
      </c>
      <c r="O130" s="271">
        <f t="shared" ref="O130" si="429">M130-N130</f>
        <v>3.560700000093675E-5</v>
      </c>
      <c r="P130" s="272">
        <f t="shared" ref="P130" si="430">N130/M130</f>
        <v>0</v>
      </c>
    </row>
    <row r="131" spans="2:16">
      <c r="B131" s="283"/>
      <c r="C131" s="270"/>
      <c r="D131" s="170" t="s">
        <v>60</v>
      </c>
      <c r="E131" s="76">
        <f>0.039+0.039+0.039+0.078+0.078+0.078+0.078+0.078+0.078+0.0559+0.117+0.117+0.312</f>
        <v>1.1868999999999998</v>
      </c>
      <c r="F131" s="76"/>
      <c r="G131" s="76">
        <f>E131+F131+I130</f>
        <v>3.5607000006487866E-5</v>
      </c>
      <c r="H131" s="76"/>
      <c r="I131" s="77">
        <f t="shared" si="308"/>
        <v>3.5607000006487866E-5</v>
      </c>
      <c r="J131" s="78">
        <f t="shared" si="309"/>
        <v>0</v>
      </c>
      <c r="K131" s="271"/>
      <c r="L131" s="271"/>
      <c r="M131" s="271"/>
      <c r="N131" s="271"/>
      <c r="O131" s="271"/>
      <c r="P131" s="272"/>
    </row>
    <row r="132" spans="2:16">
      <c r="B132" s="283"/>
      <c r="C132" s="269" t="s">
        <v>178</v>
      </c>
      <c r="D132" s="205" t="s">
        <v>59</v>
      </c>
      <c r="E132" s="76">
        <v>0</v>
      </c>
      <c r="F132" s="76">
        <v>2.44</v>
      </c>
      <c r="G132" s="76">
        <f>E132+F132</f>
        <v>2.44</v>
      </c>
      <c r="H132" s="76"/>
      <c r="I132" s="77">
        <f t="shared" ref="I132:I133" si="431">G132-H132</f>
        <v>2.44</v>
      </c>
      <c r="J132" s="78">
        <f t="shared" ref="J132:J133" si="432">H132/G132</f>
        <v>0</v>
      </c>
      <c r="K132" s="271">
        <f>E132+E133</f>
        <v>0</v>
      </c>
      <c r="L132" s="271">
        <f>F132+F133</f>
        <v>2.44</v>
      </c>
      <c r="M132" s="271">
        <f t="shared" ref="M132" si="433">K132+L132</f>
        <v>2.44</v>
      </c>
      <c r="N132" s="271">
        <f>H132+H133</f>
        <v>0</v>
      </c>
      <c r="O132" s="271">
        <f t="shared" ref="O132" si="434">M132-N132</f>
        <v>2.44</v>
      </c>
      <c r="P132" s="272">
        <f t="shared" ref="P132" si="435">N132/M132</f>
        <v>0</v>
      </c>
    </row>
    <row r="133" spans="2:16">
      <c r="B133" s="283"/>
      <c r="C133" s="270"/>
      <c r="D133" s="205" t="s">
        <v>60</v>
      </c>
      <c r="E133" s="76">
        <v>0</v>
      </c>
      <c r="F133" s="76"/>
      <c r="G133" s="76">
        <f>E133+F133+I132</f>
        <v>2.44</v>
      </c>
      <c r="H133" s="76"/>
      <c r="I133" s="77">
        <f t="shared" si="431"/>
        <v>2.44</v>
      </c>
      <c r="J133" s="78">
        <f t="shared" si="432"/>
        <v>0</v>
      </c>
      <c r="K133" s="271"/>
      <c r="L133" s="271"/>
      <c r="M133" s="271"/>
      <c r="N133" s="271"/>
      <c r="O133" s="271"/>
      <c r="P133" s="272"/>
    </row>
    <row r="134" spans="2:16">
      <c r="B134" s="283"/>
      <c r="C134" s="269" t="s">
        <v>119</v>
      </c>
      <c r="D134" s="147" t="s">
        <v>59</v>
      </c>
      <c r="E134" s="76"/>
      <c r="F134" s="76"/>
      <c r="G134" s="76">
        <f t="shared" si="407"/>
        <v>0</v>
      </c>
      <c r="H134" s="76"/>
      <c r="I134" s="77">
        <f t="shared" si="308"/>
        <v>0</v>
      </c>
      <c r="J134" s="78" t="e">
        <f t="shared" si="309"/>
        <v>#DIV/0!</v>
      </c>
      <c r="K134" s="271">
        <f>E134+E135</f>
        <v>0</v>
      </c>
      <c r="L134" s="271">
        <f>F134+F135</f>
        <v>0</v>
      </c>
      <c r="M134" s="271">
        <f t="shared" ref="M134" si="436">K134+L134</f>
        <v>0</v>
      </c>
      <c r="N134" s="271">
        <f>H134+H135</f>
        <v>0</v>
      </c>
      <c r="O134" s="271">
        <f t="shared" ref="O134" si="437">M134-N134</f>
        <v>0</v>
      </c>
      <c r="P134" s="272" t="e">
        <f t="shared" ref="P134" si="438">N134/M134</f>
        <v>#DIV/0!</v>
      </c>
    </row>
    <row r="135" spans="2:16" ht="13.5" thickBot="1">
      <c r="B135" s="284"/>
      <c r="C135" s="279"/>
      <c r="D135" s="93" t="s">
        <v>60</v>
      </c>
      <c r="E135" s="83"/>
      <c r="F135" s="84"/>
      <c r="G135" s="84">
        <f>E135+F135+I134</f>
        <v>0</v>
      </c>
      <c r="H135" s="95"/>
      <c r="I135" s="84">
        <f t="shared" si="308"/>
        <v>0</v>
      </c>
      <c r="J135" s="85" t="e">
        <f t="shared" si="309"/>
        <v>#DIV/0!</v>
      </c>
      <c r="K135" s="280"/>
      <c r="L135" s="280"/>
      <c r="M135" s="280"/>
      <c r="N135" s="280"/>
      <c r="O135" s="280"/>
      <c r="P135" s="281"/>
    </row>
    <row r="136" spans="2:16" s="79" customFormat="1" ht="14.25" customHeight="1" thickBot="1">
      <c r="B136" s="277" t="s">
        <v>19</v>
      </c>
      <c r="C136" s="278"/>
      <c r="D136" s="278"/>
      <c r="E136" s="90">
        <f>SUM(E6:E135)</f>
        <v>5407.9983699999993</v>
      </c>
      <c r="F136" s="90">
        <f>SUM(F6:F135)</f>
        <v>18.619999999999994</v>
      </c>
      <c r="G136" s="90">
        <f>E136+F136</f>
        <v>5426.6183699999992</v>
      </c>
      <c r="H136" s="90">
        <f>SUM(H6:H135)</f>
        <v>1671.4769999999999</v>
      </c>
      <c r="I136" s="90">
        <f>G136-H136</f>
        <v>3755.1413699999994</v>
      </c>
      <c r="J136" s="91">
        <f>H136/G136</f>
        <v>0.30801447347770655</v>
      </c>
      <c r="K136" s="90">
        <f>SUM(K6:K135)</f>
        <v>5407.9983700000003</v>
      </c>
      <c r="L136" s="90">
        <f>SUM(L6:L135)</f>
        <v>18.619999999999994</v>
      </c>
      <c r="M136" s="90">
        <f>K136+L136</f>
        <v>5426.6183700000001</v>
      </c>
      <c r="N136" s="90">
        <f>SUM(N6:N135)</f>
        <v>1671.4769999999999</v>
      </c>
      <c r="O136" s="90">
        <f>M136-N136</f>
        <v>3755.1413700000003</v>
      </c>
      <c r="P136" s="92">
        <f>N136/M136</f>
        <v>0.3080144734777065</v>
      </c>
    </row>
    <row r="138" spans="2:16">
      <c r="H138" s="180" t="s">
        <v>175</v>
      </c>
    </row>
    <row r="140" spans="2:16" ht="15">
      <c r="H140" s="182" t="s">
        <v>175</v>
      </c>
      <c r="I140" s="183" t="s">
        <v>175</v>
      </c>
    </row>
    <row r="141" spans="2:16">
      <c r="H141" s="180" t="s">
        <v>175</v>
      </c>
    </row>
  </sheetData>
  <mergeCells count="461">
    <mergeCell ref="N84:N85"/>
    <mergeCell ref="O84:O85"/>
    <mergeCell ref="P84:P85"/>
    <mergeCell ref="C128:C129"/>
    <mergeCell ref="K128:K129"/>
    <mergeCell ref="L128:L129"/>
    <mergeCell ref="M128:M129"/>
    <mergeCell ref="N128:N129"/>
    <mergeCell ref="O128:O129"/>
    <mergeCell ref="P128:P129"/>
    <mergeCell ref="O90:O91"/>
    <mergeCell ref="P90:P91"/>
    <mergeCell ref="C92:C93"/>
    <mergeCell ref="K92:K93"/>
    <mergeCell ref="L92:L93"/>
    <mergeCell ref="M92:M93"/>
    <mergeCell ref="N92:N93"/>
    <mergeCell ref="O92:O93"/>
    <mergeCell ref="P92:P93"/>
    <mergeCell ref="C90:C91"/>
    <mergeCell ref="K90:K91"/>
    <mergeCell ref="L90:L91"/>
    <mergeCell ref="M90:M91"/>
    <mergeCell ref="N90:N91"/>
    <mergeCell ref="P130:P131"/>
    <mergeCell ref="C84:C85"/>
    <mergeCell ref="C42:C43"/>
    <mergeCell ref="C130:C131"/>
    <mergeCell ref="K42:K43"/>
    <mergeCell ref="L42:L43"/>
    <mergeCell ref="M42:M43"/>
    <mergeCell ref="N42:N43"/>
    <mergeCell ref="O42:O43"/>
    <mergeCell ref="K130:K131"/>
    <mergeCell ref="L130:L131"/>
    <mergeCell ref="M130:M131"/>
    <mergeCell ref="N130:N131"/>
    <mergeCell ref="O130:O131"/>
    <mergeCell ref="O48:O49"/>
    <mergeCell ref="P48:P49"/>
    <mergeCell ref="O50:O51"/>
    <mergeCell ref="P50:P51"/>
    <mergeCell ref="O52:O53"/>
    <mergeCell ref="P52:P53"/>
    <mergeCell ref="O54:O55"/>
    <mergeCell ref="P54:P55"/>
    <mergeCell ref="P56:P57"/>
    <mergeCell ref="M58:M59"/>
    <mergeCell ref="B2:P2"/>
    <mergeCell ref="B3:P3"/>
    <mergeCell ref="K8:K9"/>
    <mergeCell ref="L8:L9"/>
    <mergeCell ref="M8:M9"/>
    <mergeCell ref="N8:N9"/>
    <mergeCell ref="O8:O9"/>
    <mergeCell ref="P8:P9"/>
    <mergeCell ref="B6:B47"/>
    <mergeCell ref="C6:C7"/>
    <mergeCell ref="K6:K7"/>
    <mergeCell ref="L6:L7"/>
    <mergeCell ref="M6:M7"/>
    <mergeCell ref="N6:N7"/>
    <mergeCell ref="O6:O7"/>
    <mergeCell ref="P6:P7"/>
    <mergeCell ref="C8:C9"/>
    <mergeCell ref="P10:P11"/>
    <mergeCell ref="C12:C13"/>
    <mergeCell ref="K12:K13"/>
    <mergeCell ref="L12:L13"/>
    <mergeCell ref="M12:M13"/>
    <mergeCell ref="N12:N13"/>
    <mergeCell ref="O12:O13"/>
    <mergeCell ref="P12:P13"/>
    <mergeCell ref="C10:C11"/>
    <mergeCell ref="K10:K11"/>
    <mergeCell ref="L10:L11"/>
    <mergeCell ref="M10:M11"/>
    <mergeCell ref="N10:N11"/>
    <mergeCell ref="O10:O11"/>
    <mergeCell ref="P14:P15"/>
    <mergeCell ref="C16:C17"/>
    <mergeCell ref="K16:K17"/>
    <mergeCell ref="L16:L17"/>
    <mergeCell ref="M16:M17"/>
    <mergeCell ref="N16:N17"/>
    <mergeCell ref="O16:O17"/>
    <mergeCell ref="P16:P17"/>
    <mergeCell ref="C14:C15"/>
    <mergeCell ref="K14:K15"/>
    <mergeCell ref="L14:L15"/>
    <mergeCell ref="M14:M15"/>
    <mergeCell ref="N14:N15"/>
    <mergeCell ref="O14:O15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30:P31"/>
    <mergeCell ref="C32:C33"/>
    <mergeCell ref="K32:K33"/>
    <mergeCell ref="L32:L33"/>
    <mergeCell ref="M32:M33"/>
    <mergeCell ref="N32:N33"/>
    <mergeCell ref="O32:O33"/>
    <mergeCell ref="P32:P33"/>
    <mergeCell ref="C30:C31"/>
    <mergeCell ref="K30:K31"/>
    <mergeCell ref="L30:L31"/>
    <mergeCell ref="M30:M31"/>
    <mergeCell ref="N30:N31"/>
    <mergeCell ref="O30:O31"/>
    <mergeCell ref="P34:P35"/>
    <mergeCell ref="C36:C37"/>
    <mergeCell ref="K36:K37"/>
    <mergeCell ref="L36:L37"/>
    <mergeCell ref="M36:M37"/>
    <mergeCell ref="N36:N37"/>
    <mergeCell ref="O36:O37"/>
    <mergeCell ref="P36:P37"/>
    <mergeCell ref="C34:C35"/>
    <mergeCell ref="K34:K35"/>
    <mergeCell ref="L34:L35"/>
    <mergeCell ref="M34:M35"/>
    <mergeCell ref="N34:N35"/>
    <mergeCell ref="O34:O35"/>
    <mergeCell ref="P38:P39"/>
    <mergeCell ref="C46:C47"/>
    <mergeCell ref="K46:K47"/>
    <mergeCell ref="L46:L47"/>
    <mergeCell ref="M46:M47"/>
    <mergeCell ref="N46:N47"/>
    <mergeCell ref="O46:O47"/>
    <mergeCell ref="P46:P47"/>
    <mergeCell ref="C38:C39"/>
    <mergeCell ref="K38:K39"/>
    <mergeCell ref="L38:L39"/>
    <mergeCell ref="M38:M39"/>
    <mergeCell ref="N38:N39"/>
    <mergeCell ref="O38:O39"/>
    <mergeCell ref="P42:P43"/>
    <mergeCell ref="C40:C41"/>
    <mergeCell ref="K40:K41"/>
    <mergeCell ref="L40:L41"/>
    <mergeCell ref="M40:M41"/>
    <mergeCell ref="N40:N41"/>
    <mergeCell ref="O40:O41"/>
    <mergeCell ref="P40:P41"/>
    <mergeCell ref="C44:C45"/>
    <mergeCell ref="K44:K45"/>
    <mergeCell ref="B48:B89"/>
    <mergeCell ref="C48:C49"/>
    <mergeCell ref="K48:K49"/>
    <mergeCell ref="L48:L49"/>
    <mergeCell ref="M48:M49"/>
    <mergeCell ref="N48:N49"/>
    <mergeCell ref="C52:C53"/>
    <mergeCell ref="K52:K53"/>
    <mergeCell ref="L52:L53"/>
    <mergeCell ref="M52:M53"/>
    <mergeCell ref="N52:N53"/>
    <mergeCell ref="C50:C51"/>
    <mergeCell ref="K50:K51"/>
    <mergeCell ref="L50:L51"/>
    <mergeCell ref="M50:M51"/>
    <mergeCell ref="N50:N51"/>
    <mergeCell ref="C54:C55"/>
    <mergeCell ref="K54:K55"/>
    <mergeCell ref="L54:L55"/>
    <mergeCell ref="M54:M55"/>
    <mergeCell ref="N54:N55"/>
    <mergeCell ref="C58:C59"/>
    <mergeCell ref="K58:K59"/>
    <mergeCell ref="L58:L59"/>
    <mergeCell ref="N58:N59"/>
    <mergeCell ref="O58:O59"/>
    <mergeCell ref="P58:P59"/>
    <mergeCell ref="C56:C57"/>
    <mergeCell ref="K56:K57"/>
    <mergeCell ref="L56:L57"/>
    <mergeCell ref="M56:M57"/>
    <mergeCell ref="N56:N57"/>
    <mergeCell ref="O56:O57"/>
    <mergeCell ref="P60:P61"/>
    <mergeCell ref="C62:C63"/>
    <mergeCell ref="K62:K63"/>
    <mergeCell ref="L62:L63"/>
    <mergeCell ref="M62:M63"/>
    <mergeCell ref="N62:N63"/>
    <mergeCell ref="O62:O63"/>
    <mergeCell ref="P62:P63"/>
    <mergeCell ref="C60:C61"/>
    <mergeCell ref="K60:K61"/>
    <mergeCell ref="L60:L61"/>
    <mergeCell ref="M60:M61"/>
    <mergeCell ref="N60:N61"/>
    <mergeCell ref="O60:O61"/>
    <mergeCell ref="P64:P65"/>
    <mergeCell ref="C66:C67"/>
    <mergeCell ref="K66:K67"/>
    <mergeCell ref="L66:L67"/>
    <mergeCell ref="M66:M67"/>
    <mergeCell ref="N66:N67"/>
    <mergeCell ref="O66:O67"/>
    <mergeCell ref="P66:P67"/>
    <mergeCell ref="C64:C65"/>
    <mergeCell ref="K64:K65"/>
    <mergeCell ref="L64:L65"/>
    <mergeCell ref="M64:M65"/>
    <mergeCell ref="N64:N65"/>
    <mergeCell ref="O64:O65"/>
    <mergeCell ref="P68:P69"/>
    <mergeCell ref="C70:C71"/>
    <mergeCell ref="K70:K71"/>
    <mergeCell ref="L70:L71"/>
    <mergeCell ref="M70:M71"/>
    <mergeCell ref="N70:N71"/>
    <mergeCell ref="O70:O71"/>
    <mergeCell ref="P70:P71"/>
    <mergeCell ref="C68:C69"/>
    <mergeCell ref="K68:K69"/>
    <mergeCell ref="L68:L69"/>
    <mergeCell ref="M68:M69"/>
    <mergeCell ref="N68:N69"/>
    <mergeCell ref="O68:O69"/>
    <mergeCell ref="P72:P73"/>
    <mergeCell ref="C74:C75"/>
    <mergeCell ref="K74:K75"/>
    <mergeCell ref="L74:L75"/>
    <mergeCell ref="M74:M75"/>
    <mergeCell ref="N74:N75"/>
    <mergeCell ref="O74:O75"/>
    <mergeCell ref="P74:P75"/>
    <mergeCell ref="C72:C73"/>
    <mergeCell ref="K72:K73"/>
    <mergeCell ref="L72:L73"/>
    <mergeCell ref="M72:M73"/>
    <mergeCell ref="N72:N73"/>
    <mergeCell ref="O72:O73"/>
    <mergeCell ref="P76:P77"/>
    <mergeCell ref="C78:C79"/>
    <mergeCell ref="K78:K79"/>
    <mergeCell ref="L78:L79"/>
    <mergeCell ref="M78:M79"/>
    <mergeCell ref="N78:N79"/>
    <mergeCell ref="O78:O79"/>
    <mergeCell ref="P78:P79"/>
    <mergeCell ref="C76:C77"/>
    <mergeCell ref="K76:K77"/>
    <mergeCell ref="L76:L77"/>
    <mergeCell ref="M76:M77"/>
    <mergeCell ref="N76:N77"/>
    <mergeCell ref="O76:O77"/>
    <mergeCell ref="P80:P81"/>
    <mergeCell ref="C88:C89"/>
    <mergeCell ref="K88:K89"/>
    <mergeCell ref="L88:L89"/>
    <mergeCell ref="M88:M89"/>
    <mergeCell ref="N88:N89"/>
    <mergeCell ref="O88:O89"/>
    <mergeCell ref="P88:P89"/>
    <mergeCell ref="C80:C81"/>
    <mergeCell ref="K80:K81"/>
    <mergeCell ref="L80:L81"/>
    <mergeCell ref="M80:M81"/>
    <mergeCell ref="N80:N81"/>
    <mergeCell ref="O80:O81"/>
    <mergeCell ref="C82:C83"/>
    <mergeCell ref="K82:K83"/>
    <mergeCell ref="L82:L83"/>
    <mergeCell ref="M82:M83"/>
    <mergeCell ref="N82:N83"/>
    <mergeCell ref="O82:O83"/>
    <mergeCell ref="P82:P83"/>
    <mergeCell ref="K84:K85"/>
    <mergeCell ref="L84:L85"/>
    <mergeCell ref="M84:M85"/>
    <mergeCell ref="O94:O95"/>
    <mergeCell ref="P94:P95"/>
    <mergeCell ref="C96:C97"/>
    <mergeCell ref="K96:K97"/>
    <mergeCell ref="L96:L97"/>
    <mergeCell ref="M96:M97"/>
    <mergeCell ref="N96:N97"/>
    <mergeCell ref="O96:O97"/>
    <mergeCell ref="P96:P97"/>
    <mergeCell ref="C94:C95"/>
    <mergeCell ref="K94:K95"/>
    <mergeCell ref="L94:L95"/>
    <mergeCell ref="M94:M95"/>
    <mergeCell ref="N94:N95"/>
    <mergeCell ref="P98:P99"/>
    <mergeCell ref="C100:C101"/>
    <mergeCell ref="K100:K101"/>
    <mergeCell ref="L100:L101"/>
    <mergeCell ref="M100:M101"/>
    <mergeCell ref="N100:N101"/>
    <mergeCell ref="O100:O101"/>
    <mergeCell ref="P100:P101"/>
    <mergeCell ref="C98:C99"/>
    <mergeCell ref="K98:K99"/>
    <mergeCell ref="L98:L99"/>
    <mergeCell ref="M98:M99"/>
    <mergeCell ref="N98:N99"/>
    <mergeCell ref="O98:O99"/>
    <mergeCell ref="P102:P103"/>
    <mergeCell ref="C104:C105"/>
    <mergeCell ref="K104:K105"/>
    <mergeCell ref="L104:L105"/>
    <mergeCell ref="M104:M105"/>
    <mergeCell ref="N104:N105"/>
    <mergeCell ref="O104:O105"/>
    <mergeCell ref="P104:P105"/>
    <mergeCell ref="C102:C103"/>
    <mergeCell ref="K102:K103"/>
    <mergeCell ref="L102:L103"/>
    <mergeCell ref="M102:M103"/>
    <mergeCell ref="N102:N103"/>
    <mergeCell ref="O102:O103"/>
    <mergeCell ref="P106:P107"/>
    <mergeCell ref="C108:C109"/>
    <mergeCell ref="K108:K109"/>
    <mergeCell ref="L108:L109"/>
    <mergeCell ref="M108:M109"/>
    <mergeCell ref="N108:N109"/>
    <mergeCell ref="O108:O109"/>
    <mergeCell ref="P108:P109"/>
    <mergeCell ref="C106:C107"/>
    <mergeCell ref="K106:K107"/>
    <mergeCell ref="L106:L107"/>
    <mergeCell ref="M106:M107"/>
    <mergeCell ref="N106:N107"/>
    <mergeCell ref="O106:O107"/>
    <mergeCell ref="P110:P111"/>
    <mergeCell ref="C112:C113"/>
    <mergeCell ref="K112:K113"/>
    <mergeCell ref="L112:L113"/>
    <mergeCell ref="M112:M113"/>
    <mergeCell ref="N112:N113"/>
    <mergeCell ref="O112:O113"/>
    <mergeCell ref="P112:P113"/>
    <mergeCell ref="C110:C111"/>
    <mergeCell ref="K110:K111"/>
    <mergeCell ref="L110:L111"/>
    <mergeCell ref="M110:M111"/>
    <mergeCell ref="N110:N111"/>
    <mergeCell ref="O110:O111"/>
    <mergeCell ref="P114:P115"/>
    <mergeCell ref="C116:C117"/>
    <mergeCell ref="K116:K117"/>
    <mergeCell ref="L116:L117"/>
    <mergeCell ref="M116:M117"/>
    <mergeCell ref="N116:N117"/>
    <mergeCell ref="O116:O117"/>
    <mergeCell ref="P116:P117"/>
    <mergeCell ref="C114:C115"/>
    <mergeCell ref="K114:K115"/>
    <mergeCell ref="L114:L115"/>
    <mergeCell ref="M114:M115"/>
    <mergeCell ref="N114:N115"/>
    <mergeCell ref="O114:O115"/>
    <mergeCell ref="O122:O123"/>
    <mergeCell ref="P118:P119"/>
    <mergeCell ref="C120:C121"/>
    <mergeCell ref="K120:K121"/>
    <mergeCell ref="L120:L121"/>
    <mergeCell ref="M120:M121"/>
    <mergeCell ref="N120:N121"/>
    <mergeCell ref="O120:O121"/>
    <mergeCell ref="P120:P121"/>
    <mergeCell ref="C118:C119"/>
    <mergeCell ref="K118:K119"/>
    <mergeCell ref="L118:L119"/>
    <mergeCell ref="M118:M119"/>
    <mergeCell ref="N118:N119"/>
    <mergeCell ref="O118:O119"/>
    <mergeCell ref="B136:D136"/>
    <mergeCell ref="P126:P127"/>
    <mergeCell ref="C134:C135"/>
    <mergeCell ref="K134:K135"/>
    <mergeCell ref="L134:L135"/>
    <mergeCell ref="M134:M135"/>
    <mergeCell ref="N134:N135"/>
    <mergeCell ref="O134:O135"/>
    <mergeCell ref="P134:P135"/>
    <mergeCell ref="C126:C127"/>
    <mergeCell ref="K126:K127"/>
    <mergeCell ref="L126:L127"/>
    <mergeCell ref="M126:M127"/>
    <mergeCell ref="N126:N127"/>
    <mergeCell ref="O126:O127"/>
    <mergeCell ref="B90:B135"/>
    <mergeCell ref="P122:P123"/>
    <mergeCell ref="C124:C125"/>
    <mergeCell ref="K124:K125"/>
    <mergeCell ref="L124:L125"/>
    <mergeCell ref="M124:M125"/>
    <mergeCell ref="N124:N125"/>
    <mergeCell ref="O124:O125"/>
    <mergeCell ref="P124:P125"/>
    <mergeCell ref="C132:C133"/>
    <mergeCell ref="K132:K133"/>
    <mergeCell ref="L132:L133"/>
    <mergeCell ref="M132:M133"/>
    <mergeCell ref="N132:N133"/>
    <mergeCell ref="O132:O133"/>
    <mergeCell ref="P132:P133"/>
    <mergeCell ref="L44:L45"/>
    <mergeCell ref="M44:M45"/>
    <mergeCell ref="N44:N45"/>
    <mergeCell ref="O44:O45"/>
    <mergeCell ref="P44:P45"/>
    <mergeCell ref="C86:C87"/>
    <mergeCell ref="K86:K87"/>
    <mergeCell ref="L86:L87"/>
    <mergeCell ref="M86:M87"/>
    <mergeCell ref="N86:N87"/>
    <mergeCell ref="O86:O87"/>
    <mergeCell ref="P86:P87"/>
    <mergeCell ref="C122:C123"/>
    <mergeCell ref="K122:K123"/>
    <mergeCell ref="L122:L123"/>
    <mergeCell ref="M122:M123"/>
    <mergeCell ref="N122:N123"/>
  </mergeCells>
  <conditionalFormatting sqref="J6:J135">
    <cfRule type="cellIs" dxfId="3" priority="3" operator="greaterThan">
      <formula>100%</formula>
    </cfRule>
  </conditionalFormatting>
  <conditionalFormatting sqref="P6:P135">
    <cfRule type="cellIs" dxfId="2" priority="2" operator="greaterThan">
      <formula>95%</formula>
    </cfRule>
  </conditionalFormatting>
  <conditionalFormatting sqref="P6:P136">
    <cfRule type="cellIs" dxfId="1" priority="1" operator="greaterThan">
      <formula>0.9</formula>
    </cfRule>
    <cfRule type="dataBar" priority="448">
      <dataBar>
        <cfvo type="min"/>
        <cfvo type="max"/>
        <color rgb="FF63C384"/>
      </dataBar>
    </cfRule>
    <cfRule type="cellIs" dxfId="0" priority="449" operator="greaterThan">
      <formula>100%</formula>
    </cfRule>
  </conditionalFormatting>
  <conditionalFormatting sqref="J6:J136">
    <cfRule type="dataBar" priority="452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workbookViewId="0">
      <selection activeCell="E19" sqref="E19"/>
    </sheetView>
  </sheetViews>
  <sheetFormatPr baseColWidth="10" defaultRowHeight="15"/>
  <cols>
    <col min="2" max="2" width="12.42578125" bestFit="1" customWidth="1"/>
    <col min="3" max="3" width="18.28515625" bestFit="1" customWidth="1"/>
    <col min="6" max="6" width="12.7109375" bestFit="1" customWidth="1"/>
  </cols>
  <sheetData>
    <row r="1" spans="2:8">
      <c r="C1" s="223" t="s">
        <v>121</v>
      </c>
      <c r="D1" s="264"/>
      <c r="E1" s="264"/>
      <c r="F1" s="264"/>
      <c r="G1" s="264"/>
      <c r="H1" s="265"/>
    </row>
    <row r="2" spans="2:8" ht="15.75" thickBot="1">
      <c r="C2" s="266"/>
      <c r="D2" s="267"/>
      <c r="E2" s="267"/>
      <c r="F2" s="267"/>
      <c r="G2" s="267"/>
      <c r="H2" s="268"/>
    </row>
    <row r="4" spans="2:8">
      <c r="B4" s="257" t="s">
        <v>117</v>
      </c>
      <c r="C4" s="258"/>
      <c r="D4" s="258"/>
      <c r="E4" s="258"/>
      <c r="F4" s="258"/>
      <c r="G4" s="258"/>
      <c r="H4" s="259"/>
    </row>
    <row r="5" spans="2:8">
      <c r="B5" s="71" t="s">
        <v>111</v>
      </c>
      <c r="C5" s="71" t="s">
        <v>112</v>
      </c>
      <c r="D5" s="71" t="s">
        <v>113</v>
      </c>
      <c r="E5" s="71" t="s">
        <v>114</v>
      </c>
      <c r="F5" s="71" t="s">
        <v>110</v>
      </c>
      <c r="G5" s="71" t="s">
        <v>115</v>
      </c>
      <c r="H5" s="71" t="s">
        <v>116</v>
      </c>
    </row>
    <row r="6" spans="2:8">
      <c r="B6" s="320"/>
      <c r="C6" s="25"/>
      <c r="D6" s="314"/>
      <c r="E6" s="35"/>
      <c r="F6" s="316">
        <f>E6+E7+E8+E9+E10</f>
        <v>0</v>
      </c>
      <c r="G6" s="314">
        <f>D6-F6</f>
        <v>0</v>
      </c>
      <c r="H6" s="318" t="e">
        <f>F6/D6</f>
        <v>#DIV/0!</v>
      </c>
    </row>
    <row r="7" spans="2:8">
      <c r="B7" s="321"/>
      <c r="C7" s="25"/>
      <c r="D7" s="315"/>
      <c r="E7" s="35"/>
      <c r="F7" s="317"/>
      <c r="G7" s="315"/>
      <c r="H7" s="319"/>
    </row>
    <row r="8" spans="2:8">
      <c r="B8" s="321"/>
      <c r="C8" s="31"/>
      <c r="D8" s="315"/>
      <c r="E8" s="35"/>
      <c r="F8" s="317"/>
      <c r="G8" s="315"/>
      <c r="H8" s="319"/>
    </row>
    <row r="9" spans="2:8">
      <c r="B9" s="321"/>
      <c r="C9" s="31"/>
      <c r="D9" s="315"/>
      <c r="E9" s="35"/>
      <c r="F9" s="317"/>
      <c r="G9" s="315"/>
      <c r="H9" s="319"/>
    </row>
    <row r="10" spans="2:8">
      <c r="B10" s="321"/>
      <c r="C10" s="31"/>
      <c r="D10" s="315"/>
      <c r="E10" s="35"/>
      <c r="F10" s="317"/>
      <c r="G10" s="315"/>
      <c r="H10" s="319"/>
    </row>
    <row r="11" spans="2:8">
      <c r="B11" s="260" t="s">
        <v>109</v>
      </c>
      <c r="C11" s="262"/>
      <c r="D11" s="14">
        <f>D6+D7</f>
        <v>0</v>
      </c>
      <c r="E11" s="14">
        <f>E6+E7+E8+E9+E10</f>
        <v>0</v>
      </c>
      <c r="F11" s="14">
        <f>F6</f>
        <v>0</v>
      </c>
      <c r="G11" s="14">
        <f>D11-F11</f>
        <v>0</v>
      </c>
      <c r="H11" s="22" t="e">
        <f>F11/D11</f>
        <v>#DIV/0!</v>
      </c>
    </row>
  </sheetData>
  <mergeCells count="8">
    <mergeCell ref="C1:H2"/>
    <mergeCell ref="B4:H4"/>
    <mergeCell ref="B11:C11"/>
    <mergeCell ref="D6:D10"/>
    <mergeCell ref="G6:G10"/>
    <mergeCell ref="F6:F10"/>
    <mergeCell ref="H6:H10"/>
    <mergeCell ref="B6:B10"/>
  </mergeCells>
  <conditionalFormatting sqref="H6:H1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{BA8B9407-46D0-4D48-A61B-D7665375340E}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8B9407-46D0-4D48-A61B-D766537534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topLeftCell="F1" workbookViewId="0">
      <selection activeCell="M47" sqref="M47"/>
    </sheetView>
  </sheetViews>
  <sheetFormatPr baseColWidth="10" defaultColWidth="11.42578125" defaultRowHeight="12"/>
  <cols>
    <col min="1" max="1" width="20.85546875" style="1" customWidth="1"/>
    <col min="2" max="2" width="16" style="1" customWidth="1"/>
    <col min="3" max="3" width="5.7109375" style="1" customWidth="1"/>
    <col min="4" max="4" width="11.85546875" style="1" customWidth="1"/>
    <col min="5" max="5" width="39.5703125" style="1" bestFit="1" customWidth="1"/>
    <col min="6" max="6" width="13.85546875" style="1" bestFit="1" customWidth="1"/>
    <col min="7" max="7" width="13" style="1" bestFit="1" customWidth="1"/>
    <col min="8" max="8" width="9.42578125" style="11" bestFit="1" customWidth="1"/>
    <col min="9" max="9" width="20" style="11" bestFit="1" customWidth="1"/>
    <col min="10" max="10" width="14" style="11" bestFit="1" customWidth="1"/>
    <col min="11" max="12" width="7.5703125" style="11" bestFit="1" customWidth="1"/>
    <col min="13" max="13" width="19.7109375" style="30" bestFit="1" customWidth="1"/>
    <col min="14" max="14" width="10.42578125" style="12" bestFit="1" customWidth="1"/>
    <col min="15" max="15" width="10.28515625" style="1" bestFit="1" customWidth="1"/>
    <col min="16" max="16" width="5" style="1" bestFit="1" customWidth="1"/>
    <col min="17" max="17" width="8.5703125" style="1" bestFit="1" customWidth="1"/>
    <col min="18" max="16384" width="11.42578125" style="1"/>
  </cols>
  <sheetData>
    <row r="1" spans="1:17">
      <c r="A1" s="4" t="s">
        <v>63</v>
      </c>
      <c r="B1" s="4" t="s">
        <v>64</v>
      </c>
      <c r="C1" s="4" t="s">
        <v>65</v>
      </c>
      <c r="D1" s="5" t="s">
        <v>66</v>
      </c>
      <c r="E1" s="4" t="s">
        <v>67</v>
      </c>
      <c r="F1" s="4" t="s">
        <v>68</v>
      </c>
      <c r="G1" s="4" t="s">
        <v>69</v>
      </c>
      <c r="H1" s="6" t="s">
        <v>70</v>
      </c>
      <c r="I1" s="6" t="s">
        <v>71</v>
      </c>
      <c r="J1" s="6" t="s">
        <v>72</v>
      </c>
      <c r="K1" s="6" t="s">
        <v>73</v>
      </c>
      <c r="L1" s="6" t="s">
        <v>74</v>
      </c>
      <c r="M1" s="27" t="s">
        <v>75</v>
      </c>
      <c r="N1" s="7" t="s">
        <v>76</v>
      </c>
      <c r="O1" s="8" t="s">
        <v>77</v>
      </c>
      <c r="P1" s="9" t="s">
        <v>78</v>
      </c>
      <c r="Q1" s="9" t="s">
        <v>79</v>
      </c>
    </row>
    <row r="2" spans="1:17">
      <c r="A2" s="3" t="s">
        <v>20</v>
      </c>
      <c r="B2" s="3" t="s">
        <v>80</v>
      </c>
      <c r="C2" s="3" t="s">
        <v>81</v>
      </c>
      <c r="D2" s="3" t="s">
        <v>82</v>
      </c>
      <c r="E2" s="175" t="s">
        <v>82</v>
      </c>
      <c r="F2" s="175" t="s">
        <v>83</v>
      </c>
      <c r="G2" s="175" t="s">
        <v>84</v>
      </c>
      <c r="H2" s="176">
        <f>'CUOTA ARTESANAL'!E6</f>
        <v>3</v>
      </c>
      <c r="I2" s="2">
        <f>'CUOTA ARTESANAL'!F6</f>
        <v>0</v>
      </c>
      <c r="J2" s="2">
        <f>'CUOTA ARTESANAL'!G6</f>
        <v>3</v>
      </c>
      <c r="K2" s="2">
        <f>'CUOTA ARTESANAL'!H6</f>
        <v>0</v>
      </c>
      <c r="L2" s="2">
        <f>'CUOTA ARTESANAL'!I6</f>
        <v>3</v>
      </c>
      <c r="M2" s="28">
        <f>'CUOTA ARTESANAL'!J6</f>
        <v>0</v>
      </c>
      <c r="N2" s="10" t="str">
        <f>'CUOTA ARTESANAL'!K6</f>
        <v>-</v>
      </c>
      <c r="O2" s="10">
        <f>'RESUMEN '!$B$3</f>
        <v>44726</v>
      </c>
      <c r="P2" s="3">
        <v>2022</v>
      </c>
      <c r="Q2" s="3"/>
    </row>
    <row r="3" spans="1:17">
      <c r="A3" s="3" t="s">
        <v>20</v>
      </c>
      <c r="B3" s="3" t="s">
        <v>80</v>
      </c>
      <c r="C3" s="3" t="s">
        <v>81</v>
      </c>
      <c r="D3" s="3" t="s">
        <v>82</v>
      </c>
      <c r="E3" s="175" t="s">
        <v>82</v>
      </c>
      <c r="F3" s="175" t="s">
        <v>85</v>
      </c>
      <c r="G3" s="175" t="s">
        <v>86</v>
      </c>
      <c r="H3" s="176">
        <f>'CUOTA ARTESANAL'!E7</f>
        <v>1</v>
      </c>
      <c r="I3" s="2">
        <f>'CUOTA ARTESANAL'!F7</f>
        <v>0</v>
      </c>
      <c r="J3" s="2">
        <f>'CUOTA ARTESANAL'!G7</f>
        <v>4</v>
      </c>
      <c r="K3" s="2">
        <f>'CUOTA ARTESANAL'!H7</f>
        <v>0</v>
      </c>
      <c r="L3" s="2">
        <f>'CUOTA ARTESANAL'!I7</f>
        <v>4</v>
      </c>
      <c r="M3" s="28">
        <f>'CUOTA ARTESANAL'!J7</f>
        <v>0</v>
      </c>
      <c r="N3" s="10" t="str">
        <f>'CUOTA ARTESANAL'!K7</f>
        <v>-</v>
      </c>
      <c r="O3" s="10">
        <f>'RESUMEN '!$B$3</f>
        <v>44726</v>
      </c>
      <c r="P3" s="31">
        <v>2022</v>
      </c>
      <c r="Q3" s="3"/>
    </row>
    <row r="4" spans="1:17">
      <c r="A4" s="3" t="s">
        <v>20</v>
      </c>
      <c r="B4" s="3" t="s">
        <v>80</v>
      </c>
      <c r="C4" s="3" t="s">
        <v>81</v>
      </c>
      <c r="D4" s="3" t="s">
        <v>82</v>
      </c>
      <c r="E4" s="175" t="s">
        <v>82</v>
      </c>
      <c r="F4" s="175" t="s">
        <v>83</v>
      </c>
      <c r="G4" s="175" t="s">
        <v>86</v>
      </c>
      <c r="H4" s="176">
        <f>'CUOTA ARTESANAL'!L6</f>
        <v>4</v>
      </c>
      <c r="I4" s="2">
        <f>'CUOTA ARTESANAL'!M6</f>
        <v>0</v>
      </c>
      <c r="J4" s="2">
        <f>'CUOTA ARTESANAL'!N6</f>
        <v>4</v>
      </c>
      <c r="K4" s="2">
        <f>'CUOTA ARTESANAL'!O6</f>
        <v>0</v>
      </c>
      <c r="L4" s="2">
        <f>'CUOTA ARTESANAL'!P6</f>
        <v>4</v>
      </c>
      <c r="M4" s="28">
        <f>'CUOTA ARTESANAL'!Q6</f>
        <v>0</v>
      </c>
      <c r="N4" s="10" t="s">
        <v>87</v>
      </c>
      <c r="O4" s="10">
        <f>'RESUMEN '!$B$3</f>
        <v>44726</v>
      </c>
      <c r="P4" s="31">
        <v>2022</v>
      </c>
      <c r="Q4" s="3"/>
    </row>
    <row r="5" spans="1:17">
      <c r="A5" s="3" t="s">
        <v>20</v>
      </c>
      <c r="B5" s="3" t="s">
        <v>80</v>
      </c>
      <c r="C5" s="3" t="s">
        <v>88</v>
      </c>
      <c r="D5" s="3" t="s">
        <v>82</v>
      </c>
      <c r="E5" s="175" t="s">
        <v>82</v>
      </c>
      <c r="F5" s="175" t="s">
        <v>83</v>
      </c>
      <c r="G5" s="175" t="s">
        <v>84</v>
      </c>
      <c r="H5" s="176">
        <f>'CUOTA ARTESANAL'!E8</f>
        <v>3</v>
      </c>
      <c r="I5" s="2">
        <f>'CUOTA ARTESANAL'!F8</f>
        <v>0</v>
      </c>
      <c r="J5" s="2">
        <f>'CUOTA ARTESANAL'!G8</f>
        <v>3</v>
      </c>
      <c r="K5" s="2">
        <f>'CUOTA ARTESANAL'!H8</f>
        <v>0</v>
      </c>
      <c r="L5" s="2">
        <f>'CUOTA ARTESANAL'!I8</f>
        <v>3</v>
      </c>
      <c r="M5" s="28">
        <f>'CUOTA ARTESANAL'!J8</f>
        <v>0</v>
      </c>
      <c r="N5" s="10" t="str">
        <f>'CUOTA ARTESANAL'!K8</f>
        <v>-</v>
      </c>
      <c r="O5" s="10">
        <f>'RESUMEN '!$B$3</f>
        <v>44726</v>
      </c>
      <c r="P5" s="31">
        <v>2022</v>
      </c>
      <c r="Q5" s="3"/>
    </row>
    <row r="6" spans="1:17">
      <c r="A6" s="3" t="s">
        <v>20</v>
      </c>
      <c r="B6" s="3" t="s">
        <v>80</v>
      </c>
      <c r="C6" s="3" t="s">
        <v>88</v>
      </c>
      <c r="D6" s="3" t="s">
        <v>82</v>
      </c>
      <c r="E6" s="175" t="s">
        <v>82</v>
      </c>
      <c r="F6" s="175" t="s">
        <v>85</v>
      </c>
      <c r="G6" s="175" t="s">
        <v>86</v>
      </c>
      <c r="H6" s="176">
        <f>'CUOTA ARTESANAL'!E9</f>
        <v>1</v>
      </c>
      <c r="I6" s="2">
        <f>'CUOTA ARTESANAL'!F9</f>
        <v>0</v>
      </c>
      <c r="J6" s="2">
        <f>'CUOTA ARTESANAL'!G9</f>
        <v>4</v>
      </c>
      <c r="K6" s="2">
        <f>'CUOTA ARTESANAL'!H9</f>
        <v>0</v>
      </c>
      <c r="L6" s="2">
        <f>'CUOTA ARTESANAL'!I9</f>
        <v>4</v>
      </c>
      <c r="M6" s="28">
        <f>'CUOTA ARTESANAL'!J9</f>
        <v>0</v>
      </c>
      <c r="N6" s="10" t="str">
        <f>'CUOTA ARTESANAL'!K9</f>
        <v>-</v>
      </c>
      <c r="O6" s="10">
        <f>'RESUMEN '!$B$3</f>
        <v>44726</v>
      </c>
      <c r="P6" s="31">
        <v>2022</v>
      </c>
      <c r="Q6" s="3"/>
    </row>
    <row r="7" spans="1:17">
      <c r="A7" s="3" t="s">
        <v>20</v>
      </c>
      <c r="B7" s="3" t="s">
        <v>80</v>
      </c>
      <c r="C7" s="3" t="s">
        <v>88</v>
      </c>
      <c r="D7" s="3" t="s">
        <v>82</v>
      </c>
      <c r="E7" s="175" t="s">
        <v>82</v>
      </c>
      <c r="F7" s="175" t="s">
        <v>83</v>
      </c>
      <c r="G7" s="175" t="s">
        <v>86</v>
      </c>
      <c r="H7" s="176">
        <f>'CUOTA ARTESANAL'!L8</f>
        <v>4</v>
      </c>
      <c r="I7" s="2">
        <f>'CUOTA ARTESANAL'!M8</f>
        <v>0</v>
      </c>
      <c r="J7" s="2">
        <f>'CUOTA ARTESANAL'!N8</f>
        <v>4</v>
      </c>
      <c r="K7" s="2">
        <f>'CUOTA ARTESANAL'!O8</f>
        <v>0</v>
      </c>
      <c r="L7" s="2">
        <f>'CUOTA ARTESANAL'!P8</f>
        <v>4</v>
      </c>
      <c r="M7" s="28">
        <f>'CUOTA ARTESANAL'!Q8</f>
        <v>0</v>
      </c>
      <c r="N7" s="10" t="s">
        <v>87</v>
      </c>
      <c r="O7" s="10">
        <f>'RESUMEN '!$B$3</f>
        <v>44726</v>
      </c>
      <c r="P7" s="31">
        <v>2022</v>
      </c>
      <c r="Q7" s="3"/>
    </row>
    <row r="8" spans="1:17">
      <c r="A8" s="3" t="s">
        <v>20</v>
      </c>
      <c r="B8" s="3" t="s">
        <v>80</v>
      </c>
      <c r="C8" s="3" t="s">
        <v>90</v>
      </c>
      <c r="D8" s="3" t="s">
        <v>89</v>
      </c>
      <c r="E8" s="175" t="str">
        <f>'CUOTA ARTESANAL'!C10</f>
        <v>PUNTA TALCA</v>
      </c>
      <c r="F8" s="175" t="s">
        <v>83</v>
      </c>
      <c r="G8" s="175" t="s">
        <v>84</v>
      </c>
      <c r="H8" s="176">
        <f>'CUOTA ARTESANAL'!E10</f>
        <v>167.62</v>
      </c>
      <c r="I8" s="2">
        <f>'CUOTA ARTESANAL'!F10</f>
        <v>-18.62</v>
      </c>
      <c r="J8" s="2">
        <f>'CUOTA ARTESANAL'!G10</f>
        <v>149</v>
      </c>
      <c r="K8" s="2">
        <f>'CUOTA ARTESANAL'!H10</f>
        <v>76.180999999999997</v>
      </c>
      <c r="L8" s="2">
        <f>'CUOTA ARTESANAL'!I10</f>
        <v>72.819000000000003</v>
      </c>
      <c r="M8" s="28">
        <f>'CUOTA ARTESANAL'!J10</f>
        <v>0.51128187919463086</v>
      </c>
      <c r="N8" s="10" t="str">
        <f>'CUOTA ARTESANAL'!K10</f>
        <v>-</v>
      </c>
      <c r="O8" s="10">
        <f>'RESUMEN '!$B$3</f>
        <v>44726</v>
      </c>
      <c r="P8" s="31">
        <v>2022</v>
      </c>
      <c r="Q8" s="3"/>
    </row>
    <row r="9" spans="1:17">
      <c r="A9" s="3" t="s">
        <v>20</v>
      </c>
      <c r="B9" s="3" t="s">
        <v>80</v>
      </c>
      <c r="C9" s="3" t="s">
        <v>90</v>
      </c>
      <c r="D9" s="3" t="s">
        <v>89</v>
      </c>
      <c r="E9" s="175" t="str">
        <f>'CUOTA ARTESANAL'!C10</f>
        <v>PUNTA TALCA</v>
      </c>
      <c r="F9" s="175" t="s">
        <v>85</v>
      </c>
      <c r="G9" s="175" t="s">
        <v>86</v>
      </c>
      <c r="H9" s="176">
        <f>'CUOTA ARTESANAL'!E11</f>
        <v>18.559999999999999</v>
      </c>
      <c r="I9" s="2">
        <f>'CUOTA ARTESANAL'!F11</f>
        <v>0</v>
      </c>
      <c r="J9" s="2">
        <f>'CUOTA ARTESANAL'!G11</f>
        <v>91.379000000000005</v>
      </c>
      <c r="K9" s="2">
        <f>'CUOTA ARTESANAL'!H11</f>
        <v>0</v>
      </c>
      <c r="L9" s="2">
        <f>'CUOTA ARTESANAL'!I11</f>
        <v>91.379000000000005</v>
      </c>
      <c r="M9" s="28">
        <f>'CUOTA ARTESANAL'!J11</f>
        <v>0</v>
      </c>
      <c r="N9" s="10" t="str">
        <f>'CUOTA ARTESANAL'!K11</f>
        <v>-</v>
      </c>
      <c r="O9" s="10">
        <f>'RESUMEN '!$B$3</f>
        <v>44726</v>
      </c>
      <c r="P9" s="31">
        <v>2022</v>
      </c>
      <c r="Q9" s="3"/>
    </row>
    <row r="10" spans="1:17">
      <c r="A10" s="3" t="s">
        <v>20</v>
      </c>
      <c r="B10" s="3" t="s">
        <v>80</v>
      </c>
      <c r="C10" s="3" t="s">
        <v>90</v>
      </c>
      <c r="D10" s="3" t="s">
        <v>89</v>
      </c>
      <c r="E10" s="175" t="str">
        <f>'CUOTA ARTESANAL'!C10</f>
        <v>PUNTA TALCA</v>
      </c>
      <c r="F10" s="175" t="s">
        <v>83</v>
      </c>
      <c r="G10" s="175" t="s">
        <v>86</v>
      </c>
      <c r="H10" s="176">
        <f>'CUOTA ARTESANAL'!L10:L11</f>
        <v>186.18</v>
      </c>
      <c r="I10" s="2">
        <f>'CUOTA ARTESANAL'!M10:M11</f>
        <v>-18.62</v>
      </c>
      <c r="J10" s="2">
        <f>'CUOTA ARTESANAL'!N10:N11</f>
        <v>167.56</v>
      </c>
      <c r="K10" s="2">
        <f>'CUOTA ARTESANAL'!O10:O11</f>
        <v>76.180999999999997</v>
      </c>
      <c r="L10" s="2">
        <f>'CUOTA ARTESANAL'!P10:P11</f>
        <v>91.379000000000005</v>
      </c>
      <c r="M10" s="28">
        <f>'CUOTA ARTESANAL'!Q10:Q11</f>
        <v>0.45464908092623535</v>
      </c>
      <c r="N10" s="10" t="s">
        <v>87</v>
      </c>
      <c r="O10" s="10">
        <f>'RESUMEN '!$B$3</f>
        <v>44726</v>
      </c>
      <c r="P10" s="31">
        <v>2022</v>
      </c>
      <c r="Q10" s="3"/>
    </row>
    <row r="11" spans="1:17">
      <c r="A11" s="3" t="s">
        <v>20</v>
      </c>
      <c r="B11" s="3" t="s">
        <v>80</v>
      </c>
      <c r="C11" s="3" t="s">
        <v>90</v>
      </c>
      <c r="D11" s="3" t="s">
        <v>89</v>
      </c>
      <c r="E11" s="175" t="str">
        <f>'CUOTA ARTESANAL'!C12</f>
        <v>TRAUWUN I</v>
      </c>
      <c r="F11" s="175" t="s">
        <v>83</v>
      </c>
      <c r="G11" s="175" t="s">
        <v>84</v>
      </c>
      <c r="H11" s="176">
        <f>'CUOTA ARTESANAL'!E12</f>
        <v>157.21600000000001</v>
      </c>
      <c r="I11" s="2">
        <f>'CUOTA ARTESANAL'!F12</f>
        <v>0</v>
      </c>
      <c r="J11" s="2">
        <f>'CUOTA ARTESANAL'!G12</f>
        <v>157.21600000000001</v>
      </c>
      <c r="K11" s="2">
        <f>'CUOTA ARTESANAL'!H12</f>
        <v>146.953</v>
      </c>
      <c r="L11" s="2">
        <f>'CUOTA ARTESANAL'!I12</f>
        <v>10.263000000000005</v>
      </c>
      <c r="M11" s="28">
        <f>'CUOTA ARTESANAL'!J12</f>
        <v>0.9347203846936698</v>
      </c>
      <c r="N11" s="10" t="str">
        <f>'CUOTA ARTESANAL'!K12</f>
        <v>-</v>
      </c>
      <c r="O11" s="10">
        <f>'RESUMEN '!$B$3</f>
        <v>44726</v>
      </c>
      <c r="P11" s="31">
        <v>2022</v>
      </c>
      <c r="Q11" s="3"/>
    </row>
    <row r="12" spans="1:17">
      <c r="A12" s="3" t="s">
        <v>20</v>
      </c>
      <c r="B12" s="3" t="s">
        <v>80</v>
      </c>
      <c r="C12" s="3" t="s">
        <v>90</v>
      </c>
      <c r="D12" s="3" t="s">
        <v>89</v>
      </c>
      <c r="E12" s="175" t="str">
        <f>'CUOTA ARTESANAL'!C12</f>
        <v>TRAUWUN I</v>
      </c>
      <c r="F12" s="175" t="s">
        <v>85</v>
      </c>
      <c r="G12" s="175" t="s">
        <v>86</v>
      </c>
      <c r="H12" s="176">
        <f>'CUOTA ARTESANAL'!E13</f>
        <v>17.408000000000001</v>
      </c>
      <c r="I12" s="2">
        <f>'CUOTA ARTESANAL'!F13</f>
        <v>0</v>
      </c>
      <c r="J12" s="2">
        <f>'CUOTA ARTESANAL'!G13</f>
        <v>27.671000000000006</v>
      </c>
      <c r="K12" s="2">
        <f>'CUOTA ARTESANAL'!H13</f>
        <v>0</v>
      </c>
      <c r="L12" s="2">
        <f>'CUOTA ARTESANAL'!I13</f>
        <v>27.671000000000006</v>
      </c>
      <c r="M12" s="28">
        <f>'CUOTA ARTESANAL'!J13</f>
        <v>0</v>
      </c>
      <c r="N12" s="10" t="str">
        <f>'CUOTA ARTESANAL'!K13</f>
        <v>-</v>
      </c>
      <c r="O12" s="10">
        <f>'RESUMEN '!$B$3</f>
        <v>44726</v>
      </c>
      <c r="P12" s="31">
        <v>2022</v>
      </c>
      <c r="Q12" s="3"/>
    </row>
    <row r="13" spans="1:17">
      <c r="A13" s="3" t="s">
        <v>20</v>
      </c>
      <c r="B13" s="3" t="s">
        <v>80</v>
      </c>
      <c r="C13" s="3" t="s">
        <v>90</v>
      </c>
      <c r="D13" s="3" t="s">
        <v>89</v>
      </c>
      <c r="E13" s="175" t="str">
        <f>'CUOTA ARTESANAL'!C12</f>
        <v>TRAUWUN I</v>
      </c>
      <c r="F13" s="175" t="s">
        <v>83</v>
      </c>
      <c r="G13" s="175" t="s">
        <v>86</v>
      </c>
      <c r="H13" s="176">
        <f>'CUOTA ARTESANAL'!L12</f>
        <v>174.62400000000002</v>
      </c>
      <c r="I13" s="2">
        <f>'CUOTA ARTESANAL'!M12</f>
        <v>0</v>
      </c>
      <c r="J13" s="2">
        <f>'CUOTA ARTESANAL'!N12</f>
        <v>174.62400000000002</v>
      </c>
      <c r="K13" s="2">
        <f>'CUOTA ARTESANAL'!O12</f>
        <v>146.953</v>
      </c>
      <c r="L13" s="2">
        <f>'CUOTA ARTESANAL'!P12</f>
        <v>27.671000000000021</v>
      </c>
      <c r="M13" s="28">
        <f>'CUOTA ARTESANAL'!Q12</f>
        <v>0.84153953637529766</v>
      </c>
      <c r="N13" s="10" t="s">
        <v>87</v>
      </c>
      <c r="O13" s="10">
        <f>'RESUMEN '!$B$3</f>
        <v>44726</v>
      </c>
      <c r="P13" s="31">
        <v>2022</v>
      </c>
      <c r="Q13" s="3"/>
    </row>
    <row r="14" spans="1:17">
      <c r="A14" s="3" t="s">
        <v>20</v>
      </c>
      <c r="B14" s="3" t="s">
        <v>80</v>
      </c>
      <c r="C14" s="3" t="s">
        <v>90</v>
      </c>
      <c r="D14" s="3" t="s">
        <v>89</v>
      </c>
      <c r="E14" s="175" t="str">
        <f>'CUOTA ARTESANAL'!C14</f>
        <v>CHAFIC I</v>
      </c>
      <c r="F14" s="175" t="s">
        <v>83</v>
      </c>
      <c r="G14" s="175" t="s">
        <v>84</v>
      </c>
      <c r="H14" s="176">
        <f>'CUOTA ARTESANAL'!E14</f>
        <v>121.38</v>
      </c>
      <c r="I14" s="2">
        <f>'CUOTA ARTESANAL'!F14</f>
        <v>0</v>
      </c>
      <c r="J14" s="2">
        <f>'CUOTA ARTESANAL'!G14</f>
        <v>121.38</v>
      </c>
      <c r="K14" s="2">
        <f>'CUOTA ARTESANAL'!H14</f>
        <v>123.126</v>
      </c>
      <c r="L14" s="2">
        <f>'CUOTA ARTESANAL'!I14</f>
        <v>-1.7460000000000093</v>
      </c>
      <c r="M14" s="28">
        <f>'CUOTA ARTESANAL'!J14</f>
        <v>1.0143845773603559</v>
      </c>
      <c r="N14" s="10">
        <f>'CUOTA ARTESANAL'!K14</f>
        <v>44719</v>
      </c>
      <c r="O14" s="10">
        <f>'RESUMEN '!$B$3</f>
        <v>44726</v>
      </c>
      <c r="P14" s="31">
        <v>2022</v>
      </c>
      <c r="Q14" s="3"/>
    </row>
    <row r="15" spans="1:17">
      <c r="A15" s="3" t="s">
        <v>20</v>
      </c>
      <c r="B15" s="3" t="s">
        <v>80</v>
      </c>
      <c r="C15" s="3" t="s">
        <v>90</v>
      </c>
      <c r="D15" s="3" t="s">
        <v>89</v>
      </c>
      <c r="E15" s="175" t="str">
        <f>'CUOTA ARTESANAL'!C14</f>
        <v>CHAFIC I</v>
      </c>
      <c r="F15" s="175" t="s">
        <v>85</v>
      </c>
      <c r="G15" s="175" t="s">
        <v>86</v>
      </c>
      <c r="H15" s="176">
        <f>'CUOTA ARTESANAL'!E15</f>
        <v>13.44</v>
      </c>
      <c r="I15" s="2">
        <f>'CUOTA ARTESANAL'!F15</f>
        <v>0</v>
      </c>
      <c r="J15" s="2">
        <f>'CUOTA ARTESANAL'!G15</f>
        <v>11.69399999999999</v>
      </c>
      <c r="K15" s="2">
        <f>'CUOTA ARTESANAL'!H15</f>
        <v>0</v>
      </c>
      <c r="L15" s="2">
        <f>'CUOTA ARTESANAL'!I15</f>
        <v>11.69399999999999</v>
      </c>
      <c r="M15" s="28">
        <f>'CUOTA ARTESANAL'!J15</f>
        <v>0</v>
      </c>
      <c r="N15" s="10" t="str">
        <f>'CUOTA ARTESANAL'!K15</f>
        <v>-</v>
      </c>
      <c r="O15" s="10">
        <f>'RESUMEN '!$B$3</f>
        <v>44726</v>
      </c>
      <c r="P15" s="31">
        <v>2022</v>
      </c>
      <c r="Q15" s="3"/>
    </row>
    <row r="16" spans="1:17">
      <c r="A16" s="3" t="s">
        <v>20</v>
      </c>
      <c r="B16" s="3" t="s">
        <v>80</v>
      </c>
      <c r="C16" s="3" t="s">
        <v>90</v>
      </c>
      <c r="D16" s="3" t="s">
        <v>89</v>
      </c>
      <c r="E16" s="175" t="str">
        <f>'CUOTA ARTESANAL'!C14</f>
        <v>CHAFIC I</v>
      </c>
      <c r="F16" s="175" t="s">
        <v>83</v>
      </c>
      <c r="G16" s="175" t="s">
        <v>86</v>
      </c>
      <c r="H16" s="176">
        <f>'CUOTA ARTESANAL'!L14</f>
        <v>134.82</v>
      </c>
      <c r="I16" s="2">
        <f>'CUOTA ARTESANAL'!M14</f>
        <v>0</v>
      </c>
      <c r="J16" s="2">
        <f>'CUOTA ARTESANAL'!N14</f>
        <v>134.82</v>
      </c>
      <c r="K16" s="2">
        <f>'CUOTA ARTESANAL'!O14</f>
        <v>123.126</v>
      </c>
      <c r="L16" s="2">
        <f>'CUOTA ARTESANAL'!P14</f>
        <v>11.693999999999988</v>
      </c>
      <c r="M16" s="28">
        <f>'CUOTA ARTESANAL'!Q14</f>
        <v>0.9132621272808189</v>
      </c>
      <c r="N16" s="10" t="s">
        <v>87</v>
      </c>
      <c r="O16" s="10">
        <f>'RESUMEN '!$B$3</f>
        <v>44726</v>
      </c>
      <c r="P16" s="31">
        <v>2022</v>
      </c>
      <c r="Q16" s="3"/>
    </row>
    <row r="17" spans="1:17">
      <c r="A17" s="3" t="s">
        <v>20</v>
      </c>
      <c r="B17" s="3" t="s">
        <v>80</v>
      </c>
      <c r="C17" s="3" t="s">
        <v>90</v>
      </c>
      <c r="D17" s="3" t="s">
        <v>89</v>
      </c>
      <c r="E17" s="175" t="str">
        <f>'CUOTA ARTESANAL'!C16</f>
        <v>ISLA TABON</v>
      </c>
      <c r="F17" s="175" t="s">
        <v>83</v>
      </c>
      <c r="G17" s="175" t="s">
        <v>84</v>
      </c>
      <c r="H17" s="176">
        <f>'CUOTA ARTESANAL'!E16</f>
        <v>114.444</v>
      </c>
      <c r="I17" s="2">
        <f>'CUOTA ARTESANAL'!F16</f>
        <v>0</v>
      </c>
      <c r="J17" s="2">
        <f>'CUOTA ARTESANAL'!G16</f>
        <v>114.444</v>
      </c>
      <c r="K17" s="2">
        <f>'CUOTA ARTESANAL'!H16</f>
        <v>24.318999999999999</v>
      </c>
      <c r="L17" s="2">
        <f>'CUOTA ARTESANAL'!I16</f>
        <v>90.125</v>
      </c>
      <c r="M17" s="28">
        <f>'CUOTA ARTESANAL'!J16</f>
        <v>0.21249694173569605</v>
      </c>
      <c r="N17" s="10" t="str">
        <f>'CUOTA ARTESANAL'!K16</f>
        <v>-</v>
      </c>
      <c r="O17" s="10">
        <f>'RESUMEN '!$B$3</f>
        <v>44726</v>
      </c>
      <c r="P17" s="31">
        <v>2022</v>
      </c>
      <c r="Q17" s="3"/>
    </row>
    <row r="18" spans="1:17">
      <c r="A18" s="3" t="s">
        <v>20</v>
      </c>
      <c r="B18" s="3" t="s">
        <v>80</v>
      </c>
      <c r="C18" s="3" t="s">
        <v>90</v>
      </c>
      <c r="D18" s="3" t="s">
        <v>89</v>
      </c>
      <c r="E18" s="175" t="str">
        <f>'CUOTA ARTESANAL'!C16</f>
        <v>ISLA TABON</v>
      </c>
      <c r="F18" s="175" t="s">
        <v>85</v>
      </c>
      <c r="G18" s="175" t="s">
        <v>86</v>
      </c>
      <c r="H18" s="176">
        <f>'CUOTA ARTESANAL'!E17</f>
        <v>12.672000000000001</v>
      </c>
      <c r="I18" s="2">
        <f>'CUOTA ARTESANAL'!F17</f>
        <v>0</v>
      </c>
      <c r="J18" s="2">
        <f>'CUOTA ARTESANAL'!G17</f>
        <v>102.797</v>
      </c>
      <c r="K18" s="2">
        <f>'CUOTA ARTESANAL'!H17</f>
        <v>0</v>
      </c>
      <c r="L18" s="2">
        <f>'CUOTA ARTESANAL'!I17</f>
        <v>102.797</v>
      </c>
      <c r="M18" s="28">
        <f>'CUOTA ARTESANAL'!J17</f>
        <v>0</v>
      </c>
      <c r="N18" s="10" t="str">
        <f>'CUOTA ARTESANAL'!K17</f>
        <v>-</v>
      </c>
      <c r="O18" s="10">
        <f>'RESUMEN '!$B$3</f>
        <v>44726</v>
      </c>
      <c r="P18" s="31">
        <v>2022</v>
      </c>
      <c r="Q18" s="3"/>
    </row>
    <row r="19" spans="1:17">
      <c r="A19" s="3" t="s">
        <v>20</v>
      </c>
      <c r="B19" s="3" t="s">
        <v>80</v>
      </c>
      <c r="C19" s="3" t="s">
        <v>90</v>
      </c>
      <c r="D19" s="3" t="s">
        <v>89</v>
      </c>
      <c r="E19" s="175" t="str">
        <f>'CUOTA ARTESANAL'!C16</f>
        <v>ISLA TABON</v>
      </c>
      <c r="F19" s="175" t="s">
        <v>83</v>
      </c>
      <c r="G19" s="175" t="s">
        <v>86</v>
      </c>
      <c r="H19" s="176">
        <f>'CUOTA ARTESANAL'!L16</f>
        <v>127.116</v>
      </c>
      <c r="I19" s="2">
        <f>'CUOTA ARTESANAL'!M16</f>
        <v>0</v>
      </c>
      <c r="J19" s="2">
        <f>'CUOTA ARTESANAL'!N16</f>
        <v>127.116</v>
      </c>
      <c r="K19" s="2">
        <f>'CUOTA ARTESANAL'!O16</f>
        <v>24.318999999999999</v>
      </c>
      <c r="L19" s="2">
        <f>'CUOTA ARTESANAL'!P16</f>
        <v>102.797</v>
      </c>
      <c r="M19" s="28">
        <f>'CUOTA ARTESANAL'!Q16</f>
        <v>0.19131344598634317</v>
      </c>
      <c r="N19" s="10" t="s">
        <v>87</v>
      </c>
      <c r="O19" s="10">
        <f>'RESUMEN '!$B$3</f>
        <v>44726</v>
      </c>
      <c r="P19" s="31">
        <v>2022</v>
      </c>
      <c r="Q19" s="3"/>
    </row>
    <row r="20" spans="1:17">
      <c r="A20" s="3" t="s">
        <v>20</v>
      </c>
      <c r="B20" s="3" t="s">
        <v>80</v>
      </c>
      <c r="C20" s="3" t="s">
        <v>90</v>
      </c>
      <c r="D20" s="3" t="s">
        <v>89</v>
      </c>
      <c r="E20" s="175" t="str">
        <f>'CUOTA ARTESANAL'!C18</f>
        <v>RESIDUAL</v>
      </c>
      <c r="F20" s="175" t="s">
        <v>83</v>
      </c>
      <c r="G20" s="175" t="s">
        <v>84</v>
      </c>
      <c r="H20" s="176">
        <f>'CUOTA ARTESANAL'!E18</f>
        <v>17.34</v>
      </c>
      <c r="I20" s="2">
        <f>'CUOTA ARTESANAL'!F18</f>
        <v>0</v>
      </c>
      <c r="J20" s="2">
        <f>'CUOTA ARTESANAL'!G18</f>
        <v>17.34</v>
      </c>
      <c r="K20" s="2">
        <f>'CUOTA ARTESANAL'!H18</f>
        <v>18.221</v>
      </c>
      <c r="L20" s="2">
        <f>'CUOTA ARTESANAL'!I18</f>
        <v>-0.88100000000000023</v>
      </c>
      <c r="M20" s="28">
        <f>'CUOTA ARTESANAL'!J18</f>
        <v>1.05080738177624</v>
      </c>
      <c r="N20" s="10">
        <f>'CUOTA ARTESANAL'!K18</f>
        <v>44669</v>
      </c>
      <c r="O20" s="10">
        <f>'RESUMEN '!$B$3</f>
        <v>44726</v>
      </c>
      <c r="P20" s="31">
        <v>2022</v>
      </c>
      <c r="Q20" s="3"/>
    </row>
    <row r="21" spans="1:17">
      <c r="A21" s="3" t="s">
        <v>20</v>
      </c>
      <c r="B21" s="3" t="s">
        <v>80</v>
      </c>
      <c r="C21" s="3" t="s">
        <v>90</v>
      </c>
      <c r="D21" s="3" t="s">
        <v>89</v>
      </c>
      <c r="E21" s="175" t="str">
        <f>'CUOTA ARTESANAL'!C18</f>
        <v>RESIDUAL</v>
      </c>
      <c r="F21" s="175" t="s">
        <v>85</v>
      </c>
      <c r="G21" s="175" t="s">
        <v>86</v>
      </c>
      <c r="H21" s="176">
        <f>'CUOTA ARTESANAL'!E19</f>
        <v>1.92</v>
      </c>
      <c r="I21" s="2">
        <f>'CUOTA ARTESANAL'!F19</f>
        <v>0</v>
      </c>
      <c r="J21" s="2">
        <f>'CUOTA ARTESANAL'!G19</f>
        <v>1.0389999999999997</v>
      </c>
      <c r="K21" s="2">
        <f>'CUOTA ARTESANAL'!H19</f>
        <v>0</v>
      </c>
      <c r="L21" s="2">
        <f>'CUOTA ARTESANAL'!I19</f>
        <v>1.0389999999999997</v>
      </c>
      <c r="M21" s="28">
        <f>'CUOTA ARTESANAL'!J19</f>
        <v>0</v>
      </c>
      <c r="N21" s="10" t="str">
        <f>'CUOTA ARTESANAL'!K19</f>
        <v>-</v>
      </c>
      <c r="O21" s="10">
        <f>'RESUMEN '!$B$3</f>
        <v>44726</v>
      </c>
      <c r="P21" s="31">
        <v>2022</v>
      </c>
      <c r="Q21" s="3"/>
    </row>
    <row r="22" spans="1:17">
      <c r="A22" s="3" t="s">
        <v>20</v>
      </c>
      <c r="B22" s="3" t="s">
        <v>80</v>
      </c>
      <c r="C22" s="3" t="s">
        <v>90</v>
      </c>
      <c r="D22" s="3" t="s">
        <v>89</v>
      </c>
      <c r="E22" s="175" t="str">
        <f>'CUOTA ARTESANAL'!C18</f>
        <v>RESIDUAL</v>
      </c>
      <c r="F22" s="175" t="s">
        <v>83</v>
      </c>
      <c r="G22" s="175" t="s">
        <v>86</v>
      </c>
      <c r="H22" s="176">
        <f>'CUOTA ARTESANAL'!L18</f>
        <v>19.259999999999998</v>
      </c>
      <c r="I22" s="2">
        <f>'CUOTA ARTESANAL'!M18</f>
        <v>0</v>
      </c>
      <c r="J22" s="2">
        <f>'CUOTA ARTESANAL'!N18</f>
        <v>19.259999999999998</v>
      </c>
      <c r="K22" s="2">
        <f>'CUOTA ARTESANAL'!O18</f>
        <v>18.221</v>
      </c>
      <c r="L22" s="2">
        <f>'CUOTA ARTESANAL'!P18</f>
        <v>1.0389999999999979</v>
      </c>
      <c r="M22" s="28">
        <f>'CUOTA ARTESANAL'!Q18</f>
        <v>0.94605399792315692</v>
      </c>
      <c r="N22" s="10" t="s">
        <v>87</v>
      </c>
      <c r="O22" s="10">
        <f>'RESUMEN '!$B$3</f>
        <v>44726</v>
      </c>
      <c r="P22" s="31">
        <v>2022</v>
      </c>
      <c r="Q22" s="3"/>
    </row>
    <row r="23" spans="1:17">
      <c r="A23" s="3" t="s">
        <v>20</v>
      </c>
      <c r="B23" s="3" t="s">
        <v>80</v>
      </c>
      <c r="C23" s="3" t="s">
        <v>91</v>
      </c>
      <c r="D23" s="3" t="s">
        <v>82</v>
      </c>
      <c r="E23" s="175" t="s">
        <v>82</v>
      </c>
      <c r="F23" s="175" t="s">
        <v>83</v>
      </c>
      <c r="G23" s="175" t="s">
        <v>84</v>
      </c>
      <c r="H23" s="176">
        <f>'CUOTA ARTESANAL'!E20</f>
        <v>599</v>
      </c>
      <c r="I23" s="2">
        <f>'CUOTA ARTESANAL'!F20</f>
        <v>0</v>
      </c>
      <c r="J23" s="2">
        <f>'CUOTA ARTESANAL'!G20</f>
        <v>599</v>
      </c>
      <c r="K23" s="2">
        <f>'CUOTA ARTESANAL'!H20</f>
        <v>369.76</v>
      </c>
      <c r="L23" s="2">
        <f>'CUOTA ARTESANAL'!I20</f>
        <v>229.24</v>
      </c>
      <c r="M23" s="28">
        <f>'CUOTA ARTESANAL'!J20</f>
        <v>0.61729549248747917</v>
      </c>
      <c r="N23" s="10" t="str">
        <f>'CUOTA ARTESANAL'!K20</f>
        <v>-</v>
      </c>
      <c r="O23" s="10">
        <f>'RESUMEN '!$B$3</f>
        <v>44726</v>
      </c>
      <c r="P23" s="31">
        <v>2022</v>
      </c>
      <c r="Q23" s="3"/>
    </row>
    <row r="24" spans="1:17">
      <c r="A24" s="3" t="s">
        <v>20</v>
      </c>
      <c r="B24" s="3" t="s">
        <v>80</v>
      </c>
      <c r="C24" s="3" t="s">
        <v>91</v>
      </c>
      <c r="D24" s="3" t="s">
        <v>82</v>
      </c>
      <c r="E24" s="175" t="s">
        <v>82</v>
      </c>
      <c r="F24" s="175" t="s">
        <v>85</v>
      </c>
      <c r="G24" s="175" t="s">
        <v>86</v>
      </c>
      <c r="H24" s="176">
        <f>'CUOTA ARTESANAL'!E21</f>
        <v>66</v>
      </c>
      <c r="I24" s="2">
        <f>'CUOTA ARTESANAL'!F21</f>
        <v>0</v>
      </c>
      <c r="J24" s="2">
        <f>'CUOTA ARTESANAL'!G21</f>
        <v>295.24</v>
      </c>
      <c r="K24" s="2">
        <f>'CUOTA ARTESANAL'!H21</f>
        <v>0</v>
      </c>
      <c r="L24" s="2">
        <f>'CUOTA ARTESANAL'!I21</f>
        <v>295.24</v>
      </c>
      <c r="M24" s="28">
        <f>'CUOTA ARTESANAL'!J21</f>
        <v>0</v>
      </c>
      <c r="N24" s="10" t="str">
        <f>'CUOTA ARTESANAL'!K21</f>
        <v>-</v>
      </c>
      <c r="O24" s="10">
        <f>'RESUMEN '!$B$3</f>
        <v>44726</v>
      </c>
      <c r="P24" s="31">
        <v>2022</v>
      </c>
      <c r="Q24" s="3"/>
    </row>
    <row r="25" spans="1:17">
      <c r="A25" s="3" t="s">
        <v>20</v>
      </c>
      <c r="B25" s="3" t="s">
        <v>80</v>
      </c>
      <c r="C25" s="3" t="s">
        <v>91</v>
      </c>
      <c r="D25" s="3" t="s">
        <v>82</v>
      </c>
      <c r="E25" s="175" t="s">
        <v>82</v>
      </c>
      <c r="F25" s="175" t="s">
        <v>83</v>
      </c>
      <c r="G25" s="175" t="s">
        <v>86</v>
      </c>
      <c r="H25" s="176">
        <f>'CUOTA ARTESANAL'!L20</f>
        <v>665</v>
      </c>
      <c r="I25" s="2">
        <f>'CUOTA ARTESANAL'!M20</f>
        <v>0</v>
      </c>
      <c r="J25" s="2">
        <f>'CUOTA ARTESANAL'!N20</f>
        <v>665</v>
      </c>
      <c r="K25" s="2">
        <f>'CUOTA ARTESANAL'!O20</f>
        <v>369.76</v>
      </c>
      <c r="L25" s="2">
        <f>'CUOTA ARTESANAL'!P20</f>
        <v>295.24</v>
      </c>
      <c r="M25" s="28">
        <f>'CUOTA ARTESANAL'!Q20</f>
        <v>0.55603007518796987</v>
      </c>
      <c r="N25" s="10" t="s">
        <v>87</v>
      </c>
      <c r="O25" s="10">
        <f>'RESUMEN '!$B$3</f>
        <v>44726</v>
      </c>
      <c r="P25" s="31">
        <v>2022</v>
      </c>
      <c r="Q25" s="3"/>
    </row>
    <row r="26" spans="1:17">
      <c r="A26" s="3" t="s">
        <v>20</v>
      </c>
      <c r="B26" s="3" t="s">
        <v>80</v>
      </c>
      <c r="C26" s="3" t="s">
        <v>92</v>
      </c>
      <c r="D26" s="3" t="s">
        <v>82</v>
      </c>
      <c r="E26" s="175" t="s">
        <v>82</v>
      </c>
      <c r="F26" s="175" t="s">
        <v>83</v>
      </c>
      <c r="G26" s="175" t="s">
        <v>84</v>
      </c>
      <c r="H26" s="176">
        <f>'CUOTA ARTESANAL'!E22</f>
        <v>3</v>
      </c>
      <c r="I26" s="2">
        <f>'CUOTA ARTESANAL'!F22</f>
        <v>0</v>
      </c>
      <c r="J26" s="2">
        <f>'CUOTA ARTESANAL'!G22</f>
        <v>3</v>
      </c>
      <c r="K26" s="2">
        <f>'CUOTA ARTESANAL'!H22</f>
        <v>0</v>
      </c>
      <c r="L26" s="2">
        <f>'CUOTA ARTESANAL'!I22</f>
        <v>3</v>
      </c>
      <c r="M26" s="28">
        <f>'CUOTA ARTESANAL'!J22</f>
        <v>0</v>
      </c>
      <c r="N26" s="10" t="str">
        <f>'CUOTA ARTESANAL'!K22</f>
        <v>-</v>
      </c>
      <c r="O26" s="10">
        <f>'RESUMEN '!$B$3</f>
        <v>44726</v>
      </c>
      <c r="P26" s="31">
        <v>2022</v>
      </c>
      <c r="Q26" s="3"/>
    </row>
    <row r="27" spans="1:17">
      <c r="A27" s="3" t="s">
        <v>20</v>
      </c>
      <c r="B27" s="3" t="s">
        <v>80</v>
      </c>
      <c r="C27" s="3" t="s">
        <v>92</v>
      </c>
      <c r="D27" s="3" t="s">
        <v>82</v>
      </c>
      <c r="E27" s="175" t="s">
        <v>82</v>
      </c>
      <c r="F27" s="175" t="s">
        <v>85</v>
      </c>
      <c r="G27" s="175" t="s">
        <v>86</v>
      </c>
      <c r="H27" s="176">
        <f>'CUOTA ARTESANAL'!E23</f>
        <v>1</v>
      </c>
      <c r="I27" s="2">
        <f>'CUOTA ARTESANAL'!F23</f>
        <v>0</v>
      </c>
      <c r="J27" s="2">
        <f>'CUOTA ARTESANAL'!G23</f>
        <v>4</v>
      </c>
      <c r="K27" s="2">
        <f>'CUOTA ARTESANAL'!H23</f>
        <v>0</v>
      </c>
      <c r="L27" s="2">
        <f>'CUOTA ARTESANAL'!I23</f>
        <v>4</v>
      </c>
      <c r="M27" s="28">
        <f>'CUOTA ARTESANAL'!J23</f>
        <v>0</v>
      </c>
      <c r="N27" s="10" t="str">
        <f>'CUOTA ARTESANAL'!K23</f>
        <v>-</v>
      </c>
      <c r="O27" s="10">
        <f>'RESUMEN '!$B$3</f>
        <v>44726</v>
      </c>
      <c r="P27" s="31">
        <v>2022</v>
      </c>
      <c r="Q27" s="3"/>
    </row>
    <row r="28" spans="1:17">
      <c r="A28" s="3" t="s">
        <v>20</v>
      </c>
      <c r="B28" s="3" t="s">
        <v>80</v>
      </c>
      <c r="C28" s="3" t="s">
        <v>92</v>
      </c>
      <c r="D28" s="3" t="s">
        <v>82</v>
      </c>
      <c r="E28" s="175" t="s">
        <v>82</v>
      </c>
      <c r="F28" s="175" t="s">
        <v>83</v>
      </c>
      <c r="G28" s="175" t="s">
        <v>86</v>
      </c>
      <c r="H28" s="176">
        <f>'CUOTA ARTESANAL'!L22</f>
        <v>4</v>
      </c>
      <c r="I28" s="2">
        <f>'CUOTA ARTESANAL'!M22</f>
        <v>0</v>
      </c>
      <c r="J28" s="2">
        <f>'CUOTA ARTESANAL'!N22</f>
        <v>4</v>
      </c>
      <c r="K28" s="2">
        <f>'CUOTA ARTESANAL'!O22</f>
        <v>0</v>
      </c>
      <c r="L28" s="2">
        <f>'CUOTA ARTESANAL'!P22</f>
        <v>4</v>
      </c>
      <c r="M28" s="28">
        <f>'CUOTA ARTESANAL'!Q22</f>
        <v>0</v>
      </c>
      <c r="N28" s="10" t="s">
        <v>87</v>
      </c>
      <c r="O28" s="10">
        <f>'RESUMEN '!$B$3</f>
        <v>44726</v>
      </c>
      <c r="P28" s="31">
        <v>2022</v>
      </c>
      <c r="Q28" s="3"/>
    </row>
    <row r="29" spans="1:17">
      <c r="A29" s="3" t="s">
        <v>20</v>
      </c>
      <c r="B29" s="3" t="s">
        <v>80</v>
      </c>
      <c r="C29" s="3" t="s">
        <v>93</v>
      </c>
      <c r="D29" s="3" t="s">
        <v>82</v>
      </c>
      <c r="E29" s="175" t="s">
        <v>82</v>
      </c>
      <c r="F29" s="175" t="s">
        <v>83</v>
      </c>
      <c r="G29" s="175" t="s">
        <v>84</v>
      </c>
      <c r="H29" s="176">
        <f>'CUOTA ARTESANAL'!E24</f>
        <v>3</v>
      </c>
      <c r="I29" s="2">
        <f>'CUOTA ARTESANAL'!F24</f>
        <v>0</v>
      </c>
      <c r="J29" s="2">
        <f>'CUOTA ARTESANAL'!G24</f>
        <v>3</v>
      </c>
      <c r="K29" s="2">
        <f>'CUOTA ARTESANAL'!H24</f>
        <v>0</v>
      </c>
      <c r="L29" s="2">
        <f>'CUOTA ARTESANAL'!I24</f>
        <v>3</v>
      </c>
      <c r="M29" s="28">
        <f>'CUOTA ARTESANAL'!J24</f>
        <v>0</v>
      </c>
      <c r="N29" s="10" t="str">
        <f>'CUOTA ARTESANAL'!K24</f>
        <v>-</v>
      </c>
      <c r="O29" s="10">
        <f>'RESUMEN '!$B$3</f>
        <v>44726</v>
      </c>
      <c r="P29" s="31">
        <v>2022</v>
      </c>
      <c r="Q29" s="3"/>
    </row>
    <row r="30" spans="1:17">
      <c r="A30" s="3" t="s">
        <v>20</v>
      </c>
      <c r="B30" s="3" t="s">
        <v>80</v>
      </c>
      <c r="C30" s="3" t="s">
        <v>93</v>
      </c>
      <c r="D30" s="3" t="s">
        <v>82</v>
      </c>
      <c r="E30" s="175" t="s">
        <v>82</v>
      </c>
      <c r="F30" s="175" t="s">
        <v>85</v>
      </c>
      <c r="G30" s="175" t="s">
        <v>86</v>
      </c>
      <c r="H30" s="176">
        <f>'CUOTA ARTESANAL'!E25</f>
        <v>1</v>
      </c>
      <c r="I30" s="2">
        <f>'CUOTA ARTESANAL'!F25</f>
        <v>0</v>
      </c>
      <c r="J30" s="2">
        <f>'CUOTA ARTESANAL'!G25</f>
        <v>4</v>
      </c>
      <c r="K30" s="2">
        <f>'CUOTA ARTESANAL'!H25</f>
        <v>0</v>
      </c>
      <c r="L30" s="2">
        <f>'CUOTA ARTESANAL'!I25</f>
        <v>4</v>
      </c>
      <c r="M30" s="28">
        <f>'CUOTA ARTESANAL'!J25</f>
        <v>0</v>
      </c>
      <c r="N30" s="10" t="str">
        <f>'CUOTA ARTESANAL'!K25</f>
        <v>-</v>
      </c>
      <c r="O30" s="10">
        <f>'RESUMEN '!$B$3</f>
        <v>44726</v>
      </c>
      <c r="P30" s="31">
        <v>2022</v>
      </c>
      <c r="Q30" s="3"/>
    </row>
    <row r="31" spans="1:17">
      <c r="A31" s="3" t="s">
        <v>20</v>
      </c>
      <c r="B31" s="3" t="s">
        <v>80</v>
      </c>
      <c r="C31" s="3" t="s">
        <v>93</v>
      </c>
      <c r="D31" s="3" t="s">
        <v>82</v>
      </c>
      <c r="E31" s="175" t="s">
        <v>82</v>
      </c>
      <c r="F31" s="175" t="s">
        <v>83</v>
      </c>
      <c r="G31" s="175" t="s">
        <v>86</v>
      </c>
      <c r="H31" s="176">
        <f>'CUOTA ARTESANAL'!L24</f>
        <v>4</v>
      </c>
      <c r="I31" s="2">
        <f>'CUOTA ARTESANAL'!M24</f>
        <v>0</v>
      </c>
      <c r="J31" s="2">
        <f>'CUOTA ARTESANAL'!N24</f>
        <v>4</v>
      </c>
      <c r="K31" s="2">
        <f>'CUOTA ARTESANAL'!O24</f>
        <v>0</v>
      </c>
      <c r="L31" s="2">
        <f>'CUOTA ARTESANAL'!P24</f>
        <v>4</v>
      </c>
      <c r="M31" s="28">
        <f>'CUOTA ARTESANAL'!Q24</f>
        <v>0</v>
      </c>
      <c r="N31" s="10" t="s">
        <v>87</v>
      </c>
      <c r="O31" s="10">
        <f>'RESUMEN '!$B$3</f>
        <v>44726</v>
      </c>
      <c r="P31" s="31">
        <v>2022</v>
      </c>
      <c r="Q31" s="3"/>
    </row>
    <row r="32" spans="1:17">
      <c r="A32" s="3" t="s">
        <v>20</v>
      </c>
      <c r="B32" s="3" t="s">
        <v>80</v>
      </c>
      <c r="C32" s="3" t="s">
        <v>94</v>
      </c>
      <c r="D32" s="3" t="s">
        <v>82</v>
      </c>
      <c r="E32" s="175" t="s">
        <v>82</v>
      </c>
      <c r="F32" s="175" t="s">
        <v>83</v>
      </c>
      <c r="G32" s="175" t="s">
        <v>84</v>
      </c>
      <c r="H32" s="176">
        <f>'CUOTA ARTESANAL'!E26</f>
        <v>3</v>
      </c>
      <c r="I32" s="2">
        <f>'CUOTA ARTESANAL'!F26</f>
        <v>0</v>
      </c>
      <c r="J32" s="2">
        <f>'CUOTA ARTESANAL'!G26</f>
        <v>3</v>
      </c>
      <c r="K32" s="2">
        <f>'CUOTA ARTESANAL'!H26</f>
        <v>0</v>
      </c>
      <c r="L32" s="2">
        <f>'CUOTA ARTESANAL'!I26</f>
        <v>3</v>
      </c>
      <c r="M32" s="28">
        <f>'CUOTA ARTESANAL'!J26</f>
        <v>0</v>
      </c>
      <c r="N32" s="10" t="str">
        <f>'CUOTA ARTESANAL'!K26</f>
        <v>-</v>
      </c>
      <c r="O32" s="10">
        <f>'RESUMEN '!$B$3</f>
        <v>44726</v>
      </c>
      <c r="P32" s="31">
        <v>2022</v>
      </c>
      <c r="Q32" s="3"/>
    </row>
    <row r="33" spans="1:17">
      <c r="A33" s="3" t="s">
        <v>20</v>
      </c>
      <c r="B33" s="3" t="s">
        <v>80</v>
      </c>
      <c r="C33" s="3" t="s">
        <v>94</v>
      </c>
      <c r="D33" s="3" t="s">
        <v>82</v>
      </c>
      <c r="E33" s="175" t="s">
        <v>82</v>
      </c>
      <c r="F33" s="175" t="s">
        <v>85</v>
      </c>
      <c r="G33" s="175" t="s">
        <v>86</v>
      </c>
      <c r="H33" s="176">
        <f>'CUOTA ARTESANAL'!E27</f>
        <v>1</v>
      </c>
      <c r="I33" s="2">
        <f>'CUOTA ARTESANAL'!F27</f>
        <v>0</v>
      </c>
      <c r="J33" s="2">
        <f>'CUOTA ARTESANAL'!G27</f>
        <v>4</v>
      </c>
      <c r="K33" s="2">
        <f>'CUOTA ARTESANAL'!H27</f>
        <v>0</v>
      </c>
      <c r="L33" s="2">
        <f>'CUOTA ARTESANAL'!I27</f>
        <v>4</v>
      </c>
      <c r="M33" s="28">
        <f>'CUOTA ARTESANAL'!J27</f>
        <v>0</v>
      </c>
      <c r="N33" s="10" t="str">
        <f>'CUOTA ARTESANAL'!K27</f>
        <v>-</v>
      </c>
      <c r="O33" s="10">
        <f>'RESUMEN '!$B$3</f>
        <v>44726</v>
      </c>
      <c r="P33" s="31">
        <v>2022</v>
      </c>
      <c r="Q33" s="3"/>
    </row>
    <row r="34" spans="1:17">
      <c r="A34" s="3" t="s">
        <v>20</v>
      </c>
      <c r="B34" s="3" t="s">
        <v>80</v>
      </c>
      <c r="C34" s="3" t="s">
        <v>94</v>
      </c>
      <c r="D34" s="3" t="s">
        <v>82</v>
      </c>
      <c r="E34" s="175" t="s">
        <v>82</v>
      </c>
      <c r="F34" s="175" t="s">
        <v>83</v>
      </c>
      <c r="G34" s="175" t="s">
        <v>86</v>
      </c>
      <c r="H34" s="176">
        <f>'CUOTA ARTESANAL'!L26</f>
        <v>4</v>
      </c>
      <c r="I34" s="2">
        <f>'CUOTA ARTESANAL'!M26</f>
        <v>0</v>
      </c>
      <c r="J34" s="2">
        <f>'CUOTA ARTESANAL'!N26</f>
        <v>4</v>
      </c>
      <c r="K34" s="2">
        <f>'CUOTA ARTESANAL'!O26</f>
        <v>0</v>
      </c>
      <c r="L34" s="2">
        <f>'CUOTA ARTESANAL'!P26</f>
        <v>4</v>
      </c>
      <c r="M34" s="28">
        <f>'CUOTA ARTESANAL'!Q26</f>
        <v>0</v>
      </c>
      <c r="N34" s="10" t="s">
        <v>87</v>
      </c>
      <c r="O34" s="10">
        <f>'RESUMEN '!$B$3</f>
        <v>44726</v>
      </c>
      <c r="P34" s="31">
        <v>2022</v>
      </c>
      <c r="Q34" s="3"/>
    </row>
    <row r="35" spans="1:17">
      <c r="A35" s="15" t="s">
        <v>20</v>
      </c>
      <c r="B35" s="15" t="s">
        <v>80</v>
      </c>
      <c r="C35" s="15" t="s">
        <v>96</v>
      </c>
      <c r="D35" s="15" t="s">
        <v>99</v>
      </c>
      <c r="E35" s="15" t="s">
        <v>100</v>
      </c>
      <c r="F35" s="15" t="s">
        <v>83</v>
      </c>
      <c r="G35" s="15" t="s">
        <v>86</v>
      </c>
      <c r="H35" s="16">
        <f>'CUOTA ARTESANAL'!E29</f>
        <v>1352</v>
      </c>
      <c r="I35" s="16">
        <f>'CUOTA ARTESANAL'!F29</f>
        <v>-18.62</v>
      </c>
      <c r="J35" s="16">
        <f>'CUOTA ARTESANAL'!G29</f>
        <v>1333.38</v>
      </c>
      <c r="K35" s="16">
        <f>'CUOTA ARTESANAL'!H29</f>
        <v>758.56</v>
      </c>
      <c r="L35" s="16">
        <f>'CUOTA ARTESANAL'!I29</f>
        <v>574.82000000000016</v>
      </c>
      <c r="M35" s="29">
        <f>'CUOTA ARTESANAL'!J29</f>
        <v>0.56890008849690255</v>
      </c>
      <c r="N35" s="17" t="s">
        <v>87</v>
      </c>
      <c r="O35" s="17">
        <f>'RESUMEN '!$B$3</f>
        <v>44726</v>
      </c>
      <c r="P35" s="31">
        <v>2022</v>
      </c>
      <c r="Q35" s="13"/>
    </row>
    <row r="36" spans="1:17">
      <c r="A36" s="3" t="s">
        <v>20</v>
      </c>
      <c r="B36" s="3" t="s">
        <v>80</v>
      </c>
      <c r="C36" s="3" t="s">
        <v>154</v>
      </c>
      <c r="D36" s="3" t="s">
        <v>95</v>
      </c>
      <c r="E36" s="173" t="str">
        <f>'CUOTA LTP'!C6</f>
        <v>ANTARTIC SEAFOOD S.A.</v>
      </c>
      <c r="F36" s="173" t="s">
        <v>83</v>
      </c>
      <c r="G36" s="173" t="s">
        <v>84</v>
      </c>
      <c r="H36" s="174">
        <f>'CUOTA LTP'!E6</f>
        <v>72.185690000000008</v>
      </c>
      <c r="I36" s="35">
        <f>'CUOTA LTP'!F6</f>
        <v>0</v>
      </c>
      <c r="J36" s="35">
        <f>'CUOTA LTP'!G6</f>
        <v>72.185690000000008</v>
      </c>
      <c r="K36" s="35">
        <f>'CUOTA LTP'!H6</f>
        <v>24.966999999999999</v>
      </c>
      <c r="L36" s="35">
        <f>'CUOTA LTP'!I6</f>
        <v>47.218690000000009</v>
      </c>
      <c r="M36" s="35">
        <f>'CUOTA LTP'!J6</f>
        <v>0.34587187571387068</v>
      </c>
      <c r="N36" s="10" t="s">
        <v>87</v>
      </c>
      <c r="O36" s="10">
        <f>'RESUMEN '!$B$3</f>
        <v>44726</v>
      </c>
      <c r="P36" s="31">
        <v>2022</v>
      </c>
      <c r="Q36" s="3"/>
    </row>
    <row r="37" spans="1:17">
      <c r="A37" s="3" t="s">
        <v>20</v>
      </c>
      <c r="B37" s="3" t="s">
        <v>80</v>
      </c>
      <c r="C37" s="31" t="s">
        <v>154</v>
      </c>
      <c r="D37" s="3" t="s">
        <v>95</v>
      </c>
      <c r="E37" s="173" t="str">
        <f>'CUOTA LTP'!C6</f>
        <v>ANTARTIC SEAFOOD S.A.</v>
      </c>
      <c r="F37" s="173" t="s">
        <v>85</v>
      </c>
      <c r="G37" s="173" t="s">
        <v>86</v>
      </c>
      <c r="H37" s="174">
        <f>'CUOTA LTP'!E7</f>
        <v>7.8927399999999999</v>
      </c>
      <c r="I37" s="35">
        <f>'CUOTA LTP'!F7</f>
        <v>0</v>
      </c>
      <c r="J37" s="35">
        <f>'CUOTA LTP'!G7</f>
        <v>55.111430000000013</v>
      </c>
      <c r="K37" s="35">
        <f>'CUOTA LTP'!H7</f>
        <v>0</v>
      </c>
      <c r="L37" s="35">
        <f>'CUOTA LTP'!I7</f>
        <v>55.111430000000013</v>
      </c>
      <c r="M37" s="35">
        <f>'CUOTA LTP'!J7</f>
        <v>0</v>
      </c>
      <c r="N37" s="10" t="s">
        <v>87</v>
      </c>
      <c r="O37" s="10">
        <f>'RESUMEN '!$B$3</f>
        <v>44726</v>
      </c>
      <c r="P37" s="31">
        <v>2022</v>
      </c>
      <c r="Q37" s="3"/>
    </row>
    <row r="38" spans="1:17">
      <c r="A38" s="3" t="s">
        <v>20</v>
      </c>
      <c r="B38" s="3" t="s">
        <v>80</v>
      </c>
      <c r="C38" s="31" t="s">
        <v>154</v>
      </c>
      <c r="D38" s="3" t="s">
        <v>95</v>
      </c>
      <c r="E38" s="173" t="str">
        <f>'CUOTA LTP'!C6</f>
        <v>ANTARTIC SEAFOOD S.A.</v>
      </c>
      <c r="F38" s="173" t="s">
        <v>83</v>
      </c>
      <c r="G38" s="173" t="s">
        <v>86</v>
      </c>
      <c r="H38" s="174">
        <f>'CUOTA LTP'!K6</f>
        <v>80.078430000000012</v>
      </c>
      <c r="I38" s="35">
        <f>'CUOTA LTP'!L6</f>
        <v>0</v>
      </c>
      <c r="J38" s="35">
        <f>'CUOTA LTP'!M6</f>
        <v>80.078430000000012</v>
      </c>
      <c r="K38" s="35">
        <f>'CUOTA LTP'!N6</f>
        <v>24.966999999999999</v>
      </c>
      <c r="L38" s="35">
        <f>'CUOTA LTP'!O6</f>
        <v>55.111430000000013</v>
      </c>
      <c r="M38" s="35">
        <f>'CUOTA LTP'!P6</f>
        <v>0.31178183688166705</v>
      </c>
      <c r="N38" s="10" t="s">
        <v>87</v>
      </c>
      <c r="O38" s="10">
        <f>'RESUMEN '!$B$3</f>
        <v>44726</v>
      </c>
      <c r="P38" s="31">
        <v>2022</v>
      </c>
      <c r="Q38" s="3"/>
    </row>
    <row r="39" spans="1:17">
      <c r="A39" s="3" t="s">
        <v>20</v>
      </c>
      <c r="B39" s="3" t="s">
        <v>80</v>
      </c>
      <c r="C39" s="31" t="s">
        <v>154</v>
      </c>
      <c r="D39" s="3" t="s">
        <v>95</v>
      </c>
      <c r="E39" s="173" t="str">
        <f>'CUOTA LTP'!C8</f>
        <v>QUINTERO S.A. PESQ.</v>
      </c>
      <c r="F39" s="173" t="s">
        <v>83</v>
      </c>
      <c r="G39" s="173" t="s">
        <v>84</v>
      </c>
      <c r="H39" s="174">
        <f>'CUOTA LTP'!E8</f>
        <v>84.602760000000018</v>
      </c>
      <c r="I39" s="35">
        <f>'CUOTA LTP'!F8</f>
        <v>16.697131000000002</v>
      </c>
      <c r="J39" s="35">
        <f>'CUOTA LTP'!G8</f>
        <v>101.29989100000002</v>
      </c>
      <c r="K39" s="35">
        <f>'CUOTA LTP'!H8</f>
        <v>3.5720000000000001</v>
      </c>
      <c r="L39" s="35">
        <f>'CUOTA LTP'!I8</f>
        <v>97.727891000000014</v>
      </c>
      <c r="M39" s="35">
        <f>'CUOTA LTP'!J8</f>
        <v>3.5261637152205816E-2</v>
      </c>
      <c r="N39" s="10" t="s">
        <v>87</v>
      </c>
      <c r="O39" s="10">
        <f>'RESUMEN '!$B$3</f>
        <v>44726</v>
      </c>
      <c r="P39" s="31">
        <v>2022</v>
      </c>
      <c r="Q39" s="3"/>
    </row>
    <row r="40" spans="1:17">
      <c r="A40" s="3" t="s">
        <v>20</v>
      </c>
      <c r="B40" s="3" t="s">
        <v>80</v>
      </c>
      <c r="C40" s="31" t="s">
        <v>154</v>
      </c>
      <c r="D40" s="3" t="s">
        <v>95</v>
      </c>
      <c r="E40" s="173" t="str">
        <f>'CUOTA LTP'!C8</f>
        <v>QUINTERO S.A. PESQ.</v>
      </c>
      <c r="F40" s="173" t="s">
        <v>85</v>
      </c>
      <c r="G40" s="173" t="s">
        <v>86</v>
      </c>
      <c r="H40" s="174">
        <f>'CUOTA LTP'!E9</f>
        <v>9.2504200000000019</v>
      </c>
      <c r="I40" s="35">
        <f>'CUOTA LTP'!F9</f>
        <v>0</v>
      </c>
      <c r="J40" s="35">
        <f>'CUOTA LTP'!G9</f>
        <v>106.97831100000002</v>
      </c>
      <c r="K40" s="35">
        <f>'CUOTA LTP'!H9</f>
        <v>0</v>
      </c>
      <c r="L40" s="35">
        <f>'CUOTA LTP'!I9</f>
        <v>106.97831100000002</v>
      </c>
      <c r="M40" s="35">
        <f>'CUOTA LTP'!J9</f>
        <v>0</v>
      </c>
      <c r="N40" s="10" t="s">
        <v>87</v>
      </c>
      <c r="O40" s="10">
        <f>'RESUMEN '!$B$3</f>
        <v>44726</v>
      </c>
      <c r="P40" s="31">
        <v>2022</v>
      </c>
      <c r="Q40" s="3"/>
    </row>
    <row r="41" spans="1:17">
      <c r="A41" s="3" t="s">
        <v>20</v>
      </c>
      <c r="B41" s="3" t="s">
        <v>80</v>
      </c>
      <c r="C41" s="31" t="s">
        <v>154</v>
      </c>
      <c r="D41" s="3" t="s">
        <v>95</v>
      </c>
      <c r="E41" s="173" t="str">
        <f>'CUOTA LTP'!C8</f>
        <v>QUINTERO S.A. PESQ.</v>
      </c>
      <c r="F41" s="173" t="s">
        <v>83</v>
      </c>
      <c r="G41" s="173" t="s">
        <v>86</v>
      </c>
      <c r="H41" s="174">
        <f>'CUOTA LTP'!K8</f>
        <v>93.853180000000023</v>
      </c>
      <c r="I41" s="35">
        <f>'CUOTA LTP'!L8</f>
        <v>16.697131000000002</v>
      </c>
      <c r="J41" s="35">
        <f>'CUOTA LTP'!M8</f>
        <v>110.55031100000002</v>
      </c>
      <c r="K41" s="35">
        <f>'CUOTA LTP'!N8</f>
        <v>3.5720000000000001</v>
      </c>
      <c r="L41" s="35">
        <f>'CUOTA LTP'!O8</f>
        <v>106.97831100000002</v>
      </c>
      <c r="M41" s="35">
        <f>'CUOTA LTP'!P8</f>
        <v>3.2311080517901027E-2</v>
      </c>
      <c r="N41" s="10" t="s">
        <v>87</v>
      </c>
      <c r="O41" s="10">
        <f>'RESUMEN '!$B$3</f>
        <v>44726</v>
      </c>
      <c r="P41" s="31">
        <v>2022</v>
      </c>
      <c r="Q41" s="3"/>
    </row>
    <row r="42" spans="1:17">
      <c r="A42" s="3" t="s">
        <v>20</v>
      </c>
      <c r="B42" s="3" t="s">
        <v>80</v>
      </c>
      <c r="C42" s="31" t="s">
        <v>154</v>
      </c>
      <c r="D42" s="3" t="s">
        <v>95</v>
      </c>
      <c r="E42" s="173" t="str">
        <f>'CUOTA LTP'!C10</f>
        <v>BAYCIC BAYCIC MARIA</v>
      </c>
      <c r="F42" s="173" t="s">
        <v>83</v>
      </c>
      <c r="G42" s="173" t="s">
        <v>84</v>
      </c>
      <c r="H42" s="174">
        <f>'CUOTA LTP'!E10</f>
        <v>1.3169999999999999E-2</v>
      </c>
      <c r="I42" s="35">
        <f>'CUOTA LTP'!F10</f>
        <v>0</v>
      </c>
      <c r="J42" s="35">
        <f>'CUOTA LTP'!G10</f>
        <v>1.3169999999999999E-2</v>
      </c>
      <c r="K42" s="35">
        <f>'CUOTA LTP'!H10</f>
        <v>0</v>
      </c>
      <c r="L42" s="35">
        <f>'CUOTA LTP'!I10</f>
        <v>1.3169999999999999E-2</v>
      </c>
      <c r="M42" s="35">
        <f>'CUOTA LTP'!J10</f>
        <v>0</v>
      </c>
      <c r="N42" s="10" t="s">
        <v>87</v>
      </c>
      <c r="O42" s="10">
        <f>'RESUMEN '!$B$3</f>
        <v>44726</v>
      </c>
      <c r="P42" s="31">
        <v>2022</v>
      </c>
      <c r="Q42" s="3"/>
    </row>
    <row r="43" spans="1:17">
      <c r="A43" s="3" t="s">
        <v>20</v>
      </c>
      <c r="B43" s="3" t="s">
        <v>80</v>
      </c>
      <c r="C43" s="31" t="s">
        <v>154</v>
      </c>
      <c r="D43" s="3" t="s">
        <v>95</v>
      </c>
      <c r="E43" s="173" t="str">
        <f>'CUOTA LTP'!C10</f>
        <v>BAYCIC BAYCIC MARIA</v>
      </c>
      <c r="F43" s="173" t="s">
        <v>85</v>
      </c>
      <c r="G43" s="173" t="s">
        <v>86</v>
      </c>
      <c r="H43" s="174">
        <f>'CUOTA LTP'!E11</f>
        <v>1.4400000000000001E-3</v>
      </c>
      <c r="I43" s="35">
        <f>'CUOTA LTP'!F11</f>
        <v>0</v>
      </c>
      <c r="J43" s="35">
        <f>'CUOTA LTP'!G11</f>
        <v>1.461E-2</v>
      </c>
      <c r="K43" s="35">
        <f>'CUOTA LTP'!H11</f>
        <v>0</v>
      </c>
      <c r="L43" s="35">
        <f>'CUOTA LTP'!I11</f>
        <v>1.461E-2</v>
      </c>
      <c r="M43" s="35">
        <f>'CUOTA LTP'!J11</f>
        <v>0</v>
      </c>
      <c r="N43" s="10" t="s">
        <v>87</v>
      </c>
      <c r="O43" s="10">
        <f>'RESUMEN '!$B$3</f>
        <v>44726</v>
      </c>
      <c r="P43" s="31">
        <v>2022</v>
      </c>
      <c r="Q43" s="3"/>
    </row>
    <row r="44" spans="1:17">
      <c r="A44" s="3" t="s">
        <v>20</v>
      </c>
      <c r="B44" s="3" t="s">
        <v>80</v>
      </c>
      <c r="C44" s="31" t="s">
        <v>154</v>
      </c>
      <c r="D44" s="3" t="s">
        <v>95</v>
      </c>
      <c r="E44" s="173" t="str">
        <f>'CUOTA LTP'!C10</f>
        <v>BAYCIC BAYCIC MARIA</v>
      </c>
      <c r="F44" s="173" t="s">
        <v>83</v>
      </c>
      <c r="G44" s="173" t="s">
        <v>86</v>
      </c>
      <c r="H44" s="174">
        <f>'CUOTA LTP'!K10</f>
        <v>1.461E-2</v>
      </c>
      <c r="I44" s="35">
        <f>'CUOTA LTP'!L10</f>
        <v>0</v>
      </c>
      <c r="J44" s="35">
        <f>'CUOTA LTP'!M10</f>
        <v>1.461E-2</v>
      </c>
      <c r="K44" s="35">
        <f>'CUOTA LTP'!N10</f>
        <v>0</v>
      </c>
      <c r="L44" s="35">
        <f>'CUOTA LTP'!O10</f>
        <v>1.461E-2</v>
      </c>
      <c r="M44" s="35">
        <f>'CUOTA LTP'!P10</f>
        <v>0</v>
      </c>
      <c r="N44" s="10" t="s">
        <v>87</v>
      </c>
      <c r="O44" s="10">
        <f>'RESUMEN '!$B$3</f>
        <v>44726</v>
      </c>
      <c r="P44" s="31">
        <v>2022</v>
      </c>
      <c r="Q44" s="3"/>
    </row>
    <row r="45" spans="1:17">
      <c r="A45" s="3" t="s">
        <v>20</v>
      </c>
      <c r="B45" s="3" t="s">
        <v>80</v>
      </c>
      <c r="C45" s="31" t="s">
        <v>154</v>
      </c>
      <c r="D45" s="3" t="s">
        <v>95</v>
      </c>
      <c r="E45" s="173" t="str">
        <f>'CUOTA LTP'!C12</f>
        <v>BRACPESCA S.A.</v>
      </c>
      <c r="F45" s="173" t="s">
        <v>83</v>
      </c>
      <c r="G45" s="173" t="s">
        <v>84</v>
      </c>
      <c r="H45" s="174">
        <f>'CUOTA LTP'!E12</f>
        <v>78.568489999999997</v>
      </c>
      <c r="I45" s="35">
        <f>'CUOTA LTP'!F12</f>
        <v>10.162000000000001</v>
      </c>
      <c r="J45" s="35">
        <f>'CUOTA LTP'!G12</f>
        <v>88.730490000000003</v>
      </c>
      <c r="K45" s="35">
        <f>'CUOTA LTP'!H12</f>
        <v>0</v>
      </c>
      <c r="L45" s="35">
        <f>'CUOTA LTP'!I12</f>
        <v>88.730490000000003</v>
      </c>
      <c r="M45" s="35">
        <f>'CUOTA LTP'!J12</f>
        <v>0</v>
      </c>
      <c r="N45" s="10" t="s">
        <v>87</v>
      </c>
      <c r="O45" s="10">
        <f>'RESUMEN '!$B$3</f>
        <v>44726</v>
      </c>
      <c r="P45" s="31">
        <v>2022</v>
      </c>
      <c r="Q45" s="3"/>
    </row>
    <row r="46" spans="1:17">
      <c r="A46" s="3" t="s">
        <v>20</v>
      </c>
      <c r="B46" s="3" t="s">
        <v>80</v>
      </c>
      <c r="C46" s="31" t="s">
        <v>154</v>
      </c>
      <c r="D46" s="3" t="s">
        <v>95</v>
      </c>
      <c r="E46" s="173" t="str">
        <f>'CUOTA LTP'!C12</f>
        <v>BRACPESCA S.A.</v>
      </c>
      <c r="F46" s="173" t="s">
        <v>85</v>
      </c>
      <c r="G46" s="173" t="s">
        <v>86</v>
      </c>
      <c r="H46" s="174">
        <f>'CUOTA LTP'!E13</f>
        <v>8.5906299999999991</v>
      </c>
      <c r="I46" s="35">
        <f>'CUOTA LTP'!F13</f>
        <v>0</v>
      </c>
      <c r="J46" s="35">
        <f>'CUOTA LTP'!G13</f>
        <v>97.321120000000008</v>
      </c>
      <c r="K46" s="35">
        <f>'CUOTA LTP'!H13</f>
        <v>0</v>
      </c>
      <c r="L46" s="35">
        <f>'CUOTA LTP'!I13</f>
        <v>97.321120000000008</v>
      </c>
      <c r="M46" s="35">
        <f>'CUOTA LTP'!J13</f>
        <v>0</v>
      </c>
      <c r="N46" s="10" t="s">
        <v>87</v>
      </c>
      <c r="O46" s="10">
        <f>'RESUMEN '!$B$3</f>
        <v>44726</v>
      </c>
      <c r="P46" s="31">
        <v>2022</v>
      </c>
      <c r="Q46" s="3"/>
    </row>
    <row r="47" spans="1:17">
      <c r="A47" s="3" t="s">
        <v>20</v>
      </c>
      <c r="B47" s="3" t="s">
        <v>80</v>
      </c>
      <c r="C47" s="31" t="s">
        <v>154</v>
      </c>
      <c r="D47" s="3" t="s">
        <v>95</v>
      </c>
      <c r="E47" s="173" t="str">
        <f>'CUOTA LTP'!C12</f>
        <v>BRACPESCA S.A.</v>
      </c>
      <c r="F47" s="173" t="s">
        <v>83</v>
      </c>
      <c r="G47" s="173" t="s">
        <v>86</v>
      </c>
      <c r="H47" s="174">
        <f>'CUOTA LTP'!K12</f>
        <v>87.159120000000001</v>
      </c>
      <c r="I47" s="35">
        <f>'CUOTA LTP'!L12</f>
        <v>10.162000000000001</v>
      </c>
      <c r="J47" s="35">
        <f>'CUOTA LTP'!M12</f>
        <v>97.321120000000008</v>
      </c>
      <c r="K47" s="35">
        <f>'CUOTA LTP'!N12</f>
        <v>0</v>
      </c>
      <c r="L47" s="35">
        <f>'CUOTA LTP'!O12</f>
        <v>97.321120000000008</v>
      </c>
      <c r="M47" s="35">
        <f>'CUOTA LTP'!P12</f>
        <v>0</v>
      </c>
      <c r="N47" s="10" t="s">
        <v>87</v>
      </c>
      <c r="O47" s="10">
        <f>'RESUMEN '!$B$3</f>
        <v>44726</v>
      </c>
      <c r="P47" s="31">
        <v>2022</v>
      </c>
      <c r="Q47" s="3"/>
    </row>
    <row r="48" spans="1:17">
      <c r="A48" s="3" t="s">
        <v>20</v>
      </c>
      <c r="B48" s="3" t="s">
        <v>80</v>
      </c>
      <c r="C48" s="31" t="s">
        <v>154</v>
      </c>
      <c r="D48" s="3" t="s">
        <v>95</v>
      </c>
      <c r="E48" s="173" t="str">
        <f>'CUOTA LTP'!C14</f>
        <v>CAMANCHACA PESCA SUR S.A.</v>
      </c>
      <c r="F48" s="173" t="s">
        <v>83</v>
      </c>
      <c r="G48" s="173" t="s">
        <v>84</v>
      </c>
      <c r="H48" s="174">
        <f>'CUOTA LTP'!E14</f>
        <v>45.149659999999997</v>
      </c>
      <c r="I48" s="35">
        <f>'CUOTA LTP'!F14</f>
        <v>-0.87660000000000005</v>
      </c>
      <c r="J48" s="35">
        <f>'CUOTA LTP'!G14</f>
        <v>44.273059999999994</v>
      </c>
      <c r="K48" s="35">
        <f>'CUOTA LTP'!H14</f>
        <v>0</v>
      </c>
      <c r="L48" s="35">
        <f>'CUOTA LTP'!I14</f>
        <v>44.273059999999994</v>
      </c>
      <c r="M48" s="35">
        <f>'CUOTA LTP'!J14</f>
        <v>0</v>
      </c>
      <c r="N48" s="10" t="s">
        <v>87</v>
      </c>
      <c r="O48" s="10">
        <f>'RESUMEN '!$B$3</f>
        <v>44726</v>
      </c>
      <c r="P48" s="31">
        <v>2022</v>
      </c>
      <c r="Q48" s="3"/>
    </row>
    <row r="49" spans="1:17">
      <c r="A49" s="3" t="s">
        <v>20</v>
      </c>
      <c r="B49" s="3" t="s">
        <v>80</v>
      </c>
      <c r="C49" s="31" t="s">
        <v>154</v>
      </c>
      <c r="D49" s="3" t="s">
        <v>95</v>
      </c>
      <c r="E49" s="173" t="str">
        <f>'CUOTA LTP'!C14</f>
        <v>CAMANCHACA PESCA SUR S.A.</v>
      </c>
      <c r="F49" s="173" t="s">
        <v>85</v>
      </c>
      <c r="G49" s="173" t="s">
        <v>86</v>
      </c>
      <c r="H49" s="174">
        <f>'CUOTA LTP'!E15</f>
        <v>4.9366400000000006</v>
      </c>
      <c r="I49" s="35">
        <f>'CUOTA LTP'!F15</f>
        <v>0</v>
      </c>
      <c r="J49" s="35">
        <f>'CUOTA LTP'!G15</f>
        <v>49.209699999999998</v>
      </c>
      <c r="K49" s="35">
        <f>'CUOTA LTP'!H15</f>
        <v>0</v>
      </c>
      <c r="L49" s="35">
        <f>'CUOTA LTP'!I15</f>
        <v>49.209699999999998</v>
      </c>
      <c r="M49" s="35">
        <f>'CUOTA LTP'!J15</f>
        <v>0</v>
      </c>
      <c r="N49" s="10" t="s">
        <v>87</v>
      </c>
      <c r="O49" s="10">
        <f>'RESUMEN '!$B$3</f>
        <v>44726</v>
      </c>
      <c r="P49" s="31">
        <v>2022</v>
      </c>
      <c r="Q49" s="3"/>
    </row>
    <row r="50" spans="1:17">
      <c r="A50" s="3" t="s">
        <v>20</v>
      </c>
      <c r="B50" s="3" t="s">
        <v>80</v>
      </c>
      <c r="C50" s="31" t="s">
        <v>154</v>
      </c>
      <c r="D50" s="3" t="s">
        <v>95</v>
      </c>
      <c r="E50" s="173" t="str">
        <f>'CUOTA LTP'!C14</f>
        <v>CAMANCHACA PESCA SUR S.A.</v>
      </c>
      <c r="F50" s="173" t="s">
        <v>83</v>
      </c>
      <c r="G50" s="173" t="s">
        <v>86</v>
      </c>
      <c r="H50" s="174">
        <f>'CUOTA LTP'!K14</f>
        <v>50.086299999999994</v>
      </c>
      <c r="I50" s="35">
        <f>'CUOTA LTP'!L14</f>
        <v>-0.87660000000000005</v>
      </c>
      <c r="J50" s="35">
        <f>'CUOTA LTP'!M14</f>
        <v>49.209699999999991</v>
      </c>
      <c r="K50" s="35">
        <f>'CUOTA LTP'!N14</f>
        <v>0</v>
      </c>
      <c r="L50" s="35">
        <f>'CUOTA LTP'!O14</f>
        <v>49.209699999999991</v>
      </c>
      <c r="M50" s="35">
        <f>'CUOTA LTP'!P14</f>
        <v>0</v>
      </c>
      <c r="N50" s="10" t="s">
        <v>87</v>
      </c>
      <c r="O50" s="10">
        <f>'RESUMEN '!$B$3</f>
        <v>44726</v>
      </c>
      <c r="P50" s="31">
        <v>2022</v>
      </c>
      <c r="Q50" s="3"/>
    </row>
    <row r="51" spans="1:17">
      <c r="A51" s="3" t="s">
        <v>20</v>
      </c>
      <c r="B51" s="3" t="s">
        <v>80</v>
      </c>
      <c r="C51" s="31" t="s">
        <v>154</v>
      </c>
      <c r="D51" s="3" t="s">
        <v>95</v>
      </c>
      <c r="E51" s="173" t="str">
        <f>'CUOTA LTP'!C16</f>
        <v>ANTONIO CRUZ CORDOVA NAKOUZI E.I.R.L.</v>
      </c>
      <c r="F51" s="173" t="s">
        <v>83</v>
      </c>
      <c r="G51" s="173" t="s">
        <v>84</v>
      </c>
      <c r="H51" s="174">
        <f>'CUOTA LTP'!E16</f>
        <v>2.0602299999999998</v>
      </c>
      <c r="I51" s="35">
        <f>'CUOTA LTP'!F16</f>
        <v>-0.45800000000000002</v>
      </c>
      <c r="J51" s="35">
        <f>'CUOTA LTP'!G16</f>
        <v>1.6022299999999998</v>
      </c>
      <c r="K51" s="35">
        <f>'CUOTA LTP'!H16</f>
        <v>0</v>
      </c>
      <c r="L51" s="35">
        <f>'CUOTA LTP'!I16</f>
        <v>1.6022299999999998</v>
      </c>
      <c r="M51" s="35">
        <f>'CUOTA LTP'!J16</f>
        <v>0</v>
      </c>
      <c r="N51" s="10" t="s">
        <v>87</v>
      </c>
      <c r="O51" s="10">
        <f>'RESUMEN '!$B$3</f>
        <v>44726</v>
      </c>
      <c r="P51" s="31">
        <v>2022</v>
      </c>
      <c r="Q51" s="3"/>
    </row>
    <row r="52" spans="1:17">
      <c r="A52" s="3" t="s">
        <v>20</v>
      </c>
      <c r="B52" s="3" t="s">
        <v>80</v>
      </c>
      <c r="C52" s="31" t="s">
        <v>154</v>
      </c>
      <c r="D52" s="3" t="s">
        <v>95</v>
      </c>
      <c r="E52" s="173" t="str">
        <f>'CUOTA LTP'!C16</f>
        <v>ANTONIO CRUZ CORDOVA NAKOUZI E.I.R.L.</v>
      </c>
      <c r="F52" s="173" t="s">
        <v>85</v>
      </c>
      <c r="G52" s="173" t="s">
        <v>86</v>
      </c>
      <c r="H52" s="174">
        <f>'CUOTA LTP'!E17</f>
        <v>0.22525999999999999</v>
      </c>
      <c r="I52" s="35">
        <f>'CUOTA LTP'!F17</f>
        <v>0</v>
      </c>
      <c r="J52" s="35">
        <f>'CUOTA LTP'!G17</f>
        <v>1.8274899999999998</v>
      </c>
      <c r="K52" s="35">
        <f>'CUOTA LTP'!H17</f>
        <v>0</v>
      </c>
      <c r="L52" s="35">
        <f>'CUOTA LTP'!I17</f>
        <v>1.8274899999999998</v>
      </c>
      <c r="M52" s="35">
        <f>'CUOTA LTP'!J17</f>
        <v>0</v>
      </c>
      <c r="N52" s="10" t="s">
        <v>87</v>
      </c>
      <c r="O52" s="10">
        <f>'RESUMEN '!$B$3</f>
        <v>44726</v>
      </c>
      <c r="P52" s="31">
        <v>2022</v>
      </c>
      <c r="Q52" s="3"/>
    </row>
    <row r="53" spans="1:17">
      <c r="A53" s="3" t="s">
        <v>20</v>
      </c>
      <c r="B53" s="3" t="s">
        <v>80</v>
      </c>
      <c r="C53" s="31" t="s">
        <v>154</v>
      </c>
      <c r="D53" s="3" t="s">
        <v>95</v>
      </c>
      <c r="E53" s="173" t="str">
        <f>'CUOTA LTP'!C16</f>
        <v>ANTONIO CRUZ CORDOVA NAKOUZI E.I.R.L.</v>
      </c>
      <c r="F53" s="173" t="s">
        <v>83</v>
      </c>
      <c r="G53" s="173" t="s">
        <v>86</v>
      </c>
      <c r="H53" s="174">
        <f>'CUOTA LTP'!K16</f>
        <v>2.2854899999999998</v>
      </c>
      <c r="I53" s="35">
        <f>'CUOTA LTP'!L16</f>
        <v>-0.45800000000000002</v>
      </c>
      <c r="J53" s="35">
        <f>'CUOTA LTP'!M16</f>
        <v>1.8274899999999998</v>
      </c>
      <c r="K53" s="35">
        <f>'CUOTA LTP'!N16</f>
        <v>0</v>
      </c>
      <c r="L53" s="35">
        <f>'CUOTA LTP'!O16</f>
        <v>1.8274899999999998</v>
      </c>
      <c r="M53" s="35">
        <f>'CUOTA LTP'!P16</f>
        <v>0</v>
      </c>
      <c r="N53" s="10" t="s">
        <v>87</v>
      </c>
      <c r="O53" s="10">
        <f>'RESUMEN '!$B$3</f>
        <v>44726</v>
      </c>
      <c r="P53" s="31">
        <v>2022</v>
      </c>
      <c r="Q53" s="3"/>
    </row>
    <row r="54" spans="1:17">
      <c r="A54" s="3" t="s">
        <v>20</v>
      </c>
      <c r="B54" s="3" t="s">
        <v>80</v>
      </c>
      <c r="C54" s="31" t="s">
        <v>154</v>
      </c>
      <c r="D54" s="3" t="s">
        <v>95</v>
      </c>
      <c r="E54" s="173" t="str">
        <f>'CUOTA LTP'!C18</f>
        <v>GRIMAR S.A. PESQ.</v>
      </c>
      <c r="F54" s="173" t="s">
        <v>83</v>
      </c>
      <c r="G54" s="173" t="s">
        <v>84</v>
      </c>
      <c r="H54" s="174">
        <f>'CUOTA LTP'!E18</f>
        <v>1.2463200000000001</v>
      </c>
      <c r="I54" s="35">
        <f>'CUOTA LTP'!F18</f>
        <v>0</v>
      </c>
      <c r="J54" s="35">
        <f>'CUOTA LTP'!G18</f>
        <v>1.2463200000000001</v>
      </c>
      <c r="K54" s="35">
        <f>'CUOTA LTP'!H18</f>
        <v>0</v>
      </c>
      <c r="L54" s="35">
        <f>'CUOTA LTP'!I18</f>
        <v>1.2463200000000001</v>
      </c>
      <c r="M54" s="35">
        <f>'CUOTA LTP'!J18</f>
        <v>0</v>
      </c>
      <c r="N54" s="10" t="s">
        <v>87</v>
      </c>
      <c r="O54" s="10">
        <f>'RESUMEN '!$B$3</f>
        <v>44726</v>
      </c>
      <c r="P54" s="31">
        <v>2022</v>
      </c>
      <c r="Q54" s="3"/>
    </row>
    <row r="55" spans="1:17">
      <c r="A55" s="3" t="s">
        <v>20</v>
      </c>
      <c r="B55" s="3" t="s">
        <v>80</v>
      </c>
      <c r="C55" s="31" t="s">
        <v>154</v>
      </c>
      <c r="D55" s="3" t="s">
        <v>95</v>
      </c>
      <c r="E55" s="173" t="str">
        <f>'CUOTA LTP'!C18</f>
        <v>GRIMAR S.A. PESQ.</v>
      </c>
      <c r="F55" s="173" t="s">
        <v>85</v>
      </c>
      <c r="G55" s="173" t="s">
        <v>86</v>
      </c>
      <c r="H55" s="174">
        <f>'CUOTA LTP'!E19</f>
        <v>0.13627</v>
      </c>
      <c r="I55" s="35">
        <f>'CUOTA LTP'!F19</f>
        <v>0</v>
      </c>
      <c r="J55" s="35">
        <f>'CUOTA LTP'!G19</f>
        <v>1.38259</v>
      </c>
      <c r="K55" s="35">
        <f>'CUOTA LTP'!H19</f>
        <v>0</v>
      </c>
      <c r="L55" s="35">
        <f>'CUOTA LTP'!I19</f>
        <v>1.38259</v>
      </c>
      <c r="M55" s="35">
        <f>'CUOTA LTP'!J19</f>
        <v>0</v>
      </c>
      <c r="N55" s="10" t="s">
        <v>87</v>
      </c>
      <c r="O55" s="10">
        <f>'RESUMEN '!$B$3</f>
        <v>44726</v>
      </c>
      <c r="P55" s="31">
        <v>2022</v>
      </c>
      <c r="Q55" s="3"/>
    </row>
    <row r="56" spans="1:17">
      <c r="A56" s="3" t="s">
        <v>20</v>
      </c>
      <c r="B56" s="3" t="s">
        <v>80</v>
      </c>
      <c r="C56" s="31" t="s">
        <v>154</v>
      </c>
      <c r="D56" s="3" t="s">
        <v>95</v>
      </c>
      <c r="E56" s="173" t="str">
        <f>'CUOTA LTP'!C18</f>
        <v>GRIMAR S.A. PESQ.</v>
      </c>
      <c r="F56" s="173" t="s">
        <v>83</v>
      </c>
      <c r="G56" s="173" t="s">
        <v>86</v>
      </c>
      <c r="H56" s="174">
        <f>'CUOTA LTP'!K18</f>
        <v>1.38259</v>
      </c>
      <c r="I56" s="35">
        <f>'CUOTA LTP'!L18</f>
        <v>0</v>
      </c>
      <c r="J56" s="35">
        <f>'CUOTA LTP'!M18</f>
        <v>1.38259</v>
      </c>
      <c r="K56" s="35">
        <f>'CUOTA LTP'!N18</f>
        <v>0</v>
      </c>
      <c r="L56" s="35">
        <f>'CUOTA LTP'!O18</f>
        <v>1.38259</v>
      </c>
      <c r="M56" s="35">
        <f>'CUOTA LTP'!P18</f>
        <v>0</v>
      </c>
      <c r="N56" s="10" t="s">
        <v>87</v>
      </c>
      <c r="O56" s="10">
        <f>'RESUMEN '!$B$3</f>
        <v>44726</v>
      </c>
      <c r="P56" s="31">
        <v>2022</v>
      </c>
      <c r="Q56" s="3"/>
    </row>
    <row r="57" spans="1:17">
      <c r="A57" s="3" t="s">
        <v>20</v>
      </c>
      <c r="B57" s="3" t="s">
        <v>80</v>
      </c>
      <c r="C57" s="31" t="s">
        <v>154</v>
      </c>
      <c r="D57" s="3" t="s">
        <v>95</v>
      </c>
      <c r="E57" s="173" t="str">
        <f>'CUOTA LTP'!C20</f>
        <v>ISLADAMAS S.A. PESQ.</v>
      </c>
      <c r="F57" s="173" t="s">
        <v>83</v>
      </c>
      <c r="G57" s="173" t="s">
        <v>84</v>
      </c>
      <c r="H57" s="174">
        <f>'CUOTA LTP'!E20</f>
        <v>96.70393</v>
      </c>
      <c r="I57" s="35">
        <f>'CUOTA LTP'!F20</f>
        <v>0</v>
      </c>
      <c r="J57" s="35">
        <f>'CUOTA LTP'!G20</f>
        <v>96.70393</v>
      </c>
      <c r="K57" s="35">
        <f>'CUOTA LTP'!H20</f>
        <v>9.2539999999999996</v>
      </c>
      <c r="L57" s="35">
        <f>'CUOTA LTP'!I20</f>
        <v>87.449929999999995</v>
      </c>
      <c r="M57" s="35">
        <f>'CUOTA LTP'!J20</f>
        <v>9.5694146039359509E-2</v>
      </c>
      <c r="N57" s="10" t="s">
        <v>87</v>
      </c>
      <c r="O57" s="10">
        <f>'RESUMEN '!$B$3</f>
        <v>44726</v>
      </c>
      <c r="P57" s="31">
        <v>2022</v>
      </c>
      <c r="Q57" s="3"/>
    </row>
    <row r="58" spans="1:17">
      <c r="A58" s="3" t="s">
        <v>20</v>
      </c>
      <c r="B58" s="3" t="s">
        <v>80</v>
      </c>
      <c r="C58" s="31" t="s">
        <v>154</v>
      </c>
      <c r="D58" s="3" t="s">
        <v>95</v>
      </c>
      <c r="E58" s="173" t="str">
        <f>'CUOTA LTP'!C20</f>
        <v>ISLADAMAS S.A. PESQ.</v>
      </c>
      <c r="F58" s="173" t="s">
        <v>85</v>
      </c>
      <c r="G58" s="173" t="s">
        <v>86</v>
      </c>
      <c r="H58" s="174">
        <f>'CUOTA LTP'!E21</f>
        <v>10.573549999999997</v>
      </c>
      <c r="I58" s="35">
        <f>'CUOTA LTP'!F21</f>
        <v>0</v>
      </c>
      <c r="J58" s="35">
        <f>'CUOTA LTP'!G21</f>
        <v>98.023479999999992</v>
      </c>
      <c r="K58" s="35">
        <f>'CUOTA LTP'!H21</f>
        <v>0</v>
      </c>
      <c r="L58" s="35">
        <f>'CUOTA LTP'!I21</f>
        <v>98.023479999999992</v>
      </c>
      <c r="M58" s="35">
        <f>'CUOTA LTP'!J21</f>
        <v>0</v>
      </c>
      <c r="N58" s="10" t="s">
        <v>87</v>
      </c>
      <c r="O58" s="10">
        <f>'RESUMEN '!$B$3</f>
        <v>44726</v>
      </c>
      <c r="P58" s="31">
        <v>2022</v>
      </c>
      <c r="Q58" s="3"/>
    </row>
    <row r="59" spans="1:17">
      <c r="A59" s="3" t="s">
        <v>20</v>
      </c>
      <c r="B59" s="3" t="s">
        <v>80</v>
      </c>
      <c r="C59" s="31" t="s">
        <v>154</v>
      </c>
      <c r="D59" s="3" t="s">
        <v>95</v>
      </c>
      <c r="E59" s="173" t="str">
        <f>'CUOTA LTP'!C20</f>
        <v>ISLADAMAS S.A. PESQ.</v>
      </c>
      <c r="F59" s="173" t="s">
        <v>83</v>
      </c>
      <c r="G59" s="173" t="s">
        <v>86</v>
      </c>
      <c r="H59" s="174">
        <f>'CUOTA LTP'!K20</f>
        <v>107.27748</v>
      </c>
      <c r="I59" s="35">
        <f>'CUOTA LTP'!L20</f>
        <v>0</v>
      </c>
      <c r="J59" s="35">
        <f>'CUOTA LTP'!M20</f>
        <v>107.27748</v>
      </c>
      <c r="K59" s="35">
        <f>'CUOTA LTP'!N20</f>
        <v>9.2539999999999996</v>
      </c>
      <c r="L59" s="35">
        <f>'CUOTA LTP'!O20</f>
        <v>98.023479999999992</v>
      </c>
      <c r="M59" s="35">
        <f>'CUOTA LTP'!P20</f>
        <v>8.6262279837296701E-2</v>
      </c>
      <c r="N59" s="10" t="s">
        <v>87</v>
      </c>
      <c r="O59" s="10">
        <f>'RESUMEN '!$B$3</f>
        <v>44726</v>
      </c>
      <c r="P59" s="31">
        <v>2022</v>
      </c>
      <c r="Q59" s="3"/>
    </row>
    <row r="60" spans="1:17">
      <c r="A60" s="3" t="s">
        <v>20</v>
      </c>
      <c r="B60" s="3" t="s">
        <v>80</v>
      </c>
      <c r="C60" s="31" t="s">
        <v>154</v>
      </c>
      <c r="D60" s="3" t="s">
        <v>95</v>
      </c>
      <c r="E60" s="173" t="str">
        <f>'CUOTA LTP'!C22</f>
        <v>LANDES S.A. PESQ.</v>
      </c>
      <c r="F60" s="173" t="s">
        <v>83</v>
      </c>
      <c r="G60" s="173" t="s">
        <v>84</v>
      </c>
      <c r="H60" s="174">
        <f>'CUOTA LTP'!E22</f>
        <v>0.68032000000000004</v>
      </c>
      <c r="I60" s="35">
        <f>'CUOTA LTP'!F22</f>
        <v>0</v>
      </c>
      <c r="J60" s="35">
        <f>'CUOTA LTP'!G22</f>
        <v>0.68032000000000004</v>
      </c>
      <c r="K60" s="35">
        <f>'CUOTA LTP'!H22</f>
        <v>0</v>
      </c>
      <c r="L60" s="35">
        <f>'CUOTA LTP'!I22</f>
        <v>0.68032000000000004</v>
      </c>
      <c r="M60" s="35">
        <f>'CUOTA LTP'!J22</f>
        <v>0</v>
      </c>
      <c r="N60" s="10" t="s">
        <v>87</v>
      </c>
      <c r="O60" s="10">
        <f>'RESUMEN '!$B$3</f>
        <v>44726</v>
      </c>
      <c r="P60" s="31">
        <v>2022</v>
      </c>
      <c r="Q60" s="3"/>
    </row>
    <row r="61" spans="1:17">
      <c r="A61" s="3" t="s">
        <v>20</v>
      </c>
      <c r="B61" s="3" t="s">
        <v>80</v>
      </c>
      <c r="C61" s="31" t="s">
        <v>154</v>
      </c>
      <c r="D61" s="3" t="s">
        <v>95</v>
      </c>
      <c r="E61" s="173" t="str">
        <f>'CUOTA LTP'!C22</f>
        <v>LANDES S.A. PESQ.</v>
      </c>
      <c r="F61" s="173" t="s">
        <v>85</v>
      </c>
      <c r="G61" s="173" t="s">
        <v>86</v>
      </c>
      <c r="H61" s="174">
        <f>'CUOTA LTP'!E23</f>
        <v>7.4389999999999998E-2</v>
      </c>
      <c r="I61" s="35">
        <f>'CUOTA LTP'!F23</f>
        <v>0</v>
      </c>
      <c r="J61" s="35">
        <f>'CUOTA LTP'!G23</f>
        <v>0.75470999999999999</v>
      </c>
      <c r="K61" s="35">
        <f>'CUOTA LTP'!H23</f>
        <v>0</v>
      </c>
      <c r="L61" s="35">
        <f>'CUOTA LTP'!I23</f>
        <v>0.75470999999999999</v>
      </c>
      <c r="M61" s="35">
        <f>'CUOTA LTP'!J23</f>
        <v>0</v>
      </c>
      <c r="N61" s="10" t="s">
        <v>87</v>
      </c>
      <c r="O61" s="10">
        <f>'RESUMEN '!$B$3</f>
        <v>44726</v>
      </c>
      <c r="P61" s="31">
        <v>2022</v>
      </c>
      <c r="Q61" s="3"/>
    </row>
    <row r="62" spans="1:17">
      <c r="A62" s="3" t="s">
        <v>20</v>
      </c>
      <c r="B62" s="3" t="s">
        <v>80</v>
      </c>
      <c r="C62" s="31" t="s">
        <v>154</v>
      </c>
      <c r="D62" s="3" t="s">
        <v>95</v>
      </c>
      <c r="E62" s="173" t="str">
        <f>'CUOTA LTP'!C22</f>
        <v>LANDES S.A. PESQ.</v>
      </c>
      <c r="F62" s="173" t="s">
        <v>83</v>
      </c>
      <c r="G62" s="173" t="s">
        <v>86</v>
      </c>
      <c r="H62" s="174">
        <f>'CUOTA LTP'!K22</f>
        <v>0.75470999999999999</v>
      </c>
      <c r="I62" s="35">
        <f>'CUOTA LTP'!L22</f>
        <v>0</v>
      </c>
      <c r="J62" s="35">
        <f>'CUOTA LTP'!M22</f>
        <v>0.75470999999999999</v>
      </c>
      <c r="K62" s="35">
        <f>'CUOTA LTP'!N22</f>
        <v>0</v>
      </c>
      <c r="L62" s="35">
        <f>'CUOTA LTP'!O22</f>
        <v>0.75470999999999999</v>
      </c>
      <c r="M62" s="35">
        <f>'CUOTA LTP'!P22</f>
        <v>0</v>
      </c>
      <c r="N62" s="10" t="s">
        <v>87</v>
      </c>
      <c r="O62" s="10">
        <f>'RESUMEN '!$B$3</f>
        <v>44726</v>
      </c>
      <c r="P62" s="31">
        <v>2022</v>
      </c>
      <c r="Q62" s="3"/>
    </row>
    <row r="63" spans="1:17">
      <c r="A63" s="3" t="s">
        <v>20</v>
      </c>
      <c r="B63" s="3" t="s">
        <v>80</v>
      </c>
      <c r="C63" s="31" t="s">
        <v>154</v>
      </c>
      <c r="D63" s="3" t="s">
        <v>95</v>
      </c>
      <c r="E63" s="173" t="str">
        <f>'CUOTA LTP'!C24</f>
        <v>MOROZIN BAYCIC MARIA ANA</v>
      </c>
      <c r="F63" s="173" t="s">
        <v>83</v>
      </c>
      <c r="G63" s="173" t="s">
        <v>84</v>
      </c>
      <c r="H63" s="174">
        <f>'CUOTA LTP'!E24</f>
        <v>14.26122</v>
      </c>
      <c r="I63" s="35">
        <f>'CUOTA LTP'!F24</f>
        <v>-15.820531000000001</v>
      </c>
      <c r="J63" s="35">
        <f>'CUOTA LTP'!G24</f>
        <v>-1.559311000000001</v>
      </c>
      <c r="K63" s="35">
        <f>'CUOTA LTP'!H24</f>
        <v>0</v>
      </c>
      <c r="L63" s="35">
        <f>'CUOTA LTP'!I24</f>
        <v>-1.559311000000001</v>
      </c>
      <c r="M63" s="35">
        <f>'CUOTA LTP'!J24</f>
        <v>0</v>
      </c>
      <c r="N63" s="10" t="s">
        <v>87</v>
      </c>
      <c r="O63" s="10">
        <f>'RESUMEN '!$B$3</f>
        <v>44726</v>
      </c>
      <c r="P63" s="31">
        <v>2022</v>
      </c>
      <c r="Q63" s="3"/>
    </row>
    <row r="64" spans="1:17">
      <c r="A64" s="3" t="s">
        <v>20</v>
      </c>
      <c r="B64" s="3" t="s">
        <v>80</v>
      </c>
      <c r="C64" s="31" t="s">
        <v>154</v>
      </c>
      <c r="D64" s="3" t="s">
        <v>95</v>
      </c>
      <c r="E64" s="173" t="str">
        <f>'CUOTA LTP'!C24</f>
        <v>MOROZIN BAYCIC MARIA ANA</v>
      </c>
      <c r="F64" s="173" t="s">
        <v>85</v>
      </c>
      <c r="G64" s="173" t="s">
        <v>86</v>
      </c>
      <c r="H64" s="174">
        <f>'CUOTA LTP'!E25</f>
        <v>1.55931</v>
      </c>
      <c r="I64" s="35">
        <f>'CUOTA LTP'!F25</f>
        <v>0</v>
      </c>
      <c r="J64" s="35">
        <f>'CUOTA LTP'!G25</f>
        <v>-1.0000000010279564E-6</v>
      </c>
      <c r="K64" s="35">
        <f>'CUOTA LTP'!H25</f>
        <v>0</v>
      </c>
      <c r="L64" s="35">
        <f>'CUOTA LTP'!I25</f>
        <v>-1.0000000010279564E-6</v>
      </c>
      <c r="M64" s="35">
        <f>'CUOTA LTP'!J25</f>
        <v>0</v>
      </c>
      <c r="N64" s="10" t="s">
        <v>87</v>
      </c>
      <c r="O64" s="10">
        <f>'RESUMEN '!$B$3</f>
        <v>44726</v>
      </c>
      <c r="P64" s="31">
        <v>2022</v>
      </c>
      <c r="Q64" s="3"/>
    </row>
    <row r="65" spans="1:17">
      <c r="A65" s="3" t="s">
        <v>20</v>
      </c>
      <c r="B65" s="3" t="s">
        <v>80</v>
      </c>
      <c r="C65" s="31" t="s">
        <v>154</v>
      </c>
      <c r="D65" s="3" t="s">
        <v>95</v>
      </c>
      <c r="E65" s="173" t="str">
        <f>'CUOTA LTP'!C24</f>
        <v>MOROZIN BAYCIC MARIA ANA</v>
      </c>
      <c r="F65" s="173" t="s">
        <v>83</v>
      </c>
      <c r="G65" s="173" t="s">
        <v>86</v>
      </c>
      <c r="H65" s="174">
        <f>'CUOTA LTP'!K24</f>
        <v>15.82053</v>
      </c>
      <c r="I65" s="35">
        <f>'CUOTA LTP'!L24</f>
        <v>-15.820531000000001</v>
      </c>
      <c r="J65" s="35">
        <f>'CUOTA LTP'!M24</f>
        <v>-1.0000000010279564E-6</v>
      </c>
      <c r="K65" s="35">
        <f>'CUOTA LTP'!N24</f>
        <v>0</v>
      </c>
      <c r="L65" s="35">
        <f>'CUOTA LTP'!O24</f>
        <v>-1.0000000010279564E-6</v>
      </c>
      <c r="M65" s="35">
        <f>'CUOTA LTP'!P24</f>
        <v>0</v>
      </c>
      <c r="N65" s="10" t="s">
        <v>87</v>
      </c>
      <c r="O65" s="10">
        <f>'RESUMEN '!$B$3</f>
        <v>44726</v>
      </c>
      <c r="P65" s="31">
        <v>2022</v>
      </c>
      <c r="Q65" s="3"/>
    </row>
    <row r="66" spans="1:17">
      <c r="A66" s="3" t="s">
        <v>20</v>
      </c>
      <c r="B66" s="3" t="s">
        <v>80</v>
      </c>
      <c r="C66" s="31" t="s">
        <v>154</v>
      </c>
      <c r="D66" s="3" t="s">
        <v>95</v>
      </c>
      <c r="E66" s="173" t="str">
        <f>'CUOTA LTP'!C26</f>
        <v>MOROZIN YURECIC MARIO</v>
      </c>
      <c r="F66" s="173" t="s">
        <v>83</v>
      </c>
      <c r="G66" s="173" t="s">
        <v>84</v>
      </c>
      <c r="H66" s="174">
        <f>'CUOTA LTP'!E26</f>
        <v>1.3169999999999999E-2</v>
      </c>
      <c r="I66" s="35">
        <f>'CUOTA LTP'!F26</f>
        <v>0</v>
      </c>
      <c r="J66" s="35">
        <f>'CUOTA LTP'!G26</f>
        <v>1.3169999999999999E-2</v>
      </c>
      <c r="K66" s="35">
        <f>'CUOTA LTP'!H26</f>
        <v>0</v>
      </c>
      <c r="L66" s="35">
        <f>'CUOTA LTP'!I26</f>
        <v>1.3169999999999999E-2</v>
      </c>
      <c r="M66" s="35">
        <f>'CUOTA LTP'!J26</f>
        <v>0</v>
      </c>
      <c r="N66" s="10" t="s">
        <v>87</v>
      </c>
      <c r="O66" s="10">
        <f>'RESUMEN '!$B$3</f>
        <v>44726</v>
      </c>
      <c r="P66" s="31">
        <v>2022</v>
      </c>
      <c r="Q66" s="3"/>
    </row>
    <row r="67" spans="1:17">
      <c r="A67" s="3" t="s">
        <v>20</v>
      </c>
      <c r="B67" s="3" t="s">
        <v>80</v>
      </c>
      <c r="C67" s="31" t="s">
        <v>154</v>
      </c>
      <c r="D67" s="3" t="s">
        <v>95</v>
      </c>
      <c r="E67" s="173" t="str">
        <f>'CUOTA LTP'!C26</f>
        <v>MOROZIN YURECIC MARIO</v>
      </c>
      <c r="F67" s="173" t="s">
        <v>85</v>
      </c>
      <c r="G67" s="173" t="s">
        <v>86</v>
      </c>
      <c r="H67" s="174">
        <f>'CUOTA LTP'!E27</f>
        <v>1.4400000000000001E-3</v>
      </c>
      <c r="I67" s="35">
        <f>'CUOTA LTP'!F27</f>
        <v>0</v>
      </c>
      <c r="J67" s="35">
        <f>'CUOTA LTP'!G27</f>
        <v>1.461E-2</v>
      </c>
      <c r="K67" s="35">
        <f>'CUOTA LTP'!H27</f>
        <v>0</v>
      </c>
      <c r="L67" s="35">
        <f>'CUOTA LTP'!I27</f>
        <v>1.461E-2</v>
      </c>
      <c r="M67" s="35">
        <f>'CUOTA LTP'!J27</f>
        <v>0</v>
      </c>
      <c r="N67" s="10" t="s">
        <v>87</v>
      </c>
      <c r="O67" s="10">
        <f>'RESUMEN '!$B$3</f>
        <v>44726</v>
      </c>
      <c r="P67" s="31">
        <v>2022</v>
      </c>
      <c r="Q67" s="3"/>
    </row>
    <row r="68" spans="1:17">
      <c r="A68" s="3" t="s">
        <v>20</v>
      </c>
      <c r="B68" s="3" t="s">
        <v>80</v>
      </c>
      <c r="C68" s="31" t="s">
        <v>154</v>
      </c>
      <c r="D68" s="3" t="s">
        <v>95</v>
      </c>
      <c r="E68" s="173" t="str">
        <f>'CUOTA LTP'!C26</f>
        <v>MOROZIN YURECIC MARIO</v>
      </c>
      <c r="F68" s="173" t="s">
        <v>83</v>
      </c>
      <c r="G68" s="173" t="s">
        <v>86</v>
      </c>
      <c r="H68" s="174">
        <f>'CUOTA LTP'!K26</f>
        <v>1.461E-2</v>
      </c>
      <c r="I68" s="35">
        <f>'CUOTA LTP'!L26</f>
        <v>0</v>
      </c>
      <c r="J68" s="35">
        <f>'CUOTA LTP'!M26</f>
        <v>1.461E-2</v>
      </c>
      <c r="K68" s="35">
        <f>'CUOTA LTP'!N26</f>
        <v>0</v>
      </c>
      <c r="L68" s="35">
        <f>'CUOTA LTP'!O26</f>
        <v>1.461E-2</v>
      </c>
      <c r="M68" s="35">
        <f>'CUOTA LTP'!P26</f>
        <v>0</v>
      </c>
      <c r="N68" s="10" t="s">
        <v>87</v>
      </c>
      <c r="O68" s="10">
        <f>'RESUMEN '!$B$3</f>
        <v>44726</v>
      </c>
      <c r="P68" s="31">
        <v>2022</v>
      </c>
      <c r="Q68" s="3"/>
    </row>
    <row r="69" spans="1:17">
      <c r="A69" s="3" t="s">
        <v>20</v>
      </c>
      <c r="B69" s="3" t="s">
        <v>80</v>
      </c>
      <c r="C69" s="31" t="s">
        <v>154</v>
      </c>
      <c r="D69" s="3" t="s">
        <v>95</v>
      </c>
      <c r="E69" s="173" t="str">
        <f>'CUOTA LTP'!C28</f>
        <v>MARLIMAR LIMITADA SOC. PESQ</v>
      </c>
      <c r="F69" s="173" t="s">
        <v>83</v>
      </c>
      <c r="G69" s="173" t="s">
        <v>84</v>
      </c>
      <c r="H69" s="174">
        <f>'CUOTA LTP'!E28</f>
        <v>7.7001900000000001</v>
      </c>
      <c r="I69" s="35">
        <f>'CUOTA LTP'!F28</f>
        <v>0</v>
      </c>
      <c r="J69" s="35">
        <f>'CUOTA LTP'!G28</f>
        <v>7.7001900000000001</v>
      </c>
      <c r="K69" s="35">
        <f>'CUOTA LTP'!H28</f>
        <v>0</v>
      </c>
      <c r="L69" s="35">
        <f>'CUOTA LTP'!I28</f>
        <v>7.7001900000000001</v>
      </c>
      <c r="M69" s="35">
        <f>'CUOTA LTP'!J28</f>
        <v>0</v>
      </c>
      <c r="N69" s="10" t="s">
        <v>87</v>
      </c>
      <c r="O69" s="10">
        <f>'RESUMEN '!$B$3</f>
        <v>44726</v>
      </c>
      <c r="P69" s="31">
        <v>2022</v>
      </c>
      <c r="Q69" s="3"/>
    </row>
    <row r="70" spans="1:17">
      <c r="A70" s="3" t="s">
        <v>20</v>
      </c>
      <c r="B70" s="3" t="s">
        <v>80</v>
      </c>
      <c r="C70" s="31" t="s">
        <v>154</v>
      </c>
      <c r="D70" s="3" t="s">
        <v>95</v>
      </c>
      <c r="E70" s="173" t="str">
        <f>'CUOTA LTP'!C28</f>
        <v>MARLIMAR LIMITADA SOC. PESQ</v>
      </c>
      <c r="F70" s="173" t="s">
        <v>85</v>
      </c>
      <c r="G70" s="173" t="s">
        <v>86</v>
      </c>
      <c r="H70" s="174">
        <f>'CUOTA LTP'!E29</f>
        <v>0.84192999999999996</v>
      </c>
      <c r="I70" s="35">
        <f>'CUOTA LTP'!F29</f>
        <v>0</v>
      </c>
      <c r="J70" s="35">
        <f>'CUOTA LTP'!G29</f>
        <v>8.5421200000000006</v>
      </c>
      <c r="K70" s="35">
        <f>'CUOTA LTP'!H29</f>
        <v>0</v>
      </c>
      <c r="L70" s="35">
        <f>'CUOTA LTP'!I29</f>
        <v>8.5421200000000006</v>
      </c>
      <c r="M70" s="35">
        <f>'CUOTA LTP'!J29</f>
        <v>0</v>
      </c>
      <c r="N70" s="10" t="s">
        <v>87</v>
      </c>
      <c r="O70" s="10">
        <f>'RESUMEN '!$B$3</f>
        <v>44726</v>
      </c>
      <c r="P70" s="31">
        <v>2022</v>
      </c>
      <c r="Q70" s="3"/>
    </row>
    <row r="71" spans="1:17">
      <c r="A71" s="3" t="s">
        <v>20</v>
      </c>
      <c r="B71" s="3" t="s">
        <v>80</v>
      </c>
      <c r="C71" s="31" t="s">
        <v>154</v>
      </c>
      <c r="D71" s="3" t="s">
        <v>95</v>
      </c>
      <c r="E71" s="173" t="str">
        <f>'CUOTA LTP'!C28</f>
        <v>MARLIMAR LIMITADA SOC. PESQ</v>
      </c>
      <c r="F71" s="173" t="s">
        <v>83</v>
      </c>
      <c r="G71" s="173" t="s">
        <v>86</v>
      </c>
      <c r="H71" s="174">
        <f>'CUOTA LTP'!K28</f>
        <v>8.5421200000000006</v>
      </c>
      <c r="I71" s="35">
        <f>'CUOTA LTP'!L28</f>
        <v>0</v>
      </c>
      <c r="J71" s="35">
        <f>'CUOTA LTP'!M28</f>
        <v>8.5421200000000006</v>
      </c>
      <c r="K71" s="35">
        <f>'CUOTA LTP'!N28</f>
        <v>0</v>
      </c>
      <c r="L71" s="35">
        <f>'CUOTA LTP'!O28</f>
        <v>8.5421200000000006</v>
      </c>
      <c r="M71" s="35">
        <f>'CUOTA LTP'!P28</f>
        <v>0</v>
      </c>
      <c r="N71" s="10" t="s">
        <v>87</v>
      </c>
      <c r="O71" s="10">
        <f>'RESUMEN '!$B$3</f>
        <v>44726</v>
      </c>
      <c r="P71" s="31">
        <v>2022</v>
      </c>
      <c r="Q71" s="3"/>
    </row>
    <row r="72" spans="1:17">
      <c r="A72" s="3" t="s">
        <v>20</v>
      </c>
      <c r="B72" s="3" t="s">
        <v>80</v>
      </c>
      <c r="C72" s="31" t="s">
        <v>154</v>
      </c>
      <c r="D72" s="3" t="s">
        <v>95</v>
      </c>
      <c r="E72" s="173" t="str">
        <f>'CUOTA LTP'!C30</f>
        <v>PACIFICBLU SPA.</v>
      </c>
      <c r="F72" s="173" t="s">
        <v>83</v>
      </c>
      <c r="G72" s="173" t="s">
        <v>84</v>
      </c>
      <c r="H72" s="174">
        <f>'CUOTA LTP'!E30</f>
        <v>0.35752</v>
      </c>
      <c r="I72" s="35">
        <f>'CUOTA LTP'!F30</f>
        <v>8.4580000000000002</v>
      </c>
      <c r="J72" s="35">
        <f>'CUOTA LTP'!G30</f>
        <v>8.8155199999999994</v>
      </c>
      <c r="K72" s="35">
        <f>'CUOTA LTP'!H30</f>
        <v>0</v>
      </c>
      <c r="L72" s="35">
        <f>'CUOTA LTP'!I30</f>
        <v>8.8155199999999994</v>
      </c>
      <c r="M72" s="35">
        <f>'CUOTA LTP'!J30</f>
        <v>0</v>
      </c>
      <c r="N72" s="10" t="s">
        <v>87</v>
      </c>
      <c r="O72" s="10">
        <f>'RESUMEN '!$B$3</f>
        <v>44726</v>
      </c>
      <c r="P72" s="31">
        <v>2022</v>
      </c>
      <c r="Q72" s="3"/>
    </row>
    <row r="73" spans="1:17">
      <c r="A73" s="3" t="s">
        <v>20</v>
      </c>
      <c r="B73" s="3" t="s">
        <v>80</v>
      </c>
      <c r="C73" s="31" t="s">
        <v>154</v>
      </c>
      <c r="D73" s="3" t="s">
        <v>95</v>
      </c>
      <c r="E73" s="173" t="str">
        <f>'CUOTA LTP'!C30</f>
        <v>PACIFICBLU SPA.</v>
      </c>
      <c r="F73" s="173" t="s">
        <v>85</v>
      </c>
      <c r="G73" s="173" t="s">
        <v>86</v>
      </c>
      <c r="H73" s="174">
        <f>'CUOTA LTP'!E31</f>
        <v>3.909E-2</v>
      </c>
      <c r="I73" s="35">
        <f>'CUOTA LTP'!F31</f>
        <v>0</v>
      </c>
      <c r="J73" s="35">
        <f>'CUOTA LTP'!G31</f>
        <v>8.8546099999999992</v>
      </c>
      <c r="K73" s="35">
        <f>'CUOTA LTP'!H31</f>
        <v>0</v>
      </c>
      <c r="L73" s="35">
        <f>'CUOTA LTP'!I31</f>
        <v>8.8546099999999992</v>
      </c>
      <c r="M73" s="35">
        <f>'CUOTA LTP'!J31</f>
        <v>0</v>
      </c>
      <c r="N73" s="10" t="s">
        <v>87</v>
      </c>
      <c r="O73" s="10">
        <f>'RESUMEN '!$B$3</f>
        <v>44726</v>
      </c>
      <c r="P73" s="31">
        <v>2022</v>
      </c>
      <c r="Q73" s="3"/>
    </row>
    <row r="74" spans="1:17">
      <c r="A74" s="3" t="s">
        <v>20</v>
      </c>
      <c r="B74" s="3" t="s">
        <v>80</v>
      </c>
      <c r="C74" s="31" t="s">
        <v>154</v>
      </c>
      <c r="D74" s="3" t="s">
        <v>95</v>
      </c>
      <c r="E74" s="173" t="str">
        <f>'CUOTA LTP'!C30</f>
        <v>PACIFICBLU SPA.</v>
      </c>
      <c r="F74" s="173" t="s">
        <v>83</v>
      </c>
      <c r="G74" s="173" t="s">
        <v>86</v>
      </c>
      <c r="H74" s="174">
        <f>'CUOTA LTP'!K30</f>
        <v>0.39661000000000002</v>
      </c>
      <c r="I74" s="35">
        <f>'CUOTA LTP'!L30</f>
        <v>8.4580000000000002</v>
      </c>
      <c r="J74" s="35">
        <f>'CUOTA LTP'!M30</f>
        <v>8.854610000000001</v>
      </c>
      <c r="K74" s="35">
        <f>'CUOTA LTP'!N30</f>
        <v>0</v>
      </c>
      <c r="L74" s="35">
        <f>'CUOTA LTP'!O30</f>
        <v>8.854610000000001</v>
      </c>
      <c r="M74" s="35">
        <f>'CUOTA LTP'!P30</f>
        <v>0</v>
      </c>
      <c r="N74" s="10" t="s">
        <v>87</v>
      </c>
      <c r="O74" s="10">
        <f>'RESUMEN '!$B$3</f>
        <v>44726</v>
      </c>
      <c r="P74" s="31">
        <v>2022</v>
      </c>
      <c r="Q74" s="3"/>
    </row>
    <row r="75" spans="1:17">
      <c r="A75" s="3" t="s">
        <v>20</v>
      </c>
      <c r="B75" s="3" t="s">
        <v>80</v>
      </c>
      <c r="C75" s="31" t="s">
        <v>154</v>
      </c>
      <c r="D75" s="3" t="s">
        <v>95</v>
      </c>
      <c r="E75" s="173" t="str">
        <f>'CUOTA LTP'!C32</f>
        <v>DA VENEZIA RETAMALES ANTONIO</v>
      </c>
      <c r="F75" s="173" t="s">
        <v>83</v>
      </c>
      <c r="G75" s="173" t="s">
        <v>84</v>
      </c>
      <c r="H75" s="174">
        <f>'CUOTA LTP'!E32</f>
        <v>4.3899999999999998E-3</v>
      </c>
      <c r="I75" s="35">
        <f>'CUOTA LTP'!F32</f>
        <v>0</v>
      </c>
      <c r="J75" s="35">
        <f>'CUOTA LTP'!G32</f>
        <v>4.3899999999999998E-3</v>
      </c>
      <c r="K75" s="35">
        <f>'CUOTA LTP'!H32</f>
        <v>0</v>
      </c>
      <c r="L75" s="35">
        <f>'CUOTA LTP'!I32</f>
        <v>4.3899999999999998E-3</v>
      </c>
      <c r="M75" s="35">
        <f>'CUOTA LTP'!J32</f>
        <v>0</v>
      </c>
      <c r="N75" s="10" t="s">
        <v>87</v>
      </c>
      <c r="O75" s="10">
        <f>'RESUMEN '!$B$3</f>
        <v>44726</v>
      </c>
      <c r="P75" s="31">
        <v>2022</v>
      </c>
      <c r="Q75" s="3"/>
    </row>
    <row r="76" spans="1:17">
      <c r="A76" s="3" t="s">
        <v>20</v>
      </c>
      <c r="B76" s="3" t="s">
        <v>80</v>
      </c>
      <c r="C76" s="31" t="s">
        <v>154</v>
      </c>
      <c r="D76" s="3" t="s">
        <v>95</v>
      </c>
      <c r="E76" s="173" t="str">
        <f>'CUOTA LTP'!C32</f>
        <v>DA VENEZIA RETAMALES ANTONIO</v>
      </c>
      <c r="F76" s="173" t="s">
        <v>85</v>
      </c>
      <c r="G76" s="173" t="s">
        <v>86</v>
      </c>
      <c r="H76" s="174">
        <f>'CUOTA LTP'!E33</f>
        <v>4.8000000000000001E-4</v>
      </c>
      <c r="I76" s="35">
        <f>'CUOTA LTP'!F33</f>
        <v>0</v>
      </c>
      <c r="J76" s="35">
        <f>'CUOTA LTP'!G33</f>
        <v>4.8700000000000002E-3</v>
      </c>
      <c r="K76" s="35">
        <f>'CUOTA LTP'!H33</f>
        <v>0</v>
      </c>
      <c r="L76" s="35">
        <f>'CUOTA LTP'!I33</f>
        <v>4.8700000000000002E-3</v>
      </c>
      <c r="M76" s="35">
        <f>'CUOTA LTP'!J33</f>
        <v>0</v>
      </c>
      <c r="N76" s="10" t="s">
        <v>87</v>
      </c>
      <c r="O76" s="10">
        <f>'RESUMEN '!$B$3</f>
        <v>44726</v>
      </c>
      <c r="P76" s="31">
        <v>2022</v>
      </c>
      <c r="Q76" s="3"/>
    </row>
    <row r="77" spans="1:17">
      <c r="A77" s="3" t="s">
        <v>20</v>
      </c>
      <c r="B77" s="3" t="s">
        <v>80</v>
      </c>
      <c r="C77" s="31" t="s">
        <v>154</v>
      </c>
      <c r="D77" s="3" t="s">
        <v>95</v>
      </c>
      <c r="E77" s="173" t="str">
        <f>'CUOTA LTP'!C32</f>
        <v>DA VENEZIA RETAMALES ANTONIO</v>
      </c>
      <c r="F77" s="173" t="s">
        <v>83</v>
      </c>
      <c r="G77" s="173" t="s">
        <v>86</v>
      </c>
      <c r="H77" s="174">
        <f>'CUOTA LTP'!K32</f>
        <v>4.8700000000000002E-3</v>
      </c>
      <c r="I77" s="35">
        <f>'CUOTA LTP'!L32</f>
        <v>0</v>
      </c>
      <c r="J77" s="35">
        <f>'CUOTA LTP'!M32</f>
        <v>4.8700000000000002E-3</v>
      </c>
      <c r="K77" s="35">
        <f>'CUOTA LTP'!N32</f>
        <v>0</v>
      </c>
      <c r="L77" s="35">
        <f>'CUOTA LTP'!O32</f>
        <v>4.8700000000000002E-3</v>
      </c>
      <c r="M77" s="35">
        <f>'CUOTA LTP'!P32</f>
        <v>0</v>
      </c>
      <c r="N77" s="10" t="s">
        <v>87</v>
      </c>
      <c r="O77" s="10">
        <f>'RESUMEN '!$B$3</f>
        <v>44726</v>
      </c>
      <c r="P77" s="31">
        <v>2022</v>
      </c>
      <c r="Q77" s="3"/>
    </row>
    <row r="78" spans="1:17">
      <c r="A78" s="3" t="s">
        <v>20</v>
      </c>
      <c r="B78" s="3" t="s">
        <v>80</v>
      </c>
      <c r="C78" s="31" t="s">
        <v>154</v>
      </c>
      <c r="D78" s="3" t="s">
        <v>95</v>
      </c>
      <c r="E78" s="173" t="str">
        <f>'CUOTA LTP'!C34</f>
        <v>ENFERMAR LTDA. SOC. PESQ.</v>
      </c>
      <c r="F78" s="173" t="s">
        <v>83</v>
      </c>
      <c r="G78" s="173" t="s">
        <v>84</v>
      </c>
      <c r="H78" s="174">
        <f>'CUOTA LTP'!E34</f>
        <v>6.1460000000000001E-2</v>
      </c>
      <c r="I78" s="35">
        <f>'CUOTA LTP'!F34</f>
        <v>0</v>
      </c>
      <c r="J78" s="35">
        <f>'CUOTA LTP'!G34</f>
        <v>6.1460000000000001E-2</v>
      </c>
      <c r="K78" s="35">
        <f>'CUOTA LTP'!H34</f>
        <v>0</v>
      </c>
      <c r="L78" s="35">
        <f>'CUOTA LTP'!I34</f>
        <v>6.1460000000000001E-2</v>
      </c>
      <c r="M78" s="35">
        <f>'CUOTA LTP'!J34</f>
        <v>0</v>
      </c>
      <c r="N78" s="10" t="s">
        <v>87</v>
      </c>
      <c r="O78" s="10">
        <f>'RESUMEN '!$B$3</f>
        <v>44726</v>
      </c>
      <c r="P78" s="31">
        <v>2022</v>
      </c>
      <c r="Q78" s="3"/>
    </row>
    <row r="79" spans="1:17">
      <c r="A79" s="3" t="s">
        <v>20</v>
      </c>
      <c r="B79" s="3" t="s">
        <v>80</v>
      </c>
      <c r="C79" s="31" t="s">
        <v>154</v>
      </c>
      <c r="D79" s="3" t="s">
        <v>95</v>
      </c>
      <c r="E79" s="173" t="str">
        <f>'CUOTA LTP'!C34</f>
        <v>ENFERMAR LTDA. SOC. PESQ.</v>
      </c>
      <c r="F79" s="173" t="s">
        <v>85</v>
      </c>
      <c r="G79" s="173" t="s">
        <v>86</v>
      </c>
      <c r="H79" s="174">
        <f>'CUOTA LTP'!E35</f>
        <v>6.7200000000000003E-3</v>
      </c>
      <c r="I79" s="35">
        <f>'CUOTA LTP'!F35</f>
        <v>0</v>
      </c>
      <c r="J79" s="35">
        <f>'CUOTA LTP'!G35</f>
        <v>6.8180000000000004E-2</v>
      </c>
      <c r="K79" s="35">
        <f>'CUOTA LTP'!H35</f>
        <v>0</v>
      </c>
      <c r="L79" s="35">
        <f>'CUOTA LTP'!I35</f>
        <v>6.8180000000000004E-2</v>
      </c>
      <c r="M79" s="35">
        <f>'CUOTA LTP'!J35</f>
        <v>0</v>
      </c>
      <c r="N79" s="10" t="s">
        <v>87</v>
      </c>
      <c r="O79" s="10">
        <f>'RESUMEN '!$B$3</f>
        <v>44726</v>
      </c>
      <c r="P79" s="31">
        <v>2022</v>
      </c>
      <c r="Q79" s="3"/>
    </row>
    <row r="80" spans="1:17">
      <c r="A80" s="3" t="s">
        <v>20</v>
      </c>
      <c r="B80" s="3" t="s">
        <v>80</v>
      </c>
      <c r="C80" s="31" t="s">
        <v>154</v>
      </c>
      <c r="D80" s="3" t="s">
        <v>95</v>
      </c>
      <c r="E80" s="173" t="str">
        <f>'CUOTA LTP'!C34</f>
        <v>ENFERMAR LTDA. SOC. PESQ.</v>
      </c>
      <c r="F80" s="173" t="s">
        <v>83</v>
      </c>
      <c r="G80" s="173" t="s">
        <v>86</v>
      </c>
      <c r="H80" s="174">
        <f>'CUOTA LTP'!K34</f>
        <v>6.8180000000000004E-2</v>
      </c>
      <c r="I80" s="35">
        <f>'CUOTA LTP'!L34</f>
        <v>0</v>
      </c>
      <c r="J80" s="35">
        <f>'CUOTA LTP'!M34</f>
        <v>6.8180000000000004E-2</v>
      </c>
      <c r="K80" s="35">
        <f>'CUOTA LTP'!N34</f>
        <v>0</v>
      </c>
      <c r="L80" s="35">
        <f>'CUOTA LTP'!O34</f>
        <v>6.8180000000000004E-2</v>
      </c>
      <c r="M80" s="35">
        <f>'CUOTA LTP'!P34</f>
        <v>0</v>
      </c>
      <c r="N80" s="10" t="s">
        <v>87</v>
      </c>
      <c r="O80" s="10">
        <f>'RESUMEN '!$B$3</f>
        <v>44726</v>
      </c>
      <c r="P80" s="31">
        <v>2022</v>
      </c>
      <c r="Q80" s="3"/>
    </row>
    <row r="81" spans="1:17">
      <c r="A81" s="31" t="s">
        <v>20</v>
      </c>
      <c r="B81" s="31" t="s">
        <v>80</v>
      </c>
      <c r="C81" s="31" t="s">
        <v>154</v>
      </c>
      <c r="D81" s="31" t="s">
        <v>95</v>
      </c>
      <c r="E81" s="173" t="str">
        <f>'CUOTA LTP'!C36</f>
        <v>COMERCIALIZADORA SIMON SEAFOOD LIMITADA</v>
      </c>
      <c r="F81" s="173" t="s">
        <v>83</v>
      </c>
      <c r="G81" s="173" t="s">
        <v>84</v>
      </c>
      <c r="H81" s="174">
        <f>'CUOTA LTP'!E36</f>
        <v>9.6579999999999999E-2</v>
      </c>
      <c r="I81" s="35">
        <f>'CUOTA LTP'!F36</f>
        <v>0</v>
      </c>
      <c r="J81" s="35">
        <f>'CUOTA LTP'!G36</f>
        <v>9.6579999999999999E-2</v>
      </c>
      <c r="K81" s="35">
        <f>'CUOTA LTP'!H36</f>
        <v>0</v>
      </c>
      <c r="L81" s="35">
        <f>'CUOTA LTP'!I36</f>
        <v>9.6579999999999999E-2</v>
      </c>
      <c r="M81" s="35">
        <f>'CUOTA LTP'!J36</f>
        <v>0</v>
      </c>
      <c r="N81" s="10" t="s">
        <v>87</v>
      </c>
      <c r="O81" s="10">
        <f>'RESUMEN '!$B$3</f>
        <v>44726</v>
      </c>
      <c r="P81" s="31">
        <v>2022</v>
      </c>
      <c r="Q81" s="31"/>
    </row>
    <row r="82" spans="1:17">
      <c r="A82" s="31" t="s">
        <v>20</v>
      </c>
      <c r="B82" s="31" t="s">
        <v>80</v>
      </c>
      <c r="C82" s="31" t="s">
        <v>154</v>
      </c>
      <c r="D82" s="31" t="s">
        <v>95</v>
      </c>
      <c r="E82" s="173" t="str">
        <f>'CUOTA LTP'!C36</f>
        <v>COMERCIALIZADORA SIMON SEAFOOD LIMITADA</v>
      </c>
      <c r="F82" s="173" t="s">
        <v>85</v>
      </c>
      <c r="G82" s="173" t="s">
        <v>86</v>
      </c>
      <c r="H82" s="174">
        <f>'CUOTA LTP'!E37</f>
        <v>1.056E-2</v>
      </c>
      <c r="I82" s="35">
        <f>'CUOTA LTP'!F37</f>
        <v>0</v>
      </c>
      <c r="J82" s="35">
        <f>'CUOTA LTP'!G37</f>
        <v>0.10714</v>
      </c>
      <c r="K82" s="35">
        <f>'CUOTA LTP'!H37</f>
        <v>0</v>
      </c>
      <c r="L82" s="35">
        <f>'CUOTA LTP'!I37</f>
        <v>0.10714</v>
      </c>
      <c r="M82" s="35">
        <f>'CUOTA LTP'!J37</f>
        <v>0</v>
      </c>
      <c r="N82" s="10" t="s">
        <v>87</v>
      </c>
      <c r="O82" s="10">
        <f>'RESUMEN '!$B$3</f>
        <v>44726</v>
      </c>
      <c r="P82" s="31">
        <v>2022</v>
      </c>
      <c r="Q82" s="31"/>
    </row>
    <row r="83" spans="1:17">
      <c r="A83" s="31" t="s">
        <v>20</v>
      </c>
      <c r="B83" s="31" t="s">
        <v>80</v>
      </c>
      <c r="C83" s="31" t="s">
        <v>154</v>
      </c>
      <c r="D83" s="31" t="s">
        <v>95</v>
      </c>
      <c r="E83" s="173" t="str">
        <f>'CUOTA LTP'!C36</f>
        <v>COMERCIALIZADORA SIMON SEAFOOD LIMITADA</v>
      </c>
      <c r="F83" s="173" t="s">
        <v>83</v>
      </c>
      <c r="G83" s="173" t="s">
        <v>86</v>
      </c>
      <c r="H83" s="174">
        <f>'CUOTA LTP'!K36</f>
        <v>0.10714</v>
      </c>
      <c r="I83" s="35">
        <f>'CUOTA LTP'!L36</f>
        <v>0</v>
      </c>
      <c r="J83" s="35">
        <f>'CUOTA LTP'!M36</f>
        <v>0.10714</v>
      </c>
      <c r="K83" s="35">
        <f>'CUOTA LTP'!N36</f>
        <v>0</v>
      </c>
      <c r="L83" s="35">
        <f>'CUOTA LTP'!O36</f>
        <v>0.10714</v>
      </c>
      <c r="M83" s="35">
        <f>'CUOTA LTP'!P36</f>
        <v>0</v>
      </c>
      <c r="N83" s="10" t="s">
        <v>87</v>
      </c>
      <c r="O83" s="10">
        <f>'RESUMEN '!$B$3</f>
        <v>44726</v>
      </c>
      <c r="P83" s="31">
        <v>2022</v>
      </c>
      <c r="Q83" s="31"/>
    </row>
    <row r="84" spans="1:17">
      <c r="A84" s="31" t="s">
        <v>20</v>
      </c>
      <c r="B84" s="31" t="s">
        <v>80</v>
      </c>
      <c r="C84" s="31" t="s">
        <v>154</v>
      </c>
      <c r="D84" s="31" t="s">
        <v>95</v>
      </c>
      <c r="E84" s="173" t="str">
        <f>'CUOTA LTP'!C38</f>
        <v>SOCIEDAD PESQUERA NORDIOMAR SpA</v>
      </c>
      <c r="F84" s="173" t="s">
        <v>83</v>
      </c>
      <c r="G84" s="173" t="s">
        <v>84</v>
      </c>
      <c r="H84" s="174">
        <f>'CUOTA LTP'!E38</f>
        <v>5.7070000000000003E-2</v>
      </c>
      <c r="I84" s="35">
        <f>'CUOTA LTP'!F38</f>
        <v>0</v>
      </c>
      <c r="J84" s="35">
        <f>'CUOTA LTP'!G38</f>
        <v>5.7070000000000003E-2</v>
      </c>
      <c r="K84" s="35">
        <f>'CUOTA LTP'!H38</f>
        <v>0</v>
      </c>
      <c r="L84" s="35">
        <f>'CUOTA LTP'!I38</f>
        <v>5.7070000000000003E-2</v>
      </c>
      <c r="M84" s="35">
        <f>'CUOTA LTP'!J38</f>
        <v>0</v>
      </c>
      <c r="N84" s="10" t="s">
        <v>87</v>
      </c>
      <c r="O84" s="10">
        <f>'RESUMEN '!$B$3</f>
        <v>44726</v>
      </c>
      <c r="P84" s="31">
        <v>2022</v>
      </c>
      <c r="Q84" s="31"/>
    </row>
    <row r="85" spans="1:17">
      <c r="A85" s="31" t="s">
        <v>20</v>
      </c>
      <c r="B85" s="31" t="s">
        <v>80</v>
      </c>
      <c r="C85" s="31" t="s">
        <v>154</v>
      </c>
      <c r="D85" s="31" t="s">
        <v>95</v>
      </c>
      <c r="E85" s="173" t="str">
        <f>'CUOTA LTP'!C38</f>
        <v>SOCIEDAD PESQUERA NORDIOMAR SpA</v>
      </c>
      <c r="F85" s="173" t="s">
        <v>85</v>
      </c>
      <c r="G85" s="173" t="s">
        <v>86</v>
      </c>
      <c r="H85" s="174">
        <f>'CUOTA LTP'!E39</f>
        <v>6.2399999999999999E-3</v>
      </c>
      <c r="I85" s="35">
        <f>'CUOTA LTP'!F39</f>
        <v>0</v>
      </c>
      <c r="J85" s="35">
        <f>'CUOTA LTP'!G39</f>
        <v>6.3310000000000005E-2</v>
      </c>
      <c r="K85" s="35">
        <f>'CUOTA LTP'!H39</f>
        <v>0</v>
      </c>
      <c r="L85" s="35">
        <f>'CUOTA LTP'!I39</f>
        <v>6.3310000000000005E-2</v>
      </c>
      <c r="M85" s="35">
        <f>'CUOTA LTP'!J39</f>
        <v>0</v>
      </c>
      <c r="N85" s="10" t="s">
        <v>87</v>
      </c>
      <c r="O85" s="10">
        <f>'RESUMEN '!$B$3</f>
        <v>44726</v>
      </c>
      <c r="P85" s="31">
        <v>2022</v>
      </c>
      <c r="Q85" s="31"/>
    </row>
    <row r="86" spans="1:17">
      <c r="A86" s="31" t="s">
        <v>20</v>
      </c>
      <c r="B86" s="31" t="s">
        <v>80</v>
      </c>
      <c r="C86" s="31" t="s">
        <v>154</v>
      </c>
      <c r="D86" s="31" t="s">
        <v>95</v>
      </c>
      <c r="E86" s="173" t="str">
        <f>'CUOTA LTP'!C38</f>
        <v>SOCIEDAD PESQUERA NORDIOMAR SpA</v>
      </c>
      <c r="F86" s="173" t="s">
        <v>83</v>
      </c>
      <c r="G86" s="173" t="s">
        <v>86</v>
      </c>
      <c r="H86" s="174">
        <f>'CUOTA LTP'!K38</f>
        <v>6.3310000000000005E-2</v>
      </c>
      <c r="I86" s="35">
        <f>'CUOTA LTP'!L38</f>
        <v>0</v>
      </c>
      <c r="J86" s="35">
        <f>'CUOTA LTP'!M38</f>
        <v>6.3310000000000005E-2</v>
      </c>
      <c r="K86" s="35">
        <f>'CUOTA LTP'!N38</f>
        <v>0</v>
      </c>
      <c r="L86" s="35">
        <f>'CUOTA LTP'!O38</f>
        <v>6.3310000000000005E-2</v>
      </c>
      <c r="M86" s="35">
        <f>'CUOTA LTP'!P38</f>
        <v>0</v>
      </c>
      <c r="N86" s="10" t="s">
        <v>87</v>
      </c>
      <c r="O86" s="10">
        <f>'RESUMEN '!$B$3</f>
        <v>44726</v>
      </c>
      <c r="P86" s="31">
        <v>2022</v>
      </c>
      <c r="Q86" s="31"/>
    </row>
    <row r="87" spans="1:17">
      <c r="A87" s="31" t="s">
        <v>20</v>
      </c>
      <c r="B87" s="31" t="s">
        <v>80</v>
      </c>
      <c r="C87" s="31" t="s">
        <v>154</v>
      </c>
      <c r="D87" s="31" t="s">
        <v>95</v>
      </c>
      <c r="E87" s="173" t="str">
        <f>'CUOTA LTP'!C42</f>
        <v>ALIMENTOS ALSAN LIMITADA</v>
      </c>
      <c r="F87" s="173" t="s">
        <v>83</v>
      </c>
      <c r="G87" s="173" t="s">
        <v>84</v>
      </c>
      <c r="H87" s="174">
        <f>'CUOTA LTP'!E42</f>
        <v>20.04035</v>
      </c>
      <c r="I87" s="35">
        <f>'CUOTA LTP'!F42</f>
        <v>-22.231543152499995</v>
      </c>
      <c r="J87" s="35">
        <f>'CUOTA LTP'!G42</f>
        <v>-2.191193152499995</v>
      </c>
      <c r="K87" s="35">
        <f>'CUOTA LTP'!H42</f>
        <v>0</v>
      </c>
      <c r="L87" s="35">
        <f>'CUOTA LTP'!I42</f>
        <v>-2.191193152499995</v>
      </c>
      <c r="M87" s="35">
        <f>'CUOTA LTP'!J42</f>
        <v>0</v>
      </c>
      <c r="N87" s="10" t="s">
        <v>87</v>
      </c>
      <c r="O87" s="10">
        <f>'RESUMEN '!$B$3</f>
        <v>44726</v>
      </c>
      <c r="P87" s="31">
        <v>2022</v>
      </c>
      <c r="Q87" s="31"/>
    </row>
    <row r="88" spans="1:17">
      <c r="A88" s="31" t="s">
        <v>20</v>
      </c>
      <c r="B88" s="31" t="s">
        <v>80</v>
      </c>
      <c r="C88" s="31" t="s">
        <v>154</v>
      </c>
      <c r="D88" s="31" t="s">
        <v>95</v>
      </c>
      <c r="E88" s="173" t="str">
        <f>'CUOTA LTP'!C42</f>
        <v>ALIMENTOS ALSAN LIMITADA</v>
      </c>
      <c r="F88" s="173" t="s">
        <v>85</v>
      </c>
      <c r="G88" s="173" t="s">
        <v>86</v>
      </c>
      <c r="H88" s="174">
        <f>'CUOTA LTP'!E43</f>
        <v>2.1911999999999998</v>
      </c>
      <c r="I88" s="35">
        <f>'CUOTA LTP'!F43</f>
        <v>0</v>
      </c>
      <c r="J88" s="35">
        <f>'CUOTA LTP'!G43</f>
        <v>6.84750000479184E-6</v>
      </c>
      <c r="K88" s="35">
        <f>'CUOTA LTP'!H43</f>
        <v>0</v>
      </c>
      <c r="L88" s="35">
        <f>'CUOTA LTP'!I43</f>
        <v>6.84750000479184E-6</v>
      </c>
      <c r="M88" s="35">
        <f>'CUOTA LTP'!J43</f>
        <v>0</v>
      </c>
      <c r="N88" s="10" t="s">
        <v>87</v>
      </c>
      <c r="O88" s="10">
        <f>'RESUMEN '!$B$3</f>
        <v>44726</v>
      </c>
      <c r="P88" s="31">
        <v>2022</v>
      </c>
      <c r="Q88" s="31"/>
    </row>
    <row r="89" spans="1:17">
      <c r="A89" s="31" t="s">
        <v>20</v>
      </c>
      <c r="B89" s="31" t="s">
        <v>80</v>
      </c>
      <c r="C89" s="31" t="s">
        <v>154</v>
      </c>
      <c r="D89" s="31" t="s">
        <v>95</v>
      </c>
      <c r="E89" s="173" t="str">
        <f>'CUOTA LTP'!C42</f>
        <v>ALIMENTOS ALSAN LIMITADA</v>
      </c>
      <c r="F89" s="173" t="s">
        <v>83</v>
      </c>
      <c r="G89" s="173" t="s">
        <v>86</v>
      </c>
      <c r="H89" s="174">
        <f>'CUOTA LTP'!K42</f>
        <v>22.231549999999999</v>
      </c>
      <c r="I89" s="35">
        <f>'CUOTA LTP'!L42</f>
        <v>-22.231543152499995</v>
      </c>
      <c r="J89" s="35">
        <f>'CUOTA LTP'!M42</f>
        <v>6.8475000034595723E-6</v>
      </c>
      <c r="K89" s="35">
        <f>'CUOTA LTP'!N42</f>
        <v>0</v>
      </c>
      <c r="L89" s="35">
        <f>'CUOTA LTP'!O42</f>
        <v>6.8475000034595723E-6</v>
      </c>
      <c r="M89" s="35">
        <f>'CUOTA LTP'!P42</f>
        <v>0</v>
      </c>
      <c r="N89" s="10" t="s">
        <v>87</v>
      </c>
      <c r="O89" s="10">
        <f>'RESUMEN '!$B$3</f>
        <v>44726</v>
      </c>
      <c r="P89" s="31">
        <v>2022</v>
      </c>
      <c r="Q89" s="31"/>
    </row>
    <row r="90" spans="1:17">
      <c r="A90" s="3" t="s">
        <v>20</v>
      </c>
      <c r="B90" s="3" t="s">
        <v>80</v>
      </c>
      <c r="C90" s="31" t="s">
        <v>154</v>
      </c>
      <c r="D90" s="3" t="s">
        <v>95</v>
      </c>
      <c r="E90" s="173" t="str">
        <f>'CUOTA LTP'!C46</f>
        <v>RUBIO Y MAUAD LTDA.</v>
      </c>
      <c r="F90" s="173" t="s">
        <v>83</v>
      </c>
      <c r="G90" s="173" t="s">
        <v>84</v>
      </c>
      <c r="H90" s="174">
        <f>'CUOTA LTP'!E46</f>
        <v>15.19735</v>
      </c>
      <c r="I90" s="35">
        <f>'CUOTA LTP'!F46</f>
        <v>0</v>
      </c>
      <c r="J90" s="35">
        <f>'CUOTA LTP'!G46</f>
        <v>15.19735</v>
      </c>
      <c r="K90" s="35">
        <f>'CUOTA LTP'!H46</f>
        <v>0</v>
      </c>
      <c r="L90" s="35">
        <f>'CUOTA LTP'!I46</f>
        <v>15.19735</v>
      </c>
      <c r="M90" s="35">
        <f>'CUOTA LTP'!J46</f>
        <v>0</v>
      </c>
      <c r="N90" s="10" t="s">
        <v>87</v>
      </c>
      <c r="O90" s="10">
        <f>'RESUMEN '!$B$3</f>
        <v>44726</v>
      </c>
      <c r="P90" s="31">
        <v>2022</v>
      </c>
      <c r="Q90" s="3"/>
    </row>
    <row r="91" spans="1:17">
      <c r="A91" s="3" t="s">
        <v>20</v>
      </c>
      <c r="B91" s="3" t="s">
        <v>80</v>
      </c>
      <c r="C91" s="31" t="s">
        <v>154</v>
      </c>
      <c r="D91" s="3" t="s">
        <v>95</v>
      </c>
      <c r="E91" s="173" t="str">
        <f>'CUOTA LTP'!C46</f>
        <v>RUBIO Y MAUAD LTDA.</v>
      </c>
      <c r="F91" s="173" t="s">
        <v>85</v>
      </c>
      <c r="G91" s="173" t="s">
        <v>86</v>
      </c>
      <c r="H91" s="174">
        <f>'CUOTA LTP'!E47</f>
        <v>1.66167</v>
      </c>
      <c r="I91" s="35">
        <f>'CUOTA LTP'!F47</f>
        <v>0</v>
      </c>
      <c r="J91" s="35">
        <f>'CUOTA LTP'!G47</f>
        <v>16.859020000000001</v>
      </c>
      <c r="K91" s="35">
        <f>'CUOTA LTP'!H47</f>
        <v>0</v>
      </c>
      <c r="L91" s="35">
        <f>'CUOTA LTP'!I47</f>
        <v>16.859020000000001</v>
      </c>
      <c r="M91" s="35">
        <f>'CUOTA LTP'!J47</f>
        <v>0</v>
      </c>
      <c r="N91" s="10" t="s">
        <v>87</v>
      </c>
      <c r="O91" s="10">
        <f>'RESUMEN '!$B$3</f>
        <v>44726</v>
      </c>
      <c r="P91" s="31">
        <v>2022</v>
      </c>
      <c r="Q91" s="3"/>
    </row>
    <row r="92" spans="1:17">
      <c r="A92" s="3" t="s">
        <v>20</v>
      </c>
      <c r="B92" s="3" t="s">
        <v>80</v>
      </c>
      <c r="C92" s="31" t="s">
        <v>154</v>
      </c>
      <c r="D92" s="3" t="s">
        <v>95</v>
      </c>
      <c r="E92" s="173" t="str">
        <f>'CUOTA LTP'!C46</f>
        <v>RUBIO Y MAUAD LTDA.</v>
      </c>
      <c r="F92" s="173" t="s">
        <v>83</v>
      </c>
      <c r="G92" s="173" t="s">
        <v>86</v>
      </c>
      <c r="H92" s="174">
        <f>'CUOTA LTP'!K46</f>
        <v>16.859020000000001</v>
      </c>
      <c r="I92" s="35">
        <f>'CUOTA LTP'!L46</f>
        <v>0</v>
      </c>
      <c r="J92" s="35">
        <f>'CUOTA LTP'!M46</f>
        <v>16.859020000000001</v>
      </c>
      <c r="K92" s="35">
        <f>'CUOTA LTP'!N46</f>
        <v>0</v>
      </c>
      <c r="L92" s="35">
        <f>'CUOTA LTP'!O46</f>
        <v>16.859020000000001</v>
      </c>
      <c r="M92" s="35">
        <f>'CUOTA LTP'!P46</f>
        <v>0</v>
      </c>
      <c r="N92" s="10" t="s">
        <v>87</v>
      </c>
      <c r="O92" s="10">
        <f>'RESUMEN '!$B$3</f>
        <v>44726</v>
      </c>
      <c r="P92" s="31">
        <v>2022</v>
      </c>
      <c r="Q92" s="3"/>
    </row>
    <row r="93" spans="1:17">
      <c r="A93" s="3" t="s">
        <v>20</v>
      </c>
      <c r="B93" s="3" t="s">
        <v>80</v>
      </c>
      <c r="C93" s="3" t="s">
        <v>156</v>
      </c>
      <c r="D93" s="3" t="s">
        <v>95</v>
      </c>
      <c r="E93" s="171" t="str">
        <f>'CUOTA LTP'!C48</f>
        <v>ANTARTIC SEAFOOD S.A.</v>
      </c>
      <c r="F93" s="171" t="s">
        <v>83</v>
      </c>
      <c r="G93" s="171" t="s">
        <v>84</v>
      </c>
      <c r="H93" s="172">
        <f>'CUOTA LTP'!E48</f>
        <v>344.15638999999993</v>
      </c>
      <c r="I93" s="33">
        <f>'CUOTA LTP'!F46</f>
        <v>0</v>
      </c>
      <c r="J93" s="33">
        <f>'CUOTA LTP'!G46</f>
        <v>15.19735</v>
      </c>
      <c r="K93" s="33">
        <f>'CUOTA LTP'!H46</f>
        <v>0</v>
      </c>
      <c r="L93" s="33">
        <f>'CUOTA LTP'!I46</f>
        <v>15.19735</v>
      </c>
      <c r="M93" s="33">
        <f>'CUOTA LTP'!J46</f>
        <v>0</v>
      </c>
      <c r="N93" s="10" t="s">
        <v>87</v>
      </c>
      <c r="O93" s="10">
        <f>'RESUMEN '!$B$3</f>
        <v>44726</v>
      </c>
      <c r="P93" s="31">
        <v>2022</v>
      </c>
      <c r="Q93" s="3"/>
    </row>
    <row r="94" spans="1:17">
      <c r="A94" s="3" t="s">
        <v>20</v>
      </c>
      <c r="B94" s="3" t="s">
        <v>80</v>
      </c>
      <c r="C94" s="31" t="s">
        <v>156</v>
      </c>
      <c r="D94" s="3" t="s">
        <v>95</v>
      </c>
      <c r="E94" s="171" t="str">
        <f>'CUOTA LTP'!C48</f>
        <v>ANTARTIC SEAFOOD S.A.</v>
      </c>
      <c r="F94" s="171" t="s">
        <v>85</v>
      </c>
      <c r="G94" s="171" t="s">
        <v>86</v>
      </c>
      <c r="H94" s="172">
        <f>'CUOTA LTP'!E49</f>
        <v>38.148249999999997</v>
      </c>
      <c r="I94" s="33">
        <f>'CUOTA LTP'!F47</f>
        <v>0</v>
      </c>
      <c r="J94" s="33">
        <f>'CUOTA LTP'!G47</f>
        <v>16.859020000000001</v>
      </c>
      <c r="K94" s="33">
        <f>'CUOTA LTP'!H47</f>
        <v>0</v>
      </c>
      <c r="L94" s="33">
        <f>'CUOTA LTP'!I47</f>
        <v>16.859020000000001</v>
      </c>
      <c r="M94" s="33">
        <f>'CUOTA LTP'!J47</f>
        <v>0</v>
      </c>
      <c r="N94" s="10" t="s">
        <v>87</v>
      </c>
      <c r="O94" s="10">
        <f>'RESUMEN '!$B$3</f>
        <v>44726</v>
      </c>
      <c r="P94" s="31">
        <v>2022</v>
      </c>
      <c r="Q94" s="3"/>
    </row>
    <row r="95" spans="1:17">
      <c r="A95" s="3" t="s">
        <v>20</v>
      </c>
      <c r="B95" s="3" t="s">
        <v>80</v>
      </c>
      <c r="C95" s="31" t="s">
        <v>156</v>
      </c>
      <c r="D95" s="3" t="s">
        <v>95</v>
      </c>
      <c r="E95" s="171" t="str">
        <f>'CUOTA LTP'!C48</f>
        <v>ANTARTIC SEAFOOD S.A.</v>
      </c>
      <c r="F95" s="171" t="s">
        <v>83</v>
      </c>
      <c r="G95" s="171" t="s">
        <v>86</v>
      </c>
      <c r="H95" s="172">
        <f>'CUOTA LTP'!K48</f>
        <v>382.30463999999995</v>
      </c>
      <c r="I95" s="33">
        <f>'CUOTA LTP'!L46</f>
        <v>0</v>
      </c>
      <c r="J95" s="33">
        <f>'CUOTA LTP'!M46</f>
        <v>16.859020000000001</v>
      </c>
      <c r="K95" s="33">
        <f>'CUOTA LTP'!N46</f>
        <v>0</v>
      </c>
      <c r="L95" s="33">
        <f>'CUOTA LTP'!O46</f>
        <v>16.859020000000001</v>
      </c>
      <c r="M95" s="33">
        <f>'CUOTA LTP'!P46</f>
        <v>0</v>
      </c>
      <c r="N95" s="10" t="s">
        <v>87</v>
      </c>
      <c r="O95" s="10">
        <f>'RESUMEN '!$B$3</f>
        <v>44726</v>
      </c>
      <c r="P95" s="31">
        <v>2022</v>
      </c>
      <c r="Q95" s="3"/>
    </row>
    <row r="96" spans="1:17">
      <c r="A96" s="3" t="s">
        <v>20</v>
      </c>
      <c r="B96" s="3" t="s">
        <v>80</v>
      </c>
      <c r="C96" s="31" t="s">
        <v>156</v>
      </c>
      <c r="D96" s="3" t="s">
        <v>95</v>
      </c>
      <c r="E96" s="171" t="str">
        <f>'CUOTA LTP'!C50</f>
        <v>QUINTERO S.A. PESQ.</v>
      </c>
      <c r="F96" s="171" t="s">
        <v>83</v>
      </c>
      <c r="G96" s="171" t="s">
        <v>84</v>
      </c>
      <c r="H96" s="172">
        <f>'CUOTA LTP'!E50</f>
        <v>403.35667999999998</v>
      </c>
      <c r="I96" s="33">
        <f>'CUOTA LTP'!F48</f>
        <v>0</v>
      </c>
      <c r="J96" s="33">
        <f>'CUOTA LTP'!G48</f>
        <v>344.15638999999993</v>
      </c>
      <c r="K96" s="33">
        <f>'CUOTA LTP'!H48</f>
        <v>92.992999999999995</v>
      </c>
      <c r="L96" s="33">
        <f>'CUOTA LTP'!I48</f>
        <v>251.16338999999994</v>
      </c>
      <c r="M96" s="33">
        <f>'CUOTA LTP'!J48</f>
        <v>0.27020564691534571</v>
      </c>
      <c r="N96" s="10" t="s">
        <v>87</v>
      </c>
      <c r="O96" s="10">
        <f>'RESUMEN '!$B$3</f>
        <v>44726</v>
      </c>
      <c r="P96" s="31">
        <v>2022</v>
      </c>
      <c r="Q96" s="3"/>
    </row>
    <row r="97" spans="1:17">
      <c r="A97" s="3" t="s">
        <v>20</v>
      </c>
      <c r="B97" s="3" t="s">
        <v>80</v>
      </c>
      <c r="C97" s="31" t="s">
        <v>156</v>
      </c>
      <c r="D97" s="3" t="s">
        <v>95</v>
      </c>
      <c r="E97" s="171" t="str">
        <f>'CUOTA LTP'!C50</f>
        <v>QUINTERO S.A. PESQ.</v>
      </c>
      <c r="F97" s="171" t="s">
        <v>85</v>
      </c>
      <c r="G97" s="171" t="s">
        <v>86</v>
      </c>
      <c r="H97" s="172">
        <f>'CUOTA LTP'!E51</f>
        <v>44.710340000000002</v>
      </c>
      <c r="I97" s="33">
        <f>'CUOTA LTP'!F49</f>
        <v>0</v>
      </c>
      <c r="J97" s="33">
        <f>'CUOTA LTP'!G49</f>
        <v>289.31163999999995</v>
      </c>
      <c r="K97" s="33">
        <f>'CUOTA LTP'!H49</f>
        <v>0</v>
      </c>
      <c r="L97" s="33">
        <f>'CUOTA LTP'!I49</f>
        <v>289.31163999999995</v>
      </c>
      <c r="M97" s="33">
        <f>'CUOTA LTP'!J49</f>
        <v>0</v>
      </c>
      <c r="N97" s="10" t="s">
        <v>87</v>
      </c>
      <c r="O97" s="10">
        <f>'RESUMEN '!$B$3</f>
        <v>44726</v>
      </c>
      <c r="P97" s="31">
        <v>2022</v>
      </c>
      <c r="Q97" s="3"/>
    </row>
    <row r="98" spans="1:17">
      <c r="A98" s="3" t="s">
        <v>20</v>
      </c>
      <c r="B98" s="3" t="s">
        <v>80</v>
      </c>
      <c r="C98" s="31" t="s">
        <v>156</v>
      </c>
      <c r="D98" s="3" t="s">
        <v>95</v>
      </c>
      <c r="E98" s="171" t="str">
        <f>'CUOTA LTP'!C50</f>
        <v>QUINTERO S.A. PESQ.</v>
      </c>
      <c r="F98" s="171" t="s">
        <v>83</v>
      </c>
      <c r="G98" s="171" t="s">
        <v>86</v>
      </c>
      <c r="H98" s="172">
        <f>'CUOTA LTP'!K50</f>
        <v>448.06701999999996</v>
      </c>
      <c r="I98" s="33">
        <f>'CUOTA LTP'!L48</f>
        <v>0</v>
      </c>
      <c r="J98" s="33">
        <f>'CUOTA LTP'!M48</f>
        <v>382.30463999999995</v>
      </c>
      <c r="K98" s="33">
        <f>'CUOTA LTP'!N48</f>
        <v>92.992999999999995</v>
      </c>
      <c r="L98" s="33">
        <f>'CUOTA LTP'!O48</f>
        <v>289.31163999999995</v>
      </c>
      <c r="M98" s="33">
        <f>'CUOTA LTP'!P48</f>
        <v>0.24324318951504226</v>
      </c>
      <c r="N98" s="10" t="s">
        <v>87</v>
      </c>
      <c r="O98" s="10">
        <f>'RESUMEN '!$B$3</f>
        <v>44726</v>
      </c>
      <c r="P98" s="31">
        <v>2022</v>
      </c>
      <c r="Q98" s="3"/>
    </row>
    <row r="99" spans="1:17">
      <c r="A99" s="3" t="s">
        <v>20</v>
      </c>
      <c r="B99" s="3" t="s">
        <v>80</v>
      </c>
      <c r="C99" s="31" t="s">
        <v>156</v>
      </c>
      <c r="D99" s="3" t="s">
        <v>95</v>
      </c>
      <c r="E99" s="171" t="str">
        <f>'CUOTA LTP'!C52</f>
        <v>BAYCIC BAYCIC MARIA</v>
      </c>
      <c r="F99" s="171" t="s">
        <v>83</v>
      </c>
      <c r="G99" s="171" t="s">
        <v>84</v>
      </c>
      <c r="H99" s="172">
        <f>'CUOTA LTP'!E52</f>
        <v>6.2789999999999999E-2</v>
      </c>
      <c r="I99" s="33">
        <f>'CUOTA LTP'!F50</f>
        <v>79.714229799999998</v>
      </c>
      <c r="J99" s="33">
        <f>'CUOTA LTP'!G50</f>
        <v>483.07090979999998</v>
      </c>
      <c r="K99" s="33">
        <f>'CUOTA LTP'!H50</f>
        <v>334.38099999999997</v>
      </c>
      <c r="L99" s="33">
        <f>'CUOTA LTP'!I50</f>
        <v>148.68990980000001</v>
      </c>
      <c r="M99" s="33">
        <f>'CUOTA LTP'!J50</f>
        <v>0.69219858454825955</v>
      </c>
      <c r="N99" s="10" t="s">
        <v>87</v>
      </c>
      <c r="O99" s="10">
        <f>'RESUMEN '!$B$3</f>
        <v>44726</v>
      </c>
      <c r="P99" s="31">
        <v>2022</v>
      </c>
      <c r="Q99" s="3"/>
    </row>
    <row r="100" spans="1:17">
      <c r="A100" s="3" t="s">
        <v>20</v>
      </c>
      <c r="B100" s="3" t="s">
        <v>80</v>
      </c>
      <c r="C100" s="31" t="s">
        <v>156</v>
      </c>
      <c r="D100" s="3" t="s">
        <v>95</v>
      </c>
      <c r="E100" s="171" t="str">
        <f>'CUOTA LTP'!C52</f>
        <v>BAYCIC BAYCIC MARIA</v>
      </c>
      <c r="F100" s="171" t="s">
        <v>85</v>
      </c>
      <c r="G100" s="171" t="s">
        <v>86</v>
      </c>
      <c r="H100" s="172">
        <f>'CUOTA LTP'!E53</f>
        <v>6.96E-3</v>
      </c>
      <c r="I100" s="33">
        <f>'CUOTA LTP'!F51</f>
        <v>0</v>
      </c>
      <c r="J100" s="33">
        <f>'CUOTA LTP'!G51</f>
        <v>193.40024980000001</v>
      </c>
      <c r="K100" s="33">
        <f>'CUOTA LTP'!H51</f>
        <v>0</v>
      </c>
      <c r="L100" s="33">
        <f>'CUOTA LTP'!I51</f>
        <v>193.40024980000001</v>
      </c>
      <c r="M100" s="33">
        <f>'CUOTA LTP'!J51</f>
        <v>0</v>
      </c>
      <c r="N100" s="10" t="s">
        <v>87</v>
      </c>
      <c r="O100" s="10">
        <f>'RESUMEN '!$B$3</f>
        <v>44726</v>
      </c>
      <c r="P100" s="31">
        <v>2022</v>
      </c>
      <c r="Q100" s="3"/>
    </row>
    <row r="101" spans="1:17">
      <c r="A101" s="3" t="s">
        <v>20</v>
      </c>
      <c r="B101" s="3" t="s">
        <v>80</v>
      </c>
      <c r="C101" s="31" t="s">
        <v>156</v>
      </c>
      <c r="D101" s="3" t="s">
        <v>95</v>
      </c>
      <c r="E101" s="171" t="str">
        <f>'CUOTA LTP'!C52</f>
        <v>BAYCIC BAYCIC MARIA</v>
      </c>
      <c r="F101" s="171" t="s">
        <v>83</v>
      </c>
      <c r="G101" s="171" t="s">
        <v>86</v>
      </c>
      <c r="H101" s="172">
        <f>'CUOTA LTP'!K52</f>
        <v>6.9749999999999993E-2</v>
      </c>
      <c r="I101" s="33">
        <f>'CUOTA LTP'!L50</f>
        <v>79.714229799999998</v>
      </c>
      <c r="J101" s="33">
        <f>'CUOTA LTP'!M50</f>
        <v>527.78124979999996</v>
      </c>
      <c r="K101" s="33">
        <f>'CUOTA LTP'!N50</f>
        <v>334.38099999999997</v>
      </c>
      <c r="L101" s="33">
        <f>'CUOTA LTP'!O50</f>
        <v>193.40024979999998</v>
      </c>
      <c r="M101" s="33">
        <f>'CUOTA LTP'!P50</f>
        <v>0.6335598320832958</v>
      </c>
      <c r="N101" s="10" t="s">
        <v>87</v>
      </c>
      <c r="O101" s="10">
        <f>'RESUMEN '!$B$3</f>
        <v>44726</v>
      </c>
      <c r="P101" s="31">
        <v>2022</v>
      </c>
      <c r="Q101" s="3"/>
    </row>
    <row r="102" spans="1:17">
      <c r="A102" s="3" t="s">
        <v>20</v>
      </c>
      <c r="B102" s="3" t="s">
        <v>80</v>
      </c>
      <c r="C102" s="31" t="s">
        <v>156</v>
      </c>
      <c r="D102" s="3" t="s">
        <v>95</v>
      </c>
      <c r="E102" s="171" t="str">
        <f>'CUOTA LTP'!C54</f>
        <v>BRACPESCA S.A.</v>
      </c>
      <c r="F102" s="171" t="s">
        <v>83</v>
      </c>
      <c r="G102" s="171" t="s">
        <v>84</v>
      </c>
      <c r="H102" s="172">
        <f>'CUOTA LTP'!E54</f>
        <v>374.58734999999996</v>
      </c>
      <c r="I102" s="33">
        <f>'CUOTA LTP'!F52</f>
        <v>0</v>
      </c>
      <c r="J102" s="33">
        <f>'CUOTA LTP'!G52</f>
        <v>6.2789999999999999E-2</v>
      </c>
      <c r="K102" s="33">
        <f>'CUOTA LTP'!H52</f>
        <v>0</v>
      </c>
      <c r="L102" s="33">
        <f>'CUOTA LTP'!I52</f>
        <v>6.2789999999999999E-2</v>
      </c>
      <c r="M102" s="33">
        <f>'CUOTA LTP'!J52</f>
        <v>0</v>
      </c>
      <c r="N102" s="10" t="s">
        <v>87</v>
      </c>
      <c r="O102" s="10">
        <f>'RESUMEN '!$B$3</f>
        <v>44726</v>
      </c>
      <c r="P102" s="31">
        <v>2022</v>
      </c>
      <c r="Q102" s="3"/>
    </row>
    <row r="103" spans="1:17">
      <c r="A103" s="3" t="s">
        <v>20</v>
      </c>
      <c r="B103" s="3" t="s">
        <v>80</v>
      </c>
      <c r="C103" s="31" t="s">
        <v>156</v>
      </c>
      <c r="D103" s="3" t="s">
        <v>95</v>
      </c>
      <c r="E103" s="171" t="str">
        <f>'CUOTA LTP'!C54</f>
        <v>BRACPESCA S.A.</v>
      </c>
      <c r="F103" s="171" t="s">
        <v>85</v>
      </c>
      <c r="G103" s="171" t="s">
        <v>86</v>
      </c>
      <c r="H103" s="172">
        <f>'CUOTA LTP'!E55</f>
        <v>41.521389999999997</v>
      </c>
      <c r="I103" s="33">
        <f>'CUOTA LTP'!F53</f>
        <v>0</v>
      </c>
      <c r="J103" s="33">
        <f>'CUOTA LTP'!G53</f>
        <v>6.9749999999999993E-2</v>
      </c>
      <c r="K103" s="33">
        <f>'CUOTA LTP'!H53</f>
        <v>0</v>
      </c>
      <c r="L103" s="33">
        <f>'CUOTA LTP'!I53</f>
        <v>6.9749999999999993E-2</v>
      </c>
      <c r="M103" s="33">
        <f>'CUOTA LTP'!J53</f>
        <v>0</v>
      </c>
      <c r="N103" s="10" t="s">
        <v>87</v>
      </c>
      <c r="O103" s="10">
        <f>'RESUMEN '!$B$3</f>
        <v>44726</v>
      </c>
      <c r="P103" s="31">
        <v>2022</v>
      </c>
      <c r="Q103" s="3"/>
    </row>
    <row r="104" spans="1:17">
      <c r="A104" s="3" t="s">
        <v>20</v>
      </c>
      <c r="B104" s="3" t="s">
        <v>80</v>
      </c>
      <c r="C104" s="31" t="s">
        <v>156</v>
      </c>
      <c r="D104" s="3" t="s">
        <v>95</v>
      </c>
      <c r="E104" s="171" t="str">
        <f>'CUOTA LTP'!C54</f>
        <v>BRACPESCA S.A.</v>
      </c>
      <c r="F104" s="171" t="s">
        <v>83</v>
      </c>
      <c r="G104" s="171" t="s">
        <v>86</v>
      </c>
      <c r="H104" s="172">
        <f>'CUOTA LTP'!K54</f>
        <v>416.10873999999995</v>
      </c>
      <c r="I104" s="33">
        <f>'CUOTA LTP'!L52</f>
        <v>0</v>
      </c>
      <c r="J104" s="33">
        <f>'CUOTA LTP'!M52</f>
        <v>6.9749999999999993E-2</v>
      </c>
      <c r="K104" s="33">
        <f>'CUOTA LTP'!N52</f>
        <v>0</v>
      </c>
      <c r="L104" s="33">
        <f>'CUOTA LTP'!O52</f>
        <v>6.9749999999999993E-2</v>
      </c>
      <c r="M104" s="33">
        <f>'CUOTA LTP'!P52</f>
        <v>0</v>
      </c>
      <c r="N104" s="10" t="s">
        <v>87</v>
      </c>
      <c r="O104" s="10">
        <f>'RESUMEN '!$B$3</f>
        <v>44726</v>
      </c>
      <c r="P104" s="31">
        <v>2022</v>
      </c>
      <c r="Q104" s="3"/>
    </row>
    <row r="105" spans="1:17">
      <c r="A105" s="3" t="s">
        <v>20</v>
      </c>
      <c r="B105" s="3" t="s">
        <v>80</v>
      </c>
      <c r="C105" s="31" t="s">
        <v>156</v>
      </c>
      <c r="D105" s="3" t="s">
        <v>95</v>
      </c>
      <c r="E105" s="171" t="str">
        <f>'CUOTA LTP'!C56</f>
        <v>CAMANCHACA PESCA SUR S.A.</v>
      </c>
      <c r="F105" s="171" t="s">
        <v>83</v>
      </c>
      <c r="G105" s="171" t="s">
        <v>84</v>
      </c>
      <c r="H105" s="172">
        <f>'CUOTA LTP'!E56</f>
        <v>215.25792999999999</v>
      </c>
      <c r="I105" s="33">
        <f>'CUOTA LTP'!F54</f>
        <v>-40.381</v>
      </c>
      <c r="J105" s="33">
        <f>'CUOTA LTP'!G54</f>
        <v>334.20634999999993</v>
      </c>
      <c r="K105" s="33">
        <f>'CUOTA LTP'!H54</f>
        <v>0</v>
      </c>
      <c r="L105" s="33">
        <f>'CUOTA LTP'!I54</f>
        <v>334.20634999999993</v>
      </c>
      <c r="M105" s="33">
        <f>'CUOTA LTP'!J54</f>
        <v>0</v>
      </c>
      <c r="N105" s="10" t="s">
        <v>87</v>
      </c>
      <c r="O105" s="10">
        <f>'RESUMEN '!$B$3</f>
        <v>44726</v>
      </c>
      <c r="P105" s="31">
        <v>2022</v>
      </c>
      <c r="Q105" s="3"/>
    </row>
    <row r="106" spans="1:17">
      <c r="A106" s="3" t="s">
        <v>20</v>
      </c>
      <c r="B106" s="3" t="s">
        <v>80</v>
      </c>
      <c r="C106" s="31" t="s">
        <v>156</v>
      </c>
      <c r="D106" s="3" t="s">
        <v>95</v>
      </c>
      <c r="E106" s="171" t="str">
        <f>'CUOTA LTP'!C56</f>
        <v>CAMANCHACA PESCA SUR S.A.</v>
      </c>
      <c r="F106" s="171" t="s">
        <v>85</v>
      </c>
      <c r="G106" s="171" t="s">
        <v>86</v>
      </c>
      <c r="H106" s="172">
        <f>'CUOTA LTP'!E57</f>
        <v>23.860410000000002</v>
      </c>
      <c r="I106" s="33">
        <f>'CUOTA LTP'!F55</f>
        <v>0</v>
      </c>
      <c r="J106" s="33">
        <f>'CUOTA LTP'!G55</f>
        <v>375.72773999999993</v>
      </c>
      <c r="K106" s="33">
        <f>'CUOTA LTP'!H55</f>
        <v>0</v>
      </c>
      <c r="L106" s="33">
        <f>'CUOTA LTP'!I55</f>
        <v>375.72773999999993</v>
      </c>
      <c r="M106" s="33">
        <f>'CUOTA LTP'!J55</f>
        <v>0</v>
      </c>
      <c r="N106" s="10" t="s">
        <v>87</v>
      </c>
      <c r="O106" s="10">
        <f>'RESUMEN '!$B$3</f>
        <v>44726</v>
      </c>
      <c r="P106" s="31">
        <v>2022</v>
      </c>
      <c r="Q106" s="3"/>
    </row>
    <row r="107" spans="1:17">
      <c r="A107" s="3" t="s">
        <v>20</v>
      </c>
      <c r="B107" s="3" t="s">
        <v>80</v>
      </c>
      <c r="C107" s="31" t="s">
        <v>156</v>
      </c>
      <c r="D107" s="3" t="s">
        <v>95</v>
      </c>
      <c r="E107" s="171" t="str">
        <f>'CUOTA LTP'!C56</f>
        <v>CAMANCHACA PESCA SUR S.A.</v>
      </c>
      <c r="F107" s="171" t="s">
        <v>83</v>
      </c>
      <c r="G107" s="171" t="s">
        <v>86</v>
      </c>
      <c r="H107" s="172">
        <f>'CUOTA LTP'!K56</f>
        <v>239.11833999999999</v>
      </c>
      <c r="I107" s="33">
        <f>'CUOTA LTP'!L54</f>
        <v>-40.381</v>
      </c>
      <c r="J107" s="33">
        <f>'CUOTA LTP'!M54</f>
        <v>375.72773999999993</v>
      </c>
      <c r="K107" s="33">
        <f>'CUOTA LTP'!N54</f>
        <v>0</v>
      </c>
      <c r="L107" s="33">
        <f>'CUOTA LTP'!O54</f>
        <v>375.72773999999993</v>
      </c>
      <c r="M107" s="33">
        <f>'CUOTA LTP'!P54</f>
        <v>0</v>
      </c>
      <c r="N107" s="10" t="s">
        <v>87</v>
      </c>
      <c r="O107" s="10">
        <f>'RESUMEN '!$B$3</f>
        <v>44726</v>
      </c>
      <c r="P107" s="31">
        <v>2022</v>
      </c>
      <c r="Q107" s="3"/>
    </row>
    <row r="108" spans="1:17">
      <c r="A108" s="3" t="s">
        <v>20</v>
      </c>
      <c r="B108" s="3" t="s">
        <v>80</v>
      </c>
      <c r="C108" s="31" t="s">
        <v>156</v>
      </c>
      <c r="D108" s="3" t="s">
        <v>95</v>
      </c>
      <c r="E108" s="171" t="str">
        <f>'CUOTA LTP'!C58</f>
        <v>ANTONIO CRUZ CORDOVA NAKOUZI E.I.R.L.</v>
      </c>
      <c r="F108" s="171" t="s">
        <v>83</v>
      </c>
      <c r="G108" s="171" t="s">
        <v>84</v>
      </c>
      <c r="H108" s="172">
        <f>'CUOTA LTP'!E58</f>
        <v>9.8224499999999999</v>
      </c>
      <c r="I108" s="33">
        <f>'CUOTA LTP'!F56</f>
        <v>-4.1849999999999996</v>
      </c>
      <c r="J108" s="33">
        <f>'CUOTA LTP'!G56</f>
        <v>211.07292999999999</v>
      </c>
      <c r="K108" s="33">
        <f>'CUOTA LTP'!H56</f>
        <v>1.7909999999999999</v>
      </c>
      <c r="L108" s="33">
        <f>'CUOTA LTP'!I56</f>
        <v>209.28192999999999</v>
      </c>
      <c r="M108" s="33">
        <f>'CUOTA LTP'!J56</f>
        <v>8.4852188293401722E-3</v>
      </c>
      <c r="N108" s="10" t="s">
        <v>87</v>
      </c>
      <c r="O108" s="10">
        <f>'RESUMEN '!$B$3</f>
        <v>44726</v>
      </c>
      <c r="P108" s="31">
        <v>2022</v>
      </c>
      <c r="Q108" s="3"/>
    </row>
    <row r="109" spans="1:17">
      <c r="A109" s="3" t="s">
        <v>20</v>
      </c>
      <c r="B109" s="3" t="s">
        <v>80</v>
      </c>
      <c r="C109" s="31" t="s">
        <v>156</v>
      </c>
      <c r="D109" s="3" t="s">
        <v>95</v>
      </c>
      <c r="E109" s="171" t="str">
        <f>'CUOTA LTP'!C58</f>
        <v>ANTONIO CRUZ CORDOVA NAKOUZI E.I.R.L.</v>
      </c>
      <c r="F109" s="171" t="s">
        <v>85</v>
      </c>
      <c r="G109" s="171" t="s">
        <v>86</v>
      </c>
      <c r="H109" s="172">
        <f>'CUOTA LTP'!E59</f>
        <v>1.0887800000000001</v>
      </c>
      <c r="I109" s="33">
        <f>'CUOTA LTP'!F57</f>
        <v>0</v>
      </c>
      <c r="J109" s="33">
        <f>'CUOTA LTP'!G57</f>
        <v>233.14233999999999</v>
      </c>
      <c r="K109" s="33">
        <f>'CUOTA LTP'!H57</f>
        <v>0</v>
      </c>
      <c r="L109" s="33">
        <f>'CUOTA LTP'!I57</f>
        <v>233.14233999999999</v>
      </c>
      <c r="M109" s="33">
        <f>'CUOTA LTP'!J57</f>
        <v>0</v>
      </c>
      <c r="N109" s="10" t="s">
        <v>87</v>
      </c>
      <c r="O109" s="10">
        <f>'RESUMEN '!$B$3</f>
        <v>44726</v>
      </c>
      <c r="P109" s="31">
        <v>2022</v>
      </c>
      <c r="Q109" s="3"/>
    </row>
    <row r="110" spans="1:17">
      <c r="A110" s="3" t="s">
        <v>20</v>
      </c>
      <c r="B110" s="3" t="s">
        <v>80</v>
      </c>
      <c r="C110" s="31" t="s">
        <v>156</v>
      </c>
      <c r="D110" s="3" t="s">
        <v>95</v>
      </c>
      <c r="E110" s="171" t="str">
        <f>'CUOTA LTP'!C58</f>
        <v>ANTONIO CRUZ CORDOVA NAKOUZI E.I.R.L.</v>
      </c>
      <c r="F110" s="171" t="s">
        <v>83</v>
      </c>
      <c r="G110" s="171" t="s">
        <v>86</v>
      </c>
      <c r="H110" s="172">
        <f>'CUOTA LTP'!K58</f>
        <v>10.91123</v>
      </c>
      <c r="I110" s="33">
        <f>'CUOTA LTP'!L56</f>
        <v>-4.1849999999999996</v>
      </c>
      <c r="J110" s="33">
        <f>'CUOTA LTP'!M56</f>
        <v>234.93333999999999</v>
      </c>
      <c r="K110" s="33">
        <f>'CUOTA LTP'!N56</f>
        <v>1.7909999999999999</v>
      </c>
      <c r="L110" s="33">
        <f>'CUOTA LTP'!O56</f>
        <v>233.14233999999999</v>
      </c>
      <c r="M110" s="33">
        <f>'CUOTA LTP'!P56</f>
        <v>7.6234390572236365E-3</v>
      </c>
      <c r="N110" s="10" t="s">
        <v>87</v>
      </c>
      <c r="O110" s="10">
        <f>'RESUMEN '!$B$3</f>
        <v>44726</v>
      </c>
      <c r="P110" s="31">
        <v>2022</v>
      </c>
      <c r="Q110" s="3"/>
    </row>
    <row r="111" spans="1:17">
      <c r="A111" s="3" t="s">
        <v>20</v>
      </c>
      <c r="B111" s="3" t="s">
        <v>80</v>
      </c>
      <c r="C111" s="31" t="s">
        <v>156</v>
      </c>
      <c r="D111" s="3" t="s">
        <v>95</v>
      </c>
      <c r="E111" s="171" t="str">
        <f>'CUOTA LTP'!C60</f>
        <v>GRIMAR S.A. PESQ.</v>
      </c>
      <c r="F111" s="171" t="s">
        <v>83</v>
      </c>
      <c r="G111" s="171" t="s">
        <v>84</v>
      </c>
      <c r="H111" s="172">
        <f>'CUOTA LTP'!E60</f>
        <v>5.9420299999999999</v>
      </c>
      <c r="I111" s="33">
        <f>'CUOTA LTP'!F58</f>
        <v>-2.1850000000000001</v>
      </c>
      <c r="J111" s="33">
        <f>'CUOTA LTP'!G58</f>
        <v>7.6374499999999994</v>
      </c>
      <c r="K111" s="33">
        <f>'CUOTA LTP'!H58</f>
        <v>0</v>
      </c>
      <c r="L111" s="33">
        <f>'CUOTA LTP'!I58</f>
        <v>7.6374499999999994</v>
      </c>
      <c r="M111" s="33">
        <f>'CUOTA LTP'!J58</f>
        <v>0</v>
      </c>
      <c r="N111" s="10" t="s">
        <v>87</v>
      </c>
      <c r="O111" s="10">
        <f>'RESUMEN '!$B$3</f>
        <v>44726</v>
      </c>
      <c r="P111" s="31">
        <v>2022</v>
      </c>
      <c r="Q111" s="3"/>
    </row>
    <row r="112" spans="1:17">
      <c r="A112" s="3" t="s">
        <v>20</v>
      </c>
      <c r="B112" s="3" t="s">
        <v>80</v>
      </c>
      <c r="C112" s="31" t="s">
        <v>156</v>
      </c>
      <c r="D112" s="3" t="s">
        <v>95</v>
      </c>
      <c r="E112" s="171" t="str">
        <f>'CUOTA LTP'!C60</f>
        <v>GRIMAR S.A. PESQ.</v>
      </c>
      <c r="F112" s="171" t="s">
        <v>85</v>
      </c>
      <c r="G112" s="171" t="s">
        <v>86</v>
      </c>
      <c r="H112" s="172">
        <f>'CUOTA LTP'!E61</f>
        <v>0.65864999999999996</v>
      </c>
      <c r="I112" s="33">
        <f>'CUOTA LTP'!F59</f>
        <v>0</v>
      </c>
      <c r="J112" s="33">
        <f>'CUOTA LTP'!G59</f>
        <v>8.7262299999999993</v>
      </c>
      <c r="K112" s="33">
        <f>'CUOTA LTP'!H59</f>
        <v>0</v>
      </c>
      <c r="L112" s="33">
        <f>'CUOTA LTP'!I59</f>
        <v>8.7262299999999993</v>
      </c>
      <c r="M112" s="33">
        <f>'CUOTA LTP'!J59</f>
        <v>0</v>
      </c>
      <c r="N112" s="10" t="s">
        <v>87</v>
      </c>
      <c r="O112" s="10">
        <f>'RESUMEN '!$B$3</f>
        <v>44726</v>
      </c>
      <c r="P112" s="31">
        <v>2022</v>
      </c>
      <c r="Q112" s="3"/>
    </row>
    <row r="113" spans="1:17">
      <c r="A113" s="3" t="s">
        <v>20</v>
      </c>
      <c r="B113" s="3" t="s">
        <v>80</v>
      </c>
      <c r="C113" s="31" t="s">
        <v>156</v>
      </c>
      <c r="D113" s="3" t="s">
        <v>95</v>
      </c>
      <c r="E113" s="171" t="str">
        <f>'CUOTA LTP'!C60</f>
        <v>GRIMAR S.A. PESQ.</v>
      </c>
      <c r="F113" s="171" t="s">
        <v>83</v>
      </c>
      <c r="G113" s="171" t="s">
        <v>86</v>
      </c>
      <c r="H113" s="172">
        <f>'CUOTA LTP'!K60</f>
        <v>6.6006799999999997</v>
      </c>
      <c r="I113" s="33">
        <f>'CUOTA LTP'!L58</f>
        <v>-2.1850000000000001</v>
      </c>
      <c r="J113" s="33">
        <f>'CUOTA LTP'!M58</f>
        <v>8.7262299999999993</v>
      </c>
      <c r="K113" s="33">
        <f>'CUOTA LTP'!N58</f>
        <v>0</v>
      </c>
      <c r="L113" s="33">
        <f>'CUOTA LTP'!O58</f>
        <v>8.7262299999999993</v>
      </c>
      <c r="M113" s="33">
        <f>'CUOTA LTP'!P58</f>
        <v>0</v>
      </c>
      <c r="N113" s="10" t="s">
        <v>87</v>
      </c>
      <c r="O113" s="10">
        <f>'RESUMEN '!$B$3</f>
        <v>44726</v>
      </c>
      <c r="P113" s="31">
        <v>2022</v>
      </c>
      <c r="Q113" s="3"/>
    </row>
    <row r="114" spans="1:17">
      <c r="A114" s="3" t="s">
        <v>20</v>
      </c>
      <c r="B114" s="3" t="s">
        <v>80</v>
      </c>
      <c r="C114" s="31" t="s">
        <v>156</v>
      </c>
      <c r="D114" s="3" t="s">
        <v>95</v>
      </c>
      <c r="E114" s="171" t="str">
        <f>'CUOTA LTP'!C62</f>
        <v>ISLADAMAS S.A. PESQ.</v>
      </c>
      <c r="F114" s="171" t="s">
        <v>83</v>
      </c>
      <c r="G114" s="171" t="s">
        <v>84</v>
      </c>
      <c r="H114" s="172">
        <f>'CUOTA LTP'!E62</f>
        <v>461.05084999999997</v>
      </c>
      <c r="I114" s="33">
        <f>'CUOTA LTP'!F60</f>
        <v>0</v>
      </c>
      <c r="J114" s="33">
        <f>'CUOTA LTP'!G60</f>
        <v>5.9420299999999999</v>
      </c>
      <c r="K114" s="33">
        <f>'CUOTA LTP'!H60</f>
        <v>0</v>
      </c>
      <c r="L114" s="33">
        <f>'CUOTA LTP'!I60</f>
        <v>5.9420299999999999</v>
      </c>
      <c r="M114" s="33">
        <f>'CUOTA LTP'!J60</f>
        <v>0</v>
      </c>
      <c r="N114" s="10" t="s">
        <v>87</v>
      </c>
      <c r="O114" s="10">
        <f>'RESUMEN '!$B$3</f>
        <v>44726</v>
      </c>
      <c r="P114" s="31">
        <v>2022</v>
      </c>
      <c r="Q114" s="3"/>
    </row>
    <row r="115" spans="1:17">
      <c r="A115" s="3" t="s">
        <v>20</v>
      </c>
      <c r="B115" s="3" t="s">
        <v>80</v>
      </c>
      <c r="C115" s="31" t="s">
        <v>156</v>
      </c>
      <c r="D115" s="3" t="s">
        <v>95</v>
      </c>
      <c r="E115" s="171" t="str">
        <f>'CUOTA LTP'!C62</f>
        <v>ISLADAMAS S.A. PESQ.</v>
      </c>
      <c r="F115" s="171" t="s">
        <v>85</v>
      </c>
      <c r="G115" s="171" t="s">
        <v>86</v>
      </c>
      <c r="H115" s="172">
        <f>'CUOTA LTP'!E63</f>
        <v>51.105489999999996</v>
      </c>
      <c r="I115" s="33">
        <f>'CUOTA LTP'!F61</f>
        <v>0</v>
      </c>
      <c r="J115" s="33">
        <f>'CUOTA LTP'!G61</f>
        <v>6.6006799999999997</v>
      </c>
      <c r="K115" s="33">
        <f>'CUOTA LTP'!H61</f>
        <v>0</v>
      </c>
      <c r="L115" s="33">
        <f>'CUOTA LTP'!I61</f>
        <v>6.6006799999999997</v>
      </c>
      <c r="M115" s="33">
        <f>'CUOTA LTP'!J61</f>
        <v>0</v>
      </c>
      <c r="N115" s="10" t="s">
        <v>87</v>
      </c>
      <c r="O115" s="10">
        <f>'RESUMEN '!$B$3</f>
        <v>44726</v>
      </c>
      <c r="P115" s="31">
        <v>2022</v>
      </c>
      <c r="Q115" s="3"/>
    </row>
    <row r="116" spans="1:17">
      <c r="A116" s="3" t="s">
        <v>20</v>
      </c>
      <c r="B116" s="3" t="s">
        <v>80</v>
      </c>
      <c r="C116" s="31" t="s">
        <v>156</v>
      </c>
      <c r="D116" s="3" t="s">
        <v>95</v>
      </c>
      <c r="E116" s="171" t="str">
        <f>'CUOTA LTP'!C62</f>
        <v>ISLADAMAS S.A. PESQ.</v>
      </c>
      <c r="F116" s="171" t="s">
        <v>83</v>
      </c>
      <c r="G116" s="171" t="s">
        <v>86</v>
      </c>
      <c r="H116" s="172">
        <f>'CUOTA LTP'!K62</f>
        <v>512.15634</v>
      </c>
      <c r="I116" s="33">
        <f>'CUOTA LTP'!L60</f>
        <v>0</v>
      </c>
      <c r="J116" s="33">
        <f>'CUOTA LTP'!M60</f>
        <v>6.6006799999999997</v>
      </c>
      <c r="K116" s="33">
        <f>'CUOTA LTP'!N60</f>
        <v>0</v>
      </c>
      <c r="L116" s="33">
        <f>'CUOTA LTP'!O60</f>
        <v>6.6006799999999997</v>
      </c>
      <c r="M116" s="33">
        <f>'CUOTA LTP'!P60</f>
        <v>0</v>
      </c>
      <c r="N116" s="10" t="s">
        <v>87</v>
      </c>
      <c r="O116" s="10">
        <f>'RESUMEN '!$B$3</f>
        <v>44726</v>
      </c>
      <c r="P116" s="31">
        <v>2022</v>
      </c>
      <c r="Q116" s="3"/>
    </row>
    <row r="117" spans="1:17">
      <c r="A117" s="3" t="s">
        <v>20</v>
      </c>
      <c r="B117" s="3" t="s">
        <v>80</v>
      </c>
      <c r="C117" s="31" t="s">
        <v>156</v>
      </c>
      <c r="D117" s="3" t="s">
        <v>95</v>
      </c>
      <c r="E117" s="171" t="str">
        <f>'CUOTA LTP'!C64</f>
        <v>LANDES S.A. PESQ.</v>
      </c>
      <c r="F117" s="171" t="s">
        <v>83</v>
      </c>
      <c r="G117" s="171" t="s">
        <v>84</v>
      </c>
      <c r="H117" s="172">
        <f>'CUOTA LTP'!E64</f>
        <v>3.2435200000000002</v>
      </c>
      <c r="I117" s="33">
        <f>'CUOTA LTP'!F62</f>
        <v>0</v>
      </c>
      <c r="J117" s="33">
        <f>'CUOTA LTP'!G62</f>
        <v>461.05084999999997</v>
      </c>
      <c r="K117" s="33">
        <f>'CUOTA LTP'!H62</f>
        <v>64.311000000000007</v>
      </c>
      <c r="L117" s="33">
        <f>'CUOTA LTP'!I62</f>
        <v>396.73984999999993</v>
      </c>
      <c r="M117" s="33">
        <f>'CUOTA LTP'!J62</f>
        <v>0.13948786776990002</v>
      </c>
      <c r="N117" s="10" t="s">
        <v>87</v>
      </c>
      <c r="O117" s="10">
        <f>'RESUMEN '!$B$3</f>
        <v>44726</v>
      </c>
      <c r="P117" s="31">
        <v>2022</v>
      </c>
      <c r="Q117" s="3"/>
    </row>
    <row r="118" spans="1:17">
      <c r="A118" s="3" t="s">
        <v>20</v>
      </c>
      <c r="B118" s="3" t="s">
        <v>80</v>
      </c>
      <c r="C118" s="31" t="s">
        <v>156</v>
      </c>
      <c r="D118" s="3" t="s">
        <v>95</v>
      </c>
      <c r="E118" s="171" t="str">
        <f>'CUOTA LTP'!C64</f>
        <v>LANDES S.A. PESQ.</v>
      </c>
      <c r="F118" s="171" t="s">
        <v>85</v>
      </c>
      <c r="G118" s="171" t="s">
        <v>86</v>
      </c>
      <c r="H118" s="172">
        <f>'CUOTA LTP'!E65</f>
        <v>0.35953000000000002</v>
      </c>
      <c r="I118" s="33">
        <f>'CUOTA LTP'!F63</f>
        <v>0</v>
      </c>
      <c r="J118" s="33">
        <f>'CUOTA LTP'!G63</f>
        <v>447.84533999999991</v>
      </c>
      <c r="K118" s="33">
        <f>'CUOTA LTP'!H63</f>
        <v>0</v>
      </c>
      <c r="L118" s="33">
        <f>'CUOTA LTP'!I63</f>
        <v>447.84533999999991</v>
      </c>
      <c r="M118" s="33">
        <f>'CUOTA LTP'!J63</f>
        <v>0</v>
      </c>
      <c r="N118" s="10" t="s">
        <v>87</v>
      </c>
      <c r="O118" s="10">
        <f>'RESUMEN '!$B$3</f>
        <v>44726</v>
      </c>
      <c r="P118" s="31">
        <v>2022</v>
      </c>
      <c r="Q118" s="3"/>
    </row>
    <row r="119" spans="1:17">
      <c r="A119" s="3" t="s">
        <v>20</v>
      </c>
      <c r="B119" s="3" t="s">
        <v>80</v>
      </c>
      <c r="C119" s="31" t="s">
        <v>156</v>
      </c>
      <c r="D119" s="3" t="s">
        <v>95</v>
      </c>
      <c r="E119" s="171" t="str">
        <f>'CUOTA LTP'!C64</f>
        <v>LANDES S.A. PESQ.</v>
      </c>
      <c r="F119" s="171" t="s">
        <v>83</v>
      </c>
      <c r="G119" s="171" t="s">
        <v>86</v>
      </c>
      <c r="H119" s="172">
        <f>'CUOTA LTP'!K64</f>
        <v>3.6030500000000001</v>
      </c>
      <c r="I119" s="33">
        <f>'CUOTA LTP'!L62</f>
        <v>0</v>
      </c>
      <c r="J119" s="33">
        <f>'CUOTA LTP'!M62</f>
        <v>512.15634</v>
      </c>
      <c r="K119" s="33">
        <f>'CUOTA LTP'!N62</f>
        <v>64.311000000000007</v>
      </c>
      <c r="L119" s="33">
        <f>'CUOTA LTP'!O62</f>
        <v>447.84533999999996</v>
      </c>
      <c r="M119" s="33">
        <f>'CUOTA LTP'!P62</f>
        <v>0.12556907916047669</v>
      </c>
      <c r="N119" s="10" t="s">
        <v>87</v>
      </c>
      <c r="O119" s="10">
        <f>'RESUMEN '!$B$3</f>
        <v>44726</v>
      </c>
      <c r="P119" s="31">
        <v>2022</v>
      </c>
      <c r="Q119" s="3"/>
    </row>
    <row r="120" spans="1:17">
      <c r="A120" s="3" t="s">
        <v>20</v>
      </c>
      <c r="B120" s="3" t="s">
        <v>80</v>
      </c>
      <c r="C120" s="31" t="s">
        <v>156</v>
      </c>
      <c r="D120" s="3" t="s">
        <v>95</v>
      </c>
      <c r="E120" s="171" t="str">
        <f>'CUOTA LTP'!C66</f>
        <v>MOROZIN BAYCIC MARIA ANA</v>
      </c>
      <c r="F120" s="171" t="s">
        <v>83</v>
      </c>
      <c r="G120" s="171" t="s">
        <v>84</v>
      </c>
      <c r="H120" s="172">
        <f>'CUOTA LTP'!E66</f>
        <v>67.992570000000001</v>
      </c>
      <c r="I120" s="33">
        <f>'CUOTA LTP'!F64</f>
        <v>0</v>
      </c>
      <c r="J120" s="33">
        <f>'CUOTA LTP'!G64</f>
        <v>3.2435200000000002</v>
      </c>
      <c r="K120" s="33">
        <f>'CUOTA LTP'!H64</f>
        <v>0</v>
      </c>
      <c r="L120" s="33">
        <f>'CUOTA LTP'!I64</f>
        <v>3.2435200000000002</v>
      </c>
      <c r="M120" s="33">
        <f>'CUOTA LTP'!J64</f>
        <v>0</v>
      </c>
      <c r="N120" s="10" t="s">
        <v>87</v>
      </c>
      <c r="O120" s="10">
        <f>'RESUMEN '!$B$3</f>
        <v>44726</v>
      </c>
      <c r="P120" s="31">
        <v>2022</v>
      </c>
      <c r="Q120" s="3"/>
    </row>
    <row r="121" spans="1:17">
      <c r="A121" s="3" t="s">
        <v>20</v>
      </c>
      <c r="B121" s="3" t="s">
        <v>80</v>
      </c>
      <c r="C121" s="31" t="s">
        <v>156</v>
      </c>
      <c r="D121" s="3" t="s">
        <v>95</v>
      </c>
      <c r="E121" s="171" t="str">
        <f>'CUOTA LTP'!C66</f>
        <v>MOROZIN BAYCIC MARIA ANA</v>
      </c>
      <c r="F121" s="171" t="s">
        <v>85</v>
      </c>
      <c r="G121" s="171" t="s">
        <v>86</v>
      </c>
      <c r="H121" s="172">
        <f>'CUOTA LTP'!E67</f>
        <v>7.5366799999999996</v>
      </c>
      <c r="I121" s="33">
        <f>'CUOTA LTP'!F65</f>
        <v>0</v>
      </c>
      <c r="J121" s="33">
        <f>'CUOTA LTP'!G65</f>
        <v>3.6030500000000001</v>
      </c>
      <c r="K121" s="33">
        <f>'CUOTA LTP'!H65</f>
        <v>0</v>
      </c>
      <c r="L121" s="33">
        <f>'CUOTA LTP'!I65</f>
        <v>3.6030500000000001</v>
      </c>
      <c r="M121" s="33">
        <f>'CUOTA LTP'!J65</f>
        <v>0</v>
      </c>
      <c r="N121" s="10" t="s">
        <v>87</v>
      </c>
      <c r="O121" s="10">
        <f>'RESUMEN '!$B$3</f>
        <v>44726</v>
      </c>
      <c r="P121" s="31">
        <v>2022</v>
      </c>
      <c r="Q121" s="3"/>
    </row>
    <row r="122" spans="1:17">
      <c r="A122" s="3" t="s">
        <v>20</v>
      </c>
      <c r="B122" s="3" t="s">
        <v>80</v>
      </c>
      <c r="C122" s="31" t="s">
        <v>156</v>
      </c>
      <c r="D122" s="3" t="s">
        <v>95</v>
      </c>
      <c r="E122" s="171" t="str">
        <f>'CUOTA LTP'!C66</f>
        <v>MOROZIN BAYCIC MARIA ANA</v>
      </c>
      <c r="F122" s="171" t="s">
        <v>83</v>
      </c>
      <c r="G122" s="171" t="s">
        <v>86</v>
      </c>
      <c r="H122" s="172">
        <f>'CUOTA LTP'!K66</f>
        <v>75.529250000000005</v>
      </c>
      <c r="I122" s="33">
        <f>'CUOTA LTP'!L64</f>
        <v>0</v>
      </c>
      <c r="J122" s="33">
        <f>'CUOTA LTP'!M64</f>
        <v>3.6030500000000001</v>
      </c>
      <c r="K122" s="33">
        <f>'CUOTA LTP'!N64</f>
        <v>0</v>
      </c>
      <c r="L122" s="33">
        <f>'CUOTA LTP'!O64</f>
        <v>3.6030500000000001</v>
      </c>
      <c r="M122" s="33">
        <f>'CUOTA LTP'!P64</f>
        <v>0</v>
      </c>
      <c r="N122" s="10" t="s">
        <v>87</v>
      </c>
      <c r="O122" s="10">
        <f>'RESUMEN '!$B$3</f>
        <v>44726</v>
      </c>
      <c r="P122" s="31">
        <v>2022</v>
      </c>
      <c r="Q122" s="3"/>
    </row>
    <row r="123" spans="1:17">
      <c r="A123" s="3" t="s">
        <v>20</v>
      </c>
      <c r="B123" s="3" t="s">
        <v>80</v>
      </c>
      <c r="C123" s="31" t="s">
        <v>156</v>
      </c>
      <c r="D123" s="3" t="s">
        <v>95</v>
      </c>
      <c r="E123" s="171" t="str">
        <f>'CUOTA LTP'!C68</f>
        <v>MOROZIN YURECIC MARIO</v>
      </c>
      <c r="F123" s="171" t="s">
        <v>83</v>
      </c>
      <c r="G123" s="171" t="s">
        <v>84</v>
      </c>
      <c r="H123" s="172">
        <f>'CUOTA LTP'!E68</f>
        <v>6.2789999999999999E-2</v>
      </c>
      <c r="I123" s="33">
        <f>'CUOTA LTP'!F66</f>
        <v>-75.529229799999996</v>
      </c>
      <c r="J123" s="33">
        <f>'CUOTA LTP'!G66</f>
        <v>-7.5366597999999954</v>
      </c>
      <c r="K123" s="33">
        <f>'CUOTA LTP'!H66</f>
        <v>0</v>
      </c>
      <c r="L123" s="33">
        <f>'CUOTA LTP'!I66</f>
        <v>-7.5366597999999954</v>
      </c>
      <c r="M123" s="33">
        <f>'CUOTA LTP'!J66</f>
        <v>0</v>
      </c>
      <c r="N123" s="10" t="s">
        <v>87</v>
      </c>
      <c r="O123" s="10">
        <f>'RESUMEN '!$B$3</f>
        <v>44726</v>
      </c>
      <c r="P123" s="31">
        <v>2022</v>
      </c>
      <c r="Q123" s="3"/>
    </row>
    <row r="124" spans="1:17">
      <c r="A124" s="3" t="s">
        <v>20</v>
      </c>
      <c r="B124" s="3" t="s">
        <v>80</v>
      </c>
      <c r="C124" s="31" t="s">
        <v>156</v>
      </c>
      <c r="D124" s="3" t="s">
        <v>95</v>
      </c>
      <c r="E124" s="171" t="str">
        <f>'CUOTA LTP'!C68</f>
        <v>MOROZIN YURECIC MARIO</v>
      </c>
      <c r="F124" s="171" t="s">
        <v>85</v>
      </c>
      <c r="G124" s="171" t="s">
        <v>86</v>
      </c>
      <c r="H124" s="172">
        <f>'CUOTA LTP'!E69</f>
        <v>6.96E-3</v>
      </c>
      <c r="I124" s="33">
        <f>'CUOTA LTP'!F67</f>
        <v>0</v>
      </c>
      <c r="J124" s="33">
        <f>'CUOTA LTP'!G67</f>
        <v>2.02000000042446E-5</v>
      </c>
      <c r="K124" s="33">
        <f>'CUOTA LTP'!H67</f>
        <v>0</v>
      </c>
      <c r="L124" s="33">
        <f>'CUOTA LTP'!I67</f>
        <v>2.02000000042446E-5</v>
      </c>
      <c r="M124" s="33">
        <f>'CUOTA LTP'!J67</f>
        <v>0</v>
      </c>
      <c r="N124" s="10" t="s">
        <v>87</v>
      </c>
      <c r="O124" s="10">
        <f>'RESUMEN '!$B$3</f>
        <v>44726</v>
      </c>
      <c r="P124" s="31">
        <v>2022</v>
      </c>
      <c r="Q124" s="3"/>
    </row>
    <row r="125" spans="1:17">
      <c r="A125" s="3" t="s">
        <v>20</v>
      </c>
      <c r="B125" s="3" t="s">
        <v>80</v>
      </c>
      <c r="C125" s="31" t="s">
        <v>156</v>
      </c>
      <c r="D125" s="3" t="s">
        <v>95</v>
      </c>
      <c r="E125" s="171" t="str">
        <f>'CUOTA LTP'!C68</f>
        <v>MOROZIN YURECIC MARIO</v>
      </c>
      <c r="F125" s="171" t="s">
        <v>83</v>
      </c>
      <c r="G125" s="171" t="s">
        <v>86</v>
      </c>
      <c r="H125" s="172">
        <f>'CUOTA LTP'!K68</f>
        <v>6.9749999999999993E-2</v>
      </c>
      <c r="I125" s="33">
        <f>'CUOTA LTP'!L66</f>
        <v>-75.529229799999996</v>
      </c>
      <c r="J125" s="33">
        <f>'CUOTA LTP'!M66</f>
        <v>2.0200000008685493E-5</v>
      </c>
      <c r="K125" s="33">
        <f>'CUOTA LTP'!N66</f>
        <v>0</v>
      </c>
      <c r="L125" s="33">
        <f>'CUOTA LTP'!O66</f>
        <v>2.0200000008685493E-5</v>
      </c>
      <c r="M125" s="33">
        <f>'CUOTA LTP'!P66</f>
        <v>0</v>
      </c>
      <c r="N125" s="10" t="s">
        <v>87</v>
      </c>
      <c r="O125" s="10">
        <f>'RESUMEN '!$B$3</f>
        <v>44726</v>
      </c>
      <c r="P125" s="31">
        <v>2022</v>
      </c>
      <c r="Q125" s="3"/>
    </row>
    <row r="126" spans="1:17">
      <c r="A126" s="3" t="s">
        <v>20</v>
      </c>
      <c r="B126" s="3" t="s">
        <v>80</v>
      </c>
      <c r="C126" s="31" t="s">
        <v>156</v>
      </c>
      <c r="D126" s="3" t="s">
        <v>95</v>
      </c>
      <c r="E126" s="171" t="str">
        <f>'CUOTA LTP'!C70</f>
        <v>MARLIMAR LIMITADA SOC. PESQ</v>
      </c>
      <c r="F126" s="171" t="s">
        <v>83</v>
      </c>
      <c r="G126" s="171" t="s">
        <v>84</v>
      </c>
      <c r="H126" s="172">
        <f>'CUOTA LTP'!E70</f>
        <v>36.711849999999998</v>
      </c>
      <c r="I126" s="33">
        <f>'CUOTA LTP'!F68</f>
        <v>0</v>
      </c>
      <c r="J126" s="33">
        <f>'CUOTA LTP'!G68</f>
        <v>6.2789999999999999E-2</v>
      </c>
      <c r="K126" s="33">
        <f>'CUOTA LTP'!H68</f>
        <v>0</v>
      </c>
      <c r="L126" s="33">
        <f>'CUOTA LTP'!I68</f>
        <v>6.2789999999999999E-2</v>
      </c>
      <c r="M126" s="33">
        <f>'CUOTA LTP'!J68</f>
        <v>0</v>
      </c>
      <c r="N126" s="10" t="s">
        <v>87</v>
      </c>
      <c r="O126" s="10">
        <f>'RESUMEN '!$B$3</f>
        <v>44726</v>
      </c>
      <c r="P126" s="31">
        <v>2022</v>
      </c>
      <c r="Q126" s="3"/>
    </row>
    <row r="127" spans="1:17">
      <c r="A127" s="3" t="s">
        <v>20</v>
      </c>
      <c r="B127" s="3" t="s">
        <v>80</v>
      </c>
      <c r="C127" s="31" t="s">
        <v>156</v>
      </c>
      <c r="D127" s="3" t="s">
        <v>95</v>
      </c>
      <c r="E127" s="171" t="str">
        <f>'CUOTA LTP'!C70</f>
        <v>MARLIMAR LIMITADA SOC. PESQ</v>
      </c>
      <c r="F127" s="171" t="s">
        <v>85</v>
      </c>
      <c r="G127" s="171" t="s">
        <v>86</v>
      </c>
      <c r="H127" s="172">
        <f>'CUOTA LTP'!E71</f>
        <v>4.06935</v>
      </c>
      <c r="I127" s="33">
        <f>'CUOTA LTP'!F69</f>
        <v>0</v>
      </c>
      <c r="J127" s="33">
        <f>'CUOTA LTP'!G69</f>
        <v>6.9749999999999993E-2</v>
      </c>
      <c r="K127" s="33">
        <f>'CUOTA LTP'!H69</f>
        <v>0</v>
      </c>
      <c r="L127" s="33">
        <f>'CUOTA LTP'!I69</f>
        <v>6.9749999999999993E-2</v>
      </c>
      <c r="M127" s="33">
        <f>'CUOTA LTP'!J69</f>
        <v>0</v>
      </c>
      <c r="N127" s="10" t="s">
        <v>87</v>
      </c>
      <c r="O127" s="10">
        <f>'RESUMEN '!$B$3</f>
        <v>44726</v>
      </c>
      <c r="P127" s="31">
        <v>2022</v>
      </c>
      <c r="Q127" s="3"/>
    </row>
    <row r="128" spans="1:17">
      <c r="A128" s="3" t="s">
        <v>20</v>
      </c>
      <c r="B128" s="3" t="s">
        <v>80</v>
      </c>
      <c r="C128" s="31" t="s">
        <v>156</v>
      </c>
      <c r="D128" s="3" t="s">
        <v>95</v>
      </c>
      <c r="E128" s="171" t="str">
        <f>'CUOTA LTP'!C70</f>
        <v>MARLIMAR LIMITADA SOC. PESQ</v>
      </c>
      <c r="F128" s="171" t="s">
        <v>83</v>
      </c>
      <c r="G128" s="171" t="s">
        <v>86</v>
      </c>
      <c r="H128" s="172">
        <f>'CUOTA LTP'!K70</f>
        <v>40.781199999999998</v>
      </c>
      <c r="I128" s="33">
        <f>'CUOTA LTP'!L68</f>
        <v>0</v>
      </c>
      <c r="J128" s="33">
        <f>'CUOTA LTP'!M68</f>
        <v>6.9749999999999993E-2</v>
      </c>
      <c r="K128" s="33">
        <f>'CUOTA LTP'!N68</f>
        <v>0</v>
      </c>
      <c r="L128" s="33">
        <f>'CUOTA LTP'!O68</f>
        <v>6.9749999999999993E-2</v>
      </c>
      <c r="M128" s="33">
        <f>'CUOTA LTP'!P68</f>
        <v>0</v>
      </c>
      <c r="N128" s="10" t="s">
        <v>87</v>
      </c>
      <c r="O128" s="10">
        <f>'RESUMEN '!$B$3</f>
        <v>44726</v>
      </c>
      <c r="P128" s="31">
        <v>2022</v>
      </c>
      <c r="Q128" s="3"/>
    </row>
    <row r="129" spans="1:17">
      <c r="A129" s="3" t="s">
        <v>20</v>
      </c>
      <c r="B129" s="3" t="s">
        <v>80</v>
      </c>
      <c r="C129" s="31" t="s">
        <v>156</v>
      </c>
      <c r="D129" s="3" t="s">
        <v>95</v>
      </c>
      <c r="E129" s="171" t="str">
        <f>'CUOTA LTP'!C72</f>
        <v>PACIFICBLU SPA.</v>
      </c>
      <c r="F129" s="171" t="s">
        <v>83</v>
      </c>
      <c r="G129" s="171" t="s">
        <v>84</v>
      </c>
      <c r="H129" s="172">
        <f>'CUOTA LTP'!E72</f>
        <v>1.7045399999999999</v>
      </c>
      <c r="I129" s="33">
        <f>'CUOTA LTP'!F70</f>
        <v>0</v>
      </c>
      <c r="J129" s="33">
        <f>'CUOTA LTP'!G70</f>
        <v>36.711849999999998</v>
      </c>
      <c r="K129" s="33">
        <f>'CUOTA LTP'!H70</f>
        <v>0</v>
      </c>
      <c r="L129" s="33">
        <f>'CUOTA LTP'!I70</f>
        <v>36.711849999999998</v>
      </c>
      <c r="M129" s="33">
        <f>'CUOTA LTP'!J70</f>
        <v>0</v>
      </c>
      <c r="N129" s="10" t="s">
        <v>87</v>
      </c>
      <c r="O129" s="10">
        <f>'RESUMEN '!$B$3</f>
        <v>44726</v>
      </c>
      <c r="P129" s="31">
        <v>2022</v>
      </c>
      <c r="Q129" s="3"/>
    </row>
    <row r="130" spans="1:17">
      <c r="A130" s="3" t="s">
        <v>20</v>
      </c>
      <c r="B130" s="3" t="s">
        <v>80</v>
      </c>
      <c r="C130" s="31" t="s">
        <v>156</v>
      </c>
      <c r="D130" s="3" t="s">
        <v>95</v>
      </c>
      <c r="E130" s="171" t="str">
        <f>'CUOTA LTP'!C72</f>
        <v>PACIFICBLU SPA.</v>
      </c>
      <c r="F130" s="171" t="s">
        <v>85</v>
      </c>
      <c r="G130" s="171" t="s">
        <v>86</v>
      </c>
      <c r="H130" s="172">
        <f>'CUOTA LTP'!E73</f>
        <v>0.18894</v>
      </c>
      <c r="I130" s="33">
        <f>'CUOTA LTP'!F71</f>
        <v>0</v>
      </c>
      <c r="J130" s="33">
        <f>'CUOTA LTP'!G71</f>
        <v>40.781199999999998</v>
      </c>
      <c r="K130" s="33">
        <f>'CUOTA LTP'!H71</f>
        <v>0</v>
      </c>
      <c r="L130" s="33">
        <f>'CUOTA LTP'!I71</f>
        <v>40.781199999999998</v>
      </c>
      <c r="M130" s="33">
        <f>'CUOTA LTP'!J71</f>
        <v>0</v>
      </c>
      <c r="N130" s="10" t="s">
        <v>87</v>
      </c>
      <c r="O130" s="10">
        <f>'RESUMEN '!$B$3</f>
        <v>44726</v>
      </c>
      <c r="P130" s="31">
        <v>2022</v>
      </c>
      <c r="Q130" s="3"/>
    </row>
    <row r="131" spans="1:17">
      <c r="A131" s="3" t="s">
        <v>20</v>
      </c>
      <c r="B131" s="3" t="s">
        <v>80</v>
      </c>
      <c r="C131" s="31" t="s">
        <v>156</v>
      </c>
      <c r="D131" s="3" t="s">
        <v>95</v>
      </c>
      <c r="E131" s="171" t="str">
        <f>'CUOTA LTP'!C72</f>
        <v>PACIFICBLU SPA.</v>
      </c>
      <c r="F131" s="171" t="s">
        <v>83</v>
      </c>
      <c r="G131" s="171" t="s">
        <v>86</v>
      </c>
      <c r="H131" s="172">
        <f>'CUOTA LTP'!K72</f>
        <v>1.8934799999999998</v>
      </c>
      <c r="I131" s="33">
        <f>'CUOTA LTP'!L70</f>
        <v>0</v>
      </c>
      <c r="J131" s="33">
        <f>'CUOTA LTP'!M70</f>
        <v>40.781199999999998</v>
      </c>
      <c r="K131" s="33">
        <f>'CUOTA LTP'!N70</f>
        <v>0</v>
      </c>
      <c r="L131" s="33">
        <f>'CUOTA LTP'!O70</f>
        <v>40.781199999999998</v>
      </c>
      <c r="M131" s="33">
        <f>'CUOTA LTP'!P70</f>
        <v>0</v>
      </c>
      <c r="N131" s="10" t="s">
        <v>87</v>
      </c>
      <c r="O131" s="10">
        <f>'RESUMEN '!$B$3</f>
        <v>44726</v>
      </c>
      <c r="P131" s="31">
        <v>2022</v>
      </c>
      <c r="Q131" s="3"/>
    </row>
    <row r="132" spans="1:17">
      <c r="A132" s="3" t="s">
        <v>20</v>
      </c>
      <c r="B132" s="3" t="s">
        <v>80</v>
      </c>
      <c r="C132" s="31" t="s">
        <v>156</v>
      </c>
      <c r="D132" s="3" t="s">
        <v>95</v>
      </c>
      <c r="E132" s="171" t="str">
        <f>'CUOTA LTP'!C74</f>
        <v>DA VENEZIA RETAMALES ANTONIO</v>
      </c>
      <c r="F132" s="171" t="s">
        <v>83</v>
      </c>
      <c r="G132" s="171" t="s">
        <v>84</v>
      </c>
      <c r="H132" s="172">
        <f>'CUOTA LTP'!E74</f>
        <v>2.0930000000000001E-2</v>
      </c>
      <c r="I132" s="33">
        <f>'CUOTA LTP'!F72</f>
        <v>40.381</v>
      </c>
      <c r="J132" s="33">
        <f>'CUOTA LTP'!G72</f>
        <v>42.085540000000002</v>
      </c>
      <c r="K132" s="33">
        <f>'CUOTA LTP'!H72</f>
        <v>0</v>
      </c>
      <c r="L132" s="33">
        <f>'CUOTA LTP'!I72</f>
        <v>42.085540000000002</v>
      </c>
      <c r="M132" s="33">
        <f>'CUOTA LTP'!J72</f>
        <v>0</v>
      </c>
      <c r="N132" s="10" t="s">
        <v>87</v>
      </c>
      <c r="O132" s="10">
        <f>'RESUMEN '!$B$3</f>
        <v>44726</v>
      </c>
      <c r="P132" s="31">
        <v>2022</v>
      </c>
      <c r="Q132" s="3"/>
    </row>
    <row r="133" spans="1:17">
      <c r="A133" s="3" t="s">
        <v>20</v>
      </c>
      <c r="B133" s="3" t="s">
        <v>80</v>
      </c>
      <c r="C133" s="31" t="s">
        <v>156</v>
      </c>
      <c r="D133" s="3" t="s">
        <v>95</v>
      </c>
      <c r="E133" s="171" t="str">
        <f>'CUOTA LTP'!C74</f>
        <v>DA VENEZIA RETAMALES ANTONIO</v>
      </c>
      <c r="F133" s="171" t="s">
        <v>85</v>
      </c>
      <c r="G133" s="171" t="s">
        <v>86</v>
      </c>
      <c r="H133" s="172">
        <f>'CUOTA LTP'!E75</f>
        <v>2.32E-3</v>
      </c>
      <c r="I133" s="33">
        <f>'CUOTA LTP'!F73</f>
        <v>0</v>
      </c>
      <c r="J133" s="33">
        <f>'CUOTA LTP'!G73</f>
        <v>42.274480000000004</v>
      </c>
      <c r="K133" s="33">
        <f>'CUOTA LTP'!H73</f>
        <v>0</v>
      </c>
      <c r="L133" s="33">
        <f>'CUOTA LTP'!I73</f>
        <v>42.274480000000004</v>
      </c>
      <c r="M133" s="33">
        <f>'CUOTA LTP'!J73</f>
        <v>0</v>
      </c>
      <c r="N133" s="10" t="s">
        <v>87</v>
      </c>
      <c r="O133" s="10">
        <f>'RESUMEN '!$B$3</f>
        <v>44726</v>
      </c>
      <c r="P133" s="31">
        <v>2022</v>
      </c>
      <c r="Q133" s="3"/>
    </row>
    <row r="134" spans="1:17">
      <c r="A134" s="3" t="s">
        <v>20</v>
      </c>
      <c r="B134" s="3" t="s">
        <v>80</v>
      </c>
      <c r="C134" s="31" t="s">
        <v>156</v>
      </c>
      <c r="D134" s="3" t="s">
        <v>95</v>
      </c>
      <c r="E134" s="171" t="str">
        <f>'CUOTA LTP'!C74</f>
        <v>DA VENEZIA RETAMALES ANTONIO</v>
      </c>
      <c r="F134" s="171" t="s">
        <v>83</v>
      </c>
      <c r="G134" s="171" t="s">
        <v>86</v>
      </c>
      <c r="H134" s="172">
        <f>'CUOTA LTP'!K74</f>
        <v>2.325E-2</v>
      </c>
      <c r="I134" s="33">
        <f>'CUOTA LTP'!L6</f>
        <v>0</v>
      </c>
      <c r="J134" s="33">
        <f>'CUOTA LTP'!M6</f>
        <v>80.078430000000012</v>
      </c>
      <c r="K134" s="33">
        <f>'CUOTA LTP'!N6</f>
        <v>24.966999999999999</v>
      </c>
      <c r="L134" s="33">
        <f>'CUOTA LTP'!O6</f>
        <v>55.111430000000013</v>
      </c>
      <c r="M134" s="33">
        <f>'CUOTA LTP'!P6</f>
        <v>0.31178183688166705</v>
      </c>
      <c r="N134" s="10" t="s">
        <v>87</v>
      </c>
      <c r="O134" s="10">
        <f>'RESUMEN '!$B$3</f>
        <v>44726</v>
      </c>
      <c r="P134" s="31">
        <v>2022</v>
      </c>
      <c r="Q134" s="3"/>
    </row>
    <row r="135" spans="1:17">
      <c r="A135" s="3" t="s">
        <v>20</v>
      </c>
      <c r="B135" s="3" t="s">
        <v>80</v>
      </c>
      <c r="C135" s="31" t="s">
        <v>156</v>
      </c>
      <c r="D135" s="3" t="s">
        <v>95</v>
      </c>
      <c r="E135" s="171" t="str">
        <f>'CUOTA LTP'!C76</f>
        <v>ENFERMAR LTDA. SOC. PESQ.</v>
      </c>
      <c r="F135" s="171" t="s">
        <v>83</v>
      </c>
      <c r="G135" s="171" t="s">
        <v>84</v>
      </c>
      <c r="H135" s="172">
        <f>'CUOTA LTP'!E76</f>
        <v>0.29302</v>
      </c>
      <c r="I135" s="33">
        <f>'CUOTA LTP'!F74</f>
        <v>0</v>
      </c>
      <c r="J135" s="33">
        <f>'CUOTA LTP'!G74</f>
        <v>2.0930000000000001E-2</v>
      </c>
      <c r="K135" s="33">
        <f>'CUOTA LTP'!H74</f>
        <v>0</v>
      </c>
      <c r="L135" s="33">
        <f>'CUOTA LTP'!I74</f>
        <v>2.0930000000000001E-2</v>
      </c>
      <c r="M135" s="33">
        <f>'CUOTA LTP'!J74</f>
        <v>0</v>
      </c>
      <c r="N135" s="10" t="s">
        <v>87</v>
      </c>
      <c r="O135" s="10">
        <f>'RESUMEN '!$B$3</f>
        <v>44726</v>
      </c>
      <c r="P135" s="31">
        <v>2022</v>
      </c>
      <c r="Q135" s="3"/>
    </row>
    <row r="136" spans="1:17">
      <c r="A136" s="3" t="s">
        <v>20</v>
      </c>
      <c r="B136" s="3" t="s">
        <v>80</v>
      </c>
      <c r="C136" s="31" t="s">
        <v>156</v>
      </c>
      <c r="D136" s="3" t="s">
        <v>95</v>
      </c>
      <c r="E136" s="171" t="str">
        <f>'CUOTA LTP'!C76</f>
        <v>ENFERMAR LTDA. SOC. PESQ.</v>
      </c>
      <c r="F136" s="171" t="s">
        <v>85</v>
      </c>
      <c r="G136" s="171" t="s">
        <v>86</v>
      </c>
      <c r="H136" s="172">
        <f>'CUOTA LTP'!E77</f>
        <v>3.2480000000000002E-2</v>
      </c>
      <c r="I136" s="33">
        <f>'CUOTA LTP'!F75</f>
        <v>0</v>
      </c>
      <c r="J136" s="33">
        <f>'CUOTA LTP'!G75</f>
        <v>2.325E-2</v>
      </c>
      <c r="K136" s="33">
        <f>'CUOTA LTP'!H75</f>
        <v>0</v>
      </c>
      <c r="L136" s="33">
        <f>'CUOTA LTP'!I75</f>
        <v>2.325E-2</v>
      </c>
      <c r="M136" s="33">
        <f>'CUOTA LTP'!J75</f>
        <v>0</v>
      </c>
      <c r="N136" s="10" t="s">
        <v>87</v>
      </c>
      <c r="O136" s="10">
        <f>'RESUMEN '!$B$3</f>
        <v>44726</v>
      </c>
      <c r="P136" s="31">
        <v>2022</v>
      </c>
      <c r="Q136" s="3"/>
    </row>
    <row r="137" spans="1:17">
      <c r="A137" s="3" t="s">
        <v>20</v>
      </c>
      <c r="B137" s="3" t="s">
        <v>80</v>
      </c>
      <c r="C137" s="31" t="s">
        <v>156</v>
      </c>
      <c r="D137" s="3" t="s">
        <v>95</v>
      </c>
      <c r="E137" s="171" t="str">
        <f>'CUOTA LTP'!C76</f>
        <v>ENFERMAR LTDA. SOC. PESQ.</v>
      </c>
      <c r="F137" s="171" t="s">
        <v>83</v>
      </c>
      <c r="G137" s="171" t="s">
        <v>86</v>
      </c>
      <c r="H137" s="172">
        <f>'CUOTA LTP'!K76</f>
        <v>0.32550000000000001</v>
      </c>
      <c r="I137" s="33">
        <f>'CUOTA LTP'!L74</f>
        <v>0</v>
      </c>
      <c r="J137" s="33">
        <f>'CUOTA LTP'!M74</f>
        <v>2.325E-2</v>
      </c>
      <c r="K137" s="33">
        <f>'CUOTA LTP'!N74</f>
        <v>0</v>
      </c>
      <c r="L137" s="33">
        <f>'CUOTA LTP'!O74</f>
        <v>2.325E-2</v>
      </c>
      <c r="M137" s="33">
        <f>'CUOTA LTP'!P74</f>
        <v>0</v>
      </c>
      <c r="N137" s="10" t="s">
        <v>87</v>
      </c>
      <c r="O137" s="10">
        <f>'RESUMEN '!$B$3</f>
        <v>44726</v>
      </c>
      <c r="P137" s="31">
        <v>2022</v>
      </c>
      <c r="Q137" s="3"/>
    </row>
    <row r="138" spans="1:17">
      <c r="A138" s="3" t="s">
        <v>20</v>
      </c>
      <c r="B138" s="3" t="s">
        <v>80</v>
      </c>
      <c r="C138" s="31" t="s">
        <v>156</v>
      </c>
      <c r="D138" s="3" t="s">
        <v>95</v>
      </c>
      <c r="E138" s="171" t="str">
        <f>'CUOTA LTP'!C78</f>
        <v>COMERCIALIZADORA SIMON SEAFOOD LIMITADA</v>
      </c>
      <c r="F138" s="171" t="s">
        <v>83</v>
      </c>
      <c r="G138" s="171" t="s">
        <v>84</v>
      </c>
      <c r="H138" s="172">
        <f>'CUOTA LTP'!E78</f>
        <v>0.46045999999999998</v>
      </c>
      <c r="I138" s="33">
        <f>'CUOTA LTP'!F80</f>
        <v>0</v>
      </c>
      <c r="J138" s="33">
        <f>'CUOTA LTP'!G80</f>
        <v>0.27209</v>
      </c>
      <c r="K138" s="33">
        <f>'CUOTA LTP'!H80</f>
        <v>0</v>
      </c>
      <c r="L138" s="33">
        <f>'CUOTA LTP'!I80</f>
        <v>0.27209</v>
      </c>
      <c r="M138" s="33">
        <f>'CUOTA LTP'!J80</f>
        <v>0</v>
      </c>
      <c r="N138" s="10" t="s">
        <v>87</v>
      </c>
      <c r="O138" s="10">
        <f>'RESUMEN '!$B$3</f>
        <v>44726</v>
      </c>
      <c r="P138" s="31">
        <v>2022</v>
      </c>
      <c r="Q138" s="3"/>
    </row>
    <row r="139" spans="1:17">
      <c r="A139" s="3" t="s">
        <v>20</v>
      </c>
      <c r="B139" s="3" t="s">
        <v>80</v>
      </c>
      <c r="C139" s="31" t="s">
        <v>156</v>
      </c>
      <c r="D139" s="3" t="s">
        <v>95</v>
      </c>
      <c r="E139" s="171" t="str">
        <f>'CUOTA LTP'!C78</f>
        <v>COMERCIALIZADORA SIMON SEAFOOD LIMITADA</v>
      </c>
      <c r="F139" s="171" t="s">
        <v>85</v>
      </c>
      <c r="G139" s="171" t="s">
        <v>86</v>
      </c>
      <c r="H139" s="172">
        <f>'CUOTA LTP'!E79</f>
        <v>5.1040000000000002E-2</v>
      </c>
      <c r="I139" s="33">
        <f>'CUOTA LTP'!F81</f>
        <v>0</v>
      </c>
      <c r="J139" s="33">
        <f>'CUOTA LTP'!G81</f>
        <v>0.30225000000000002</v>
      </c>
      <c r="K139" s="33">
        <f>'CUOTA LTP'!H81</f>
        <v>0</v>
      </c>
      <c r="L139" s="33">
        <f>'CUOTA LTP'!I81</f>
        <v>0.30225000000000002</v>
      </c>
      <c r="M139" s="33">
        <f>'CUOTA LTP'!J81</f>
        <v>0</v>
      </c>
      <c r="N139" s="10" t="s">
        <v>87</v>
      </c>
      <c r="O139" s="10">
        <f>'RESUMEN '!$B$3</f>
        <v>44726</v>
      </c>
      <c r="P139" s="31">
        <v>2022</v>
      </c>
      <c r="Q139" s="3"/>
    </row>
    <row r="140" spans="1:17">
      <c r="A140" s="3" t="s">
        <v>20</v>
      </c>
      <c r="B140" s="3" t="s">
        <v>80</v>
      </c>
      <c r="C140" s="31" t="s">
        <v>156</v>
      </c>
      <c r="D140" s="3" t="s">
        <v>95</v>
      </c>
      <c r="E140" s="171" t="str">
        <f>'CUOTA LTP'!C78</f>
        <v>COMERCIALIZADORA SIMON SEAFOOD LIMITADA</v>
      </c>
      <c r="F140" s="171" t="s">
        <v>83</v>
      </c>
      <c r="G140" s="171" t="s">
        <v>86</v>
      </c>
      <c r="H140" s="171">
        <f>'CUOTA LTP'!K78</f>
        <v>0.51149999999999995</v>
      </c>
      <c r="I140" s="31">
        <f>'CUOTA LTP'!L80</f>
        <v>0</v>
      </c>
      <c r="J140" s="31">
        <f>'CUOTA LTP'!M80</f>
        <v>0.30225000000000002</v>
      </c>
      <c r="K140" s="31">
        <f>'CUOTA LTP'!N80</f>
        <v>0</v>
      </c>
      <c r="L140" s="31">
        <f>'CUOTA LTP'!O80</f>
        <v>0.30225000000000002</v>
      </c>
      <c r="M140" s="31">
        <f>'CUOTA LTP'!P80</f>
        <v>0</v>
      </c>
      <c r="N140" s="10" t="s">
        <v>87</v>
      </c>
      <c r="O140" s="10">
        <f>'RESUMEN '!$B$3</f>
        <v>44726</v>
      </c>
      <c r="P140" s="31">
        <v>2022</v>
      </c>
      <c r="Q140" s="3"/>
    </row>
    <row r="141" spans="1:17">
      <c r="A141" s="3" t="s">
        <v>20</v>
      </c>
      <c r="B141" s="3" t="s">
        <v>80</v>
      </c>
      <c r="C141" s="31" t="s">
        <v>156</v>
      </c>
      <c r="D141" s="3" t="s">
        <v>95</v>
      </c>
      <c r="E141" s="171" t="str">
        <f>'CUOTA LTP'!C80</f>
        <v>SOCIEDAD PESQUERA NORDIOMAR SpA</v>
      </c>
      <c r="F141" s="171" t="s">
        <v>83</v>
      </c>
      <c r="G141" s="171" t="s">
        <v>84</v>
      </c>
      <c r="H141" s="172">
        <f>'CUOTA LTP'!E80</f>
        <v>0.27209</v>
      </c>
      <c r="I141" s="33">
        <f>'CUOTA LTP'!F84</f>
        <v>-106.13621804500001</v>
      </c>
      <c r="J141" s="33">
        <f>'CUOTA LTP'!G84</f>
        <v>0</v>
      </c>
      <c r="K141" s="33">
        <f>'CUOTA LTP'!H84</f>
        <v>0</v>
      </c>
      <c r="L141" s="33">
        <f>'CUOTA LTP'!I84</f>
        <v>0</v>
      </c>
      <c r="M141" s="33" t="e">
        <f>'CUOTA LTP'!J84</f>
        <v>#DIV/0!</v>
      </c>
      <c r="N141" s="10" t="s">
        <v>87</v>
      </c>
      <c r="O141" s="10">
        <f>'RESUMEN '!$B$3</f>
        <v>44726</v>
      </c>
      <c r="P141" s="31">
        <v>2022</v>
      </c>
      <c r="Q141" s="3"/>
    </row>
    <row r="142" spans="1:17">
      <c r="A142" s="3" t="s">
        <v>20</v>
      </c>
      <c r="B142" s="3" t="s">
        <v>80</v>
      </c>
      <c r="C142" s="31" t="s">
        <v>156</v>
      </c>
      <c r="D142" s="3" t="s">
        <v>95</v>
      </c>
      <c r="E142" s="171" t="str">
        <f>'CUOTA LTP'!C80</f>
        <v>SOCIEDAD PESQUERA NORDIOMAR SpA</v>
      </c>
      <c r="F142" s="171" t="s">
        <v>85</v>
      </c>
      <c r="G142" s="171" t="s">
        <v>86</v>
      </c>
      <c r="H142" s="172">
        <f>'CUOTA LTP'!E81</f>
        <v>3.0159999999999999E-2</v>
      </c>
      <c r="I142" s="33">
        <f>'CUOTA LTP'!F85</f>
        <v>0</v>
      </c>
      <c r="J142" s="33">
        <f>'CUOTA LTP'!G85</f>
        <v>0</v>
      </c>
      <c r="K142" s="33">
        <f>'CUOTA LTP'!H85</f>
        <v>0</v>
      </c>
      <c r="L142" s="33">
        <f>'CUOTA LTP'!I85</f>
        <v>0</v>
      </c>
      <c r="M142" s="33" t="e">
        <f>'CUOTA LTP'!J85</f>
        <v>#DIV/0!</v>
      </c>
      <c r="N142" s="10" t="s">
        <v>87</v>
      </c>
      <c r="O142" s="10">
        <f>'RESUMEN '!$B$3</f>
        <v>44726</v>
      </c>
      <c r="P142" s="31">
        <v>2022</v>
      </c>
      <c r="Q142" s="3"/>
    </row>
    <row r="143" spans="1:17">
      <c r="A143" s="3" t="s">
        <v>20</v>
      </c>
      <c r="B143" s="3" t="s">
        <v>80</v>
      </c>
      <c r="C143" s="31" t="s">
        <v>156</v>
      </c>
      <c r="D143" s="3" t="s">
        <v>95</v>
      </c>
      <c r="E143" s="171" t="str">
        <f>'CUOTA LTP'!C80</f>
        <v>SOCIEDAD PESQUERA NORDIOMAR SpA</v>
      </c>
      <c r="F143" s="171" t="s">
        <v>83</v>
      </c>
      <c r="G143" s="171" t="s">
        <v>86</v>
      </c>
      <c r="H143" s="172">
        <f>'CUOTA LTP'!K80</f>
        <v>0.30225000000000002</v>
      </c>
      <c r="I143" s="33">
        <f>'CUOTA LTP'!L84</f>
        <v>-106.13621804500001</v>
      </c>
      <c r="J143" s="33">
        <f>'CUOTA LTP'!M84</f>
        <v>3.1954999997196865E-5</v>
      </c>
      <c r="K143" s="33">
        <f>'CUOTA LTP'!N84</f>
        <v>0</v>
      </c>
      <c r="L143" s="33">
        <f>'CUOTA LTP'!O84</f>
        <v>3.1954999997196865E-5</v>
      </c>
      <c r="M143" s="33">
        <f>'CUOTA LTP'!P84</f>
        <v>0</v>
      </c>
      <c r="N143" s="10" t="s">
        <v>87</v>
      </c>
      <c r="O143" s="10">
        <f>'RESUMEN '!$B$3</f>
        <v>44726</v>
      </c>
      <c r="P143" s="31">
        <v>2022</v>
      </c>
      <c r="Q143" s="3"/>
    </row>
    <row r="144" spans="1:17">
      <c r="A144" s="3" t="s">
        <v>20</v>
      </c>
      <c r="B144" s="3" t="s">
        <v>80</v>
      </c>
      <c r="C144" s="31" t="s">
        <v>156</v>
      </c>
      <c r="D144" s="3" t="s">
        <v>95</v>
      </c>
      <c r="E144" s="171" t="str">
        <f>'CUOTA LTP'!C84</f>
        <v>ALIMENTOS ALSAN LIMITADA</v>
      </c>
      <c r="F144" s="171" t="s">
        <v>83</v>
      </c>
      <c r="G144" s="171" t="s">
        <v>84</v>
      </c>
      <c r="H144" s="172">
        <f>'CUOTA LTP'!E84</f>
        <v>95.545450000000002</v>
      </c>
      <c r="I144" s="33">
        <f>'CUOTA LTP'!F88</f>
        <v>0</v>
      </c>
      <c r="J144" s="33">
        <f>'CUOTA LTP'!G88</f>
        <v>72.455680000000001</v>
      </c>
      <c r="K144" s="33">
        <f>'CUOTA LTP'!H88</f>
        <v>0</v>
      </c>
      <c r="L144" s="33">
        <f>'CUOTA LTP'!I88</f>
        <v>72.455680000000001</v>
      </c>
      <c r="M144" s="33">
        <f>'CUOTA LTP'!J88</f>
        <v>0</v>
      </c>
      <c r="N144" s="10" t="s">
        <v>87</v>
      </c>
      <c r="O144" s="10">
        <f>'RESUMEN '!$B$3</f>
        <v>44726</v>
      </c>
      <c r="P144" s="31">
        <v>2022</v>
      </c>
      <c r="Q144" s="3"/>
    </row>
    <row r="145" spans="1:17">
      <c r="A145" s="3" t="s">
        <v>20</v>
      </c>
      <c r="B145" s="3" t="s">
        <v>80</v>
      </c>
      <c r="C145" s="31" t="s">
        <v>156</v>
      </c>
      <c r="D145" s="3" t="s">
        <v>95</v>
      </c>
      <c r="E145" s="171" t="str">
        <f>'CUOTA LTP'!C84</f>
        <v>ALIMENTOS ALSAN LIMITADA</v>
      </c>
      <c r="F145" s="171" t="s">
        <v>85</v>
      </c>
      <c r="G145" s="171" t="s">
        <v>86</v>
      </c>
      <c r="H145" s="172">
        <f>'CUOTA LTP'!E85</f>
        <v>10.590799999999998</v>
      </c>
      <c r="I145" s="33">
        <f>'CUOTA LTP'!F89</f>
        <v>0</v>
      </c>
      <c r="J145" s="33">
        <f>'CUOTA LTP'!G89</f>
        <v>80.487080000000006</v>
      </c>
      <c r="K145" s="33">
        <f>'CUOTA LTP'!H89</f>
        <v>0</v>
      </c>
      <c r="L145" s="33">
        <f>'CUOTA LTP'!I89</f>
        <v>80.487080000000006</v>
      </c>
      <c r="M145" s="33">
        <f>'CUOTA LTP'!J89</f>
        <v>0</v>
      </c>
      <c r="N145" s="10" t="s">
        <v>87</v>
      </c>
      <c r="O145" s="10">
        <f>'RESUMEN '!$B$3</f>
        <v>44726</v>
      </c>
      <c r="P145" s="31">
        <v>2022</v>
      </c>
      <c r="Q145" s="3"/>
    </row>
    <row r="146" spans="1:17">
      <c r="A146" s="3" t="s">
        <v>20</v>
      </c>
      <c r="B146" s="3" t="s">
        <v>80</v>
      </c>
      <c r="C146" s="31" t="s">
        <v>156</v>
      </c>
      <c r="D146" s="3" t="s">
        <v>95</v>
      </c>
      <c r="E146" s="171" t="str">
        <f>'CUOTA LTP'!C84</f>
        <v>ALIMENTOS ALSAN LIMITADA</v>
      </c>
      <c r="F146" s="171" t="s">
        <v>83</v>
      </c>
      <c r="G146" s="171" t="s">
        <v>86</v>
      </c>
      <c r="H146" s="172">
        <f>'CUOTA LTP'!K84</f>
        <v>106.13625</v>
      </c>
      <c r="I146" s="33">
        <f>'CUOTA LTP'!L88</f>
        <v>0</v>
      </c>
      <c r="J146" s="33">
        <f>'CUOTA LTP'!M88</f>
        <v>80.487080000000006</v>
      </c>
      <c r="K146" s="33">
        <f>'CUOTA LTP'!N88</f>
        <v>0</v>
      </c>
      <c r="L146" s="33">
        <f>'CUOTA LTP'!O88</f>
        <v>80.487080000000006</v>
      </c>
      <c r="M146" s="33">
        <f>'CUOTA LTP'!P88</f>
        <v>0</v>
      </c>
      <c r="N146" s="10" t="s">
        <v>87</v>
      </c>
      <c r="O146" s="10">
        <f>'RESUMEN '!$B$3</f>
        <v>44726</v>
      </c>
      <c r="P146" s="31">
        <v>2022</v>
      </c>
      <c r="Q146" s="3"/>
    </row>
    <row r="147" spans="1:17">
      <c r="A147" s="3" t="s">
        <v>20</v>
      </c>
      <c r="B147" s="3" t="s">
        <v>80</v>
      </c>
      <c r="C147" s="31" t="s">
        <v>156</v>
      </c>
      <c r="D147" s="3" t="s">
        <v>95</v>
      </c>
      <c r="E147" s="171" t="str">
        <f>'CUOTA LTP'!C88</f>
        <v>RUBIO Y MAUAD LTDA.</v>
      </c>
      <c r="F147" s="171" t="s">
        <v>83</v>
      </c>
      <c r="G147" s="171" t="s">
        <v>84</v>
      </c>
      <c r="H147" s="172">
        <f>'CUOTA LTP'!E88</f>
        <v>72.455680000000001</v>
      </c>
      <c r="I147" s="33">
        <f>'CUOTA LTP'!F90</f>
        <v>0</v>
      </c>
      <c r="J147" s="33">
        <f>'CUOTA LTP'!G90</f>
        <v>422.59050000000002</v>
      </c>
      <c r="K147" s="33">
        <f>'CUOTA LTP'!H90</f>
        <v>166.38300000000001</v>
      </c>
      <c r="L147" s="33">
        <f>'CUOTA LTP'!I90</f>
        <v>256.20749999999998</v>
      </c>
      <c r="M147" s="33">
        <f>'CUOTA LTP'!J90</f>
        <v>0.39372158153105669</v>
      </c>
      <c r="N147" s="10" t="s">
        <v>87</v>
      </c>
      <c r="O147" s="10">
        <f>'RESUMEN '!$B$3</f>
        <v>44726</v>
      </c>
      <c r="P147" s="31">
        <v>2022</v>
      </c>
      <c r="Q147" s="3"/>
    </row>
    <row r="148" spans="1:17">
      <c r="A148" s="3" t="s">
        <v>20</v>
      </c>
      <c r="B148" s="3" t="s">
        <v>80</v>
      </c>
      <c r="C148" s="31" t="s">
        <v>156</v>
      </c>
      <c r="D148" s="3" t="s">
        <v>95</v>
      </c>
      <c r="E148" s="171" t="str">
        <f>'CUOTA LTP'!C88</f>
        <v>RUBIO Y MAUAD LTDA.</v>
      </c>
      <c r="F148" s="171" t="s">
        <v>85</v>
      </c>
      <c r="G148" s="171" t="s">
        <v>86</v>
      </c>
      <c r="H148" s="172">
        <f>'CUOTA LTP'!E89</f>
        <v>8.0313999999999997</v>
      </c>
      <c r="I148" s="33">
        <f>'CUOTA LTP'!F91</f>
        <v>0</v>
      </c>
      <c r="J148" s="33">
        <f>'CUOTA LTP'!G91</f>
        <v>260.48273</v>
      </c>
      <c r="K148" s="33">
        <f>'CUOTA LTP'!H91</f>
        <v>0</v>
      </c>
      <c r="L148" s="33">
        <f>'CUOTA LTP'!I91</f>
        <v>260.48273</v>
      </c>
      <c r="M148" s="33">
        <f>'CUOTA LTP'!J91</f>
        <v>0</v>
      </c>
      <c r="N148" s="10" t="s">
        <v>87</v>
      </c>
      <c r="O148" s="10">
        <f>'RESUMEN '!$B$3</f>
        <v>44726</v>
      </c>
      <c r="P148" s="31">
        <v>2022</v>
      </c>
      <c r="Q148" s="3"/>
    </row>
    <row r="149" spans="1:17">
      <c r="A149" s="3" t="s">
        <v>20</v>
      </c>
      <c r="B149" s="3" t="s">
        <v>80</v>
      </c>
      <c r="C149" s="31" t="s">
        <v>156</v>
      </c>
      <c r="D149" s="3" t="s">
        <v>95</v>
      </c>
      <c r="E149" s="171" t="str">
        <f>'CUOTA LTP'!C88</f>
        <v>RUBIO Y MAUAD LTDA.</v>
      </c>
      <c r="F149" s="171" t="s">
        <v>83</v>
      </c>
      <c r="G149" s="171" t="s">
        <v>86</v>
      </c>
      <c r="H149" s="172">
        <f>'CUOTA LTP'!K88</f>
        <v>80.487080000000006</v>
      </c>
      <c r="I149" s="33">
        <f>'CUOTA LTP'!L90</f>
        <v>0</v>
      </c>
      <c r="J149" s="33">
        <f>'CUOTA LTP'!M90</f>
        <v>426.86573000000004</v>
      </c>
      <c r="K149" s="33">
        <f>'CUOTA LTP'!N90</f>
        <v>166.38300000000001</v>
      </c>
      <c r="L149" s="33">
        <f>'CUOTA LTP'!O90</f>
        <v>260.48273000000006</v>
      </c>
      <c r="M149" s="33">
        <f>'CUOTA LTP'!P90</f>
        <v>0.38977830335548369</v>
      </c>
      <c r="N149" s="10" t="s">
        <v>87</v>
      </c>
      <c r="O149" s="10">
        <f>'RESUMEN '!$B$3</f>
        <v>44726</v>
      </c>
      <c r="P149" s="31">
        <v>2022</v>
      </c>
      <c r="Q149" s="3"/>
    </row>
    <row r="150" spans="1:17">
      <c r="A150" s="3" t="s">
        <v>20</v>
      </c>
      <c r="B150" s="3" t="s">
        <v>80</v>
      </c>
      <c r="C150" s="3" t="s">
        <v>157</v>
      </c>
      <c r="D150" s="3" t="s">
        <v>95</v>
      </c>
      <c r="E150" s="177" t="str">
        <f>'CUOTA LTP'!C90</f>
        <v>ANTARTIC SEAFOOD S.A.</v>
      </c>
      <c r="F150" s="177" t="s">
        <v>83</v>
      </c>
      <c r="G150" s="177" t="s">
        <v>84</v>
      </c>
      <c r="H150" s="178">
        <f>'CUOTA LTP'!E90</f>
        <v>422.59050000000002</v>
      </c>
      <c r="I150" s="33">
        <f>'CUOTA LTP'!F92</f>
        <v>89.005651899999989</v>
      </c>
      <c r="J150" s="33">
        <f>'CUOTA LTP'!G92</f>
        <v>584.28834189999998</v>
      </c>
      <c r="K150" s="33">
        <f>'CUOTA LTP'!H92</f>
        <v>248.8</v>
      </c>
      <c r="L150" s="33">
        <f>'CUOTA LTP'!I92</f>
        <v>335.48834189999997</v>
      </c>
      <c r="M150" s="33">
        <f>'CUOTA LTP'!J92</f>
        <v>0.42581715594555153</v>
      </c>
      <c r="N150" s="10" t="s">
        <v>87</v>
      </c>
      <c r="O150" s="10">
        <f>'RESUMEN '!$B$3</f>
        <v>44726</v>
      </c>
      <c r="P150" s="31">
        <v>2022</v>
      </c>
      <c r="Q150" s="3"/>
    </row>
    <row r="151" spans="1:17">
      <c r="A151" s="3" t="s">
        <v>20</v>
      </c>
      <c r="B151" s="3" t="s">
        <v>80</v>
      </c>
      <c r="C151" s="31" t="s">
        <v>157</v>
      </c>
      <c r="D151" s="3" t="s">
        <v>95</v>
      </c>
      <c r="E151" s="177" t="str">
        <f>'CUOTA LTP'!C90</f>
        <v>ANTARTIC SEAFOOD S.A.</v>
      </c>
      <c r="F151" s="177" t="s">
        <v>85</v>
      </c>
      <c r="G151" s="177" t="s">
        <v>86</v>
      </c>
      <c r="H151" s="178">
        <f>'CUOTA LTP'!E91</f>
        <v>4.2752299999999996</v>
      </c>
      <c r="I151" s="33">
        <f>'CUOTA LTP'!F93</f>
        <v>0</v>
      </c>
      <c r="J151" s="33">
        <f>'CUOTA LTP'!G93</f>
        <v>340.49898189999999</v>
      </c>
      <c r="K151" s="33">
        <f>'CUOTA LTP'!H93</f>
        <v>0</v>
      </c>
      <c r="L151" s="33">
        <f>'CUOTA LTP'!I93</f>
        <v>340.49898189999999</v>
      </c>
      <c r="M151" s="33">
        <f>'CUOTA LTP'!J93</f>
        <v>0</v>
      </c>
      <c r="N151" s="10" t="s">
        <v>87</v>
      </c>
      <c r="O151" s="10">
        <f>'RESUMEN '!$B$3</f>
        <v>44726</v>
      </c>
      <c r="P151" s="31">
        <v>2022</v>
      </c>
      <c r="Q151" s="3"/>
    </row>
    <row r="152" spans="1:17">
      <c r="A152" s="3" t="s">
        <v>20</v>
      </c>
      <c r="B152" s="3" t="s">
        <v>80</v>
      </c>
      <c r="C152" s="31" t="s">
        <v>157</v>
      </c>
      <c r="D152" s="3" t="s">
        <v>95</v>
      </c>
      <c r="E152" s="177" t="str">
        <f>'CUOTA LTP'!C90</f>
        <v>ANTARTIC SEAFOOD S.A.</v>
      </c>
      <c r="F152" s="177" t="s">
        <v>83</v>
      </c>
      <c r="G152" s="177" t="s">
        <v>86</v>
      </c>
      <c r="H152" s="178">
        <f>'CUOTA LTP'!K90</f>
        <v>426.86573000000004</v>
      </c>
      <c r="I152" s="33">
        <f>'CUOTA LTP'!L92</f>
        <v>89.005651899999989</v>
      </c>
      <c r="J152" s="33">
        <f>'CUOTA LTP'!M92</f>
        <v>589.29898190000006</v>
      </c>
      <c r="K152" s="33">
        <f>'CUOTA LTP'!N92</f>
        <v>248.8</v>
      </c>
      <c r="L152" s="33">
        <f>'CUOTA LTP'!O92</f>
        <v>340.49898190000005</v>
      </c>
      <c r="M152" s="33">
        <f>'CUOTA LTP'!P92</f>
        <v>0.42219655496065261</v>
      </c>
      <c r="N152" s="10" t="s">
        <v>87</v>
      </c>
      <c r="O152" s="10">
        <f>'RESUMEN '!$B$3</f>
        <v>44726</v>
      </c>
      <c r="P152" s="31">
        <v>2022</v>
      </c>
      <c r="Q152" s="3"/>
    </row>
    <row r="153" spans="1:17">
      <c r="A153" s="3" t="s">
        <v>20</v>
      </c>
      <c r="B153" s="3" t="s">
        <v>80</v>
      </c>
      <c r="C153" s="31" t="s">
        <v>157</v>
      </c>
      <c r="D153" s="3" t="s">
        <v>95</v>
      </c>
      <c r="E153" s="177" t="str">
        <f>'CUOTA LTP'!C92</f>
        <v>QUINTERO S.A. PESQ.</v>
      </c>
      <c r="F153" s="177" t="s">
        <v>83</v>
      </c>
      <c r="G153" s="177" t="s">
        <v>84</v>
      </c>
      <c r="H153" s="178">
        <f>'CUOTA LTP'!E92</f>
        <v>495.28269</v>
      </c>
      <c r="I153" s="33">
        <f>'CUOTA LTP'!F94</f>
        <v>0</v>
      </c>
      <c r="J153" s="33">
        <f>'CUOTA LTP'!G94</f>
        <v>7.7100000000000002E-2</v>
      </c>
      <c r="K153" s="33">
        <f>'CUOTA LTP'!H94</f>
        <v>0</v>
      </c>
      <c r="L153" s="33">
        <f>'CUOTA LTP'!I94</f>
        <v>7.7100000000000002E-2</v>
      </c>
      <c r="M153" s="33">
        <f>'CUOTA LTP'!J94</f>
        <v>0</v>
      </c>
      <c r="N153" s="10" t="s">
        <v>87</v>
      </c>
      <c r="O153" s="10">
        <f>'RESUMEN '!$B$3</f>
        <v>44726</v>
      </c>
      <c r="P153" s="31">
        <v>2022</v>
      </c>
      <c r="Q153" s="3"/>
    </row>
    <row r="154" spans="1:17">
      <c r="A154" s="3" t="s">
        <v>20</v>
      </c>
      <c r="B154" s="3" t="s">
        <v>80</v>
      </c>
      <c r="C154" s="31" t="s">
        <v>157</v>
      </c>
      <c r="D154" s="3" t="s">
        <v>95</v>
      </c>
      <c r="E154" s="177" t="str">
        <f>'CUOTA LTP'!C92</f>
        <v>QUINTERO S.A. PESQ.</v>
      </c>
      <c r="F154" s="177" t="s">
        <v>85</v>
      </c>
      <c r="G154" s="177" t="s">
        <v>86</v>
      </c>
      <c r="H154" s="178">
        <f>'CUOTA LTP'!E93</f>
        <v>5.0106399999999995</v>
      </c>
      <c r="I154" s="33">
        <f>'CUOTA LTP'!F95</f>
        <v>0</v>
      </c>
      <c r="J154" s="33">
        <f>'CUOTA LTP'!G95</f>
        <v>7.7880000000000005E-2</v>
      </c>
      <c r="K154" s="33">
        <f>'CUOTA LTP'!H95</f>
        <v>0</v>
      </c>
      <c r="L154" s="33">
        <f>'CUOTA LTP'!I95</f>
        <v>7.7880000000000005E-2</v>
      </c>
      <c r="M154" s="33">
        <f>'CUOTA LTP'!J95</f>
        <v>0</v>
      </c>
      <c r="N154" s="10" t="s">
        <v>87</v>
      </c>
      <c r="O154" s="10">
        <f>'RESUMEN '!$B$3</f>
        <v>44726</v>
      </c>
      <c r="P154" s="31">
        <v>2022</v>
      </c>
      <c r="Q154" s="3"/>
    </row>
    <row r="155" spans="1:17">
      <c r="A155" s="3" t="s">
        <v>20</v>
      </c>
      <c r="B155" s="3" t="s">
        <v>80</v>
      </c>
      <c r="C155" s="31" t="s">
        <v>157</v>
      </c>
      <c r="D155" s="3" t="s">
        <v>95</v>
      </c>
      <c r="E155" s="177" t="str">
        <f>'CUOTA LTP'!C92</f>
        <v>QUINTERO S.A. PESQ.</v>
      </c>
      <c r="F155" s="177" t="s">
        <v>83</v>
      </c>
      <c r="G155" s="177" t="s">
        <v>86</v>
      </c>
      <c r="H155" s="178">
        <f>'CUOTA LTP'!K92</f>
        <v>500.29333000000003</v>
      </c>
      <c r="I155" s="33">
        <f>'CUOTA LTP'!L94</f>
        <v>0</v>
      </c>
      <c r="J155" s="33">
        <f>'CUOTA LTP'!M94</f>
        <v>7.7880000000000005E-2</v>
      </c>
      <c r="K155" s="33">
        <f>'CUOTA LTP'!N94</f>
        <v>0</v>
      </c>
      <c r="L155" s="33">
        <f>'CUOTA LTP'!O94</f>
        <v>7.7880000000000005E-2</v>
      </c>
      <c r="M155" s="33">
        <f>'CUOTA LTP'!P94</f>
        <v>0</v>
      </c>
      <c r="N155" s="10" t="s">
        <v>87</v>
      </c>
      <c r="O155" s="10">
        <f>'RESUMEN '!$B$3</f>
        <v>44726</v>
      </c>
      <c r="P155" s="31">
        <v>2022</v>
      </c>
      <c r="Q155" s="3"/>
    </row>
    <row r="156" spans="1:17">
      <c r="A156" s="3" t="s">
        <v>20</v>
      </c>
      <c r="B156" s="3" t="s">
        <v>80</v>
      </c>
      <c r="C156" s="31" t="s">
        <v>157</v>
      </c>
      <c r="D156" s="3" t="s">
        <v>95</v>
      </c>
      <c r="E156" s="177" t="str">
        <f>'CUOTA LTP'!C94</f>
        <v>BAYCIC BAYCIC MARIA</v>
      </c>
      <c r="F156" s="177" t="s">
        <v>83</v>
      </c>
      <c r="G156" s="177" t="s">
        <v>84</v>
      </c>
      <c r="H156" s="178">
        <f>'CUOTA LTP'!E94</f>
        <v>7.7100000000000002E-2</v>
      </c>
      <c r="I156" s="33">
        <f>'CUOTA LTP'!F96</f>
        <v>-45.088000000000001</v>
      </c>
      <c r="J156" s="33">
        <f>'CUOTA LTP'!G96</f>
        <v>414.86875999999995</v>
      </c>
      <c r="K156" s="33">
        <f>'CUOTA LTP'!H96</f>
        <v>262.38600000000002</v>
      </c>
      <c r="L156" s="33">
        <f>'CUOTA LTP'!I96</f>
        <v>152.48275999999993</v>
      </c>
      <c r="M156" s="33">
        <f>'CUOTA LTP'!J96</f>
        <v>0.63245543000152638</v>
      </c>
      <c r="N156" s="10" t="s">
        <v>87</v>
      </c>
      <c r="O156" s="10">
        <f>'RESUMEN '!$B$3</f>
        <v>44726</v>
      </c>
      <c r="P156" s="31">
        <v>2022</v>
      </c>
      <c r="Q156" s="3"/>
    </row>
    <row r="157" spans="1:17">
      <c r="A157" s="3" t="s">
        <v>20</v>
      </c>
      <c r="B157" s="3" t="s">
        <v>80</v>
      </c>
      <c r="C157" s="31" t="s">
        <v>157</v>
      </c>
      <c r="D157" s="3" t="s">
        <v>95</v>
      </c>
      <c r="E157" s="177" t="str">
        <f>'CUOTA LTP'!C94</f>
        <v>BAYCIC BAYCIC MARIA</v>
      </c>
      <c r="F157" s="177" t="s">
        <v>85</v>
      </c>
      <c r="G157" s="177" t="s">
        <v>86</v>
      </c>
      <c r="H157" s="178">
        <f>'CUOTA LTP'!E95</f>
        <v>7.7999999999999999E-4</v>
      </c>
      <c r="I157" s="33">
        <f>'CUOTA LTP'!F97</f>
        <v>0</v>
      </c>
      <c r="J157" s="33">
        <f>'CUOTA LTP'!G97</f>
        <v>157.13601999999992</v>
      </c>
      <c r="K157" s="33">
        <f>'CUOTA LTP'!H97</f>
        <v>0</v>
      </c>
      <c r="L157" s="33">
        <f>'CUOTA LTP'!I97</f>
        <v>157.13601999999992</v>
      </c>
      <c r="M157" s="33">
        <f>'CUOTA LTP'!J97</f>
        <v>0</v>
      </c>
      <c r="N157" s="10" t="s">
        <v>87</v>
      </c>
      <c r="O157" s="10">
        <f>'RESUMEN '!$B$3</f>
        <v>44726</v>
      </c>
      <c r="P157" s="31">
        <v>2022</v>
      </c>
      <c r="Q157" s="3"/>
    </row>
    <row r="158" spans="1:17">
      <c r="A158" s="3" t="s">
        <v>20</v>
      </c>
      <c r="B158" s="3" t="s">
        <v>80</v>
      </c>
      <c r="C158" s="31" t="s">
        <v>157</v>
      </c>
      <c r="D158" s="3" t="s">
        <v>95</v>
      </c>
      <c r="E158" s="177" t="str">
        <f>'CUOTA LTP'!C94</f>
        <v>BAYCIC BAYCIC MARIA</v>
      </c>
      <c r="F158" s="177" t="s">
        <v>83</v>
      </c>
      <c r="G158" s="177" t="s">
        <v>86</v>
      </c>
      <c r="H158" s="178">
        <f>'CUOTA LTP'!K94</f>
        <v>7.7880000000000005E-2</v>
      </c>
      <c r="I158" s="33">
        <f>'CUOTA LTP'!L96</f>
        <v>-45.088000000000001</v>
      </c>
      <c r="J158" s="33">
        <f>'CUOTA LTP'!M96</f>
        <v>419.52201999999994</v>
      </c>
      <c r="K158" s="33">
        <f>'CUOTA LTP'!N96</f>
        <v>262.38600000000002</v>
      </c>
      <c r="L158" s="33">
        <f>'CUOTA LTP'!O96</f>
        <v>157.13601999999992</v>
      </c>
      <c r="M158" s="33">
        <f>'CUOTA LTP'!P96</f>
        <v>0.62544035233239981</v>
      </c>
      <c r="N158" s="10" t="s">
        <v>87</v>
      </c>
      <c r="O158" s="10">
        <f>'RESUMEN '!$B$3</f>
        <v>44726</v>
      </c>
      <c r="P158" s="31">
        <v>2022</v>
      </c>
      <c r="Q158" s="3"/>
    </row>
    <row r="159" spans="1:17">
      <c r="A159" s="3" t="s">
        <v>20</v>
      </c>
      <c r="B159" s="3" t="s">
        <v>80</v>
      </c>
      <c r="C159" s="31" t="s">
        <v>157</v>
      </c>
      <c r="D159" s="3" t="s">
        <v>95</v>
      </c>
      <c r="E159" s="177" t="str">
        <f>'CUOTA LTP'!C96</f>
        <v>BRACPESCA S.A.</v>
      </c>
      <c r="F159" s="177" t="s">
        <v>83</v>
      </c>
      <c r="G159" s="177" t="s">
        <v>84</v>
      </c>
      <c r="H159" s="178">
        <f>'CUOTA LTP'!E96</f>
        <v>459.95675999999997</v>
      </c>
      <c r="I159" s="33">
        <f>'CUOTA LTP'!F98</f>
        <v>-6.7278393799999998</v>
      </c>
      <c r="J159" s="33">
        <f>'CUOTA LTP'!G98</f>
        <v>257.58792062000003</v>
      </c>
      <c r="K159" s="33">
        <f>'CUOTA LTP'!H98</f>
        <v>125.81699999999999</v>
      </c>
      <c r="L159" s="33">
        <f>'CUOTA LTP'!I98</f>
        <v>131.77092062000003</v>
      </c>
      <c r="M159" s="33">
        <f>'CUOTA LTP'!J98</f>
        <v>0.48844293512353126</v>
      </c>
      <c r="N159" s="10" t="s">
        <v>87</v>
      </c>
      <c r="O159" s="10">
        <f>'RESUMEN '!$B$3</f>
        <v>44726</v>
      </c>
      <c r="P159" s="31">
        <v>2022</v>
      </c>
      <c r="Q159" s="3"/>
    </row>
    <row r="160" spans="1:17">
      <c r="A160" s="3" t="s">
        <v>20</v>
      </c>
      <c r="B160" s="3" t="s">
        <v>80</v>
      </c>
      <c r="C160" s="31" t="s">
        <v>157</v>
      </c>
      <c r="D160" s="3" t="s">
        <v>95</v>
      </c>
      <c r="E160" s="177" t="str">
        <f>'CUOTA LTP'!C96</f>
        <v>BRACPESCA S.A.</v>
      </c>
      <c r="F160" s="177" t="s">
        <v>85</v>
      </c>
      <c r="G160" s="177" t="s">
        <v>86</v>
      </c>
      <c r="H160" s="178">
        <f>'CUOTA LTP'!E97</f>
        <v>4.6532599999999995</v>
      </c>
      <c r="I160" s="33">
        <f>'CUOTA LTP'!F99</f>
        <v>0</v>
      </c>
      <c r="J160" s="33">
        <f>'CUOTA LTP'!G99</f>
        <v>134.44493062000004</v>
      </c>
      <c r="K160" s="33">
        <f>'CUOTA LTP'!H99</f>
        <v>0</v>
      </c>
      <c r="L160" s="33">
        <f>'CUOTA LTP'!I99</f>
        <v>134.44493062000004</v>
      </c>
      <c r="M160" s="33">
        <f>'CUOTA LTP'!J99</f>
        <v>0</v>
      </c>
      <c r="N160" s="10" t="s">
        <v>87</v>
      </c>
      <c r="O160" s="10">
        <f>'RESUMEN '!$B$3</f>
        <v>44726</v>
      </c>
      <c r="P160" s="31">
        <v>2022</v>
      </c>
      <c r="Q160" s="3"/>
    </row>
    <row r="161" spans="1:17">
      <c r="A161" s="3" t="s">
        <v>20</v>
      </c>
      <c r="B161" s="3" t="s">
        <v>80</v>
      </c>
      <c r="C161" s="31" t="s">
        <v>157</v>
      </c>
      <c r="D161" s="3" t="s">
        <v>95</v>
      </c>
      <c r="E161" s="177" t="str">
        <f>'CUOTA LTP'!C96</f>
        <v>BRACPESCA S.A.</v>
      </c>
      <c r="F161" s="177" t="s">
        <v>83</v>
      </c>
      <c r="G161" s="177" t="s">
        <v>86</v>
      </c>
      <c r="H161" s="178">
        <f>'CUOTA LTP'!K96</f>
        <v>464.61001999999996</v>
      </c>
      <c r="I161" s="33">
        <f>'CUOTA LTP'!L98</f>
        <v>-6.7278393799999998</v>
      </c>
      <c r="J161" s="33">
        <f>'CUOTA LTP'!M98</f>
        <v>260.26193062000004</v>
      </c>
      <c r="K161" s="33">
        <f>'CUOTA LTP'!N98</f>
        <v>125.81699999999999</v>
      </c>
      <c r="L161" s="33">
        <f>'CUOTA LTP'!O98</f>
        <v>134.44493062000004</v>
      </c>
      <c r="M161" s="33">
        <f>'CUOTA LTP'!P98</f>
        <v>0.48342452428703947</v>
      </c>
      <c r="N161" s="10" t="s">
        <v>87</v>
      </c>
      <c r="O161" s="10">
        <f>'RESUMEN '!$B$3</f>
        <v>44726</v>
      </c>
      <c r="P161" s="31">
        <v>2022</v>
      </c>
      <c r="Q161" s="3"/>
    </row>
    <row r="162" spans="1:17">
      <c r="A162" s="3" t="s">
        <v>20</v>
      </c>
      <c r="B162" s="3" t="s">
        <v>80</v>
      </c>
      <c r="C162" s="31" t="s">
        <v>157</v>
      </c>
      <c r="D162" s="3" t="s">
        <v>95</v>
      </c>
      <c r="E162" s="177" t="str">
        <f>'CUOTA LTP'!C98</f>
        <v>CAMANCHACA PESCA SUR S.A.</v>
      </c>
      <c r="F162" s="177" t="s">
        <v>83</v>
      </c>
      <c r="G162" s="177" t="s">
        <v>84</v>
      </c>
      <c r="H162" s="178">
        <f>'CUOTA LTP'!E98</f>
        <v>264.31576000000001</v>
      </c>
      <c r="I162" s="33">
        <f>'CUOTA LTP'!F100</f>
        <v>-2.44</v>
      </c>
      <c r="J162" s="33">
        <f>'CUOTA LTP'!G100</f>
        <v>9.6210100000000001</v>
      </c>
      <c r="K162" s="33">
        <f>'CUOTA LTP'!H100</f>
        <v>0</v>
      </c>
      <c r="L162" s="33">
        <f>'CUOTA LTP'!I100</f>
        <v>9.6210100000000001</v>
      </c>
      <c r="M162" s="33">
        <f>'CUOTA LTP'!J100</f>
        <v>0</v>
      </c>
      <c r="N162" s="10" t="s">
        <v>87</v>
      </c>
      <c r="O162" s="10">
        <f>'RESUMEN '!$B$3</f>
        <v>44726</v>
      </c>
      <c r="P162" s="31">
        <v>2022</v>
      </c>
      <c r="Q162" s="3"/>
    </row>
    <row r="163" spans="1:17">
      <c r="A163" s="3" t="s">
        <v>20</v>
      </c>
      <c r="B163" s="3" t="s">
        <v>80</v>
      </c>
      <c r="C163" s="31" t="s">
        <v>157</v>
      </c>
      <c r="D163" s="3" t="s">
        <v>95</v>
      </c>
      <c r="E163" s="177" t="str">
        <f>'CUOTA LTP'!C98</f>
        <v>CAMANCHACA PESCA SUR S.A.</v>
      </c>
      <c r="F163" s="177" t="s">
        <v>85</v>
      </c>
      <c r="G163" s="177" t="s">
        <v>86</v>
      </c>
      <c r="H163" s="178">
        <f>'CUOTA LTP'!E99</f>
        <v>2.67401</v>
      </c>
      <c r="I163" s="33">
        <f>'CUOTA LTP'!F101</f>
        <v>0</v>
      </c>
      <c r="J163" s="33">
        <f>'CUOTA LTP'!G101</f>
        <v>9.7430299999999992</v>
      </c>
      <c r="K163" s="33">
        <f>'CUOTA LTP'!H101</f>
        <v>0</v>
      </c>
      <c r="L163" s="33">
        <f>'CUOTA LTP'!I101</f>
        <v>9.7430299999999992</v>
      </c>
      <c r="M163" s="33">
        <f>'CUOTA LTP'!J101</f>
        <v>0</v>
      </c>
      <c r="N163" s="10" t="s">
        <v>87</v>
      </c>
      <c r="O163" s="10">
        <f>'RESUMEN '!$B$3</f>
        <v>44726</v>
      </c>
      <c r="P163" s="31">
        <v>2022</v>
      </c>
      <c r="Q163" s="3"/>
    </row>
    <row r="164" spans="1:17">
      <c r="A164" s="3" t="s">
        <v>20</v>
      </c>
      <c r="B164" s="3" t="s">
        <v>80</v>
      </c>
      <c r="C164" s="31" t="s">
        <v>157</v>
      </c>
      <c r="D164" s="3" t="s">
        <v>95</v>
      </c>
      <c r="E164" s="177" t="str">
        <f>'CUOTA LTP'!C98</f>
        <v>CAMANCHACA PESCA SUR S.A.</v>
      </c>
      <c r="F164" s="177" t="s">
        <v>83</v>
      </c>
      <c r="G164" s="177" t="s">
        <v>86</v>
      </c>
      <c r="H164" s="178">
        <f>'CUOTA LTP'!K98</f>
        <v>266.98977000000002</v>
      </c>
      <c r="I164" s="33">
        <f>'CUOTA LTP'!L100</f>
        <v>-2.44</v>
      </c>
      <c r="J164" s="33">
        <f>'CUOTA LTP'!M100</f>
        <v>9.7430299999999992</v>
      </c>
      <c r="K164" s="33">
        <f>'CUOTA LTP'!N100</f>
        <v>0</v>
      </c>
      <c r="L164" s="33">
        <f>'CUOTA LTP'!O100</f>
        <v>9.7430299999999992</v>
      </c>
      <c r="M164" s="33">
        <f>'CUOTA LTP'!P100</f>
        <v>0</v>
      </c>
      <c r="N164" s="10" t="s">
        <v>87</v>
      </c>
      <c r="O164" s="10">
        <f>'RESUMEN '!$B$3</f>
        <v>44726</v>
      </c>
      <c r="P164" s="31">
        <v>2022</v>
      </c>
      <c r="Q164" s="3"/>
    </row>
    <row r="165" spans="1:17">
      <c r="A165" s="3" t="s">
        <v>20</v>
      </c>
      <c r="B165" s="3" t="s">
        <v>80</v>
      </c>
      <c r="C165" s="31" t="s">
        <v>157</v>
      </c>
      <c r="D165" s="3" t="s">
        <v>95</v>
      </c>
      <c r="E165" s="177" t="str">
        <f>'CUOTA LTP'!C100</f>
        <v>ANTONIO CRUZ CORDOVA NAKOUZI E.I.R.L.</v>
      </c>
      <c r="F165" s="177" t="s">
        <v>83</v>
      </c>
      <c r="G165" s="177" t="s">
        <v>84</v>
      </c>
      <c r="H165" s="178">
        <f>'CUOTA LTP'!E100</f>
        <v>12.06101</v>
      </c>
      <c r="I165" s="33">
        <f>'CUOTA LTP'!F102</f>
        <v>0</v>
      </c>
      <c r="J165" s="33">
        <f>'CUOTA LTP'!G102</f>
        <v>7.2962300000000004</v>
      </c>
      <c r="K165" s="33">
        <f>'CUOTA LTP'!H102</f>
        <v>0</v>
      </c>
      <c r="L165" s="33">
        <f>'CUOTA LTP'!I102</f>
        <v>7.2962300000000004</v>
      </c>
      <c r="M165" s="33">
        <f>'CUOTA LTP'!J102</f>
        <v>0</v>
      </c>
      <c r="N165" s="10" t="s">
        <v>87</v>
      </c>
      <c r="O165" s="10">
        <f>'RESUMEN '!$B$3</f>
        <v>44726</v>
      </c>
      <c r="P165" s="31">
        <v>2022</v>
      </c>
      <c r="Q165" s="3"/>
    </row>
    <row r="166" spans="1:17">
      <c r="A166" s="3" t="s">
        <v>20</v>
      </c>
      <c r="B166" s="3" t="s">
        <v>80</v>
      </c>
      <c r="C166" s="31" t="s">
        <v>157</v>
      </c>
      <c r="D166" s="3" t="s">
        <v>95</v>
      </c>
      <c r="E166" s="177" t="str">
        <f>'CUOTA LTP'!C100</f>
        <v>ANTONIO CRUZ CORDOVA NAKOUZI E.I.R.L.</v>
      </c>
      <c r="F166" s="177" t="s">
        <v>85</v>
      </c>
      <c r="G166" s="177" t="s">
        <v>86</v>
      </c>
      <c r="H166" s="178">
        <f>'CUOTA LTP'!E101</f>
        <v>0.12202</v>
      </c>
      <c r="I166" s="33">
        <f>'CUOTA LTP'!F103</f>
        <v>0</v>
      </c>
      <c r="J166" s="33">
        <f>'CUOTA LTP'!G103</f>
        <v>7.3700400000000004</v>
      </c>
      <c r="K166" s="33">
        <f>'CUOTA LTP'!H103</f>
        <v>0</v>
      </c>
      <c r="L166" s="33">
        <f>'CUOTA LTP'!I103</f>
        <v>7.3700400000000004</v>
      </c>
      <c r="M166" s="33">
        <f>'CUOTA LTP'!J103</f>
        <v>0</v>
      </c>
      <c r="N166" s="10" t="s">
        <v>87</v>
      </c>
      <c r="O166" s="10">
        <f>'RESUMEN '!$B$3</f>
        <v>44726</v>
      </c>
      <c r="P166" s="31">
        <v>2022</v>
      </c>
      <c r="Q166" s="3"/>
    </row>
    <row r="167" spans="1:17">
      <c r="A167" s="3" t="s">
        <v>20</v>
      </c>
      <c r="B167" s="3" t="s">
        <v>80</v>
      </c>
      <c r="C167" s="31" t="s">
        <v>157</v>
      </c>
      <c r="D167" s="3" t="s">
        <v>95</v>
      </c>
      <c r="E167" s="177" t="str">
        <f>'CUOTA LTP'!C100</f>
        <v>ANTONIO CRUZ CORDOVA NAKOUZI E.I.R.L.</v>
      </c>
      <c r="F167" s="177" t="s">
        <v>83</v>
      </c>
      <c r="G167" s="177" t="s">
        <v>86</v>
      </c>
      <c r="H167" s="178">
        <f>'CUOTA LTP'!K100</f>
        <v>12.183029999999999</v>
      </c>
      <c r="I167" s="33">
        <f>'CUOTA LTP'!L102</f>
        <v>0</v>
      </c>
      <c r="J167" s="33">
        <f>'CUOTA LTP'!M102</f>
        <v>7.3700400000000004</v>
      </c>
      <c r="K167" s="33">
        <f>'CUOTA LTP'!N102</f>
        <v>0</v>
      </c>
      <c r="L167" s="33">
        <f>'CUOTA LTP'!O102</f>
        <v>7.3700400000000004</v>
      </c>
      <c r="M167" s="33">
        <f>'CUOTA LTP'!P102</f>
        <v>0</v>
      </c>
      <c r="N167" s="10" t="s">
        <v>87</v>
      </c>
      <c r="O167" s="10">
        <f>'RESUMEN '!$B$3</f>
        <v>44726</v>
      </c>
      <c r="P167" s="31">
        <v>2022</v>
      </c>
      <c r="Q167" s="3"/>
    </row>
    <row r="168" spans="1:17">
      <c r="A168" s="3" t="s">
        <v>20</v>
      </c>
      <c r="B168" s="3" t="s">
        <v>80</v>
      </c>
      <c r="C168" s="31" t="s">
        <v>157</v>
      </c>
      <c r="D168" s="3" t="s">
        <v>95</v>
      </c>
      <c r="E168" s="177" t="str">
        <f>'CUOTA LTP'!C102</f>
        <v>GRIMAR S.A. PESQ.</v>
      </c>
      <c r="F168" s="177" t="s">
        <v>83</v>
      </c>
      <c r="G168" s="177" t="s">
        <v>84</v>
      </c>
      <c r="H168" s="178">
        <f>'CUOTA LTP'!E102</f>
        <v>7.2962300000000004</v>
      </c>
      <c r="I168" s="33">
        <f>'CUOTA LTP'!F104</f>
        <v>0</v>
      </c>
      <c r="J168" s="33">
        <f>'CUOTA LTP'!G104</f>
        <v>566.12550999999985</v>
      </c>
      <c r="K168" s="33">
        <f>'CUOTA LTP'!H104</f>
        <v>333.86199999999997</v>
      </c>
      <c r="L168" s="33">
        <f>'CUOTA LTP'!I104</f>
        <v>232.26350999999988</v>
      </c>
      <c r="M168" s="33">
        <f>'CUOTA LTP'!J104</f>
        <v>0.58973141839165677</v>
      </c>
      <c r="N168" s="10" t="s">
        <v>87</v>
      </c>
      <c r="O168" s="10">
        <f>'RESUMEN '!$B$3</f>
        <v>44726</v>
      </c>
      <c r="P168" s="31">
        <v>2022</v>
      </c>
      <c r="Q168" s="3"/>
    </row>
    <row r="169" spans="1:17">
      <c r="A169" s="3" t="s">
        <v>20</v>
      </c>
      <c r="B169" s="3" t="s">
        <v>80</v>
      </c>
      <c r="C169" s="31" t="s">
        <v>157</v>
      </c>
      <c r="D169" s="3" t="s">
        <v>95</v>
      </c>
      <c r="E169" s="177" t="str">
        <f>'CUOTA LTP'!C102</f>
        <v>GRIMAR S.A. PESQ.</v>
      </c>
      <c r="F169" s="177" t="s">
        <v>85</v>
      </c>
      <c r="G169" s="177" t="s">
        <v>86</v>
      </c>
      <c r="H169" s="178">
        <f>'CUOTA LTP'!E103</f>
        <v>7.3810000000000001E-2</v>
      </c>
      <c r="I169" s="33">
        <f>'CUOTA LTP'!F105</f>
        <v>0</v>
      </c>
      <c r="J169" s="33">
        <f>'CUOTA LTP'!G105</f>
        <v>237.99084999999988</v>
      </c>
      <c r="K169" s="33">
        <f>'CUOTA LTP'!H105</f>
        <v>0</v>
      </c>
      <c r="L169" s="33">
        <f>'CUOTA LTP'!I105</f>
        <v>237.99084999999988</v>
      </c>
      <c r="M169" s="33">
        <f>'CUOTA LTP'!J105</f>
        <v>0</v>
      </c>
      <c r="N169" s="10" t="s">
        <v>87</v>
      </c>
      <c r="O169" s="10">
        <f>'RESUMEN '!$B$3</f>
        <v>44726</v>
      </c>
      <c r="P169" s="31">
        <v>2022</v>
      </c>
      <c r="Q169" s="3"/>
    </row>
    <row r="170" spans="1:17">
      <c r="A170" s="3" t="s">
        <v>20</v>
      </c>
      <c r="B170" s="3" t="s">
        <v>80</v>
      </c>
      <c r="C170" s="31" t="s">
        <v>157</v>
      </c>
      <c r="D170" s="3" t="s">
        <v>95</v>
      </c>
      <c r="E170" s="177" t="str">
        <f>'CUOTA LTP'!C102</f>
        <v>GRIMAR S.A. PESQ.</v>
      </c>
      <c r="F170" s="177" t="s">
        <v>83</v>
      </c>
      <c r="G170" s="177" t="s">
        <v>86</v>
      </c>
      <c r="H170" s="178">
        <f>'CUOTA LTP'!K102</f>
        <v>7.3700400000000004</v>
      </c>
      <c r="I170" s="33">
        <f>'CUOTA LTP'!L104</f>
        <v>0</v>
      </c>
      <c r="J170" s="33">
        <f>'CUOTA LTP'!M104</f>
        <v>571.85284999999988</v>
      </c>
      <c r="K170" s="33">
        <f>'CUOTA LTP'!N104</f>
        <v>333.86199999999997</v>
      </c>
      <c r="L170" s="33">
        <f>'CUOTA LTP'!O104</f>
        <v>237.99084999999991</v>
      </c>
      <c r="M170" s="33">
        <f>'CUOTA LTP'!P104</f>
        <v>0.58382501722252511</v>
      </c>
      <c r="N170" s="10" t="s">
        <v>87</v>
      </c>
      <c r="O170" s="10">
        <f>'RESUMEN '!$B$3</f>
        <v>44726</v>
      </c>
      <c r="P170" s="31">
        <v>2022</v>
      </c>
      <c r="Q170" s="3"/>
    </row>
    <row r="171" spans="1:17">
      <c r="A171" s="3" t="s">
        <v>20</v>
      </c>
      <c r="B171" s="3" t="s">
        <v>80</v>
      </c>
      <c r="C171" s="31" t="s">
        <v>157</v>
      </c>
      <c r="D171" s="3" t="s">
        <v>95</v>
      </c>
      <c r="E171" s="177" t="str">
        <f>'CUOTA LTP'!C104</f>
        <v>ISLADAMAS S.A. PESQ.</v>
      </c>
      <c r="F171" s="177" t="s">
        <v>83</v>
      </c>
      <c r="G171" s="177" t="s">
        <v>84</v>
      </c>
      <c r="H171" s="178">
        <f>'CUOTA LTP'!E104</f>
        <v>566.12550999999985</v>
      </c>
      <c r="I171" s="33">
        <f>'CUOTA LTP'!F106</f>
        <v>0</v>
      </c>
      <c r="J171" s="33">
        <f>'CUOTA LTP'!G106</f>
        <v>3.9827300000000001</v>
      </c>
      <c r="K171" s="33">
        <f>'CUOTA LTP'!H106</f>
        <v>0</v>
      </c>
      <c r="L171" s="33">
        <f>'CUOTA LTP'!I106</f>
        <v>3.9827300000000001</v>
      </c>
      <c r="M171" s="33">
        <f>'CUOTA LTP'!J106</f>
        <v>0</v>
      </c>
      <c r="N171" s="10" t="s">
        <v>87</v>
      </c>
      <c r="O171" s="10">
        <f>'RESUMEN '!$B$3</f>
        <v>44726</v>
      </c>
      <c r="P171" s="31">
        <v>2022</v>
      </c>
      <c r="Q171" s="3"/>
    </row>
    <row r="172" spans="1:17">
      <c r="A172" s="3" t="s">
        <v>20</v>
      </c>
      <c r="B172" s="3" t="s">
        <v>80</v>
      </c>
      <c r="C172" s="31" t="s">
        <v>157</v>
      </c>
      <c r="D172" s="3" t="s">
        <v>95</v>
      </c>
      <c r="E172" s="177" t="str">
        <f>'CUOTA LTP'!C104</f>
        <v>ISLADAMAS S.A. PESQ.</v>
      </c>
      <c r="F172" s="177" t="s">
        <v>85</v>
      </c>
      <c r="G172" s="177" t="s">
        <v>86</v>
      </c>
      <c r="H172" s="178">
        <f>'CUOTA LTP'!E105</f>
        <v>5.7273399999999999</v>
      </c>
      <c r="I172" s="33">
        <f>'CUOTA LTP'!F107</f>
        <v>0</v>
      </c>
      <c r="J172" s="33">
        <f>'CUOTA LTP'!G107</f>
        <v>4.0230199999999998</v>
      </c>
      <c r="K172" s="33">
        <f>'CUOTA LTP'!H107</f>
        <v>0</v>
      </c>
      <c r="L172" s="33">
        <f>'CUOTA LTP'!I107</f>
        <v>4.0230199999999998</v>
      </c>
      <c r="M172" s="33">
        <f>'CUOTA LTP'!J107</f>
        <v>0</v>
      </c>
      <c r="N172" s="10" t="s">
        <v>87</v>
      </c>
      <c r="O172" s="10">
        <f>'RESUMEN '!$B$3</f>
        <v>44726</v>
      </c>
      <c r="P172" s="31">
        <v>2022</v>
      </c>
      <c r="Q172" s="3"/>
    </row>
    <row r="173" spans="1:17">
      <c r="A173" s="3" t="s">
        <v>20</v>
      </c>
      <c r="B173" s="3" t="s">
        <v>80</v>
      </c>
      <c r="C173" s="31" t="s">
        <v>157</v>
      </c>
      <c r="D173" s="3" t="s">
        <v>95</v>
      </c>
      <c r="E173" s="177" t="str">
        <f>'CUOTA LTP'!C104</f>
        <v>ISLADAMAS S.A. PESQ.</v>
      </c>
      <c r="F173" s="177" t="s">
        <v>83</v>
      </c>
      <c r="G173" s="177" t="s">
        <v>86</v>
      </c>
      <c r="H173" s="178">
        <f>'CUOTA LTP'!K104</f>
        <v>571.85284999999988</v>
      </c>
      <c r="I173" s="33">
        <f>'CUOTA LTP'!L106</f>
        <v>0</v>
      </c>
      <c r="J173" s="33">
        <f>'CUOTA LTP'!M106</f>
        <v>4.0230199999999998</v>
      </c>
      <c r="K173" s="33">
        <f>'CUOTA LTP'!N106</f>
        <v>0</v>
      </c>
      <c r="L173" s="33">
        <f>'CUOTA LTP'!O106</f>
        <v>4.0230199999999998</v>
      </c>
      <c r="M173" s="33">
        <f>'CUOTA LTP'!P106</f>
        <v>0</v>
      </c>
      <c r="N173" s="10" t="s">
        <v>87</v>
      </c>
      <c r="O173" s="10">
        <f>'RESUMEN '!$B$3</f>
        <v>44726</v>
      </c>
      <c r="P173" s="31">
        <v>2022</v>
      </c>
      <c r="Q173" s="3"/>
    </row>
    <row r="174" spans="1:17">
      <c r="A174" s="3" t="s">
        <v>20</v>
      </c>
      <c r="B174" s="3" t="s">
        <v>80</v>
      </c>
      <c r="C174" s="31" t="s">
        <v>157</v>
      </c>
      <c r="D174" s="3" t="s">
        <v>95</v>
      </c>
      <c r="E174" s="177" t="str">
        <f>'CUOTA LTP'!C106</f>
        <v>LANDES S.A. PESQ.</v>
      </c>
      <c r="F174" s="177" t="s">
        <v>83</v>
      </c>
      <c r="G174" s="177" t="s">
        <v>84</v>
      </c>
      <c r="H174" s="178">
        <f>'CUOTA LTP'!E106</f>
        <v>3.9827300000000001</v>
      </c>
      <c r="I174" s="33">
        <f>'CUOTA LTP'!F108</f>
        <v>-84.332851899999994</v>
      </c>
      <c r="J174" s="33">
        <f>'CUOTA LTP'!G108</f>
        <v>-0.84460190000000068</v>
      </c>
      <c r="K174" s="33">
        <f>'CUOTA LTP'!H108</f>
        <v>0</v>
      </c>
      <c r="L174" s="33">
        <f>'CUOTA LTP'!I108</f>
        <v>-0.84460190000000068</v>
      </c>
      <c r="M174" s="33">
        <f>'CUOTA LTP'!J108</f>
        <v>0</v>
      </c>
      <c r="N174" s="10" t="s">
        <v>87</v>
      </c>
      <c r="O174" s="10">
        <f>'RESUMEN '!$B$3</f>
        <v>44726</v>
      </c>
      <c r="P174" s="31">
        <v>2022</v>
      </c>
      <c r="Q174" s="3"/>
    </row>
    <row r="175" spans="1:17">
      <c r="A175" s="3" t="s">
        <v>20</v>
      </c>
      <c r="B175" s="3" t="s">
        <v>80</v>
      </c>
      <c r="C175" s="31" t="s">
        <v>157</v>
      </c>
      <c r="D175" s="3" t="s">
        <v>95</v>
      </c>
      <c r="E175" s="177" t="str">
        <f>'CUOTA LTP'!C106</f>
        <v>LANDES S.A. PESQ.</v>
      </c>
      <c r="F175" s="177" t="s">
        <v>85</v>
      </c>
      <c r="G175" s="177" t="s">
        <v>86</v>
      </c>
      <c r="H175" s="178">
        <f>'CUOTA LTP'!E107</f>
        <v>4.0289999999999999E-2</v>
      </c>
      <c r="I175" s="33">
        <f>'CUOTA LTP'!F109</f>
        <v>0</v>
      </c>
      <c r="J175" s="33">
        <f>'CUOTA LTP'!G109</f>
        <v>2.8099999999309233E-5</v>
      </c>
      <c r="K175" s="33">
        <f>'CUOTA LTP'!H109</f>
        <v>0</v>
      </c>
      <c r="L175" s="33">
        <f>'CUOTA LTP'!I109</f>
        <v>2.8099999999309233E-5</v>
      </c>
      <c r="M175" s="33">
        <f>'CUOTA LTP'!J109</f>
        <v>0</v>
      </c>
      <c r="N175" s="10" t="s">
        <v>87</v>
      </c>
      <c r="O175" s="10">
        <f>'RESUMEN '!$B$3</f>
        <v>44726</v>
      </c>
      <c r="P175" s="31">
        <v>2022</v>
      </c>
      <c r="Q175" s="3"/>
    </row>
    <row r="176" spans="1:17">
      <c r="A176" s="3" t="s">
        <v>20</v>
      </c>
      <c r="B176" s="3" t="s">
        <v>80</v>
      </c>
      <c r="C176" s="31" t="s">
        <v>157</v>
      </c>
      <c r="D176" s="3" t="s">
        <v>95</v>
      </c>
      <c r="E176" s="177" t="str">
        <f>'CUOTA LTP'!C106</f>
        <v>LANDES S.A. PESQ.</v>
      </c>
      <c r="F176" s="177" t="s">
        <v>83</v>
      </c>
      <c r="G176" s="177" t="s">
        <v>86</v>
      </c>
      <c r="H176" s="178">
        <f>'CUOTA LTP'!K106</f>
        <v>4.0230199999999998</v>
      </c>
      <c r="I176" s="33">
        <f>'CUOTA LTP'!L108</f>
        <v>-84.332851899999994</v>
      </c>
      <c r="J176" s="33">
        <f>'CUOTA LTP'!M108</f>
        <v>2.8099999994424252E-5</v>
      </c>
      <c r="K176" s="33">
        <f>'CUOTA LTP'!N108</f>
        <v>0</v>
      </c>
      <c r="L176" s="33">
        <f>'CUOTA LTP'!O108</f>
        <v>2.8099999994424252E-5</v>
      </c>
      <c r="M176" s="33">
        <f>'CUOTA LTP'!P108</f>
        <v>0</v>
      </c>
      <c r="N176" s="10" t="s">
        <v>87</v>
      </c>
      <c r="O176" s="10">
        <f>'RESUMEN '!$B$3</f>
        <v>44726</v>
      </c>
      <c r="P176" s="31">
        <v>2022</v>
      </c>
      <c r="Q176" s="3"/>
    </row>
    <row r="177" spans="1:17">
      <c r="A177" s="3" t="s">
        <v>20</v>
      </c>
      <c r="B177" s="3" t="s">
        <v>80</v>
      </c>
      <c r="C177" s="31" t="s">
        <v>157</v>
      </c>
      <c r="D177" s="3" t="s">
        <v>95</v>
      </c>
      <c r="E177" s="177" t="str">
        <f>'CUOTA LTP'!C108</f>
        <v>MOROZIN BAYCIC MARIA ANA</v>
      </c>
      <c r="F177" s="177" t="s">
        <v>83</v>
      </c>
      <c r="G177" s="177" t="s">
        <v>84</v>
      </c>
      <c r="H177" s="178">
        <f>'CUOTA LTP'!E108</f>
        <v>83.488249999999994</v>
      </c>
      <c r="I177" s="33">
        <f>'CUOTA LTP'!F110</f>
        <v>0</v>
      </c>
      <c r="J177" s="33">
        <f>'CUOTA LTP'!G110</f>
        <v>7.7100000000000002E-2</v>
      </c>
      <c r="K177" s="33">
        <f>'CUOTA LTP'!H110</f>
        <v>0</v>
      </c>
      <c r="L177" s="33">
        <f>'CUOTA LTP'!I110</f>
        <v>7.7100000000000002E-2</v>
      </c>
      <c r="M177" s="33">
        <f>'CUOTA LTP'!J110</f>
        <v>0</v>
      </c>
      <c r="N177" s="10" t="s">
        <v>87</v>
      </c>
      <c r="O177" s="10">
        <f>'RESUMEN '!$B$3</f>
        <v>44726</v>
      </c>
      <c r="P177" s="31">
        <v>2022</v>
      </c>
      <c r="Q177" s="3"/>
    </row>
    <row r="178" spans="1:17">
      <c r="A178" s="3" t="s">
        <v>20</v>
      </c>
      <c r="B178" s="3" t="s">
        <v>80</v>
      </c>
      <c r="C178" s="31" t="s">
        <v>157</v>
      </c>
      <c r="D178" s="3" t="s">
        <v>95</v>
      </c>
      <c r="E178" s="177" t="str">
        <f>'CUOTA LTP'!C108</f>
        <v>MOROZIN BAYCIC MARIA ANA</v>
      </c>
      <c r="F178" s="177" t="s">
        <v>85</v>
      </c>
      <c r="G178" s="177" t="s">
        <v>86</v>
      </c>
      <c r="H178" s="178">
        <f>'CUOTA LTP'!E109</f>
        <v>0.84462999999999999</v>
      </c>
      <c r="I178" s="33">
        <f>'CUOTA LTP'!F111</f>
        <v>0</v>
      </c>
      <c r="J178" s="33">
        <f>'CUOTA LTP'!G111</f>
        <v>7.7880000000000005E-2</v>
      </c>
      <c r="K178" s="33">
        <f>'CUOTA LTP'!H111</f>
        <v>0</v>
      </c>
      <c r="L178" s="33">
        <f>'CUOTA LTP'!I111</f>
        <v>7.7880000000000005E-2</v>
      </c>
      <c r="M178" s="33">
        <f>'CUOTA LTP'!J111</f>
        <v>0</v>
      </c>
      <c r="N178" s="10" t="s">
        <v>87</v>
      </c>
      <c r="O178" s="10">
        <f>'RESUMEN '!$B$3</f>
        <v>44726</v>
      </c>
      <c r="P178" s="31">
        <v>2022</v>
      </c>
      <c r="Q178" s="3"/>
    </row>
    <row r="179" spans="1:17">
      <c r="A179" s="3" t="s">
        <v>20</v>
      </c>
      <c r="B179" s="3" t="s">
        <v>80</v>
      </c>
      <c r="C179" s="31" t="s">
        <v>157</v>
      </c>
      <c r="D179" s="3" t="s">
        <v>95</v>
      </c>
      <c r="E179" s="177" t="str">
        <f>'CUOTA LTP'!C108</f>
        <v>MOROZIN BAYCIC MARIA ANA</v>
      </c>
      <c r="F179" s="177" t="s">
        <v>83</v>
      </c>
      <c r="G179" s="177" t="s">
        <v>86</v>
      </c>
      <c r="H179" s="178">
        <f>'CUOTA LTP'!K108</f>
        <v>84.332879999999989</v>
      </c>
      <c r="I179" s="33">
        <f>'CUOTA LTP'!L110</f>
        <v>0</v>
      </c>
      <c r="J179" s="33">
        <f>'CUOTA LTP'!M110</f>
        <v>7.7880000000000005E-2</v>
      </c>
      <c r="K179" s="33">
        <f>'CUOTA LTP'!N110</f>
        <v>0</v>
      </c>
      <c r="L179" s="33">
        <f>'CUOTA LTP'!O110</f>
        <v>7.7880000000000005E-2</v>
      </c>
      <c r="M179" s="33">
        <f>'CUOTA LTP'!P110</f>
        <v>0</v>
      </c>
      <c r="N179" s="10" t="s">
        <v>87</v>
      </c>
      <c r="O179" s="10">
        <f>'RESUMEN '!$B$3</f>
        <v>44726</v>
      </c>
      <c r="P179" s="31">
        <v>2022</v>
      </c>
      <c r="Q179" s="3"/>
    </row>
    <row r="180" spans="1:17">
      <c r="A180" s="3" t="s">
        <v>20</v>
      </c>
      <c r="B180" s="3" t="s">
        <v>80</v>
      </c>
      <c r="C180" s="31" t="s">
        <v>157</v>
      </c>
      <c r="D180" s="3" t="s">
        <v>95</v>
      </c>
      <c r="E180" s="177" t="str">
        <f>'CUOTA LTP'!C110</f>
        <v>MOROZIN YURECIC MARIO</v>
      </c>
      <c r="F180" s="177" t="s">
        <v>83</v>
      </c>
      <c r="G180" s="177" t="s">
        <v>84</v>
      </c>
      <c r="H180" s="178">
        <f>'CUOTA LTP'!E110</f>
        <v>7.7100000000000002E-2</v>
      </c>
      <c r="I180" s="33">
        <f>'CUOTA LTP'!F112</f>
        <v>0</v>
      </c>
      <c r="J180" s="33">
        <f>'CUOTA LTP'!G112</f>
        <v>45.078569999999999</v>
      </c>
      <c r="K180" s="33">
        <f>'CUOTA LTP'!H112</f>
        <v>0</v>
      </c>
      <c r="L180" s="33">
        <f>'CUOTA LTP'!I112</f>
        <v>45.078569999999999</v>
      </c>
      <c r="M180" s="33">
        <f>'CUOTA LTP'!J112</f>
        <v>0</v>
      </c>
      <c r="N180" s="10" t="s">
        <v>87</v>
      </c>
      <c r="O180" s="10">
        <f>'RESUMEN '!$B$3</f>
        <v>44726</v>
      </c>
      <c r="P180" s="31">
        <v>2022</v>
      </c>
      <c r="Q180" s="3"/>
    </row>
    <row r="181" spans="1:17">
      <c r="A181" s="3" t="s">
        <v>20</v>
      </c>
      <c r="B181" s="3" t="s">
        <v>80</v>
      </c>
      <c r="C181" s="31" t="s">
        <v>157</v>
      </c>
      <c r="D181" s="3" t="s">
        <v>95</v>
      </c>
      <c r="E181" s="177" t="str">
        <f>'CUOTA LTP'!C110</f>
        <v>MOROZIN YURECIC MARIO</v>
      </c>
      <c r="F181" s="177" t="s">
        <v>85</v>
      </c>
      <c r="G181" s="177" t="s">
        <v>86</v>
      </c>
      <c r="H181" s="178">
        <f>'CUOTA LTP'!E111</f>
        <v>7.7999999999999999E-4</v>
      </c>
      <c r="I181" s="33">
        <f>'CUOTA LTP'!F113</f>
        <v>0</v>
      </c>
      <c r="J181" s="33">
        <f>'CUOTA LTP'!G113</f>
        <v>45.534619999999997</v>
      </c>
      <c r="K181" s="33">
        <f>'CUOTA LTP'!H113</f>
        <v>0</v>
      </c>
      <c r="L181" s="33">
        <f>'CUOTA LTP'!I113</f>
        <v>45.534619999999997</v>
      </c>
      <c r="M181" s="33">
        <f>'CUOTA LTP'!J113</f>
        <v>0</v>
      </c>
      <c r="N181" s="10" t="s">
        <v>87</v>
      </c>
      <c r="O181" s="10">
        <f>'RESUMEN '!$B$3</f>
        <v>44726</v>
      </c>
      <c r="P181" s="31">
        <v>2022</v>
      </c>
      <c r="Q181" s="3"/>
    </row>
    <row r="182" spans="1:17">
      <c r="A182" s="3" t="s">
        <v>20</v>
      </c>
      <c r="B182" s="3" t="s">
        <v>80</v>
      </c>
      <c r="C182" s="31" t="s">
        <v>157</v>
      </c>
      <c r="D182" s="3" t="s">
        <v>95</v>
      </c>
      <c r="E182" s="177" t="str">
        <f>'CUOTA LTP'!C110</f>
        <v>MOROZIN YURECIC MARIO</v>
      </c>
      <c r="F182" s="177" t="s">
        <v>83</v>
      </c>
      <c r="G182" s="177" t="s">
        <v>86</v>
      </c>
      <c r="H182" s="178">
        <f>'CUOTA LTP'!K110</f>
        <v>7.7880000000000005E-2</v>
      </c>
      <c r="I182" s="33">
        <f>'CUOTA LTP'!L112</f>
        <v>0</v>
      </c>
      <c r="J182" s="33">
        <f>'CUOTA LTP'!M112</f>
        <v>45.534619999999997</v>
      </c>
      <c r="K182" s="33">
        <f>'CUOTA LTP'!N112</f>
        <v>0</v>
      </c>
      <c r="L182" s="33">
        <f>'CUOTA LTP'!O112</f>
        <v>45.534619999999997</v>
      </c>
      <c r="M182" s="33">
        <f>'CUOTA LTP'!P112</f>
        <v>0</v>
      </c>
      <c r="N182" s="10" t="s">
        <v>87</v>
      </c>
      <c r="O182" s="10">
        <f>'RESUMEN '!$B$3</f>
        <v>44726</v>
      </c>
      <c r="P182" s="31">
        <v>2022</v>
      </c>
      <c r="Q182" s="3"/>
    </row>
    <row r="183" spans="1:17">
      <c r="A183" s="3" t="s">
        <v>20</v>
      </c>
      <c r="B183" s="3" t="s">
        <v>80</v>
      </c>
      <c r="C183" s="31" t="s">
        <v>157</v>
      </c>
      <c r="D183" s="3" t="s">
        <v>95</v>
      </c>
      <c r="E183" s="177" t="str">
        <f>'CUOTA LTP'!C112</f>
        <v>MARLIMAR LIMITADA SOC. PESQ</v>
      </c>
      <c r="F183" s="177" t="s">
        <v>83</v>
      </c>
      <c r="G183" s="177" t="s">
        <v>84</v>
      </c>
      <c r="H183" s="178">
        <f>'CUOTA LTP'!E112</f>
        <v>45.078569999999999</v>
      </c>
      <c r="I183" s="33">
        <f>'CUOTA LTP'!F114</f>
        <v>45.088000000000001</v>
      </c>
      <c r="J183" s="33">
        <f>'CUOTA LTP'!G114</f>
        <v>47.181010000000001</v>
      </c>
      <c r="K183" s="33">
        <f>'CUOTA LTP'!H114</f>
        <v>2.96</v>
      </c>
      <c r="L183" s="33">
        <f>'CUOTA LTP'!I114</f>
        <v>44.22101</v>
      </c>
      <c r="M183" s="33">
        <f>'CUOTA LTP'!J114</f>
        <v>6.2737105458318926E-2</v>
      </c>
      <c r="N183" s="10" t="s">
        <v>87</v>
      </c>
      <c r="O183" s="10">
        <f>'RESUMEN '!$B$3</f>
        <v>44726</v>
      </c>
      <c r="P183" s="31">
        <v>2022</v>
      </c>
      <c r="Q183" s="3"/>
    </row>
    <row r="184" spans="1:17">
      <c r="A184" s="3" t="s">
        <v>20</v>
      </c>
      <c r="B184" s="3" t="s">
        <v>80</v>
      </c>
      <c r="C184" s="31" t="s">
        <v>157</v>
      </c>
      <c r="D184" s="3" t="s">
        <v>95</v>
      </c>
      <c r="E184" s="177" t="str">
        <f>'CUOTA LTP'!C112</f>
        <v>MARLIMAR LIMITADA SOC. PESQ</v>
      </c>
      <c r="F184" s="177" t="s">
        <v>85</v>
      </c>
      <c r="G184" s="177" t="s">
        <v>86</v>
      </c>
      <c r="H184" s="178">
        <f>'CUOTA LTP'!E113</f>
        <v>0.45605000000000001</v>
      </c>
      <c r="I184" s="33">
        <f>'CUOTA LTP'!F115</f>
        <v>0</v>
      </c>
      <c r="J184" s="33">
        <f>'CUOTA LTP'!G115</f>
        <v>44.242179999999998</v>
      </c>
      <c r="K184" s="33">
        <f>'CUOTA LTP'!H115</f>
        <v>0</v>
      </c>
      <c r="L184" s="33">
        <f>'CUOTA LTP'!I115</f>
        <v>44.242179999999998</v>
      </c>
      <c r="M184" s="33">
        <f>'CUOTA LTP'!J115</f>
        <v>0</v>
      </c>
      <c r="N184" s="10" t="s">
        <v>87</v>
      </c>
      <c r="O184" s="10">
        <f>'RESUMEN '!$B$3</f>
        <v>44726</v>
      </c>
      <c r="P184" s="31">
        <v>2022</v>
      </c>
      <c r="Q184" s="3"/>
    </row>
    <row r="185" spans="1:17">
      <c r="A185" s="3" t="s">
        <v>20</v>
      </c>
      <c r="B185" s="3" t="s">
        <v>80</v>
      </c>
      <c r="C185" s="31" t="s">
        <v>157</v>
      </c>
      <c r="D185" s="3" t="s">
        <v>95</v>
      </c>
      <c r="E185" s="177" t="str">
        <f>'CUOTA LTP'!C112</f>
        <v>MARLIMAR LIMITADA SOC. PESQ</v>
      </c>
      <c r="F185" s="177" t="s">
        <v>83</v>
      </c>
      <c r="G185" s="177" t="s">
        <v>86</v>
      </c>
      <c r="H185" s="178">
        <f>'CUOTA LTP'!K112</f>
        <v>45.534619999999997</v>
      </c>
      <c r="I185" s="33">
        <f>'CUOTA LTP'!L114</f>
        <v>45.088000000000001</v>
      </c>
      <c r="J185" s="33">
        <f>'CUOTA LTP'!M114</f>
        <v>47.202179999999998</v>
      </c>
      <c r="K185" s="33">
        <f>'CUOTA LTP'!N114</f>
        <v>2.96</v>
      </c>
      <c r="L185" s="33">
        <f>'CUOTA LTP'!O114</f>
        <v>44.242179999999998</v>
      </c>
      <c r="M185" s="33">
        <f>'CUOTA LTP'!P114</f>
        <v>6.2708968102744414E-2</v>
      </c>
      <c r="N185" s="10" t="s">
        <v>87</v>
      </c>
      <c r="O185" s="10">
        <f>'RESUMEN '!$B$3</f>
        <v>44726</v>
      </c>
      <c r="P185" s="31">
        <v>2022</v>
      </c>
      <c r="Q185" s="3"/>
    </row>
    <row r="186" spans="1:17">
      <c r="A186" s="3" t="s">
        <v>20</v>
      </c>
      <c r="B186" s="3" t="s">
        <v>80</v>
      </c>
      <c r="C186" s="31" t="s">
        <v>157</v>
      </c>
      <c r="D186" s="3" t="s">
        <v>95</v>
      </c>
      <c r="E186" s="177" t="str">
        <f>'CUOTA LTP'!C114</f>
        <v>PACIFICBLU SPA.</v>
      </c>
      <c r="F186" s="177" t="s">
        <v>83</v>
      </c>
      <c r="G186" s="177" t="s">
        <v>84</v>
      </c>
      <c r="H186" s="178">
        <f>'CUOTA LTP'!E114</f>
        <v>2.09301</v>
      </c>
      <c r="I186" s="33">
        <f>'CUOTA LTP'!F120</f>
        <v>0</v>
      </c>
      <c r="J186" s="33">
        <f>'CUOTA LTP'!G120</f>
        <v>88.968519999999998</v>
      </c>
      <c r="K186" s="33">
        <f>'CUOTA LTP'!H120</f>
        <v>0</v>
      </c>
      <c r="L186" s="33">
        <f>'CUOTA LTP'!I120</f>
        <v>88.968519999999998</v>
      </c>
      <c r="M186" s="33">
        <f>'CUOTA LTP'!J120</f>
        <v>0</v>
      </c>
      <c r="N186" s="10" t="s">
        <v>87</v>
      </c>
      <c r="O186" s="10">
        <f>'RESUMEN '!$B$3</f>
        <v>44726</v>
      </c>
      <c r="P186" s="31">
        <v>2022</v>
      </c>
      <c r="Q186" s="3"/>
    </row>
    <row r="187" spans="1:17">
      <c r="A187" s="3" t="s">
        <v>20</v>
      </c>
      <c r="B187" s="3" t="s">
        <v>80</v>
      </c>
      <c r="C187" s="31" t="s">
        <v>157</v>
      </c>
      <c r="D187" s="3" t="s">
        <v>95</v>
      </c>
      <c r="E187" s="177" t="str">
        <f>'CUOTA LTP'!C114</f>
        <v>PACIFICBLU SPA.</v>
      </c>
      <c r="F187" s="177" t="s">
        <v>85</v>
      </c>
      <c r="G187" s="177" t="s">
        <v>86</v>
      </c>
      <c r="H187" s="178">
        <f>'CUOTA LTP'!E115</f>
        <v>2.1170000000000001E-2</v>
      </c>
      <c r="I187" s="33">
        <f>'CUOTA LTP'!F121</f>
        <v>0</v>
      </c>
      <c r="J187" s="33">
        <f>'CUOTA LTP'!G121</f>
        <v>89.868589999999998</v>
      </c>
      <c r="K187" s="33">
        <f>'CUOTA LTP'!H121</f>
        <v>0</v>
      </c>
      <c r="L187" s="33">
        <f>'CUOTA LTP'!I121</f>
        <v>89.868589999999998</v>
      </c>
      <c r="M187" s="33">
        <f>'CUOTA LTP'!J121</f>
        <v>0</v>
      </c>
      <c r="N187" s="10" t="s">
        <v>87</v>
      </c>
      <c r="O187" s="10">
        <f>'RESUMEN '!$B$3</f>
        <v>44726</v>
      </c>
      <c r="P187" s="31">
        <v>2022</v>
      </c>
      <c r="Q187" s="3"/>
    </row>
    <row r="188" spans="1:17">
      <c r="A188" s="3" t="s">
        <v>20</v>
      </c>
      <c r="B188" s="3" t="s">
        <v>80</v>
      </c>
      <c r="C188" s="31" t="s">
        <v>157</v>
      </c>
      <c r="D188" s="3" t="s">
        <v>95</v>
      </c>
      <c r="E188" s="177" t="str">
        <f>'CUOTA LTP'!C114</f>
        <v>PACIFICBLU SPA.</v>
      </c>
      <c r="F188" s="177" t="s">
        <v>83</v>
      </c>
      <c r="G188" s="177" t="s">
        <v>86</v>
      </c>
      <c r="H188" s="178">
        <f>'CUOTA LTP'!K114</f>
        <v>2.1141800000000002</v>
      </c>
      <c r="I188" s="33">
        <f>'CUOTA LTP'!L120</f>
        <v>0</v>
      </c>
      <c r="J188" s="33">
        <f>'CUOTA LTP'!M120</f>
        <v>89.868589999999998</v>
      </c>
      <c r="K188" s="33">
        <f>'CUOTA LTP'!N120</f>
        <v>0</v>
      </c>
      <c r="L188" s="33">
        <f>'CUOTA LTP'!O120</f>
        <v>89.868589999999998</v>
      </c>
      <c r="M188" s="33">
        <f>'CUOTA LTP'!P120</f>
        <v>0</v>
      </c>
      <c r="N188" s="10" t="s">
        <v>87</v>
      </c>
      <c r="O188" s="10">
        <f>'RESUMEN '!$B$3</f>
        <v>44726</v>
      </c>
      <c r="P188" s="31">
        <v>2022</v>
      </c>
      <c r="Q188" s="3"/>
    </row>
    <row r="189" spans="1:17">
      <c r="A189" s="3" t="s">
        <v>20</v>
      </c>
      <c r="B189" s="3" t="s">
        <v>80</v>
      </c>
      <c r="C189" s="31" t="s">
        <v>157</v>
      </c>
      <c r="D189" s="3" t="s">
        <v>95</v>
      </c>
      <c r="E189" s="177" t="str">
        <f>'CUOTA LTP'!C116</f>
        <v>DA VENEZIA RETAMALES ANTONIO</v>
      </c>
      <c r="F189" s="177" t="s">
        <v>83</v>
      </c>
      <c r="G189" s="177" t="s">
        <v>84</v>
      </c>
      <c r="H189" s="178">
        <f>'CUOTA LTP'!E116</f>
        <v>2.5700000000000001E-2</v>
      </c>
      <c r="I189" s="33">
        <f>'CUOTA LTP'!F122</f>
        <v>2.0550393800000002</v>
      </c>
      <c r="J189" s="33">
        <f>'CUOTA LTP'!G122</f>
        <v>2.0550393800000002</v>
      </c>
      <c r="K189" s="33">
        <f>'CUOTA LTP'!H122</f>
        <v>0</v>
      </c>
      <c r="L189" s="33">
        <f>'CUOTA LTP'!I122</f>
        <v>2.0550393800000002</v>
      </c>
      <c r="M189" s="33">
        <f>'CUOTA LTP'!J122</f>
        <v>0</v>
      </c>
      <c r="N189" s="10" t="s">
        <v>87</v>
      </c>
      <c r="O189" s="10">
        <f>'RESUMEN '!$B$3</f>
        <v>44726</v>
      </c>
      <c r="P189" s="31">
        <v>2022</v>
      </c>
      <c r="Q189" s="3"/>
    </row>
    <row r="190" spans="1:17">
      <c r="A190" s="3" t="s">
        <v>20</v>
      </c>
      <c r="B190" s="3" t="s">
        <v>80</v>
      </c>
      <c r="C190" s="31" t="s">
        <v>157</v>
      </c>
      <c r="D190" s="3" t="s">
        <v>95</v>
      </c>
      <c r="E190" s="177" t="str">
        <f>'CUOTA LTP'!C116</f>
        <v>DA VENEZIA RETAMALES ANTONIO</v>
      </c>
      <c r="F190" s="177" t="s">
        <v>85</v>
      </c>
      <c r="G190" s="177" t="s">
        <v>86</v>
      </c>
      <c r="H190" s="178">
        <f>'CUOTA LTP'!E117</f>
        <v>2.5999999999999998E-4</v>
      </c>
      <c r="I190" s="33">
        <f>'CUOTA LTP'!F123</f>
        <v>0</v>
      </c>
      <c r="J190" s="33">
        <f>'CUOTA LTP'!G123</f>
        <v>2.0550393800000002</v>
      </c>
      <c r="K190" s="33">
        <f>'CUOTA LTP'!H123</f>
        <v>0</v>
      </c>
      <c r="L190" s="33">
        <f>'CUOTA LTP'!I123</f>
        <v>2.0550393800000002</v>
      </c>
      <c r="M190" s="33">
        <f>'CUOTA LTP'!J123</f>
        <v>0</v>
      </c>
      <c r="N190" s="10" t="s">
        <v>87</v>
      </c>
      <c r="O190" s="10">
        <f>'RESUMEN '!$B$3</f>
        <v>44726</v>
      </c>
      <c r="P190" s="31">
        <v>2022</v>
      </c>
      <c r="Q190" s="3"/>
    </row>
    <row r="191" spans="1:17">
      <c r="A191" s="3" t="s">
        <v>20</v>
      </c>
      <c r="B191" s="3" t="s">
        <v>80</v>
      </c>
      <c r="C191" s="31" t="s">
        <v>157</v>
      </c>
      <c r="D191" s="3" t="s">
        <v>95</v>
      </c>
      <c r="E191" s="177" t="str">
        <f>'CUOTA LTP'!C116</f>
        <v>DA VENEZIA RETAMALES ANTONIO</v>
      </c>
      <c r="F191" s="177" t="s">
        <v>83</v>
      </c>
      <c r="G191" s="177" t="s">
        <v>86</v>
      </c>
      <c r="H191" s="178">
        <f>'CUOTA LTP'!K116</f>
        <v>2.596E-2</v>
      </c>
      <c r="I191" s="33">
        <f>'CUOTA LTP'!L122</f>
        <v>2.0550393800000002</v>
      </c>
      <c r="J191" s="33">
        <f>'CUOTA LTP'!M122</f>
        <v>2.0550393800000002</v>
      </c>
      <c r="K191" s="33">
        <f>'CUOTA LTP'!N122</f>
        <v>0</v>
      </c>
      <c r="L191" s="33">
        <f>'CUOTA LTP'!O122</f>
        <v>2.0550393800000002</v>
      </c>
      <c r="M191" s="33">
        <f>'CUOTA LTP'!P122</f>
        <v>0</v>
      </c>
      <c r="N191" s="10" t="s">
        <v>87</v>
      </c>
      <c r="O191" s="10">
        <f>'RESUMEN '!$B$3</f>
        <v>44726</v>
      </c>
      <c r="P191" s="31">
        <v>2022</v>
      </c>
      <c r="Q191" s="3"/>
    </row>
    <row r="192" spans="1:17">
      <c r="A192" s="3" t="s">
        <v>20</v>
      </c>
      <c r="B192" s="3" t="s">
        <v>80</v>
      </c>
      <c r="C192" s="31" t="s">
        <v>157</v>
      </c>
      <c r="D192" s="3" t="s">
        <v>95</v>
      </c>
      <c r="E192" s="177" t="str">
        <f>'CUOTA LTP'!C118</f>
        <v>ENFERMAR LTDA. SOC. PESQ.</v>
      </c>
      <c r="F192" s="177" t="s">
        <v>83</v>
      </c>
      <c r="G192" s="177" t="s">
        <v>84</v>
      </c>
      <c r="H192" s="178">
        <f>'CUOTA LTP'!E118</f>
        <v>0.35980000000000001</v>
      </c>
      <c r="I192" s="33">
        <f>'CUOTA LTP'!F124</f>
        <v>0</v>
      </c>
      <c r="J192" s="33">
        <f>'CUOTA LTP'!G124</f>
        <v>0.56540000000000001</v>
      </c>
      <c r="K192" s="33">
        <f>'CUOTA LTP'!H124</f>
        <v>0</v>
      </c>
      <c r="L192" s="33">
        <f>'CUOTA LTP'!I124</f>
        <v>0.56540000000000001</v>
      </c>
      <c r="M192" s="33">
        <f>'CUOTA LTP'!J124</f>
        <v>0</v>
      </c>
      <c r="N192" s="10" t="s">
        <v>87</v>
      </c>
      <c r="O192" s="10">
        <f>'RESUMEN '!$B$3</f>
        <v>44726</v>
      </c>
      <c r="P192" s="31">
        <v>2022</v>
      </c>
      <c r="Q192" s="3"/>
    </row>
    <row r="193" spans="1:17">
      <c r="A193" s="3" t="s">
        <v>20</v>
      </c>
      <c r="B193" s="3" t="s">
        <v>80</v>
      </c>
      <c r="C193" s="31" t="s">
        <v>157</v>
      </c>
      <c r="D193" s="3" t="s">
        <v>95</v>
      </c>
      <c r="E193" s="177" t="str">
        <f>'CUOTA LTP'!C118</f>
        <v>ENFERMAR LTDA. SOC. PESQ.</v>
      </c>
      <c r="F193" s="177" t="s">
        <v>85</v>
      </c>
      <c r="G193" s="177" t="s">
        <v>86</v>
      </c>
      <c r="H193" s="178">
        <f>'CUOTA LTP'!E119</f>
        <v>3.64E-3</v>
      </c>
      <c r="I193" s="33">
        <f>'CUOTA LTP'!F125</f>
        <v>0</v>
      </c>
      <c r="J193" s="33">
        <f>'CUOTA LTP'!G125</f>
        <v>0.57111999999999996</v>
      </c>
      <c r="K193" s="33">
        <f>'CUOTA LTP'!H125</f>
        <v>0</v>
      </c>
      <c r="L193" s="33">
        <f>'CUOTA LTP'!I125</f>
        <v>0.57111999999999996</v>
      </c>
      <c r="M193" s="33">
        <f>'CUOTA LTP'!J125</f>
        <v>0</v>
      </c>
      <c r="N193" s="10" t="s">
        <v>87</v>
      </c>
      <c r="O193" s="10">
        <f>'RESUMEN '!$B$3</f>
        <v>44726</v>
      </c>
      <c r="P193" s="31">
        <v>2022</v>
      </c>
      <c r="Q193" s="3"/>
    </row>
    <row r="194" spans="1:17">
      <c r="A194" s="3" t="s">
        <v>20</v>
      </c>
      <c r="B194" s="3" t="s">
        <v>80</v>
      </c>
      <c r="C194" s="31" t="s">
        <v>157</v>
      </c>
      <c r="D194" s="3" t="s">
        <v>95</v>
      </c>
      <c r="E194" s="177" t="str">
        <f>'CUOTA LTP'!C118</f>
        <v>ENFERMAR LTDA. SOC. PESQ.</v>
      </c>
      <c r="F194" s="177" t="s">
        <v>83</v>
      </c>
      <c r="G194" s="177" t="s">
        <v>86</v>
      </c>
      <c r="H194" s="178">
        <f>'CUOTA LTP'!K118</f>
        <v>0.36343999999999999</v>
      </c>
      <c r="I194" s="33">
        <f>'CUOTA LTP'!L124</f>
        <v>0</v>
      </c>
      <c r="J194" s="33">
        <f>'CUOTA LTP'!M124</f>
        <v>0.57111999999999996</v>
      </c>
      <c r="K194" s="33">
        <f>'CUOTA LTP'!N124</f>
        <v>0</v>
      </c>
      <c r="L194" s="33">
        <f>'CUOTA LTP'!O124</f>
        <v>0.57111999999999996</v>
      </c>
      <c r="M194" s="33">
        <f>'CUOTA LTP'!P124</f>
        <v>0</v>
      </c>
      <c r="N194" s="10" t="s">
        <v>87</v>
      </c>
      <c r="O194" s="10">
        <f>'RESUMEN '!$B$3</f>
        <v>44726</v>
      </c>
      <c r="P194" s="31">
        <v>2022</v>
      </c>
      <c r="Q194" s="3"/>
    </row>
    <row r="195" spans="1:17">
      <c r="A195" s="3" t="s">
        <v>20</v>
      </c>
      <c r="B195" s="3" t="s">
        <v>80</v>
      </c>
      <c r="C195" s="31" t="s">
        <v>157</v>
      </c>
      <c r="D195" s="3" t="s">
        <v>95</v>
      </c>
      <c r="E195" s="177" t="str">
        <f>'CUOTA LTP'!C120</f>
        <v>RUBIO Y MAUAD LTDA.</v>
      </c>
      <c r="F195" s="177" t="s">
        <v>83</v>
      </c>
      <c r="G195" s="177" t="s">
        <v>84</v>
      </c>
      <c r="H195" s="178">
        <f>'CUOTA LTP'!E120</f>
        <v>88.968519999999998</v>
      </c>
      <c r="I195" s="33">
        <f>'CUOTA LTP'!F126</f>
        <v>0</v>
      </c>
      <c r="J195" s="33">
        <f>'CUOTA LTP'!G126</f>
        <v>0.33410000000000001</v>
      </c>
      <c r="K195" s="33">
        <f>'CUOTA LTP'!H126</f>
        <v>0</v>
      </c>
      <c r="L195" s="33">
        <f>'CUOTA LTP'!I126</f>
        <v>0.33410000000000001</v>
      </c>
      <c r="M195" s="33">
        <f>'CUOTA LTP'!J126</f>
        <v>0</v>
      </c>
      <c r="N195" s="10" t="s">
        <v>87</v>
      </c>
      <c r="O195" s="10">
        <f>'RESUMEN '!$B$3</f>
        <v>44726</v>
      </c>
      <c r="P195" s="31">
        <v>2022</v>
      </c>
      <c r="Q195" s="3"/>
    </row>
    <row r="196" spans="1:17">
      <c r="A196" s="3" t="s">
        <v>20</v>
      </c>
      <c r="B196" s="3" t="s">
        <v>80</v>
      </c>
      <c r="C196" s="31" t="s">
        <v>157</v>
      </c>
      <c r="D196" s="3" t="s">
        <v>95</v>
      </c>
      <c r="E196" s="177" t="str">
        <f>'CUOTA LTP'!C120</f>
        <v>RUBIO Y MAUAD LTDA.</v>
      </c>
      <c r="F196" s="177" t="s">
        <v>85</v>
      </c>
      <c r="G196" s="177" t="s">
        <v>86</v>
      </c>
      <c r="H196" s="178">
        <f>'CUOTA LTP'!E121</f>
        <v>0.90007000000000004</v>
      </c>
      <c r="I196" s="33">
        <f>'CUOTA LTP'!F127</f>
        <v>0</v>
      </c>
      <c r="J196" s="33">
        <f>'CUOTA LTP'!G127</f>
        <v>0.33748</v>
      </c>
      <c r="K196" s="33">
        <f>'CUOTA LTP'!H127</f>
        <v>0</v>
      </c>
      <c r="L196" s="33">
        <f>'CUOTA LTP'!I127</f>
        <v>0.33748</v>
      </c>
      <c r="M196" s="33">
        <f>'CUOTA LTP'!J127</f>
        <v>0</v>
      </c>
      <c r="N196" s="10" t="s">
        <v>87</v>
      </c>
      <c r="O196" s="10">
        <f>'RESUMEN '!$B$3</f>
        <v>44726</v>
      </c>
      <c r="P196" s="31">
        <v>2022</v>
      </c>
      <c r="Q196" s="3"/>
    </row>
    <row r="197" spans="1:17">
      <c r="A197" s="3" t="s">
        <v>20</v>
      </c>
      <c r="B197" s="3" t="s">
        <v>80</v>
      </c>
      <c r="C197" s="31" t="s">
        <v>157</v>
      </c>
      <c r="D197" s="3" t="s">
        <v>95</v>
      </c>
      <c r="E197" s="177" t="str">
        <f>'CUOTA LTP'!C120</f>
        <v>RUBIO Y MAUAD LTDA.</v>
      </c>
      <c r="F197" s="177" t="s">
        <v>83</v>
      </c>
      <c r="G197" s="177" t="s">
        <v>86</v>
      </c>
      <c r="H197" s="178">
        <f>'CUOTA LTP'!K120</f>
        <v>89.868589999999998</v>
      </c>
      <c r="I197" s="33">
        <f>'CUOTA LTP'!L126</f>
        <v>0</v>
      </c>
      <c r="J197" s="33">
        <f>'CUOTA LTP'!M126</f>
        <v>0.33748</v>
      </c>
      <c r="K197" s="33">
        <f>'CUOTA LTP'!N126</f>
        <v>0</v>
      </c>
      <c r="L197" s="33">
        <f>'CUOTA LTP'!O126</f>
        <v>0.33748</v>
      </c>
      <c r="M197" s="33">
        <f>'CUOTA LTP'!P126</f>
        <v>0</v>
      </c>
      <c r="N197" s="10" t="s">
        <v>87</v>
      </c>
      <c r="O197" s="10">
        <f>'RESUMEN '!$B$3</f>
        <v>44726</v>
      </c>
      <c r="P197" s="31">
        <v>2022</v>
      </c>
      <c r="Q197" s="3"/>
    </row>
    <row r="198" spans="1:17">
      <c r="A198" s="3" t="s">
        <v>20</v>
      </c>
      <c r="B198" s="3" t="s">
        <v>80</v>
      </c>
      <c r="C198" s="31" t="s">
        <v>157</v>
      </c>
      <c r="D198" s="3" t="s">
        <v>95</v>
      </c>
      <c r="E198" s="177" t="str">
        <f>'CUOTA LTP'!C122</f>
        <v>JORGE COFRE TOLEDO</v>
      </c>
      <c r="F198" s="177" t="s">
        <v>83</v>
      </c>
      <c r="G198" s="177" t="s">
        <v>84</v>
      </c>
      <c r="H198" s="178">
        <f>'CUOTA LTP'!E122</f>
        <v>0</v>
      </c>
      <c r="I198" s="33">
        <f>'CUOTA LTP'!F130</f>
        <v>-118.507364393</v>
      </c>
      <c r="J198" s="33">
        <f>'CUOTA LTP'!G130</f>
        <v>-1.1868643929999934</v>
      </c>
      <c r="K198" s="33">
        <f>'CUOTA LTP'!H130</f>
        <v>0</v>
      </c>
      <c r="L198" s="33">
        <f>'CUOTA LTP'!I130</f>
        <v>-1.1868643929999934</v>
      </c>
      <c r="M198" s="33">
        <f>'CUOTA LTP'!J130</f>
        <v>0</v>
      </c>
      <c r="N198" s="10" t="s">
        <v>87</v>
      </c>
      <c r="O198" s="10">
        <f>'RESUMEN '!$B$3</f>
        <v>44726</v>
      </c>
      <c r="P198" s="31">
        <v>2022</v>
      </c>
      <c r="Q198" s="3"/>
    </row>
    <row r="199" spans="1:17">
      <c r="A199" s="3" t="s">
        <v>20</v>
      </c>
      <c r="B199" s="3" t="s">
        <v>80</v>
      </c>
      <c r="C199" s="31" t="s">
        <v>157</v>
      </c>
      <c r="D199" s="3" t="s">
        <v>95</v>
      </c>
      <c r="E199" s="177" t="str">
        <f>'CUOTA LTP'!C122</f>
        <v>JORGE COFRE TOLEDO</v>
      </c>
      <c r="F199" s="177" t="s">
        <v>85</v>
      </c>
      <c r="G199" s="177" t="s">
        <v>86</v>
      </c>
      <c r="H199" s="178">
        <f>'CUOTA LTP'!E123</f>
        <v>0</v>
      </c>
      <c r="I199" s="33">
        <f>'CUOTA LTP'!F131</f>
        <v>0</v>
      </c>
      <c r="J199" s="33">
        <f>'CUOTA LTP'!G131</f>
        <v>3.5607000006487866E-5</v>
      </c>
      <c r="K199" s="33">
        <f>'CUOTA LTP'!H131</f>
        <v>0</v>
      </c>
      <c r="L199" s="33">
        <f>'CUOTA LTP'!I131</f>
        <v>3.5607000006487866E-5</v>
      </c>
      <c r="M199" s="33">
        <f>'CUOTA LTP'!J131</f>
        <v>0</v>
      </c>
      <c r="N199" s="10" t="s">
        <v>87</v>
      </c>
      <c r="O199" s="10">
        <f>'RESUMEN '!$B$3</f>
        <v>44726</v>
      </c>
      <c r="P199" s="31">
        <v>2022</v>
      </c>
      <c r="Q199" s="3"/>
    </row>
    <row r="200" spans="1:17">
      <c r="A200" s="3" t="s">
        <v>20</v>
      </c>
      <c r="B200" s="3" t="s">
        <v>80</v>
      </c>
      <c r="C200" s="31" t="s">
        <v>157</v>
      </c>
      <c r="D200" s="3" t="s">
        <v>95</v>
      </c>
      <c r="E200" s="177" t="str">
        <f>'CUOTA LTP'!C122</f>
        <v>JORGE COFRE TOLEDO</v>
      </c>
      <c r="F200" s="177" t="s">
        <v>83</v>
      </c>
      <c r="G200" s="177" t="s">
        <v>86</v>
      </c>
      <c r="H200" s="178">
        <f>'CUOTA LTP'!K122</f>
        <v>0</v>
      </c>
      <c r="I200" s="33">
        <f>'CUOTA LTP'!L130</f>
        <v>-118.507364393</v>
      </c>
      <c r="J200" s="33">
        <f>'CUOTA LTP'!M130</f>
        <v>3.560700000093675E-5</v>
      </c>
      <c r="K200" s="33">
        <f>'CUOTA LTP'!N130</f>
        <v>0</v>
      </c>
      <c r="L200" s="33">
        <f>'CUOTA LTP'!O130</f>
        <v>3.560700000093675E-5</v>
      </c>
      <c r="M200" s="33">
        <f>'CUOTA LTP'!P130</f>
        <v>0</v>
      </c>
      <c r="N200" s="10" t="s">
        <v>87</v>
      </c>
      <c r="O200" s="10">
        <f>'RESUMEN '!$B$3</f>
        <v>44726</v>
      </c>
      <c r="P200" s="31">
        <v>2022</v>
      </c>
      <c r="Q200" s="3"/>
    </row>
    <row r="201" spans="1:17">
      <c r="A201" s="3" t="s">
        <v>20</v>
      </c>
      <c r="B201" s="3" t="s">
        <v>80</v>
      </c>
      <c r="C201" s="31" t="s">
        <v>157</v>
      </c>
      <c r="D201" s="3" t="s">
        <v>95</v>
      </c>
      <c r="E201" s="177" t="str">
        <f>'CUOTA LTP'!C124</f>
        <v>COMERCIALIZADORA SIMON SEAFOOD LIMITADA</v>
      </c>
      <c r="F201" s="177" t="s">
        <v>83</v>
      </c>
      <c r="G201" s="177" t="s">
        <v>84</v>
      </c>
      <c r="H201" s="178">
        <f>'CUOTA LTP'!E124</f>
        <v>0.56540000000000001</v>
      </c>
      <c r="I201" s="33">
        <f>'CUOTA LTP'!F134</f>
        <v>0</v>
      </c>
      <c r="J201" s="33">
        <f>'CUOTA LTP'!G134</f>
        <v>0</v>
      </c>
      <c r="K201" s="33">
        <f>'CUOTA LTP'!H134</f>
        <v>0</v>
      </c>
      <c r="L201" s="33">
        <f>'CUOTA LTP'!I134</f>
        <v>0</v>
      </c>
      <c r="M201" s="33" t="e">
        <f>'CUOTA LTP'!J134</f>
        <v>#DIV/0!</v>
      </c>
      <c r="N201" s="10" t="s">
        <v>87</v>
      </c>
      <c r="O201" s="10">
        <f>'RESUMEN '!$B$3</f>
        <v>44726</v>
      </c>
      <c r="P201" s="31">
        <v>2022</v>
      </c>
      <c r="Q201" s="3"/>
    </row>
    <row r="202" spans="1:17">
      <c r="A202" s="3" t="s">
        <v>20</v>
      </c>
      <c r="B202" s="3" t="s">
        <v>80</v>
      </c>
      <c r="C202" s="31" t="s">
        <v>157</v>
      </c>
      <c r="D202" s="3" t="s">
        <v>95</v>
      </c>
      <c r="E202" s="177" t="str">
        <f>'CUOTA LTP'!C124</f>
        <v>COMERCIALIZADORA SIMON SEAFOOD LIMITADA</v>
      </c>
      <c r="F202" s="177" t="s">
        <v>85</v>
      </c>
      <c r="G202" s="177" t="s">
        <v>86</v>
      </c>
      <c r="H202" s="178">
        <f>'CUOTA LTP'!E125</f>
        <v>5.7200000000000003E-3</v>
      </c>
      <c r="I202" s="33">
        <f>'CUOTA LTP'!F135</f>
        <v>0</v>
      </c>
      <c r="J202" s="33">
        <f>'CUOTA LTP'!G135</f>
        <v>0</v>
      </c>
      <c r="K202" s="33">
        <f>'CUOTA LTP'!H135</f>
        <v>0</v>
      </c>
      <c r="L202" s="33">
        <f>'CUOTA LTP'!I135</f>
        <v>0</v>
      </c>
      <c r="M202" s="33" t="e">
        <f>'CUOTA LTP'!J135</f>
        <v>#DIV/0!</v>
      </c>
      <c r="N202" s="10" t="s">
        <v>87</v>
      </c>
      <c r="O202" s="10">
        <f>'RESUMEN '!$B$3</f>
        <v>44726</v>
      </c>
      <c r="P202" s="31">
        <v>2022</v>
      </c>
      <c r="Q202" s="3"/>
    </row>
    <row r="203" spans="1:17">
      <c r="A203" s="3" t="s">
        <v>20</v>
      </c>
      <c r="B203" s="3" t="s">
        <v>80</v>
      </c>
      <c r="C203" s="31" t="s">
        <v>157</v>
      </c>
      <c r="D203" s="3" t="s">
        <v>95</v>
      </c>
      <c r="E203" s="177" t="str">
        <f>'CUOTA LTP'!C124</f>
        <v>COMERCIALIZADORA SIMON SEAFOOD LIMITADA</v>
      </c>
      <c r="F203" s="177" t="s">
        <v>83</v>
      </c>
      <c r="G203" s="177" t="s">
        <v>86</v>
      </c>
      <c r="H203" s="178">
        <f>'CUOTA LTP'!K124</f>
        <v>0.57111999999999996</v>
      </c>
      <c r="I203" s="33">
        <f>'CUOTA LTP'!L134</f>
        <v>0</v>
      </c>
      <c r="J203" s="33">
        <f>'CUOTA LTP'!M134</f>
        <v>0</v>
      </c>
      <c r="K203" s="33">
        <f>'CUOTA LTP'!N134</f>
        <v>0</v>
      </c>
      <c r="L203" s="33">
        <f>'CUOTA LTP'!O134</f>
        <v>0</v>
      </c>
      <c r="M203" s="33" t="e">
        <f>'CUOTA LTP'!P134</f>
        <v>#DIV/0!</v>
      </c>
      <c r="N203" s="10" t="s">
        <v>87</v>
      </c>
      <c r="O203" s="10">
        <f>'RESUMEN '!$B$3</f>
        <v>44726</v>
      </c>
      <c r="P203" s="31">
        <v>2022</v>
      </c>
      <c r="Q203" s="3"/>
    </row>
    <row r="204" spans="1:17">
      <c r="A204" s="3" t="s">
        <v>20</v>
      </c>
      <c r="B204" s="3" t="s">
        <v>80</v>
      </c>
      <c r="C204" s="31" t="s">
        <v>157</v>
      </c>
      <c r="D204" s="3" t="s">
        <v>95</v>
      </c>
      <c r="E204" s="177" t="str">
        <f>'CUOTA LTP'!C126</f>
        <v>SOCIEDAD PESQUERA NORDIOMAR SpA</v>
      </c>
      <c r="F204" s="177" t="s">
        <v>83</v>
      </c>
      <c r="G204" s="177" t="s">
        <v>84</v>
      </c>
      <c r="H204" s="178">
        <f>'CUOTA LTP'!E126</f>
        <v>0.33410000000000001</v>
      </c>
      <c r="I204" s="33">
        <f>'CUOTA LTP'!F136</f>
        <v>18.619999999999994</v>
      </c>
      <c r="J204" s="33">
        <f>'CUOTA LTP'!G136</f>
        <v>5426.6183699999992</v>
      </c>
      <c r="K204" s="33">
        <f>'CUOTA LTP'!H136</f>
        <v>1671.4769999999999</v>
      </c>
      <c r="L204" s="33">
        <f>'CUOTA LTP'!I136</f>
        <v>3755.1413699999994</v>
      </c>
      <c r="M204" s="33">
        <f>'CUOTA LTP'!J136</f>
        <v>0.30801447347770655</v>
      </c>
      <c r="N204" s="10" t="s">
        <v>87</v>
      </c>
      <c r="O204" s="10">
        <f>'RESUMEN '!$B$3</f>
        <v>44726</v>
      </c>
      <c r="P204" s="31">
        <v>2022</v>
      </c>
      <c r="Q204" s="3"/>
    </row>
    <row r="205" spans="1:17">
      <c r="A205" s="3" t="s">
        <v>20</v>
      </c>
      <c r="B205" s="3" t="s">
        <v>80</v>
      </c>
      <c r="C205" s="31" t="s">
        <v>157</v>
      </c>
      <c r="D205" s="3" t="s">
        <v>95</v>
      </c>
      <c r="E205" s="177" t="str">
        <f>'CUOTA LTP'!C126</f>
        <v>SOCIEDAD PESQUERA NORDIOMAR SpA</v>
      </c>
      <c r="F205" s="177" t="s">
        <v>85</v>
      </c>
      <c r="G205" s="177" t="s">
        <v>86</v>
      </c>
      <c r="H205" s="178">
        <f>'CUOTA LTP'!E127</f>
        <v>3.3800000000000002E-3</v>
      </c>
      <c r="I205" s="33">
        <f>'CUOTA LTP'!F137</f>
        <v>0</v>
      </c>
      <c r="J205" s="33">
        <f>'CUOTA LTP'!G137</f>
        <v>0</v>
      </c>
      <c r="K205" s="33">
        <f>'CUOTA LTP'!H137</f>
        <v>0</v>
      </c>
      <c r="L205" s="33">
        <f>'CUOTA LTP'!I137</f>
        <v>0</v>
      </c>
      <c r="M205" s="33">
        <f>'CUOTA LTP'!J137</f>
        <v>0</v>
      </c>
      <c r="N205" s="10" t="s">
        <v>87</v>
      </c>
      <c r="O205" s="10">
        <f>'RESUMEN '!$B$3</f>
        <v>44726</v>
      </c>
      <c r="P205" s="31">
        <v>2022</v>
      </c>
      <c r="Q205" s="3"/>
    </row>
    <row r="206" spans="1:17">
      <c r="A206" s="3" t="s">
        <v>20</v>
      </c>
      <c r="B206" s="3" t="s">
        <v>80</v>
      </c>
      <c r="C206" s="31" t="s">
        <v>157</v>
      </c>
      <c r="D206" s="3" t="s">
        <v>95</v>
      </c>
      <c r="E206" s="177" t="str">
        <f>'CUOTA LTP'!C126</f>
        <v>SOCIEDAD PESQUERA NORDIOMAR SpA</v>
      </c>
      <c r="F206" s="177" t="s">
        <v>83</v>
      </c>
      <c r="G206" s="177" t="s">
        <v>86</v>
      </c>
      <c r="H206" s="178">
        <f>'CUOTA LTP'!K126</f>
        <v>0.33748</v>
      </c>
      <c r="I206" s="33">
        <f>'CUOTA LTP'!L136</f>
        <v>18.619999999999994</v>
      </c>
      <c r="J206" s="33">
        <f>'CUOTA LTP'!M136</f>
        <v>5426.6183700000001</v>
      </c>
      <c r="K206" s="33">
        <f>'CUOTA LTP'!N136</f>
        <v>1671.4769999999999</v>
      </c>
      <c r="L206" s="33">
        <f>'CUOTA LTP'!O136</f>
        <v>3755.1413700000003</v>
      </c>
      <c r="M206" s="33">
        <f>'CUOTA LTP'!P136</f>
        <v>0.3080144734777065</v>
      </c>
      <c r="N206" s="10" t="s">
        <v>87</v>
      </c>
      <c r="O206" s="10">
        <f>'RESUMEN '!$B$3</f>
        <v>44726</v>
      </c>
      <c r="P206" s="31">
        <v>2022</v>
      </c>
      <c r="Q206" s="3"/>
    </row>
    <row r="207" spans="1:17">
      <c r="A207" s="3" t="s">
        <v>20</v>
      </c>
      <c r="B207" s="3" t="s">
        <v>80</v>
      </c>
      <c r="C207" s="31" t="s">
        <v>157</v>
      </c>
      <c r="D207" s="3" t="s">
        <v>95</v>
      </c>
      <c r="E207" s="177" t="str">
        <f>'CUOTA LTP'!C130</f>
        <v>ALIMENTOS ALSAN LIMITADA</v>
      </c>
      <c r="F207" s="177" t="s">
        <v>83</v>
      </c>
      <c r="G207" s="177" t="s">
        <v>84</v>
      </c>
      <c r="H207" s="178">
        <f>'CUOTA LTP'!E130</f>
        <v>117.32050000000001</v>
      </c>
      <c r="I207" s="33">
        <f>'CUOTA LTP'!F138</f>
        <v>0</v>
      </c>
      <c r="J207" s="33">
        <f>'CUOTA LTP'!G138</f>
        <v>0</v>
      </c>
      <c r="K207" s="33" t="str">
        <f>'CUOTA LTP'!H138</f>
        <v xml:space="preserve"> </v>
      </c>
      <c r="L207" s="33">
        <f>'CUOTA LTP'!I138</f>
        <v>0</v>
      </c>
      <c r="M207" s="33">
        <f>'CUOTA LTP'!J138</f>
        <v>0</v>
      </c>
      <c r="N207" s="10" t="s">
        <v>87</v>
      </c>
      <c r="O207" s="10">
        <f>'RESUMEN '!$B$3</f>
        <v>44726</v>
      </c>
      <c r="P207" s="31">
        <v>2022</v>
      </c>
      <c r="Q207" s="3"/>
    </row>
    <row r="208" spans="1:17">
      <c r="A208" s="3" t="s">
        <v>20</v>
      </c>
      <c r="B208" s="3" t="s">
        <v>80</v>
      </c>
      <c r="C208" s="31" t="s">
        <v>157</v>
      </c>
      <c r="D208" s="3" t="s">
        <v>95</v>
      </c>
      <c r="E208" s="177" t="str">
        <f>'CUOTA LTP'!C130</f>
        <v>ALIMENTOS ALSAN LIMITADA</v>
      </c>
      <c r="F208" s="177" t="s">
        <v>85</v>
      </c>
      <c r="G208" s="177" t="s">
        <v>86</v>
      </c>
      <c r="H208" s="178">
        <f>'CUOTA LTP'!E131</f>
        <v>1.1868999999999998</v>
      </c>
      <c r="I208" s="33">
        <f>'CUOTA LTP'!F139</f>
        <v>0</v>
      </c>
      <c r="J208" s="33">
        <f>'CUOTA LTP'!G139</f>
        <v>0</v>
      </c>
      <c r="K208" s="33">
        <f>'CUOTA LTP'!H139</f>
        <v>0</v>
      </c>
      <c r="L208" s="33">
        <f>'CUOTA LTP'!I139</f>
        <v>0</v>
      </c>
      <c r="M208" s="33">
        <f>'CUOTA LTP'!J139</f>
        <v>0</v>
      </c>
      <c r="N208" s="10" t="s">
        <v>87</v>
      </c>
      <c r="O208" s="10">
        <f>'RESUMEN '!$B$3</f>
        <v>44726</v>
      </c>
      <c r="P208" s="31">
        <v>2022</v>
      </c>
      <c r="Q208" s="3"/>
    </row>
    <row r="209" spans="1:17">
      <c r="A209" s="3" t="s">
        <v>20</v>
      </c>
      <c r="B209" s="3" t="s">
        <v>80</v>
      </c>
      <c r="C209" s="31" t="s">
        <v>157</v>
      </c>
      <c r="D209" s="3" t="s">
        <v>95</v>
      </c>
      <c r="E209" s="177" t="str">
        <f>'CUOTA LTP'!C130</f>
        <v>ALIMENTOS ALSAN LIMITADA</v>
      </c>
      <c r="F209" s="177" t="s">
        <v>83</v>
      </c>
      <c r="G209" s="177" t="s">
        <v>86</v>
      </c>
      <c r="H209" s="178">
        <f>'CUOTA LTP'!K130</f>
        <v>118.5074</v>
      </c>
      <c r="I209" s="33">
        <f>'CUOTA LTP'!L138</f>
        <v>0</v>
      </c>
      <c r="J209" s="33">
        <f>'CUOTA LTP'!M138</f>
        <v>0</v>
      </c>
      <c r="K209" s="33">
        <f>'CUOTA LTP'!N138</f>
        <v>0</v>
      </c>
      <c r="L209" s="33">
        <f>'CUOTA LTP'!O138</f>
        <v>0</v>
      </c>
      <c r="M209" s="33">
        <f>'CUOTA LTP'!P138</f>
        <v>0</v>
      </c>
      <c r="N209" s="10" t="s">
        <v>87</v>
      </c>
      <c r="O209" s="10">
        <f>'RESUMEN '!$B$3</f>
        <v>44726</v>
      </c>
      <c r="P209" s="31">
        <v>2022</v>
      </c>
      <c r="Q209" s="3"/>
    </row>
    <row r="210" spans="1:17">
      <c r="A210" s="15" t="s">
        <v>20</v>
      </c>
      <c r="B210" s="15" t="s">
        <v>80</v>
      </c>
      <c r="C210" s="15" t="s">
        <v>96</v>
      </c>
      <c r="D210" s="15" t="s">
        <v>97</v>
      </c>
      <c r="E210" s="15" t="s">
        <v>98</v>
      </c>
      <c r="F210" s="15" t="s">
        <v>83</v>
      </c>
      <c r="G210" s="15" t="s">
        <v>86</v>
      </c>
      <c r="H210" s="16">
        <f>'CUOTA LTP'!E136</f>
        <v>5407.9983699999993</v>
      </c>
      <c r="I210" s="16">
        <f>'CUOTA LTP'!F136</f>
        <v>18.619999999999994</v>
      </c>
      <c r="J210" s="16">
        <f>'CUOTA LTP'!G136</f>
        <v>5426.6183699999992</v>
      </c>
      <c r="K210" s="16">
        <f>'CUOTA LTP'!H136</f>
        <v>1671.4769999999999</v>
      </c>
      <c r="L210" s="16">
        <f>'CUOTA LTP'!I136</f>
        <v>3755.1413699999994</v>
      </c>
      <c r="M210" s="16">
        <f>'CUOTA LTP'!J136</f>
        <v>0.30801447347770655</v>
      </c>
      <c r="N210" s="17" t="s">
        <v>87</v>
      </c>
      <c r="O210" s="17">
        <f>'RESUMEN '!$B$3</f>
        <v>44726</v>
      </c>
      <c r="P210" s="31">
        <v>2022</v>
      </c>
      <c r="Q210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4"/>
  <sheetViews>
    <sheetView topLeftCell="A238" workbookViewId="0">
      <selection activeCell="J65" sqref="J65"/>
    </sheetView>
  </sheetViews>
  <sheetFormatPr baseColWidth="10" defaultRowHeight="15"/>
  <cols>
    <col min="1" max="1" width="19.42578125" bestFit="1" customWidth="1"/>
    <col min="2" max="2" width="34.140625" bestFit="1" customWidth="1"/>
    <col min="7" max="7" width="25.140625" customWidth="1"/>
  </cols>
  <sheetData>
    <row r="2" spans="1:6" ht="15.75" thickBot="1">
      <c r="A2" s="96" t="s">
        <v>126</v>
      </c>
      <c r="B2" s="96">
        <v>10</v>
      </c>
      <c r="C2" s="96" t="s">
        <v>127</v>
      </c>
    </row>
    <row r="3" spans="1:6" ht="15.75" thickBot="1">
      <c r="A3" s="88" t="s">
        <v>0</v>
      </c>
      <c r="B3" s="89" t="s">
        <v>35</v>
      </c>
      <c r="C3" s="89" t="s">
        <v>122</v>
      </c>
      <c r="D3" s="89" t="s">
        <v>123</v>
      </c>
      <c r="E3" s="89" t="s">
        <v>124</v>
      </c>
      <c r="F3" s="89" t="s">
        <v>125</v>
      </c>
    </row>
    <row r="4" spans="1:6">
      <c r="A4" s="324" t="s">
        <v>52</v>
      </c>
      <c r="B4" s="327" t="s">
        <v>36</v>
      </c>
      <c r="C4" s="327">
        <f>0.1485321</f>
        <v>0.1485321</v>
      </c>
      <c r="D4" s="327">
        <f>0.0039+0.012</f>
        <v>1.5900000000000001E-2</v>
      </c>
      <c r="E4" s="327">
        <f>C4+D4</f>
        <v>0.1644321</v>
      </c>
      <c r="F4" s="327">
        <f>E4*$B$2</f>
        <v>1.6443209999999999</v>
      </c>
    </row>
    <row r="5" spans="1:6" ht="15.75" thickBot="1">
      <c r="A5" s="325"/>
      <c r="B5" s="322"/>
      <c r="C5" s="322"/>
      <c r="D5" s="322"/>
      <c r="E5" s="322"/>
      <c r="F5" s="322"/>
    </row>
    <row r="6" spans="1:6">
      <c r="A6" s="325"/>
      <c r="B6" s="322" t="s">
        <v>37</v>
      </c>
      <c r="C6" s="322">
        <f>0.0566081+0.0732369+0.0175203+0.1275318</f>
        <v>0.27489710000000001</v>
      </c>
      <c r="D6" s="322">
        <f>0.0006+0.006+0.0135+0.00825+0.0048</f>
        <v>3.3149999999999999E-2</v>
      </c>
      <c r="E6" s="327">
        <f t="shared" ref="E6" si="0">C6+D6</f>
        <v>0.30804710000000002</v>
      </c>
      <c r="F6" s="327">
        <f t="shared" ref="F6" si="1">E6*$B$2</f>
        <v>3.0804710000000002</v>
      </c>
    </row>
    <row r="7" spans="1:6" ht="15.75" thickBot="1">
      <c r="A7" s="325"/>
      <c r="B7" s="322"/>
      <c r="C7" s="322"/>
      <c r="D7" s="322"/>
      <c r="E7" s="322"/>
      <c r="F7" s="322"/>
    </row>
    <row r="8" spans="1:6">
      <c r="A8" s="325"/>
      <c r="B8" s="322" t="s">
        <v>38</v>
      </c>
      <c r="C8" s="322">
        <f>0.00003</f>
        <v>3.0000000000000001E-5</v>
      </c>
      <c r="D8" s="322"/>
      <c r="E8" s="327">
        <f t="shared" ref="E8" si="2">C8+D8</f>
        <v>3.0000000000000001E-5</v>
      </c>
      <c r="F8" s="327">
        <f t="shared" ref="F8" si="3">E8*$B$2</f>
        <v>3.0000000000000003E-4</v>
      </c>
    </row>
    <row r="9" spans="1:6" ht="15.75" thickBot="1">
      <c r="A9" s="325"/>
      <c r="B9" s="322"/>
      <c r="C9" s="322"/>
      <c r="D9" s="322"/>
      <c r="E9" s="322"/>
      <c r="F9" s="322"/>
    </row>
    <row r="10" spans="1:6">
      <c r="A10" s="325"/>
      <c r="B10" s="322" t="s">
        <v>39</v>
      </c>
      <c r="C10" s="322">
        <f>0.1458534</f>
        <v>0.14585339999999999</v>
      </c>
      <c r="D10" s="322">
        <f>0.0045+0.0045+0.00675</f>
        <v>1.575E-2</v>
      </c>
      <c r="E10" s="327">
        <f t="shared" ref="E10" si="4">C10+D10</f>
        <v>0.16160340000000001</v>
      </c>
      <c r="F10" s="327">
        <f t="shared" ref="F10" si="5">E10*$B$2</f>
        <v>1.616034</v>
      </c>
    </row>
    <row r="11" spans="1:6" ht="15.75" thickBot="1">
      <c r="A11" s="325"/>
      <c r="B11" s="322"/>
      <c r="C11" s="322"/>
      <c r="D11" s="322"/>
      <c r="E11" s="322"/>
      <c r="F11" s="322"/>
    </row>
    <row r="12" spans="1:6">
      <c r="A12" s="325"/>
      <c r="B12" s="322" t="s">
        <v>40</v>
      </c>
      <c r="C12" s="322">
        <f>0.0007568</f>
        <v>7.5679999999999996E-4</v>
      </c>
      <c r="D12" s="322">
        <v>4.4999999999999997E-3</v>
      </c>
      <c r="E12" s="327">
        <f t="shared" ref="E12" si="6">C12+D12</f>
        <v>5.2567999999999998E-3</v>
      </c>
      <c r="F12" s="327">
        <f t="shared" ref="F12" si="7">E12*$B$2</f>
        <v>5.2567999999999997E-2</v>
      </c>
    </row>
    <row r="13" spans="1:6" ht="15.75" thickBot="1">
      <c r="A13" s="325"/>
      <c r="B13" s="322"/>
      <c r="C13" s="322"/>
      <c r="D13" s="322"/>
      <c r="E13" s="322"/>
      <c r="F13" s="322"/>
    </row>
    <row r="14" spans="1:6">
      <c r="A14" s="325"/>
      <c r="B14" s="322" t="s">
        <v>41</v>
      </c>
      <c r="C14" s="322">
        <f>0.004693</f>
        <v>4.6930000000000001E-3</v>
      </c>
      <c r="D14" s="322"/>
      <c r="E14" s="327">
        <f t="shared" ref="E14" si="8">C14+D14</f>
        <v>4.6930000000000001E-3</v>
      </c>
      <c r="F14" s="327">
        <f t="shared" ref="F14" si="9">E14*$B$2</f>
        <v>4.6929999999999999E-2</v>
      </c>
    </row>
    <row r="15" spans="1:6" ht="15.75" thickBot="1">
      <c r="A15" s="325"/>
      <c r="B15" s="322"/>
      <c r="C15" s="322"/>
      <c r="D15" s="322"/>
      <c r="E15" s="322"/>
      <c r="F15" s="322"/>
    </row>
    <row r="16" spans="1:6">
      <c r="A16" s="325"/>
      <c r="B16" s="322" t="s">
        <v>42</v>
      </c>
      <c r="C16" s="322">
        <f>0.002839</f>
        <v>2.8389999999999999E-3</v>
      </c>
      <c r="D16" s="322"/>
      <c r="E16" s="327">
        <f t="shared" ref="E16" si="10">C16+D16</f>
        <v>2.8389999999999999E-3</v>
      </c>
      <c r="F16" s="327">
        <f t="shared" ref="F16" si="11">E16*$B$2</f>
        <v>2.8389999999999999E-2</v>
      </c>
    </row>
    <row r="17" spans="1:6" ht="15.75" thickBot="1">
      <c r="A17" s="325"/>
      <c r="B17" s="322"/>
      <c r="C17" s="322"/>
      <c r="D17" s="322"/>
      <c r="E17" s="322"/>
      <c r="F17" s="322"/>
    </row>
    <row r="18" spans="1:6">
      <c r="A18" s="325"/>
      <c r="B18" s="323" t="s">
        <v>43</v>
      </c>
      <c r="C18" s="323">
        <f>0.151771+0.0369113+0.0311581</f>
        <v>0.21984039999999999</v>
      </c>
      <c r="D18" s="323">
        <f>0.0015+0.0015+0.0015+0.003+0.003+0.003+0.003+0.003+0.003+0.00235+0.00215+0.0045+0.0045+0.0045+0.0045+0.00255+0.00218+0.0075+0.012+0.0102</f>
        <v>7.9430000000000001E-2</v>
      </c>
      <c r="E18" s="329">
        <f t="shared" ref="E18" si="12">C18+D18</f>
        <v>0.29927039999999999</v>
      </c>
      <c r="F18" s="329">
        <f t="shared" ref="F18" si="13">E18*$B$2</f>
        <v>2.9927039999999998</v>
      </c>
    </row>
    <row r="19" spans="1:6" ht="15.75" thickBot="1">
      <c r="A19" s="325"/>
      <c r="B19" s="323"/>
      <c r="C19" s="323"/>
      <c r="D19" s="323"/>
      <c r="E19" s="323"/>
      <c r="F19" s="323"/>
    </row>
    <row r="20" spans="1:6">
      <c r="A20" s="325"/>
      <c r="B20" s="322" t="s">
        <v>44</v>
      </c>
      <c r="C20" s="322">
        <f>0.0015497</f>
        <v>1.5497E-3</v>
      </c>
      <c r="D20" s="322"/>
      <c r="E20" s="327">
        <f t="shared" ref="E20" si="14">C20+D20</f>
        <v>1.5497E-3</v>
      </c>
      <c r="F20" s="327">
        <f t="shared" ref="F20" si="15">E20*$B$2</f>
        <v>1.5497E-2</v>
      </c>
    </row>
    <row r="21" spans="1:6" ht="15.75" thickBot="1">
      <c r="A21" s="325"/>
      <c r="B21" s="322"/>
      <c r="C21" s="322"/>
      <c r="D21" s="322"/>
      <c r="E21" s="322"/>
      <c r="F21" s="322"/>
    </row>
    <row r="22" spans="1:6">
      <c r="A22" s="325"/>
      <c r="B22" s="322" t="s">
        <v>45</v>
      </c>
      <c r="C22" s="322">
        <f>0.0324857</f>
        <v>3.2485699999999999E-2</v>
      </c>
      <c r="D22" s="322"/>
      <c r="E22" s="327">
        <f t="shared" ref="E22" si="16">C22+D22</f>
        <v>3.2485699999999999E-2</v>
      </c>
      <c r="F22" s="327">
        <f t="shared" ref="F22" si="17">E22*$B$2</f>
        <v>0.32485700000000001</v>
      </c>
    </row>
    <row r="23" spans="1:6" ht="15.75" thickBot="1">
      <c r="A23" s="325"/>
      <c r="B23" s="322"/>
      <c r="C23" s="322"/>
      <c r="D23" s="322"/>
      <c r="E23" s="322"/>
      <c r="F23" s="322"/>
    </row>
    <row r="24" spans="1:6">
      <c r="A24" s="325"/>
      <c r="B24" s="322" t="s">
        <v>46</v>
      </c>
      <c r="C24" s="322">
        <f>0.00003</f>
        <v>3.0000000000000001E-5</v>
      </c>
      <c r="D24" s="322"/>
      <c r="E24" s="327">
        <f t="shared" ref="E24" si="18">C24+D24</f>
        <v>3.0000000000000001E-5</v>
      </c>
      <c r="F24" s="327">
        <f t="shared" ref="F24" si="19">E24*$B$2</f>
        <v>3.0000000000000003E-4</v>
      </c>
    </row>
    <row r="25" spans="1:6" ht="15.75" thickBot="1">
      <c r="A25" s="325"/>
      <c r="B25" s="322"/>
      <c r="C25" s="322"/>
      <c r="D25" s="322"/>
      <c r="E25" s="322"/>
      <c r="F25" s="322"/>
    </row>
    <row r="26" spans="1:6">
      <c r="A26" s="325"/>
      <c r="B26" s="322" t="s">
        <v>47</v>
      </c>
      <c r="C26" s="322">
        <f>0.00002</f>
        <v>2.0000000000000002E-5</v>
      </c>
      <c r="D26" s="322"/>
      <c r="E26" s="327">
        <f t="shared" ref="E26" si="20">C26+D26</f>
        <v>2.0000000000000002E-5</v>
      </c>
      <c r="F26" s="327">
        <f t="shared" ref="F26" si="21">E26*$B$2</f>
        <v>2.0000000000000001E-4</v>
      </c>
    </row>
    <row r="27" spans="1:6" ht="15.75" thickBot="1">
      <c r="A27" s="325"/>
      <c r="B27" s="322"/>
      <c r="C27" s="322"/>
      <c r="D27" s="322"/>
      <c r="E27" s="322"/>
      <c r="F27" s="322"/>
    </row>
    <row r="28" spans="1:6">
      <c r="A28" s="325"/>
      <c r="B28" s="322" t="s">
        <v>48</v>
      </c>
      <c r="C28" s="322">
        <f>0.0181825</f>
        <v>1.8182500000000001E-2</v>
      </c>
      <c r="D28" s="322"/>
      <c r="E28" s="327">
        <f t="shared" ref="E28" si="22">C28+D28</f>
        <v>1.8182500000000001E-2</v>
      </c>
      <c r="F28" s="327">
        <f t="shared" ref="F28" si="23">E28*$B$2</f>
        <v>0.18182500000000001</v>
      </c>
    </row>
    <row r="29" spans="1:6" ht="15.75" thickBot="1">
      <c r="A29" s="325"/>
      <c r="B29" s="322"/>
      <c r="C29" s="322"/>
      <c r="D29" s="322"/>
      <c r="E29" s="322"/>
      <c r="F29" s="322"/>
    </row>
    <row r="30" spans="1:6">
      <c r="A30" s="325"/>
      <c r="B30" s="322" t="s">
        <v>49</v>
      </c>
      <c r="C30" s="322">
        <f>0.00001</f>
        <v>1.0000000000000001E-5</v>
      </c>
      <c r="D30" s="322"/>
      <c r="E30" s="327">
        <f t="shared" ref="E30" si="24">C30+D30</f>
        <v>1.0000000000000001E-5</v>
      </c>
      <c r="F30" s="327">
        <f t="shared" ref="F30" si="25">E30*$B$2</f>
        <v>1E-4</v>
      </c>
    </row>
    <row r="31" spans="1:6" ht="15.75" thickBot="1">
      <c r="A31" s="325"/>
      <c r="B31" s="322"/>
      <c r="C31" s="322"/>
      <c r="D31" s="322"/>
      <c r="E31" s="322"/>
      <c r="F31" s="322"/>
    </row>
    <row r="32" spans="1:6">
      <c r="A32" s="325"/>
      <c r="B32" s="322" t="s">
        <v>50</v>
      </c>
      <c r="C32" s="322">
        <f>0.00027</f>
        <v>2.7E-4</v>
      </c>
      <c r="D32" s="322"/>
      <c r="E32" s="327">
        <f t="shared" ref="E32" si="26">C32+D32</f>
        <v>2.7E-4</v>
      </c>
      <c r="F32" s="327">
        <f t="shared" ref="F32" si="27">E32*$B$2</f>
        <v>2.7000000000000001E-3</v>
      </c>
    </row>
    <row r="33" spans="1:8" ht="15.75" thickBot="1">
      <c r="A33" s="325"/>
      <c r="B33" s="322"/>
      <c r="C33" s="322"/>
      <c r="D33" s="322"/>
      <c r="E33" s="322"/>
      <c r="F33" s="322"/>
    </row>
    <row r="34" spans="1:8">
      <c r="A34" s="325"/>
      <c r="B34" s="322" t="s">
        <v>51</v>
      </c>
      <c r="C34" s="322">
        <f>0.00001</f>
        <v>1.0000000000000001E-5</v>
      </c>
      <c r="D34" s="322">
        <v>1.2700000000000001E-3</v>
      </c>
      <c r="E34" s="327">
        <f t="shared" ref="E34" si="28">C34+D34</f>
        <v>1.2800000000000001E-3</v>
      </c>
      <c r="F34" s="327">
        <f t="shared" ref="F34" si="29">E34*$B$2</f>
        <v>1.2800000000000001E-2</v>
      </c>
    </row>
    <row r="35" spans="1:8" ht="15.75" thickBot="1">
      <c r="A35" s="326"/>
      <c r="B35" s="328"/>
      <c r="C35" s="328"/>
      <c r="D35" s="328"/>
      <c r="E35" s="322"/>
      <c r="F35" s="322"/>
    </row>
    <row r="36" spans="1:8" ht="15.75" thickBot="1">
      <c r="C36">
        <f>SUM(C4:C35)</f>
        <v>0.84999969999999969</v>
      </c>
      <c r="D36">
        <f t="shared" ref="D36:F36" si="30">SUM(D4:D35)</f>
        <v>0.15</v>
      </c>
      <c r="E36">
        <f t="shared" si="30"/>
        <v>0.99999969999999971</v>
      </c>
      <c r="F36">
        <f t="shared" si="30"/>
        <v>9.9999969999999987</v>
      </c>
    </row>
    <row r="37" spans="1:8" ht="15.75" thickBot="1">
      <c r="C37" s="89" t="s">
        <v>122</v>
      </c>
      <c r="D37" s="89" t="s">
        <v>123</v>
      </c>
      <c r="E37" s="89" t="s">
        <v>124</v>
      </c>
      <c r="F37" s="89" t="s">
        <v>125</v>
      </c>
      <c r="G37">
        <v>402</v>
      </c>
      <c r="H37" s="97" t="s">
        <v>128</v>
      </c>
    </row>
    <row r="38" spans="1:8">
      <c r="A38" s="306" t="s">
        <v>53</v>
      </c>
      <c r="B38" s="309" t="s">
        <v>36</v>
      </c>
      <c r="C38" s="327">
        <f>0.1485321</f>
        <v>0.1485321</v>
      </c>
      <c r="D38" s="327">
        <f>0.0039+0.012</f>
        <v>1.5900000000000001E-2</v>
      </c>
      <c r="E38" s="327">
        <f>C38+D38</f>
        <v>0.1644321</v>
      </c>
      <c r="F38" s="327">
        <f>E38*$G$37</f>
        <v>66.1017042</v>
      </c>
      <c r="G38" s="294">
        <v>66.101699999999994</v>
      </c>
      <c r="H38" s="294">
        <f>F38-G38</f>
        <v>4.200000006449045E-6</v>
      </c>
    </row>
    <row r="39" spans="1:8" ht="15.75" thickBot="1">
      <c r="A39" s="307"/>
      <c r="B39" s="296"/>
      <c r="C39" s="322"/>
      <c r="D39" s="322"/>
      <c r="E39" s="322"/>
      <c r="F39" s="322"/>
      <c r="G39" s="275"/>
      <c r="H39" s="275"/>
    </row>
    <row r="40" spans="1:8">
      <c r="A40" s="307"/>
      <c r="B40" s="296" t="s">
        <v>37</v>
      </c>
      <c r="C40" s="322">
        <f>0.0566081+0.0732369+0.0175203+0.1275318</f>
        <v>0.27489710000000001</v>
      </c>
      <c r="D40" s="322">
        <f>0.0006+0.006+0.0135+0.00825+0.0048</f>
        <v>3.3149999999999999E-2</v>
      </c>
      <c r="E40" s="327">
        <f t="shared" ref="E40" si="31">C40+D40</f>
        <v>0.30804710000000002</v>
      </c>
      <c r="F40" s="327">
        <f t="shared" ref="F40" si="32">E40*$G$37</f>
        <v>123.83493420000001</v>
      </c>
      <c r="G40" s="275">
        <v>123.83493</v>
      </c>
      <c r="H40" s="294">
        <f t="shared" ref="H40" si="33">F40-G40</f>
        <v>4.200000006449045E-6</v>
      </c>
    </row>
    <row r="41" spans="1:8" ht="15.75" thickBot="1">
      <c r="A41" s="307"/>
      <c r="B41" s="296"/>
      <c r="C41" s="322"/>
      <c r="D41" s="322"/>
      <c r="E41" s="322"/>
      <c r="F41" s="322"/>
      <c r="G41" s="275"/>
      <c r="H41" s="275"/>
    </row>
    <row r="42" spans="1:8">
      <c r="A42" s="307"/>
      <c r="B42" s="296" t="s">
        <v>38</v>
      </c>
      <c r="C42" s="322">
        <f>0.00003</f>
        <v>3.0000000000000001E-5</v>
      </c>
      <c r="D42" s="322"/>
      <c r="E42" s="327">
        <f t="shared" ref="E42" si="34">C42+D42</f>
        <v>3.0000000000000001E-5</v>
      </c>
      <c r="F42" s="327">
        <f t="shared" ref="F42" si="35">E42*$G$37</f>
        <v>1.206E-2</v>
      </c>
      <c r="G42" s="275">
        <v>1.206E-2</v>
      </c>
      <c r="H42" s="294">
        <f t="shared" ref="H42" si="36">F42-G42</f>
        <v>0</v>
      </c>
    </row>
    <row r="43" spans="1:8" ht="15.75" thickBot="1">
      <c r="A43" s="307"/>
      <c r="B43" s="296"/>
      <c r="C43" s="322"/>
      <c r="D43" s="322"/>
      <c r="E43" s="322"/>
      <c r="F43" s="322"/>
      <c r="G43" s="275"/>
      <c r="H43" s="275"/>
    </row>
    <row r="44" spans="1:8">
      <c r="A44" s="307"/>
      <c r="B44" s="296" t="s">
        <v>39</v>
      </c>
      <c r="C44" s="322">
        <f>0.1458534</f>
        <v>0.14585339999999999</v>
      </c>
      <c r="D44" s="322">
        <f>0.0045+0.0045+0.00675</f>
        <v>1.575E-2</v>
      </c>
      <c r="E44" s="327">
        <f t="shared" ref="E44" si="37">C44+D44</f>
        <v>0.16160340000000001</v>
      </c>
      <c r="F44" s="327">
        <f t="shared" ref="F44" si="38">E44*$G$37</f>
        <v>64.9645668</v>
      </c>
      <c r="G44" s="275">
        <v>64.964569999999995</v>
      </c>
      <c r="H44" s="294">
        <f t="shared" ref="H44" si="39">F44-G44</f>
        <v>-3.1999999947629476E-6</v>
      </c>
    </row>
    <row r="45" spans="1:8" ht="15.75" thickBot="1">
      <c r="A45" s="307"/>
      <c r="B45" s="296"/>
      <c r="C45" s="322"/>
      <c r="D45" s="322"/>
      <c r="E45" s="322"/>
      <c r="F45" s="322"/>
      <c r="G45" s="275"/>
      <c r="H45" s="275"/>
    </row>
    <row r="46" spans="1:8">
      <c r="A46" s="307"/>
      <c r="B46" s="296" t="s">
        <v>40</v>
      </c>
      <c r="C46" s="322">
        <f>0.0007568</f>
        <v>7.5679999999999996E-4</v>
      </c>
      <c r="D46" s="322">
        <v>4.4999999999999997E-3</v>
      </c>
      <c r="E46" s="327">
        <f t="shared" ref="E46" si="40">C46+D46</f>
        <v>5.2567999999999998E-3</v>
      </c>
      <c r="F46" s="327">
        <f t="shared" ref="F46" si="41">E46*$G$37</f>
        <v>2.1132336</v>
      </c>
      <c r="G46" s="275">
        <v>2.1132300000000002</v>
      </c>
      <c r="H46" s="294">
        <f t="shared" ref="H46" si="42">F46-G46</f>
        <v>3.5999999998814758E-6</v>
      </c>
    </row>
    <row r="47" spans="1:8" ht="15.75" thickBot="1">
      <c r="A47" s="307"/>
      <c r="B47" s="296"/>
      <c r="C47" s="322"/>
      <c r="D47" s="322"/>
      <c r="E47" s="322"/>
      <c r="F47" s="322"/>
      <c r="G47" s="275"/>
      <c r="H47" s="275"/>
    </row>
    <row r="48" spans="1:8">
      <c r="A48" s="307"/>
      <c r="B48" s="296" t="s">
        <v>41</v>
      </c>
      <c r="C48" s="322">
        <f>0.004693</f>
        <v>4.6930000000000001E-3</v>
      </c>
      <c r="D48" s="322"/>
      <c r="E48" s="327">
        <f t="shared" ref="E48" si="43">C48+D48</f>
        <v>4.6930000000000001E-3</v>
      </c>
      <c r="F48" s="327">
        <f t="shared" ref="F48" si="44">E48*$G$37</f>
        <v>1.8865860000000001</v>
      </c>
      <c r="G48" s="275">
        <v>1.88659</v>
      </c>
      <c r="H48" s="294">
        <f t="shared" ref="H48" si="45">F48-G48</f>
        <v>-3.9999999998929781E-6</v>
      </c>
    </row>
    <row r="49" spans="1:8" ht="15.75" thickBot="1">
      <c r="A49" s="307"/>
      <c r="B49" s="296"/>
      <c r="C49" s="322"/>
      <c r="D49" s="322"/>
      <c r="E49" s="322"/>
      <c r="F49" s="322"/>
      <c r="G49" s="275"/>
      <c r="H49" s="275"/>
    </row>
    <row r="50" spans="1:8">
      <c r="A50" s="307"/>
      <c r="B50" s="296" t="s">
        <v>42</v>
      </c>
      <c r="C50" s="322">
        <f>0.002839</f>
        <v>2.8389999999999999E-3</v>
      </c>
      <c r="D50" s="322"/>
      <c r="E50" s="327">
        <f t="shared" ref="E50" si="46">C50+D50</f>
        <v>2.8389999999999999E-3</v>
      </c>
      <c r="F50" s="327">
        <f t="shared" ref="F50" si="47">E50*$G$37</f>
        <v>1.141278</v>
      </c>
      <c r="G50" s="275">
        <v>1.1412800000000001</v>
      </c>
      <c r="H50" s="294">
        <f t="shared" ref="H50" si="48">F50-G50</f>
        <v>-2.0000000000575113E-6</v>
      </c>
    </row>
    <row r="51" spans="1:8" ht="15.75" thickBot="1">
      <c r="A51" s="307"/>
      <c r="B51" s="296"/>
      <c r="C51" s="322"/>
      <c r="D51" s="322"/>
      <c r="E51" s="322"/>
      <c r="F51" s="322"/>
      <c r="G51" s="275"/>
      <c r="H51" s="275"/>
    </row>
    <row r="52" spans="1:8">
      <c r="A52" s="307"/>
      <c r="B52" s="296" t="s">
        <v>43</v>
      </c>
      <c r="C52" s="323">
        <f>0.151771+0.0369113+0.0311581</f>
        <v>0.21984039999999999</v>
      </c>
      <c r="D52" s="323">
        <f>0.0015+0.0015+0.0015+0.003+0.003+0.003+0.003+0.003+0.003+0.00235+0.00215+0.0045+0.0045+0.0045+0.0045+0.00255+0.00218+0.0075+0.012+0.0102</f>
        <v>7.9430000000000001E-2</v>
      </c>
      <c r="E52" s="329">
        <f t="shared" ref="E52" si="49">C52+D52</f>
        <v>0.29927039999999999</v>
      </c>
      <c r="F52" s="327">
        <f t="shared" ref="F52" si="50">E52*$G$37</f>
        <v>120.3067008</v>
      </c>
      <c r="G52" s="275">
        <v>120.30669000000003</v>
      </c>
      <c r="H52" s="294">
        <f t="shared" ref="H52" si="51">F52-G52</f>
        <v>1.079999996989045E-5</v>
      </c>
    </row>
    <row r="53" spans="1:8" ht="15.75" thickBot="1">
      <c r="A53" s="307"/>
      <c r="B53" s="296"/>
      <c r="C53" s="323"/>
      <c r="D53" s="323"/>
      <c r="E53" s="323"/>
      <c r="F53" s="322"/>
      <c r="G53" s="275"/>
      <c r="H53" s="275"/>
    </row>
    <row r="54" spans="1:8">
      <c r="A54" s="307"/>
      <c r="B54" s="296" t="s">
        <v>44</v>
      </c>
      <c r="C54" s="322">
        <f>0.0015497</f>
        <v>1.5497E-3</v>
      </c>
      <c r="D54" s="322"/>
      <c r="E54" s="327">
        <f t="shared" ref="E54" si="52">C54+D54</f>
        <v>1.5497E-3</v>
      </c>
      <c r="F54" s="327">
        <f t="shared" ref="F54" si="53">E54*$G$37</f>
        <v>0.62297939999999996</v>
      </c>
      <c r="G54" s="275">
        <v>0.62297999999999998</v>
      </c>
      <c r="H54" s="294">
        <f t="shared" ref="H54" si="54">F54-G54</f>
        <v>-6.000000000172534E-7</v>
      </c>
    </row>
    <row r="55" spans="1:8" ht="15.75" thickBot="1">
      <c r="A55" s="307"/>
      <c r="B55" s="296"/>
      <c r="C55" s="322"/>
      <c r="D55" s="322"/>
      <c r="E55" s="322"/>
      <c r="F55" s="322"/>
      <c r="G55" s="275"/>
      <c r="H55" s="275"/>
    </row>
    <row r="56" spans="1:8">
      <c r="A56" s="307"/>
      <c r="B56" s="296" t="s">
        <v>45</v>
      </c>
      <c r="C56" s="322">
        <f>0.0324857</f>
        <v>3.2485699999999999E-2</v>
      </c>
      <c r="D56" s="322"/>
      <c r="E56" s="327">
        <f t="shared" ref="E56" si="55">C56+D56</f>
        <v>3.2485699999999999E-2</v>
      </c>
      <c r="F56" s="327">
        <f t="shared" ref="F56" si="56">E56*$G$37</f>
        <v>13.059251399999999</v>
      </c>
      <c r="G56" s="275">
        <v>13.059249999999999</v>
      </c>
      <c r="H56" s="294">
        <f t="shared" ref="H56" si="57">F56-G56</f>
        <v>1.4000000003733248E-6</v>
      </c>
    </row>
    <row r="57" spans="1:8" ht="15.75" thickBot="1">
      <c r="A57" s="307"/>
      <c r="B57" s="296"/>
      <c r="C57" s="322"/>
      <c r="D57" s="322"/>
      <c r="E57" s="322"/>
      <c r="F57" s="322"/>
      <c r="G57" s="275"/>
      <c r="H57" s="275"/>
    </row>
    <row r="58" spans="1:8">
      <c r="A58" s="307"/>
      <c r="B58" s="296" t="s">
        <v>46</v>
      </c>
      <c r="C58" s="322">
        <f>0.00003</f>
        <v>3.0000000000000001E-5</v>
      </c>
      <c r="D58" s="322"/>
      <c r="E58" s="327">
        <f t="shared" ref="E58" si="58">C58+D58</f>
        <v>3.0000000000000001E-5</v>
      </c>
      <c r="F58" s="327">
        <f t="shared" ref="F58" si="59">E58*$G$37</f>
        <v>1.206E-2</v>
      </c>
      <c r="G58" s="275">
        <v>1.206E-2</v>
      </c>
      <c r="H58" s="294">
        <f t="shared" ref="H58" si="60">F58-G58</f>
        <v>0</v>
      </c>
    </row>
    <row r="59" spans="1:8" ht="15.75" thickBot="1">
      <c r="A59" s="307"/>
      <c r="B59" s="296"/>
      <c r="C59" s="322"/>
      <c r="D59" s="322"/>
      <c r="E59" s="322"/>
      <c r="F59" s="322"/>
      <c r="G59" s="275"/>
      <c r="H59" s="275"/>
    </row>
    <row r="60" spans="1:8">
      <c r="A60" s="307"/>
      <c r="B60" s="296" t="s">
        <v>47</v>
      </c>
      <c r="C60" s="322">
        <f>0.00002</f>
        <v>2.0000000000000002E-5</v>
      </c>
      <c r="D60" s="322"/>
      <c r="E60" s="327">
        <f t="shared" ref="E60" si="61">C60+D60</f>
        <v>2.0000000000000002E-5</v>
      </c>
      <c r="F60" s="327">
        <f t="shared" ref="F60" si="62">E60*$G$37</f>
        <v>8.0400000000000003E-3</v>
      </c>
      <c r="G60" s="275">
        <v>8.0400000000000003E-3</v>
      </c>
      <c r="H60" s="294">
        <f t="shared" ref="H60" si="63">F60-G60</f>
        <v>0</v>
      </c>
    </row>
    <row r="61" spans="1:8" ht="15.75" thickBot="1">
      <c r="A61" s="307"/>
      <c r="B61" s="296"/>
      <c r="C61" s="322"/>
      <c r="D61" s="322"/>
      <c r="E61" s="322"/>
      <c r="F61" s="322"/>
      <c r="G61" s="275"/>
      <c r="H61" s="275"/>
    </row>
    <row r="62" spans="1:8">
      <c r="A62" s="307"/>
      <c r="B62" s="296" t="s">
        <v>48</v>
      </c>
      <c r="C62" s="322">
        <f>0.0181825</f>
        <v>1.8182500000000001E-2</v>
      </c>
      <c r="D62" s="322"/>
      <c r="E62" s="327">
        <f t="shared" ref="E62" si="64">C62+D62</f>
        <v>1.8182500000000001E-2</v>
      </c>
      <c r="F62" s="327">
        <f t="shared" ref="F62" si="65">E62*$G$37</f>
        <v>7.3093650000000006</v>
      </c>
      <c r="G62" s="275">
        <v>7.3093699999999995</v>
      </c>
      <c r="H62" s="294">
        <f t="shared" ref="H62" si="66">F62-G62</f>
        <v>-4.999999998922533E-6</v>
      </c>
    </row>
    <row r="63" spans="1:8" ht="15.75" thickBot="1">
      <c r="A63" s="307"/>
      <c r="B63" s="296"/>
      <c r="C63" s="322"/>
      <c r="D63" s="322"/>
      <c r="E63" s="322"/>
      <c r="F63" s="322"/>
      <c r="G63" s="275"/>
      <c r="H63" s="275"/>
    </row>
    <row r="64" spans="1:8">
      <c r="A64" s="307"/>
      <c r="B64" s="296" t="s">
        <v>49</v>
      </c>
      <c r="C64" s="322">
        <f>0.00001</f>
        <v>1.0000000000000001E-5</v>
      </c>
      <c r="D64" s="322"/>
      <c r="E64" s="327">
        <f t="shared" ref="E64" si="67">C64+D64</f>
        <v>1.0000000000000001E-5</v>
      </c>
      <c r="F64" s="327">
        <f t="shared" ref="F64" si="68">E64*$G$37</f>
        <v>4.0200000000000001E-3</v>
      </c>
      <c r="G64" s="275">
        <v>4.0200000000000001E-3</v>
      </c>
      <c r="H64" s="294">
        <f t="shared" ref="H64" si="69">F64-G64</f>
        <v>0</v>
      </c>
    </row>
    <row r="65" spans="1:8" ht="15.75" thickBot="1">
      <c r="A65" s="307"/>
      <c r="B65" s="296"/>
      <c r="C65" s="322"/>
      <c r="D65" s="322"/>
      <c r="E65" s="322"/>
      <c r="F65" s="322"/>
      <c r="G65" s="275"/>
      <c r="H65" s="275"/>
    </row>
    <row r="66" spans="1:8">
      <c r="A66" s="307"/>
      <c r="B66" s="296" t="s">
        <v>50</v>
      </c>
      <c r="C66" s="322">
        <f>0.00027</f>
        <v>2.7E-4</v>
      </c>
      <c r="D66" s="322"/>
      <c r="E66" s="327">
        <f t="shared" ref="E66" si="70">C66+D66</f>
        <v>2.7E-4</v>
      </c>
      <c r="F66" s="327">
        <f t="shared" ref="F66" si="71">E66*$G$37</f>
        <v>0.10854</v>
      </c>
      <c r="G66" s="275">
        <v>0.10854</v>
      </c>
      <c r="H66" s="294">
        <f t="shared" ref="H66" si="72">F66-G66</f>
        <v>0</v>
      </c>
    </row>
    <row r="67" spans="1:8" ht="15.75" thickBot="1">
      <c r="A67" s="307"/>
      <c r="B67" s="296"/>
      <c r="C67" s="322"/>
      <c r="D67" s="322"/>
      <c r="E67" s="322"/>
      <c r="F67" s="322"/>
      <c r="G67" s="275"/>
      <c r="H67" s="275"/>
    </row>
    <row r="68" spans="1:8">
      <c r="A68" s="307"/>
      <c r="B68" s="296" t="s">
        <v>51</v>
      </c>
      <c r="C68" s="322">
        <f>0.00001</f>
        <v>1.0000000000000001E-5</v>
      </c>
      <c r="D68" s="322">
        <v>1.2700000000000001E-3</v>
      </c>
      <c r="E68" s="327">
        <f t="shared" ref="E68" si="73">C68+D68</f>
        <v>1.2800000000000001E-3</v>
      </c>
      <c r="F68" s="327">
        <f t="shared" ref="F68" si="74">E68*$G$37</f>
        <v>0.51456000000000002</v>
      </c>
      <c r="G68" s="275">
        <v>0.51456000000000002</v>
      </c>
      <c r="H68" s="294">
        <f t="shared" ref="H68" si="75">F68-G68</f>
        <v>0</v>
      </c>
    </row>
    <row r="69" spans="1:8" ht="15.75" thickBot="1">
      <c r="A69" s="308"/>
      <c r="B69" s="297"/>
      <c r="C69" s="328"/>
      <c r="D69" s="328"/>
      <c r="E69" s="322"/>
      <c r="F69" s="322"/>
      <c r="G69" s="287"/>
      <c r="H69" s="275"/>
    </row>
    <row r="70" spans="1:8">
      <c r="C70">
        <f>SUM(C38:C69)</f>
        <v>0.84999969999999969</v>
      </c>
      <c r="D70">
        <f t="shared" ref="D70" si="76">SUM(D38:D69)</f>
        <v>0.15</v>
      </c>
      <c r="E70">
        <f t="shared" ref="E70" si="77">SUM(E38:E69)</f>
        <v>0.99999969999999971</v>
      </c>
      <c r="F70">
        <f t="shared" ref="F70" si="78">SUM(F38:F69)</f>
        <v>401.99987940000005</v>
      </c>
    </row>
    <row r="72" spans="1:8" ht="15.75" thickBot="1"/>
    <row r="73" spans="1:8" ht="15.75" thickBot="1">
      <c r="C73" s="89" t="s">
        <v>122</v>
      </c>
      <c r="D73" s="89" t="s">
        <v>123</v>
      </c>
      <c r="E73" s="89" t="s">
        <v>124</v>
      </c>
      <c r="F73" s="98" t="s">
        <v>125</v>
      </c>
      <c r="G73" s="99">
        <v>1135</v>
      </c>
      <c r="H73" s="100" t="s">
        <v>128</v>
      </c>
    </row>
    <row r="74" spans="1:8">
      <c r="A74" s="306" t="s">
        <v>53</v>
      </c>
      <c r="B74" s="309" t="s">
        <v>36</v>
      </c>
      <c r="C74" s="327">
        <f>0.1485321</f>
        <v>0.1485321</v>
      </c>
      <c r="D74" s="327">
        <f>0.0039+0.012</f>
        <v>1.5900000000000001E-2</v>
      </c>
      <c r="E74" s="327">
        <f>C74+D74</f>
        <v>0.1644321</v>
      </c>
      <c r="F74" s="327">
        <f>E74*$G$73</f>
        <v>186.63043350000001</v>
      </c>
      <c r="G74" s="294">
        <v>186.63044000000002</v>
      </c>
      <c r="H74" s="294">
        <f>F74-G74</f>
        <v>-6.500000012010787E-6</v>
      </c>
    </row>
    <row r="75" spans="1:8" ht="15.75" thickBot="1">
      <c r="A75" s="307"/>
      <c r="B75" s="296"/>
      <c r="C75" s="322"/>
      <c r="D75" s="322"/>
      <c r="E75" s="322"/>
      <c r="F75" s="322"/>
      <c r="G75" s="275"/>
      <c r="H75" s="275"/>
    </row>
    <row r="76" spans="1:8">
      <c r="A76" s="307"/>
      <c r="B76" s="296" t="s">
        <v>37</v>
      </c>
      <c r="C76" s="322">
        <f>0.0566081+0.0732369+0.0175203+0.1275318</f>
        <v>0.27489710000000001</v>
      </c>
      <c r="D76" s="322">
        <f>0.0006+0.006+0.0135+0.00825+0.0048</f>
        <v>3.3149999999999999E-2</v>
      </c>
      <c r="E76" s="327">
        <f t="shared" ref="E76" si="79">C76+D76</f>
        <v>0.30804710000000002</v>
      </c>
      <c r="F76" s="327">
        <f t="shared" ref="F76" si="80">E76*$G$73</f>
        <v>349.63345850000002</v>
      </c>
      <c r="G76" s="294">
        <v>349.63351</v>
      </c>
      <c r="H76" s="294">
        <f t="shared" ref="H76" si="81">F76-G76</f>
        <v>-5.1499999983661837E-5</v>
      </c>
    </row>
    <row r="77" spans="1:8" ht="15.75" thickBot="1">
      <c r="A77" s="307"/>
      <c r="B77" s="296"/>
      <c r="C77" s="322"/>
      <c r="D77" s="322"/>
      <c r="E77" s="322"/>
      <c r="F77" s="322"/>
      <c r="G77" s="275"/>
      <c r="H77" s="275"/>
    </row>
    <row r="78" spans="1:8">
      <c r="A78" s="307"/>
      <c r="B78" s="296" t="s">
        <v>38</v>
      </c>
      <c r="C78" s="322">
        <f>0.00003</f>
        <v>3.0000000000000001E-5</v>
      </c>
      <c r="D78" s="322"/>
      <c r="E78" s="327">
        <f t="shared" ref="E78" si="82">C78+D78</f>
        <v>3.0000000000000001E-5</v>
      </c>
      <c r="F78" s="327">
        <f t="shared" ref="F78" si="83">E78*$G$73</f>
        <v>3.4050000000000004E-2</v>
      </c>
      <c r="G78" s="294">
        <v>3.4049999999999997E-2</v>
      </c>
      <c r="H78" s="294">
        <f t="shared" ref="H78" si="84">F78-G78</f>
        <v>0</v>
      </c>
    </row>
    <row r="79" spans="1:8" ht="15.75" thickBot="1">
      <c r="A79" s="307"/>
      <c r="B79" s="296"/>
      <c r="C79" s="322"/>
      <c r="D79" s="322"/>
      <c r="E79" s="322"/>
      <c r="F79" s="322"/>
      <c r="G79" s="275"/>
      <c r="H79" s="275"/>
    </row>
    <row r="80" spans="1:8">
      <c r="A80" s="307"/>
      <c r="B80" s="296" t="s">
        <v>39</v>
      </c>
      <c r="C80" s="322">
        <f>0.1458534</f>
        <v>0.14585339999999999</v>
      </c>
      <c r="D80" s="322">
        <f>0.0045+0.0045+0.00675</f>
        <v>1.575E-2</v>
      </c>
      <c r="E80" s="327">
        <f t="shared" ref="E80" si="85">C80+D80</f>
        <v>0.16160340000000001</v>
      </c>
      <c r="F80" s="327">
        <f t="shared" ref="F80" si="86">E80*$G$73</f>
        <v>183.419859</v>
      </c>
      <c r="G80" s="294">
        <v>183.41990000000001</v>
      </c>
      <c r="H80" s="294">
        <f t="shared" ref="H80" si="87">F80-G80</f>
        <v>-4.1000000010171789E-5</v>
      </c>
    </row>
    <row r="81" spans="1:8" ht="15.75" thickBot="1">
      <c r="A81" s="307"/>
      <c r="B81" s="296"/>
      <c r="C81" s="322"/>
      <c r="D81" s="322"/>
      <c r="E81" s="322"/>
      <c r="F81" s="322"/>
      <c r="G81" s="275"/>
      <c r="H81" s="275"/>
    </row>
    <row r="82" spans="1:8">
      <c r="A82" s="307"/>
      <c r="B82" s="296" t="s">
        <v>40</v>
      </c>
      <c r="C82" s="322">
        <f>0.0007568</f>
        <v>7.5679999999999996E-4</v>
      </c>
      <c r="D82" s="322">
        <v>4.4999999999999997E-3</v>
      </c>
      <c r="E82" s="327">
        <f t="shared" ref="E82" si="88">C82+D82</f>
        <v>5.2567999999999998E-3</v>
      </c>
      <c r="F82" s="327">
        <f t="shared" ref="F82" si="89">E82*$G$73</f>
        <v>5.9664679999999999</v>
      </c>
      <c r="G82" s="294">
        <v>5.9664700000000011</v>
      </c>
      <c r="H82" s="294">
        <f t="shared" ref="H82" si="90">F82-G82</f>
        <v>-2.0000000011677344E-6</v>
      </c>
    </row>
    <row r="83" spans="1:8" ht="15.75" thickBot="1">
      <c r="A83" s="307"/>
      <c r="B83" s="296"/>
      <c r="C83" s="322"/>
      <c r="D83" s="322"/>
      <c r="E83" s="322"/>
      <c r="F83" s="322"/>
      <c r="G83" s="275"/>
      <c r="H83" s="275"/>
    </row>
    <row r="84" spans="1:8">
      <c r="A84" s="307"/>
      <c r="B84" s="296" t="s">
        <v>41</v>
      </c>
      <c r="C84" s="322">
        <f>0.004693</f>
        <v>4.6930000000000001E-3</v>
      </c>
      <c r="D84" s="322"/>
      <c r="E84" s="327">
        <f t="shared" ref="E84" si="91">C84+D84</f>
        <v>4.6930000000000001E-3</v>
      </c>
      <c r="F84" s="327">
        <f t="shared" ref="F84" si="92">E84*$G$73</f>
        <v>5.3265549999999999</v>
      </c>
      <c r="G84" s="294">
        <v>5.3265599999999997</v>
      </c>
      <c r="H84" s="294">
        <f t="shared" ref="H84" si="93">F84-G84</f>
        <v>-4.9999999998107114E-6</v>
      </c>
    </row>
    <row r="85" spans="1:8" ht="15.75" thickBot="1">
      <c r="A85" s="307"/>
      <c r="B85" s="296"/>
      <c r="C85" s="322"/>
      <c r="D85" s="322"/>
      <c r="E85" s="322"/>
      <c r="F85" s="322"/>
      <c r="G85" s="275"/>
      <c r="H85" s="275"/>
    </row>
    <row r="86" spans="1:8">
      <c r="A86" s="307"/>
      <c r="B86" s="296" t="s">
        <v>42</v>
      </c>
      <c r="C86" s="322">
        <f>0.002839</f>
        <v>2.8389999999999999E-3</v>
      </c>
      <c r="D86" s="322"/>
      <c r="E86" s="327">
        <f t="shared" ref="E86" si="94">C86+D86</f>
        <v>2.8389999999999999E-3</v>
      </c>
      <c r="F86" s="327">
        <f t="shared" ref="F86" si="95">E86*$G$73</f>
        <v>3.2222650000000002</v>
      </c>
      <c r="G86" s="294">
        <v>3.22227</v>
      </c>
      <c r="H86" s="294">
        <f t="shared" ref="H86" si="96">F86-G86</f>
        <v>-4.9999999998107114E-6</v>
      </c>
    </row>
    <row r="87" spans="1:8" ht="15.75" thickBot="1">
      <c r="A87" s="307"/>
      <c r="B87" s="296"/>
      <c r="C87" s="322"/>
      <c r="D87" s="322"/>
      <c r="E87" s="322"/>
      <c r="F87" s="322"/>
      <c r="G87" s="275"/>
      <c r="H87" s="275"/>
    </row>
    <row r="88" spans="1:8">
      <c r="A88" s="307"/>
      <c r="B88" s="296" t="s">
        <v>43</v>
      </c>
      <c r="C88" s="323">
        <f>0.151771+0.0369113+0.0311581</f>
        <v>0.21984039999999999</v>
      </c>
      <c r="D88" s="323">
        <f>0.0015+0.0015+0.0015+0.003+0.003+0.003+0.003+0.003+0.003+0.00235+0.00215+0.0045+0.0045+0.0045+0.0045+0.00255+0.00218+0.0075+0.012+0.0102</f>
        <v>7.9430000000000001E-2</v>
      </c>
      <c r="E88" s="329">
        <f t="shared" ref="E88" si="97">C88+D88</f>
        <v>0.29927039999999999</v>
      </c>
      <c r="F88" s="327">
        <f t="shared" ref="F88" si="98">E88*$G$73</f>
        <v>339.67190399999998</v>
      </c>
      <c r="G88" s="294">
        <v>339.67205999999999</v>
      </c>
      <c r="H88" s="294">
        <f t="shared" ref="H88" si="99">F88-G88</f>
        <v>-1.5600000000404179E-4</v>
      </c>
    </row>
    <row r="89" spans="1:8" ht="15.75" thickBot="1">
      <c r="A89" s="307"/>
      <c r="B89" s="296"/>
      <c r="C89" s="323"/>
      <c r="D89" s="323"/>
      <c r="E89" s="323"/>
      <c r="F89" s="322"/>
      <c r="G89" s="275"/>
      <c r="H89" s="275"/>
    </row>
    <row r="90" spans="1:8">
      <c r="A90" s="307"/>
      <c r="B90" s="296" t="s">
        <v>44</v>
      </c>
      <c r="C90" s="322">
        <f>0.0015497</f>
        <v>1.5497E-3</v>
      </c>
      <c r="D90" s="322"/>
      <c r="E90" s="327">
        <f t="shared" ref="E90" si="100">C90+D90</f>
        <v>1.5497E-3</v>
      </c>
      <c r="F90" s="327">
        <f t="shared" ref="F90" si="101">E90*$G$73</f>
        <v>1.7589094999999999</v>
      </c>
      <c r="G90" s="294">
        <v>1.75891</v>
      </c>
      <c r="H90" s="294">
        <f t="shared" ref="H90" si="102">F90-G90</f>
        <v>-5.0000000006988898E-7</v>
      </c>
    </row>
    <row r="91" spans="1:8" ht="15.75" thickBot="1">
      <c r="A91" s="307"/>
      <c r="B91" s="296"/>
      <c r="C91" s="322"/>
      <c r="D91" s="322"/>
      <c r="E91" s="322"/>
      <c r="F91" s="322"/>
      <c r="G91" s="275"/>
      <c r="H91" s="275"/>
    </row>
    <row r="92" spans="1:8">
      <c r="A92" s="307"/>
      <c r="B92" s="296" t="s">
        <v>45</v>
      </c>
      <c r="C92" s="322">
        <f>0.0324857</f>
        <v>3.2485699999999999E-2</v>
      </c>
      <c r="D92" s="322"/>
      <c r="E92" s="327">
        <f t="shared" ref="E92" si="103">C92+D92</f>
        <v>3.2485699999999999E-2</v>
      </c>
      <c r="F92" s="327">
        <f t="shared" ref="F92" si="104">E92*$G$73</f>
        <v>36.871269499999997</v>
      </c>
      <c r="G92" s="294">
        <v>36.871269999999996</v>
      </c>
      <c r="H92" s="294">
        <f t="shared" ref="H92" si="105">F92-G92</f>
        <v>-4.9999999873762135E-7</v>
      </c>
    </row>
    <row r="93" spans="1:8" ht="15.75" thickBot="1">
      <c r="A93" s="307"/>
      <c r="B93" s="296"/>
      <c r="C93" s="322"/>
      <c r="D93" s="322"/>
      <c r="E93" s="322"/>
      <c r="F93" s="322"/>
      <c r="G93" s="275"/>
      <c r="H93" s="275"/>
    </row>
    <row r="94" spans="1:8">
      <c r="A94" s="307"/>
      <c r="B94" s="323" t="s">
        <v>46</v>
      </c>
      <c r="C94" s="323">
        <f>0.00003</f>
        <v>3.0000000000000001E-5</v>
      </c>
      <c r="D94" s="323"/>
      <c r="E94" s="329">
        <f t="shared" ref="E94" si="106">C94+D94</f>
        <v>3.0000000000000001E-5</v>
      </c>
      <c r="F94" s="329">
        <f t="shared" ref="F94" si="107">E94*$G$73</f>
        <v>3.4050000000000004E-2</v>
      </c>
      <c r="G94" s="330">
        <v>3.4049999999999997E-2</v>
      </c>
      <c r="H94" s="294">
        <f t="shared" ref="H94" si="108">F94-G94</f>
        <v>0</v>
      </c>
    </row>
    <row r="95" spans="1:8" ht="15.75" thickBot="1">
      <c r="A95" s="307"/>
      <c r="B95" s="323"/>
      <c r="C95" s="323"/>
      <c r="D95" s="323"/>
      <c r="E95" s="323"/>
      <c r="F95" s="323"/>
      <c r="G95" s="331"/>
      <c r="H95" s="275"/>
    </row>
    <row r="96" spans="1:8">
      <c r="A96" s="307"/>
      <c r="B96" s="296" t="s">
        <v>47</v>
      </c>
      <c r="C96" s="322">
        <f>0.00002</f>
        <v>2.0000000000000002E-5</v>
      </c>
      <c r="D96" s="322"/>
      <c r="E96" s="327">
        <f t="shared" ref="E96" si="109">C96+D96</f>
        <v>2.0000000000000002E-5</v>
      </c>
      <c r="F96" s="327">
        <f t="shared" ref="F96" si="110">E96*$G$73</f>
        <v>2.2700000000000001E-2</v>
      </c>
      <c r="G96" s="294">
        <v>2.2699999999999998E-2</v>
      </c>
      <c r="H96" s="294">
        <f t="shared" ref="H96" si="111">F96-G96</f>
        <v>0</v>
      </c>
    </row>
    <row r="97" spans="1:8" ht="15.75" thickBot="1">
      <c r="A97" s="307"/>
      <c r="B97" s="296"/>
      <c r="C97" s="322"/>
      <c r="D97" s="322"/>
      <c r="E97" s="322"/>
      <c r="F97" s="322"/>
      <c r="G97" s="275"/>
      <c r="H97" s="275"/>
    </row>
    <row r="98" spans="1:8">
      <c r="A98" s="307"/>
      <c r="B98" s="296" t="s">
        <v>48</v>
      </c>
      <c r="C98" s="322">
        <f>0.0181825</f>
        <v>1.8182500000000001E-2</v>
      </c>
      <c r="D98" s="322"/>
      <c r="E98" s="327">
        <f t="shared" ref="E98" si="112">C98+D98</f>
        <v>1.8182500000000001E-2</v>
      </c>
      <c r="F98" s="327">
        <f t="shared" ref="F98" si="113">E98*$G$73</f>
        <v>20.637137500000001</v>
      </c>
      <c r="G98" s="294">
        <v>20.637139999999999</v>
      </c>
      <c r="H98" s="294">
        <f t="shared" ref="H98" si="114">F98-G98</f>
        <v>-2.4999999972408204E-6</v>
      </c>
    </row>
    <row r="99" spans="1:8" ht="15.75" thickBot="1">
      <c r="A99" s="307"/>
      <c r="B99" s="296"/>
      <c r="C99" s="322"/>
      <c r="D99" s="322"/>
      <c r="E99" s="322"/>
      <c r="F99" s="322"/>
      <c r="G99" s="275"/>
      <c r="H99" s="275"/>
    </row>
    <row r="100" spans="1:8">
      <c r="A100" s="307"/>
      <c r="B100" s="296" t="s">
        <v>49</v>
      </c>
      <c r="C100" s="322">
        <f>0.00001</f>
        <v>1.0000000000000001E-5</v>
      </c>
      <c r="D100" s="322"/>
      <c r="E100" s="327">
        <f t="shared" ref="E100" si="115">C100+D100</f>
        <v>1.0000000000000001E-5</v>
      </c>
      <c r="F100" s="327">
        <f t="shared" ref="F100" si="116">E100*$G$73</f>
        <v>1.1350000000000001E-2</v>
      </c>
      <c r="G100" s="294">
        <v>1.1349999999999999E-2</v>
      </c>
      <c r="H100" s="294">
        <f t="shared" ref="H100" si="117">F100-G100</f>
        <v>0</v>
      </c>
    </row>
    <row r="101" spans="1:8" ht="15.75" thickBot="1">
      <c r="A101" s="307"/>
      <c r="B101" s="296"/>
      <c r="C101" s="322"/>
      <c r="D101" s="322"/>
      <c r="E101" s="322"/>
      <c r="F101" s="322"/>
      <c r="G101" s="275"/>
      <c r="H101" s="275"/>
    </row>
    <row r="102" spans="1:8">
      <c r="A102" s="307"/>
      <c r="B102" s="296" t="s">
        <v>50</v>
      </c>
      <c r="C102" s="322">
        <f>0.00027</f>
        <v>2.7E-4</v>
      </c>
      <c r="D102" s="322"/>
      <c r="E102" s="327">
        <f t="shared" ref="E102" si="118">C102+D102</f>
        <v>2.7E-4</v>
      </c>
      <c r="F102" s="327">
        <f t="shared" ref="F102" si="119">E102*$G$73</f>
        <v>0.30645</v>
      </c>
      <c r="G102" s="294">
        <v>0.30645</v>
      </c>
      <c r="H102" s="294">
        <f t="shared" ref="H102" si="120">F102-G102</f>
        <v>0</v>
      </c>
    </row>
    <row r="103" spans="1:8" ht="15.75" thickBot="1">
      <c r="A103" s="307"/>
      <c r="B103" s="296"/>
      <c r="C103" s="322"/>
      <c r="D103" s="322"/>
      <c r="E103" s="322"/>
      <c r="F103" s="322"/>
      <c r="G103" s="275"/>
      <c r="H103" s="275"/>
    </row>
    <row r="104" spans="1:8">
      <c r="A104" s="307"/>
      <c r="B104" s="296" t="s">
        <v>51</v>
      </c>
      <c r="C104" s="322">
        <f>0.00001</f>
        <v>1.0000000000000001E-5</v>
      </c>
      <c r="D104" s="322">
        <v>1.2700000000000001E-3</v>
      </c>
      <c r="E104" s="327">
        <f t="shared" ref="E104" si="121">C104+D104</f>
        <v>1.2800000000000001E-3</v>
      </c>
      <c r="F104" s="327">
        <f t="shared" ref="F104" si="122">E104*$G$73</f>
        <v>1.4528000000000001</v>
      </c>
      <c r="G104" s="294">
        <v>1.45275</v>
      </c>
      <c r="H104" s="294">
        <f t="shared" ref="H104" si="123">F104-G104</f>
        <v>5.0000000000105516E-5</v>
      </c>
    </row>
    <row r="105" spans="1:8" ht="15.75" thickBot="1">
      <c r="A105" s="308"/>
      <c r="B105" s="297"/>
      <c r="C105" s="328"/>
      <c r="D105" s="328"/>
      <c r="E105" s="322"/>
      <c r="F105" s="322"/>
      <c r="G105" s="275"/>
      <c r="H105" s="275"/>
    </row>
    <row r="106" spans="1:8">
      <c r="C106">
        <f>SUM(C74:C105)</f>
        <v>0.84999969999999969</v>
      </c>
      <c r="D106">
        <f t="shared" ref="D106" si="124">SUM(D74:D105)</f>
        <v>0.15</v>
      </c>
      <c r="E106">
        <f t="shared" ref="E106" si="125">SUM(E74:E105)</f>
        <v>0.99999969999999971</v>
      </c>
      <c r="F106">
        <f t="shared" ref="F106" si="126">SUM(F74:F105)</f>
        <v>1134.9996595</v>
      </c>
      <c r="G106">
        <f t="shared" ref="G106" si="127">SUM(G74:G105)</f>
        <v>1134.9998800000001</v>
      </c>
      <c r="H106">
        <f t="shared" ref="H106" si="128">SUM(H74:H105)</f>
        <v>-2.2050000000661818E-4</v>
      </c>
    </row>
    <row r="108" spans="1:8" ht="15.75" thickBot="1"/>
    <row r="109" spans="1:8" ht="15.75" thickBot="1">
      <c r="C109" s="89" t="s">
        <v>122</v>
      </c>
      <c r="D109" s="89" t="s">
        <v>123</v>
      </c>
      <c r="E109" s="89" t="s">
        <v>124</v>
      </c>
      <c r="F109" s="98" t="s">
        <v>125</v>
      </c>
      <c r="G109" s="99">
        <v>884</v>
      </c>
      <c r="H109" s="100" t="s">
        <v>128</v>
      </c>
    </row>
    <row r="110" spans="1:8">
      <c r="A110" s="306" t="s">
        <v>53</v>
      </c>
      <c r="B110" s="309" t="s">
        <v>36</v>
      </c>
      <c r="C110" s="327">
        <f>0.1485321</f>
        <v>0.1485321</v>
      </c>
      <c r="D110" s="327">
        <f>0.0039+0.012</f>
        <v>1.5900000000000001E-2</v>
      </c>
      <c r="E110" s="327">
        <f>C110+D110</f>
        <v>0.1644321</v>
      </c>
      <c r="F110" s="327">
        <f>E110*$G$109</f>
        <v>145.35797639999998</v>
      </c>
      <c r="G110" s="294">
        <v>145.35796999999999</v>
      </c>
      <c r="H110" s="294">
        <f>F110-G110</f>
        <v>6.3999999895258952E-6</v>
      </c>
    </row>
    <row r="111" spans="1:8" ht="15.75" thickBot="1">
      <c r="A111" s="307"/>
      <c r="B111" s="296"/>
      <c r="C111" s="322"/>
      <c r="D111" s="322"/>
      <c r="E111" s="322"/>
      <c r="F111" s="322"/>
      <c r="G111" s="275"/>
      <c r="H111" s="275"/>
    </row>
    <row r="112" spans="1:8">
      <c r="A112" s="307"/>
      <c r="B112" s="296" t="s">
        <v>37</v>
      </c>
      <c r="C112" s="322">
        <f>0.0566081+0.0732369+0.0175203+0.1275318</f>
        <v>0.27489710000000001</v>
      </c>
      <c r="D112" s="322">
        <f>0.0006+0.006+0.0135+0.00825+0.0048</f>
        <v>3.3149999999999999E-2</v>
      </c>
      <c r="E112" s="327">
        <f t="shared" ref="E112" si="129">C112+D112</f>
        <v>0.30804710000000002</v>
      </c>
      <c r="F112" s="327">
        <f t="shared" ref="F112" si="130">E112*$G$109</f>
        <v>272.31363640000001</v>
      </c>
      <c r="G112" s="294">
        <v>272.31364000000002</v>
      </c>
      <c r="H112" s="294">
        <f t="shared" ref="H112" si="131">F112-G112</f>
        <v>-3.6000000136482413E-6</v>
      </c>
    </row>
    <row r="113" spans="1:11" ht="15.75" thickBot="1">
      <c r="A113" s="307"/>
      <c r="B113" s="296"/>
      <c r="C113" s="322"/>
      <c r="D113" s="322"/>
      <c r="E113" s="322"/>
      <c r="F113" s="322"/>
      <c r="G113" s="275"/>
      <c r="H113" s="275"/>
    </row>
    <row r="114" spans="1:11">
      <c r="A114" s="307"/>
      <c r="B114" s="296" t="s">
        <v>38</v>
      </c>
      <c r="C114" s="322">
        <f>0.00003</f>
        <v>3.0000000000000001E-5</v>
      </c>
      <c r="D114" s="322"/>
      <c r="E114" s="327">
        <f t="shared" ref="E114" si="132">C114+D114</f>
        <v>3.0000000000000001E-5</v>
      </c>
      <c r="F114" s="327">
        <f t="shared" ref="F114" si="133">E114*$G$109</f>
        <v>2.6520000000000002E-2</v>
      </c>
      <c r="G114" s="294">
        <v>2.6519999999999998E-2</v>
      </c>
      <c r="H114" s="294">
        <f t="shared" ref="H114" si="134">F114-G114</f>
        <v>0</v>
      </c>
    </row>
    <row r="115" spans="1:11" ht="15.75" thickBot="1">
      <c r="A115" s="307"/>
      <c r="B115" s="296"/>
      <c r="C115" s="322"/>
      <c r="D115" s="322"/>
      <c r="E115" s="322"/>
      <c r="F115" s="322"/>
      <c r="G115" s="275"/>
      <c r="H115" s="275"/>
      <c r="K115" s="275">
        <f>E115+E116</f>
        <v>0.16160340000000001</v>
      </c>
    </row>
    <row r="116" spans="1:11">
      <c r="A116" s="307"/>
      <c r="B116" s="296" t="s">
        <v>39</v>
      </c>
      <c r="C116" s="322">
        <f>0.1458534</f>
        <v>0.14585339999999999</v>
      </c>
      <c r="D116" s="322">
        <f>0.0045+0.0045+0.00675</f>
        <v>1.575E-2</v>
      </c>
      <c r="E116" s="327">
        <f t="shared" ref="E116" si="135">C116+D116</f>
        <v>0.16160340000000001</v>
      </c>
      <c r="F116" s="327">
        <f t="shared" ref="F116" si="136">E116*$G$109</f>
        <v>142.85740560000002</v>
      </c>
      <c r="G116" s="294">
        <v>142.85740999999999</v>
      </c>
      <c r="H116" s="294">
        <f t="shared" ref="H116" si="137">F116-G116</f>
        <v>-4.3999999661537004E-6</v>
      </c>
      <c r="K116" s="275"/>
    </row>
    <row r="117" spans="1:11" ht="15.75" thickBot="1">
      <c r="A117" s="307"/>
      <c r="B117" s="296"/>
      <c r="C117" s="322"/>
      <c r="D117" s="322"/>
      <c r="E117" s="322"/>
      <c r="F117" s="322"/>
      <c r="G117" s="275"/>
      <c r="H117" s="275"/>
    </row>
    <row r="118" spans="1:11">
      <c r="A118" s="307"/>
      <c r="B118" s="296" t="s">
        <v>40</v>
      </c>
      <c r="C118" s="322">
        <f>0.0007568</f>
        <v>7.5679999999999996E-4</v>
      </c>
      <c r="D118" s="322">
        <v>4.4999999999999997E-3</v>
      </c>
      <c r="E118" s="327">
        <f t="shared" ref="E118" si="138">C118+D118</f>
        <v>5.2567999999999998E-3</v>
      </c>
      <c r="F118" s="327">
        <f t="shared" ref="F118" si="139">E118*$G$109</f>
        <v>4.6470111999999997</v>
      </c>
      <c r="G118" s="294">
        <v>4.6470099999999999</v>
      </c>
      <c r="H118" s="294">
        <f t="shared" ref="H118" si="140">F118-G118</f>
        <v>1.1999999998124622E-6</v>
      </c>
    </row>
    <row r="119" spans="1:11" ht="15.75" thickBot="1">
      <c r="A119" s="307"/>
      <c r="B119" s="296"/>
      <c r="C119" s="322"/>
      <c r="D119" s="322"/>
      <c r="E119" s="322"/>
      <c r="F119" s="322"/>
      <c r="G119" s="275"/>
      <c r="H119" s="275"/>
    </row>
    <row r="120" spans="1:11">
      <c r="A120" s="307"/>
      <c r="B120" s="296" t="s">
        <v>41</v>
      </c>
      <c r="C120" s="322">
        <f>0.004693</f>
        <v>4.6930000000000001E-3</v>
      </c>
      <c r="D120" s="322"/>
      <c r="E120" s="327">
        <f t="shared" ref="E120" si="141">C120+D120</f>
        <v>4.6930000000000001E-3</v>
      </c>
      <c r="F120" s="327">
        <f t="shared" ref="F120" si="142">E120*$G$109</f>
        <v>4.148612</v>
      </c>
      <c r="G120" s="294">
        <v>4.1486099999999997</v>
      </c>
      <c r="H120" s="294">
        <f t="shared" ref="H120" si="143">F120-G120</f>
        <v>2.0000000002795559E-6</v>
      </c>
    </row>
    <row r="121" spans="1:11" ht="15.75" thickBot="1">
      <c r="A121" s="307"/>
      <c r="B121" s="296"/>
      <c r="C121" s="322"/>
      <c r="D121" s="322"/>
      <c r="E121" s="322"/>
      <c r="F121" s="322"/>
      <c r="G121" s="275"/>
      <c r="H121" s="275"/>
    </row>
    <row r="122" spans="1:11">
      <c r="A122" s="307"/>
      <c r="B122" s="296" t="s">
        <v>42</v>
      </c>
      <c r="C122" s="322">
        <f>0.002839</f>
        <v>2.8389999999999999E-3</v>
      </c>
      <c r="D122" s="322"/>
      <c r="E122" s="327">
        <f t="shared" ref="E122" si="144">C122+D122</f>
        <v>2.8389999999999999E-3</v>
      </c>
      <c r="F122" s="327">
        <f t="shared" ref="F122" si="145">E122*$G$109</f>
        <v>2.5096759999999998</v>
      </c>
      <c r="G122" s="294">
        <v>2.5096699999999998</v>
      </c>
      <c r="H122" s="294">
        <f t="shared" ref="H122" si="146">F122-G122</f>
        <v>5.9999999999504894E-6</v>
      </c>
    </row>
    <row r="123" spans="1:11" ht="15.75" thickBot="1">
      <c r="A123" s="307"/>
      <c r="B123" s="296"/>
      <c r="C123" s="322"/>
      <c r="D123" s="322"/>
      <c r="E123" s="322"/>
      <c r="F123" s="322"/>
      <c r="G123" s="275"/>
      <c r="H123" s="275"/>
    </row>
    <row r="124" spans="1:11">
      <c r="A124" s="307"/>
      <c r="B124" s="296" t="s">
        <v>43</v>
      </c>
      <c r="C124" s="323">
        <f>0.151771+0.0369113+0.0311581</f>
        <v>0.21984039999999999</v>
      </c>
      <c r="D124" s="323">
        <f>0.0015+0.0015+0.0015+0.003+0.003+0.003+0.003+0.003+0.003+0.00235+0.00215+0.0045+0.0045+0.0045+0.0045+0.00255+0.00218+0.0075+0.012+0.0102</f>
        <v>7.9430000000000001E-2</v>
      </c>
      <c r="E124" s="329">
        <f t="shared" ref="E124" si="147">C124+D124</f>
        <v>0.29927039999999999</v>
      </c>
      <c r="F124" s="327">
        <f t="shared" ref="F124" si="148">E124*$G$109</f>
        <v>264.5550336</v>
      </c>
      <c r="G124" s="294">
        <v>264.55500999999998</v>
      </c>
      <c r="H124" s="294">
        <f t="shared" ref="H124" si="149">F124-G124</f>
        <v>2.3600000019996514E-5</v>
      </c>
    </row>
    <row r="125" spans="1:11" ht="15.75" thickBot="1">
      <c r="A125" s="307"/>
      <c r="B125" s="296"/>
      <c r="C125" s="323"/>
      <c r="D125" s="323"/>
      <c r="E125" s="323"/>
      <c r="F125" s="322"/>
      <c r="G125" s="275"/>
      <c r="H125" s="275"/>
    </row>
    <row r="126" spans="1:11">
      <c r="A126" s="307"/>
      <c r="B126" s="296" t="s">
        <v>44</v>
      </c>
      <c r="C126" s="322">
        <f>0.0015497</f>
        <v>1.5497E-3</v>
      </c>
      <c r="D126" s="322"/>
      <c r="E126" s="327">
        <f t="shared" ref="E126" si="150">C126+D126</f>
        <v>1.5497E-3</v>
      </c>
      <c r="F126" s="327">
        <f t="shared" ref="F126" si="151">E126*$G$109</f>
        <v>1.3699348</v>
      </c>
      <c r="G126" s="294">
        <v>1.3699300000000001</v>
      </c>
      <c r="H126" s="294">
        <f t="shared" ref="H126" si="152">F126-G126</f>
        <v>4.7999999999159826E-6</v>
      </c>
    </row>
    <row r="127" spans="1:11" ht="15.75" thickBot="1">
      <c r="A127" s="307"/>
      <c r="B127" s="296"/>
      <c r="C127" s="322"/>
      <c r="D127" s="322"/>
      <c r="E127" s="322"/>
      <c r="F127" s="322"/>
      <c r="G127" s="275"/>
      <c r="H127" s="275"/>
    </row>
    <row r="128" spans="1:11">
      <c r="A128" s="307"/>
      <c r="B128" s="296" t="s">
        <v>45</v>
      </c>
      <c r="C128" s="322">
        <f>0.0324857</f>
        <v>3.2485699999999999E-2</v>
      </c>
      <c r="D128" s="322"/>
      <c r="E128" s="327">
        <f t="shared" ref="E128" si="153">C128+D128</f>
        <v>3.2485699999999999E-2</v>
      </c>
      <c r="F128" s="327">
        <f t="shared" ref="F128" si="154">E128*$G$109</f>
        <v>28.7173588</v>
      </c>
      <c r="G128" s="294">
        <v>28.717359999999999</v>
      </c>
      <c r="H128" s="294">
        <f t="shared" ref="H128" si="155">F128-G128</f>
        <v>-1.1999999998124622E-6</v>
      </c>
    </row>
    <row r="129" spans="1:8" ht="15.75" thickBot="1">
      <c r="A129" s="307"/>
      <c r="B129" s="296"/>
      <c r="C129" s="322"/>
      <c r="D129" s="322"/>
      <c r="E129" s="322"/>
      <c r="F129" s="322"/>
      <c r="G129" s="275"/>
      <c r="H129" s="275"/>
    </row>
    <row r="130" spans="1:8">
      <c r="A130" s="307"/>
      <c r="B130" s="323" t="s">
        <v>46</v>
      </c>
      <c r="C130" s="323">
        <f>0.00003</f>
        <v>3.0000000000000001E-5</v>
      </c>
      <c r="D130" s="323"/>
      <c r="E130" s="329">
        <f t="shared" ref="E130" si="156">C130+D130</f>
        <v>3.0000000000000001E-5</v>
      </c>
      <c r="F130" s="327">
        <f t="shared" ref="F130" si="157">E130*$G$109</f>
        <v>2.6520000000000002E-2</v>
      </c>
      <c r="G130" s="330">
        <v>2.6519999999999998E-2</v>
      </c>
      <c r="H130" s="294">
        <f t="shared" ref="H130" si="158">F130-G130</f>
        <v>0</v>
      </c>
    </row>
    <row r="131" spans="1:8" ht="15.75" thickBot="1">
      <c r="A131" s="307"/>
      <c r="B131" s="323"/>
      <c r="C131" s="323"/>
      <c r="D131" s="323"/>
      <c r="E131" s="323"/>
      <c r="F131" s="322"/>
      <c r="G131" s="331"/>
      <c r="H131" s="275"/>
    </row>
    <row r="132" spans="1:8">
      <c r="A132" s="307"/>
      <c r="B132" s="296" t="s">
        <v>47</v>
      </c>
      <c r="C132" s="322">
        <f>0.00002</f>
        <v>2.0000000000000002E-5</v>
      </c>
      <c r="D132" s="322"/>
      <c r="E132" s="327">
        <f t="shared" ref="E132" si="159">C132+D132</f>
        <v>2.0000000000000002E-5</v>
      </c>
      <c r="F132" s="327">
        <f t="shared" ref="F132" si="160">E132*$G$109</f>
        <v>1.7680000000000001E-2</v>
      </c>
      <c r="G132" s="294">
        <v>1.7680000000000001E-2</v>
      </c>
      <c r="H132" s="294">
        <f t="shared" ref="H132" si="161">F132-G132</f>
        <v>0</v>
      </c>
    </row>
    <row r="133" spans="1:8" ht="15.75" thickBot="1">
      <c r="A133" s="307"/>
      <c r="B133" s="296"/>
      <c r="C133" s="322"/>
      <c r="D133" s="322"/>
      <c r="E133" s="322"/>
      <c r="F133" s="322"/>
      <c r="G133" s="275"/>
      <c r="H133" s="275"/>
    </row>
    <row r="134" spans="1:8">
      <c r="A134" s="307"/>
      <c r="B134" s="296" t="s">
        <v>48</v>
      </c>
      <c r="C134" s="322">
        <f>0.0181825</f>
        <v>1.8182500000000001E-2</v>
      </c>
      <c r="D134" s="322"/>
      <c r="E134" s="327">
        <f t="shared" ref="E134" si="162">C134+D134</f>
        <v>1.8182500000000001E-2</v>
      </c>
      <c r="F134" s="327">
        <f t="shared" ref="F134" si="163">E134*$G$109</f>
        <v>16.073330000000002</v>
      </c>
      <c r="G134" s="294">
        <v>16.073276</v>
      </c>
      <c r="H134" s="294">
        <f t="shared" ref="H134" si="164">F134-G134</f>
        <v>5.400000000221894E-5</v>
      </c>
    </row>
    <row r="135" spans="1:8" ht="15.75" thickBot="1">
      <c r="A135" s="307"/>
      <c r="B135" s="296"/>
      <c r="C135" s="322"/>
      <c r="D135" s="322"/>
      <c r="E135" s="322"/>
      <c r="F135" s="322"/>
      <c r="G135" s="275"/>
      <c r="H135" s="275"/>
    </row>
    <row r="136" spans="1:8">
      <c r="A136" s="307"/>
      <c r="B136" s="296" t="s">
        <v>49</v>
      </c>
      <c r="C136" s="322">
        <f>0.00001</f>
        <v>1.0000000000000001E-5</v>
      </c>
      <c r="D136" s="322"/>
      <c r="E136" s="327">
        <f t="shared" ref="E136" si="165">C136+D136</f>
        <v>1.0000000000000001E-5</v>
      </c>
      <c r="F136" s="327">
        <f t="shared" ref="F136" si="166">E136*$G$109</f>
        <v>8.8400000000000006E-3</v>
      </c>
      <c r="G136" s="294">
        <v>8.8400000000000006E-3</v>
      </c>
      <c r="H136" s="294">
        <f t="shared" ref="H136" si="167">F136-G136</f>
        <v>0</v>
      </c>
    </row>
    <row r="137" spans="1:8" ht="15.75" thickBot="1">
      <c r="A137" s="307"/>
      <c r="B137" s="296"/>
      <c r="C137" s="322"/>
      <c r="D137" s="322"/>
      <c r="E137" s="322"/>
      <c r="F137" s="322"/>
      <c r="G137" s="275"/>
      <c r="H137" s="275"/>
    </row>
    <row r="138" spans="1:8">
      <c r="A138" s="307"/>
      <c r="B138" s="296" t="s">
        <v>50</v>
      </c>
      <c r="C138" s="322">
        <f>0.00027</f>
        <v>2.7E-4</v>
      </c>
      <c r="D138" s="322"/>
      <c r="E138" s="327">
        <f t="shared" ref="E138" si="168">C138+D138</f>
        <v>2.7E-4</v>
      </c>
      <c r="F138" s="327">
        <f t="shared" ref="F138" si="169">E138*$G$109</f>
        <v>0.23868</v>
      </c>
      <c r="G138" s="294">
        <v>0.23868</v>
      </c>
      <c r="H138" s="294">
        <f t="shared" ref="H138" si="170">F138-G138</f>
        <v>0</v>
      </c>
    </row>
    <row r="139" spans="1:8" ht="15.75" thickBot="1">
      <c r="A139" s="307"/>
      <c r="B139" s="296"/>
      <c r="C139" s="322"/>
      <c r="D139" s="322"/>
      <c r="E139" s="322"/>
      <c r="F139" s="322"/>
      <c r="G139" s="275"/>
      <c r="H139" s="275"/>
    </row>
    <row r="140" spans="1:8">
      <c r="A140" s="307"/>
      <c r="B140" s="296" t="s">
        <v>51</v>
      </c>
      <c r="C140" s="322">
        <f>0.00001</f>
        <v>1.0000000000000001E-5</v>
      </c>
      <c r="D140" s="322">
        <v>1.2700000000000001E-3</v>
      </c>
      <c r="E140" s="327">
        <f t="shared" ref="E140" si="171">C140+D140</f>
        <v>1.2800000000000001E-3</v>
      </c>
      <c r="F140" s="327">
        <f t="shared" ref="F140" si="172">E140*$G$109</f>
        <v>1.1315200000000001</v>
      </c>
      <c r="G140" s="294">
        <v>1.1315399999999998</v>
      </c>
      <c r="H140" s="294">
        <f t="shared" ref="H140" si="173">F140-G140</f>
        <v>-1.9999999999686935E-5</v>
      </c>
    </row>
    <row r="141" spans="1:8" ht="15.75" thickBot="1">
      <c r="A141" s="308"/>
      <c r="B141" s="297"/>
      <c r="C141" s="328"/>
      <c r="D141" s="328"/>
      <c r="E141" s="322"/>
      <c r="F141" s="322"/>
      <c r="G141" s="275"/>
      <c r="H141" s="275"/>
    </row>
    <row r="142" spans="1:8">
      <c r="C142">
        <f>SUM(C110:C141)</f>
        <v>0.84999969999999969</v>
      </c>
      <c r="D142">
        <f t="shared" ref="D142" si="174">SUM(D110:D141)</f>
        <v>0.15</v>
      </c>
      <c r="E142">
        <f t="shared" ref="E142" si="175">SUM(E110:E141)</f>
        <v>0.99999969999999971</v>
      </c>
      <c r="F142">
        <f t="shared" ref="F142" si="176">SUM(F110:F141)</f>
        <v>883.99973480000006</v>
      </c>
      <c r="G142">
        <f t="shared" ref="G142" si="177">SUM(G110:G141)</f>
        <v>883.99966599999982</v>
      </c>
      <c r="H142" s="101">
        <f t="shared" ref="H142" si="178">SUM(H110:H141)</f>
        <v>6.8800000032398501E-5</v>
      </c>
    </row>
    <row r="144" spans="1:8" ht="15.75" thickBot="1"/>
    <row r="145" spans="1:8" ht="15.75" thickBot="1">
      <c r="C145" s="89" t="s">
        <v>122</v>
      </c>
      <c r="D145" s="89" t="s">
        <v>123</v>
      </c>
      <c r="E145" s="89" t="s">
        <v>124</v>
      </c>
      <c r="F145" s="98" t="s">
        <v>125</v>
      </c>
      <c r="G145" s="99">
        <v>1635</v>
      </c>
      <c r="H145" s="100" t="s">
        <v>128</v>
      </c>
    </row>
    <row r="146" spans="1:8">
      <c r="A146" s="306" t="s">
        <v>53</v>
      </c>
      <c r="B146" s="309" t="s">
        <v>36</v>
      </c>
      <c r="C146" s="327">
        <f>0.1485321</f>
        <v>0.1485321</v>
      </c>
      <c r="D146" s="327">
        <f>0.0039+0.012</f>
        <v>1.5900000000000001E-2</v>
      </c>
      <c r="E146" s="327">
        <f>C146+D146</f>
        <v>0.1644321</v>
      </c>
      <c r="F146" s="327">
        <f>E146*$G$145</f>
        <v>268.84648349999998</v>
      </c>
      <c r="G146" s="332">
        <v>268.84673000000004</v>
      </c>
      <c r="H146" s="294">
        <f>F146-G146</f>
        <v>-2.4650000005976835E-4</v>
      </c>
    </row>
    <row r="147" spans="1:8" ht="15.75" thickBot="1">
      <c r="A147" s="307"/>
      <c r="B147" s="296"/>
      <c r="C147" s="322"/>
      <c r="D147" s="322"/>
      <c r="E147" s="322"/>
      <c r="F147" s="322"/>
      <c r="G147" s="333"/>
      <c r="H147" s="275"/>
    </row>
    <row r="148" spans="1:8">
      <c r="A148" s="307"/>
      <c r="B148" s="296" t="s">
        <v>37</v>
      </c>
      <c r="C148" s="322">
        <f>0.0566081+0.0732369+0.0175203+0.1275318</f>
        <v>0.27489710000000001</v>
      </c>
      <c r="D148" s="322">
        <f>0.0006+0.006+0.0135+0.00825+0.0048</f>
        <v>3.3149999999999999E-2</v>
      </c>
      <c r="E148" s="327">
        <f t="shared" ref="E148" si="179">C148+D148</f>
        <v>0.30804710000000002</v>
      </c>
      <c r="F148" s="327">
        <f t="shared" ref="F148" si="180">E148*$G$145</f>
        <v>503.65700850000002</v>
      </c>
      <c r="G148" s="332">
        <v>503.65705000000008</v>
      </c>
      <c r="H148" s="294">
        <f t="shared" ref="H148" si="181">F148-G148</f>
        <v>-4.1500000065752829E-5</v>
      </c>
    </row>
    <row r="149" spans="1:8" ht="15.75" thickBot="1">
      <c r="A149" s="307"/>
      <c r="B149" s="296"/>
      <c r="C149" s="322"/>
      <c r="D149" s="322"/>
      <c r="E149" s="322"/>
      <c r="F149" s="322"/>
      <c r="G149" s="333"/>
      <c r="H149" s="275"/>
    </row>
    <row r="150" spans="1:8">
      <c r="A150" s="307"/>
      <c r="B150" s="296" t="s">
        <v>38</v>
      </c>
      <c r="C150" s="322">
        <f>0.00003</f>
        <v>3.0000000000000001E-5</v>
      </c>
      <c r="D150" s="322"/>
      <c r="E150" s="327">
        <f t="shared" ref="E150" si="182">C150+D150</f>
        <v>3.0000000000000001E-5</v>
      </c>
      <c r="F150" s="327">
        <f t="shared" ref="F150" si="183">E150*$G$145</f>
        <v>4.9050000000000003E-2</v>
      </c>
      <c r="G150" s="332">
        <v>4.9049999999999996E-2</v>
      </c>
      <c r="H150" s="294">
        <f t="shared" ref="H150" si="184">F150-G150</f>
        <v>0</v>
      </c>
    </row>
    <row r="151" spans="1:8" ht="15.75" thickBot="1">
      <c r="A151" s="307"/>
      <c r="B151" s="296"/>
      <c r="C151" s="322"/>
      <c r="D151" s="322"/>
      <c r="E151" s="322"/>
      <c r="F151" s="322"/>
      <c r="G151" s="333"/>
      <c r="H151" s="275"/>
    </row>
    <row r="152" spans="1:8">
      <c r="A152" s="307"/>
      <c r="B152" s="296" t="s">
        <v>39</v>
      </c>
      <c r="C152" s="322">
        <f>0.1458534</f>
        <v>0.14585339999999999</v>
      </c>
      <c r="D152" s="322">
        <f>0.0045+0.0045+0.00675</f>
        <v>1.575E-2</v>
      </c>
      <c r="E152" s="327">
        <f t="shared" ref="E152" si="185">C152+D152</f>
        <v>0.16160340000000001</v>
      </c>
      <c r="F152" s="327">
        <f t="shared" ref="F152" si="186">E152*$G$145</f>
        <v>264.22155900000001</v>
      </c>
      <c r="G152" s="332">
        <v>264.22160000000002</v>
      </c>
      <c r="H152" s="294">
        <f t="shared" ref="H152" si="187">F152-G152</f>
        <v>-4.1000000010171789E-5</v>
      </c>
    </row>
    <row r="153" spans="1:8" ht="15.75" thickBot="1">
      <c r="A153" s="307"/>
      <c r="B153" s="296"/>
      <c r="C153" s="322"/>
      <c r="D153" s="322"/>
      <c r="E153" s="322"/>
      <c r="F153" s="322"/>
      <c r="G153" s="333"/>
      <c r="H153" s="275"/>
    </row>
    <row r="154" spans="1:8">
      <c r="A154" s="307"/>
      <c r="B154" s="296" t="s">
        <v>40</v>
      </c>
      <c r="C154" s="322">
        <f>0.0007568</f>
        <v>7.5679999999999996E-4</v>
      </c>
      <c r="D154" s="322">
        <v>4.4999999999999997E-3</v>
      </c>
      <c r="E154" s="327">
        <f t="shared" ref="E154" si="188">C154+D154</f>
        <v>5.2567999999999998E-3</v>
      </c>
      <c r="F154" s="327">
        <f t="shared" ref="F154" si="189">E154*$G$145</f>
        <v>8.594868</v>
      </c>
      <c r="G154" s="332">
        <v>8.5948999999999991</v>
      </c>
      <c r="H154" s="294">
        <f t="shared" ref="H154" si="190">F154-G154</f>
        <v>-3.1999999999143824E-5</v>
      </c>
    </row>
    <row r="155" spans="1:8" ht="15.75" thickBot="1">
      <c r="A155" s="307"/>
      <c r="B155" s="296"/>
      <c r="C155" s="322"/>
      <c r="D155" s="322"/>
      <c r="E155" s="322"/>
      <c r="F155" s="322"/>
      <c r="G155" s="333"/>
      <c r="H155" s="275"/>
    </row>
    <row r="156" spans="1:8">
      <c r="A156" s="307"/>
      <c r="B156" s="296" t="s">
        <v>41</v>
      </c>
      <c r="C156" s="322">
        <f>0.004693</f>
        <v>4.6930000000000001E-3</v>
      </c>
      <c r="D156" s="322"/>
      <c r="E156" s="327">
        <f t="shared" ref="E156" si="191">C156+D156</f>
        <v>4.6930000000000001E-3</v>
      </c>
      <c r="F156" s="327">
        <f t="shared" ref="F156" si="192">E156*$G$145</f>
        <v>7.6730550000000006</v>
      </c>
      <c r="G156" s="332">
        <v>7.6730600000000004</v>
      </c>
      <c r="H156" s="294">
        <f t="shared" ref="H156" si="193">F156-G156</f>
        <v>-4.9999999998107114E-6</v>
      </c>
    </row>
    <row r="157" spans="1:8" ht="15.75" thickBot="1">
      <c r="A157" s="307"/>
      <c r="B157" s="296"/>
      <c r="C157" s="322"/>
      <c r="D157" s="322"/>
      <c r="E157" s="322"/>
      <c r="F157" s="322"/>
      <c r="G157" s="333"/>
      <c r="H157" s="275"/>
    </row>
    <row r="158" spans="1:8">
      <c r="A158" s="307"/>
      <c r="B158" s="296" t="s">
        <v>42</v>
      </c>
      <c r="C158" s="322">
        <f>0.002839</f>
        <v>2.8389999999999999E-3</v>
      </c>
      <c r="D158" s="322"/>
      <c r="E158" s="327">
        <f t="shared" ref="E158" si="194">C158+D158</f>
        <v>2.8389999999999999E-3</v>
      </c>
      <c r="F158" s="327">
        <f t="shared" ref="F158" si="195">E158*$G$145</f>
        <v>4.6417649999999995</v>
      </c>
      <c r="G158" s="332">
        <v>4.6417700000000002</v>
      </c>
      <c r="H158" s="294">
        <f t="shared" ref="H158" si="196">F158-G158</f>
        <v>-5.0000000006988898E-6</v>
      </c>
    </row>
    <row r="159" spans="1:8" ht="15.75" thickBot="1">
      <c r="A159" s="307"/>
      <c r="B159" s="296"/>
      <c r="C159" s="322"/>
      <c r="D159" s="322"/>
      <c r="E159" s="322"/>
      <c r="F159" s="322"/>
      <c r="G159" s="333"/>
      <c r="H159" s="275"/>
    </row>
    <row r="160" spans="1:8">
      <c r="A160" s="307"/>
      <c r="B160" s="296" t="s">
        <v>43</v>
      </c>
      <c r="C160" s="323">
        <f>0.151771+0.0369113+0.0311581</f>
        <v>0.21984039999999999</v>
      </c>
      <c r="D160" s="323">
        <f>0.0015+0.0015+0.0015+0.003+0.003+0.003+0.003+0.003+0.003+0.00235+0.00215+0.0045+0.0045+0.0045+0.0045+0.00255+0.00218+0.0075+0.012+0.0102</f>
        <v>7.9430000000000001E-2</v>
      </c>
      <c r="E160" s="329">
        <f t="shared" ref="E160" si="197">C160+D160</f>
        <v>0.29927039999999999</v>
      </c>
      <c r="F160" s="327">
        <f t="shared" ref="F160" si="198">E160*$G$145</f>
        <v>489.30710399999998</v>
      </c>
      <c r="G160" s="294">
        <v>489.30724000000021</v>
      </c>
      <c r="H160" s="294">
        <f t="shared" ref="H160" si="199">F160-G160</f>
        <v>-1.360000002250672E-4</v>
      </c>
    </row>
    <row r="161" spans="1:8" ht="15.75" thickBot="1">
      <c r="A161" s="307"/>
      <c r="B161" s="296"/>
      <c r="C161" s="323"/>
      <c r="D161" s="323"/>
      <c r="E161" s="323"/>
      <c r="F161" s="322"/>
      <c r="G161" s="275"/>
      <c r="H161" s="275"/>
    </row>
    <row r="162" spans="1:8">
      <c r="A162" s="307"/>
      <c r="B162" s="296" t="s">
        <v>44</v>
      </c>
      <c r="C162" s="322">
        <f>0.0015497</f>
        <v>1.5497E-3</v>
      </c>
      <c r="D162" s="322"/>
      <c r="E162" s="327">
        <f t="shared" ref="E162" si="200">C162+D162</f>
        <v>1.5497E-3</v>
      </c>
      <c r="F162" s="327">
        <f t="shared" ref="F162" si="201">E162*$G$145</f>
        <v>2.5337594999999999</v>
      </c>
      <c r="G162" s="294">
        <v>2.53376</v>
      </c>
      <c r="H162" s="294">
        <f t="shared" ref="H162" si="202">F162-G162</f>
        <v>-5.0000000006988898E-7</v>
      </c>
    </row>
    <row r="163" spans="1:8" ht="15.75" thickBot="1">
      <c r="A163" s="307"/>
      <c r="B163" s="296"/>
      <c r="C163" s="322"/>
      <c r="D163" s="322"/>
      <c r="E163" s="322"/>
      <c r="F163" s="322"/>
      <c r="G163" s="275"/>
      <c r="H163" s="275"/>
    </row>
    <row r="164" spans="1:8">
      <c r="A164" s="307"/>
      <c r="B164" s="296" t="s">
        <v>45</v>
      </c>
      <c r="C164" s="322">
        <f>0.0324857</f>
        <v>3.2485699999999999E-2</v>
      </c>
      <c r="D164" s="322"/>
      <c r="E164" s="327">
        <f t="shared" ref="E164" si="203">C164+D164</f>
        <v>3.2485699999999999E-2</v>
      </c>
      <c r="F164" s="327">
        <f t="shared" ref="F164" si="204">E164*$G$145</f>
        <v>53.114119500000001</v>
      </c>
      <c r="G164" s="294">
        <v>53.11412</v>
      </c>
      <c r="H164" s="294">
        <f t="shared" ref="H164" si="205">F164-G164</f>
        <v>-4.9999999873762135E-7</v>
      </c>
    </row>
    <row r="165" spans="1:8" ht="15.75" thickBot="1">
      <c r="A165" s="307"/>
      <c r="B165" s="296"/>
      <c r="C165" s="322"/>
      <c r="D165" s="322"/>
      <c r="E165" s="322"/>
      <c r="F165" s="322"/>
      <c r="G165" s="275"/>
      <c r="H165" s="275"/>
    </row>
    <row r="166" spans="1:8">
      <c r="A166" s="307"/>
      <c r="B166" s="323" t="s">
        <v>46</v>
      </c>
      <c r="C166" s="323">
        <f>0.00003</f>
        <v>3.0000000000000001E-5</v>
      </c>
      <c r="D166" s="323"/>
      <c r="E166" s="329">
        <f t="shared" ref="E166" si="206">C166+D166</f>
        <v>3.0000000000000001E-5</v>
      </c>
      <c r="F166" s="327">
        <f t="shared" ref="F166" si="207">E166*$G$145</f>
        <v>4.9050000000000003E-2</v>
      </c>
      <c r="G166" s="330">
        <v>4.9049999999999996E-2</v>
      </c>
      <c r="H166" s="294">
        <f t="shared" ref="H166" si="208">F166-G166</f>
        <v>0</v>
      </c>
    </row>
    <row r="167" spans="1:8" ht="15.75" thickBot="1">
      <c r="A167" s="307"/>
      <c r="B167" s="323"/>
      <c r="C167" s="323"/>
      <c r="D167" s="323"/>
      <c r="E167" s="323"/>
      <c r="F167" s="322"/>
      <c r="G167" s="331"/>
      <c r="H167" s="275"/>
    </row>
    <row r="168" spans="1:8">
      <c r="A168" s="307"/>
      <c r="B168" s="296" t="s">
        <v>47</v>
      </c>
      <c r="C168" s="322">
        <f>0.00002</f>
        <v>2.0000000000000002E-5</v>
      </c>
      <c r="D168" s="322"/>
      <c r="E168" s="327">
        <f t="shared" ref="E168" si="209">C168+D168</f>
        <v>2.0000000000000002E-5</v>
      </c>
      <c r="F168" s="327">
        <f t="shared" ref="F168" si="210">E168*$G$145</f>
        <v>3.27E-2</v>
      </c>
      <c r="G168" s="294">
        <v>3.27E-2</v>
      </c>
      <c r="H168" s="294">
        <f t="shared" ref="H168" si="211">F168-G168</f>
        <v>0</v>
      </c>
    </row>
    <row r="169" spans="1:8" ht="15.75" thickBot="1">
      <c r="A169" s="307"/>
      <c r="B169" s="296"/>
      <c r="C169" s="322"/>
      <c r="D169" s="322"/>
      <c r="E169" s="322"/>
      <c r="F169" s="322"/>
      <c r="G169" s="275"/>
      <c r="H169" s="275"/>
    </row>
    <row r="170" spans="1:8">
      <c r="A170" s="307"/>
      <c r="B170" s="296" t="s">
        <v>48</v>
      </c>
      <c r="C170" s="322">
        <f>0.0181825</f>
        <v>1.8182500000000001E-2</v>
      </c>
      <c r="D170" s="322"/>
      <c r="E170" s="327">
        <f t="shared" ref="E170" si="212">C170+D170</f>
        <v>1.8182500000000001E-2</v>
      </c>
      <c r="F170" s="327">
        <f t="shared" ref="F170" si="213">E170*$G$145</f>
        <v>29.7283875</v>
      </c>
      <c r="G170" s="294">
        <v>29.728390000000001</v>
      </c>
      <c r="H170" s="294">
        <f t="shared" ref="H170" si="214">F170-G170</f>
        <v>-2.5000000007935341E-6</v>
      </c>
    </row>
    <row r="171" spans="1:8" ht="15.75" thickBot="1">
      <c r="A171" s="307"/>
      <c r="B171" s="296"/>
      <c r="C171" s="322"/>
      <c r="D171" s="322"/>
      <c r="E171" s="322"/>
      <c r="F171" s="322"/>
      <c r="G171" s="275"/>
      <c r="H171" s="275"/>
    </row>
    <row r="172" spans="1:8">
      <c r="A172" s="307"/>
      <c r="B172" s="296" t="s">
        <v>49</v>
      </c>
      <c r="C172" s="322">
        <f>0.00001</f>
        <v>1.0000000000000001E-5</v>
      </c>
      <c r="D172" s="322"/>
      <c r="E172" s="327">
        <f t="shared" ref="E172" si="215">C172+D172</f>
        <v>1.0000000000000001E-5</v>
      </c>
      <c r="F172" s="327">
        <f t="shared" ref="F172" si="216">E172*$G$145</f>
        <v>1.635E-2</v>
      </c>
      <c r="G172" s="294">
        <v>1.635E-2</v>
      </c>
      <c r="H172" s="294">
        <f t="shared" ref="H172" si="217">F172-G172</f>
        <v>0</v>
      </c>
    </row>
    <row r="173" spans="1:8" ht="15.75" thickBot="1">
      <c r="A173" s="307"/>
      <c r="B173" s="296"/>
      <c r="C173" s="322"/>
      <c r="D173" s="322"/>
      <c r="E173" s="322"/>
      <c r="F173" s="322"/>
      <c r="G173" s="275"/>
      <c r="H173" s="275"/>
    </row>
    <row r="174" spans="1:8">
      <c r="A174" s="307"/>
      <c r="B174" s="296" t="s">
        <v>50</v>
      </c>
      <c r="C174" s="322">
        <f>0.00027</f>
        <v>2.7E-4</v>
      </c>
      <c r="D174" s="322"/>
      <c r="E174" s="327">
        <f t="shared" ref="E174" si="218">C174+D174</f>
        <v>2.7E-4</v>
      </c>
      <c r="F174" s="327">
        <f t="shared" ref="F174" si="219">E174*$G$145</f>
        <v>0.44145000000000001</v>
      </c>
      <c r="G174" s="294">
        <v>0.44145000000000001</v>
      </c>
      <c r="H174" s="294">
        <f t="shared" ref="H174" si="220">F174-G174</f>
        <v>0</v>
      </c>
    </row>
    <row r="175" spans="1:8" ht="15.75" thickBot="1">
      <c r="A175" s="307"/>
      <c r="B175" s="296"/>
      <c r="C175" s="322"/>
      <c r="D175" s="322"/>
      <c r="E175" s="322"/>
      <c r="F175" s="322"/>
      <c r="G175" s="275"/>
      <c r="H175" s="275"/>
    </row>
    <row r="176" spans="1:8">
      <c r="A176" s="307"/>
      <c r="B176" s="296" t="s">
        <v>51</v>
      </c>
      <c r="C176" s="322">
        <f>0.00001</f>
        <v>1.0000000000000001E-5</v>
      </c>
      <c r="D176" s="322">
        <v>1.2700000000000001E-3</v>
      </c>
      <c r="E176" s="327">
        <f t="shared" ref="E176" si="221">C176+D176</f>
        <v>1.2800000000000001E-3</v>
      </c>
      <c r="F176" s="327">
        <f t="shared" ref="F176" si="222">E176*$G$145</f>
        <v>2.0928</v>
      </c>
      <c r="G176" s="294">
        <v>2.0927500000000001</v>
      </c>
      <c r="H176" s="294">
        <f t="shared" ref="H176" si="223">F176-G176</f>
        <v>4.9999999999883471E-5</v>
      </c>
    </row>
    <row r="177" spans="1:8" ht="15.75" thickBot="1">
      <c r="A177" s="308"/>
      <c r="B177" s="297"/>
      <c r="C177" s="328"/>
      <c r="D177" s="328"/>
      <c r="E177" s="322"/>
      <c r="F177" s="322"/>
      <c r="G177" s="275"/>
      <c r="H177" s="275"/>
    </row>
    <row r="178" spans="1:8">
      <c r="C178">
        <f>SUM(C146:C177)</f>
        <v>0.84999969999999969</v>
      </c>
      <c r="D178">
        <f t="shared" ref="D178" si="224">SUM(D146:D177)</f>
        <v>0.15</v>
      </c>
      <c r="E178">
        <f t="shared" ref="E178" si="225">SUM(E146:E177)</f>
        <v>0.99999969999999971</v>
      </c>
      <c r="F178">
        <f t="shared" ref="F178" si="226">SUM(F146:F177)</f>
        <v>1634.9995095000002</v>
      </c>
      <c r="G178">
        <f t="shared" ref="G178" si="227">SUM(G146:G177)</f>
        <v>1634.9999700000005</v>
      </c>
      <c r="H178" s="101">
        <f t="shared" ref="H178" si="228">SUM(H146:H177)</f>
        <v>-4.6050000036013117E-4</v>
      </c>
    </row>
    <row r="180" spans="1:8" ht="15.75" thickBot="1"/>
    <row r="181" spans="1:8" ht="15.75" thickBot="1">
      <c r="C181" s="89" t="s">
        <v>122</v>
      </c>
      <c r="D181" s="89" t="s">
        <v>123</v>
      </c>
      <c r="E181" s="89" t="s">
        <v>124</v>
      </c>
      <c r="F181" s="98" t="s">
        <v>125</v>
      </c>
      <c r="G181" s="99">
        <v>632</v>
      </c>
      <c r="H181" s="100" t="s">
        <v>128</v>
      </c>
    </row>
    <row r="182" spans="1:8">
      <c r="A182" s="306" t="s">
        <v>53</v>
      </c>
      <c r="B182" s="309" t="s">
        <v>36</v>
      </c>
      <c r="C182" s="327">
        <f>0.1485321</f>
        <v>0.1485321</v>
      </c>
      <c r="D182" s="327">
        <f>0.0039+0.012</f>
        <v>1.5900000000000001E-2</v>
      </c>
      <c r="E182" s="327">
        <f>C182+D182</f>
        <v>0.1644321</v>
      </c>
      <c r="F182" s="327">
        <f>E182*$G$181</f>
        <v>103.9210872</v>
      </c>
      <c r="G182" s="332">
        <v>103.92107999999999</v>
      </c>
      <c r="H182" s="294">
        <f>F182-G182</f>
        <v>7.2000000130856279E-6</v>
      </c>
    </row>
    <row r="183" spans="1:8" ht="15.75" thickBot="1">
      <c r="A183" s="307"/>
      <c r="B183" s="296"/>
      <c r="C183" s="322"/>
      <c r="D183" s="322"/>
      <c r="E183" s="322"/>
      <c r="F183" s="322"/>
      <c r="G183" s="333"/>
      <c r="H183" s="275"/>
    </row>
    <row r="184" spans="1:8">
      <c r="A184" s="307"/>
      <c r="B184" s="296" t="s">
        <v>37</v>
      </c>
      <c r="C184" s="322">
        <f>0.0566081+0.0732369+0.0175203+0.1275318</f>
        <v>0.27489710000000001</v>
      </c>
      <c r="D184" s="322">
        <f>0.0006+0.006+0.0135+0.00825+0.0048</f>
        <v>3.3149999999999999E-2</v>
      </c>
      <c r="E184" s="327">
        <f t="shared" ref="E184" si="229">C184+D184</f>
        <v>0.30804710000000002</v>
      </c>
      <c r="F184" s="327">
        <f t="shared" ref="F184" si="230">E184*$G$181</f>
        <v>194.68576720000002</v>
      </c>
      <c r="G184" s="332">
        <v>194.68585999999999</v>
      </c>
      <c r="H184" s="294">
        <f t="shared" ref="H184" si="231">F184-G184</f>
        <v>-9.2799999976023173E-5</v>
      </c>
    </row>
    <row r="185" spans="1:8" ht="15.75" thickBot="1">
      <c r="A185" s="307"/>
      <c r="B185" s="296"/>
      <c r="C185" s="322"/>
      <c r="D185" s="322"/>
      <c r="E185" s="322"/>
      <c r="F185" s="322"/>
      <c r="G185" s="333"/>
      <c r="H185" s="275"/>
    </row>
    <row r="186" spans="1:8">
      <c r="A186" s="307"/>
      <c r="B186" s="296" t="s">
        <v>38</v>
      </c>
      <c r="C186" s="322">
        <f>0.00003</f>
        <v>3.0000000000000001E-5</v>
      </c>
      <c r="D186" s="322"/>
      <c r="E186" s="327">
        <f t="shared" ref="E186" si="232">C186+D186</f>
        <v>3.0000000000000001E-5</v>
      </c>
      <c r="F186" s="327">
        <f t="shared" ref="F186" si="233">E186*$G$181</f>
        <v>1.8960000000000001E-2</v>
      </c>
      <c r="G186" s="332">
        <v>1.8959999999999998E-2</v>
      </c>
      <c r="H186" s="294">
        <f t="shared" ref="H186" si="234">F186-G186</f>
        <v>0</v>
      </c>
    </row>
    <row r="187" spans="1:8" ht="15.75" thickBot="1">
      <c r="A187" s="307"/>
      <c r="B187" s="296"/>
      <c r="C187" s="322"/>
      <c r="D187" s="322"/>
      <c r="E187" s="322"/>
      <c r="F187" s="322"/>
      <c r="G187" s="333"/>
      <c r="H187" s="275"/>
    </row>
    <row r="188" spans="1:8">
      <c r="A188" s="307"/>
      <c r="B188" s="296" t="s">
        <v>39</v>
      </c>
      <c r="C188" s="322">
        <f>0.1458534</f>
        <v>0.14585339999999999</v>
      </c>
      <c r="D188" s="322">
        <f>0.0045+0.0045+0.00675</f>
        <v>1.575E-2</v>
      </c>
      <c r="E188" s="327">
        <f t="shared" ref="E188" si="235">C188+D188</f>
        <v>0.16160340000000001</v>
      </c>
      <c r="F188" s="327">
        <f t="shared" ref="F188" si="236">E188*$G$181</f>
        <v>102.13334880000001</v>
      </c>
      <c r="G188" s="332">
        <v>102.13344000000001</v>
      </c>
      <c r="H188" s="294">
        <f t="shared" ref="H188" si="237">F188-G188</f>
        <v>-9.1199999999957981E-5</v>
      </c>
    </row>
    <row r="189" spans="1:8" ht="15.75" thickBot="1">
      <c r="A189" s="307"/>
      <c r="B189" s="296"/>
      <c r="C189" s="322"/>
      <c r="D189" s="322"/>
      <c r="E189" s="322"/>
      <c r="F189" s="322"/>
      <c r="G189" s="333"/>
      <c r="H189" s="275"/>
    </row>
    <row r="190" spans="1:8">
      <c r="A190" s="307"/>
      <c r="B190" s="296" t="s">
        <v>40</v>
      </c>
      <c r="C190" s="322">
        <f>0.0007568</f>
        <v>7.5679999999999996E-4</v>
      </c>
      <c r="D190" s="322">
        <v>4.4999999999999997E-3</v>
      </c>
      <c r="E190" s="327">
        <f t="shared" ref="E190" si="238">C190+D190</f>
        <v>5.2567999999999998E-3</v>
      </c>
      <c r="F190" s="327">
        <f t="shared" ref="F190" si="239">E190*$G$181</f>
        <v>3.3222975999999997</v>
      </c>
      <c r="G190" s="332">
        <v>3.3223000000000003</v>
      </c>
      <c r="H190" s="294">
        <f t="shared" ref="H190" si="240">F190-G190</f>
        <v>-2.4000000005131028E-6</v>
      </c>
    </row>
    <row r="191" spans="1:8" ht="15.75" thickBot="1">
      <c r="A191" s="307"/>
      <c r="B191" s="296"/>
      <c r="C191" s="322"/>
      <c r="D191" s="322"/>
      <c r="E191" s="322"/>
      <c r="F191" s="322"/>
      <c r="G191" s="333"/>
      <c r="H191" s="275"/>
    </row>
    <row r="192" spans="1:8">
      <c r="A192" s="307"/>
      <c r="B192" s="296" t="s">
        <v>41</v>
      </c>
      <c r="C192" s="322">
        <f>0.004693</f>
        <v>4.6930000000000001E-3</v>
      </c>
      <c r="D192" s="322"/>
      <c r="E192" s="327">
        <f t="shared" ref="E192" si="241">C192+D192</f>
        <v>4.6930000000000001E-3</v>
      </c>
      <c r="F192" s="327">
        <f t="shared" ref="F192" si="242">E192*$G$181</f>
        <v>2.9659759999999999</v>
      </c>
      <c r="G192" s="332">
        <v>2.9659799999999996</v>
      </c>
      <c r="H192" s="294">
        <f t="shared" ref="H192" si="243">F192-G192</f>
        <v>-3.9999999996709334E-6</v>
      </c>
    </row>
    <row r="193" spans="1:8" ht="15.75" thickBot="1">
      <c r="A193" s="307"/>
      <c r="B193" s="296"/>
      <c r="C193" s="322"/>
      <c r="D193" s="322"/>
      <c r="E193" s="322"/>
      <c r="F193" s="322"/>
      <c r="G193" s="333"/>
      <c r="H193" s="275"/>
    </row>
    <row r="194" spans="1:8">
      <c r="A194" s="307"/>
      <c r="B194" s="296" t="s">
        <v>42</v>
      </c>
      <c r="C194" s="322">
        <f>0.002839</f>
        <v>2.8389999999999999E-3</v>
      </c>
      <c r="D194" s="322"/>
      <c r="E194" s="327">
        <f t="shared" ref="E194" si="244">C194+D194</f>
        <v>2.8389999999999999E-3</v>
      </c>
      <c r="F194" s="327">
        <f t="shared" ref="F194" si="245">E194*$G$181</f>
        <v>1.7942480000000001</v>
      </c>
      <c r="G194" s="332">
        <v>1.7942500000000001</v>
      </c>
      <c r="H194" s="294">
        <f t="shared" ref="H194" si="246">F194-G194</f>
        <v>-2.0000000000575113E-6</v>
      </c>
    </row>
    <row r="195" spans="1:8" ht="15.75" thickBot="1">
      <c r="A195" s="307"/>
      <c r="B195" s="296"/>
      <c r="C195" s="322"/>
      <c r="D195" s="322"/>
      <c r="E195" s="322"/>
      <c r="F195" s="322"/>
      <c r="G195" s="333"/>
      <c r="H195" s="275"/>
    </row>
    <row r="196" spans="1:8">
      <c r="A196" s="307"/>
      <c r="B196" s="296" t="s">
        <v>43</v>
      </c>
      <c r="C196" s="323">
        <f>0.151771+0.0369113+0.0311581</f>
        <v>0.21984039999999999</v>
      </c>
      <c r="D196" s="323">
        <f>0.0015+0.0015+0.0015+0.003+0.003+0.003+0.003+0.003+0.003+0.00235+0.00215+0.0045+0.0045+0.0045+0.0045+0.00255+0.00218+0.0075+0.012+0.0102</f>
        <v>7.9430000000000001E-2</v>
      </c>
      <c r="E196" s="329">
        <f t="shared" ref="E196" si="247">C196+D196</f>
        <v>0.29927039999999999</v>
      </c>
      <c r="F196" s="327">
        <f t="shared" ref="F196" si="248">E196*$G$181</f>
        <v>189.13889280000001</v>
      </c>
      <c r="G196" s="294">
        <v>189.13912999999991</v>
      </c>
      <c r="H196" s="294">
        <f t="shared" ref="H196" si="249">F196-G196</f>
        <v>-2.3719999990134966E-4</v>
      </c>
    </row>
    <row r="197" spans="1:8" ht="15.75" thickBot="1">
      <c r="A197" s="307"/>
      <c r="B197" s="296"/>
      <c r="C197" s="323"/>
      <c r="D197" s="323"/>
      <c r="E197" s="323"/>
      <c r="F197" s="322"/>
      <c r="G197" s="275"/>
      <c r="H197" s="275"/>
    </row>
    <row r="198" spans="1:8">
      <c r="A198" s="307"/>
      <c r="B198" s="296" t="s">
        <v>44</v>
      </c>
      <c r="C198" s="322">
        <f>0.0015497</f>
        <v>1.5497E-3</v>
      </c>
      <c r="D198" s="322"/>
      <c r="E198" s="327">
        <f t="shared" ref="E198" si="250">C198+D198</f>
        <v>1.5497E-3</v>
      </c>
      <c r="F198" s="327">
        <f t="shared" ref="F198" si="251">E198*$G$181</f>
        <v>0.97941040000000001</v>
      </c>
      <c r="G198" s="294">
        <v>0.97941</v>
      </c>
      <c r="H198" s="294">
        <f t="shared" ref="H198" si="252">F198-G198</f>
        <v>4.0000000001150227E-7</v>
      </c>
    </row>
    <row r="199" spans="1:8" ht="15.75" thickBot="1">
      <c r="A199" s="307"/>
      <c r="B199" s="296"/>
      <c r="C199" s="322"/>
      <c r="D199" s="322"/>
      <c r="E199" s="322"/>
      <c r="F199" s="322"/>
      <c r="G199" s="275"/>
      <c r="H199" s="275"/>
    </row>
    <row r="200" spans="1:8">
      <c r="A200" s="307"/>
      <c r="B200" s="296" t="s">
        <v>45</v>
      </c>
      <c r="C200" s="322">
        <f>0.0324857</f>
        <v>3.2485699999999999E-2</v>
      </c>
      <c r="D200" s="322"/>
      <c r="E200" s="327">
        <f t="shared" ref="E200" si="253">C200+D200</f>
        <v>3.2485699999999999E-2</v>
      </c>
      <c r="F200" s="327">
        <f t="shared" ref="F200" si="254">E200*$G$181</f>
        <v>20.5309624</v>
      </c>
      <c r="G200" s="294">
        <v>20.53096</v>
      </c>
      <c r="H200" s="294">
        <f t="shared" ref="H200" si="255">F200-G200</f>
        <v>2.3999999996249244E-6</v>
      </c>
    </row>
    <row r="201" spans="1:8" ht="15.75" thickBot="1">
      <c r="A201" s="307"/>
      <c r="B201" s="296"/>
      <c r="C201" s="322"/>
      <c r="D201" s="322"/>
      <c r="E201" s="322"/>
      <c r="F201" s="322"/>
      <c r="G201" s="275"/>
      <c r="H201" s="275"/>
    </row>
    <row r="202" spans="1:8">
      <c r="A202" s="307"/>
      <c r="B202" s="323" t="s">
        <v>46</v>
      </c>
      <c r="C202" s="323">
        <f>0.00003</f>
        <v>3.0000000000000001E-5</v>
      </c>
      <c r="D202" s="323"/>
      <c r="E202" s="329">
        <f t="shared" ref="E202" si="256">C202+D202</f>
        <v>3.0000000000000001E-5</v>
      </c>
      <c r="F202" s="327">
        <f t="shared" ref="F202" si="257">E202*$G$181</f>
        <v>1.8960000000000001E-2</v>
      </c>
      <c r="G202" s="330">
        <v>1.8959999999999998E-2</v>
      </c>
      <c r="H202" s="294">
        <f t="shared" ref="H202" si="258">F202-G202</f>
        <v>0</v>
      </c>
    </row>
    <row r="203" spans="1:8" ht="15.75" thickBot="1">
      <c r="A203" s="307"/>
      <c r="B203" s="323"/>
      <c r="C203" s="323"/>
      <c r="D203" s="323"/>
      <c r="E203" s="323"/>
      <c r="F203" s="322"/>
      <c r="G203" s="331"/>
      <c r="H203" s="275"/>
    </row>
    <row r="204" spans="1:8">
      <c r="A204" s="307"/>
      <c r="B204" s="296" t="s">
        <v>47</v>
      </c>
      <c r="C204" s="322">
        <f>0.00002</f>
        <v>2.0000000000000002E-5</v>
      </c>
      <c r="D204" s="322"/>
      <c r="E204" s="327">
        <f t="shared" ref="E204" si="259">C204+D204</f>
        <v>2.0000000000000002E-5</v>
      </c>
      <c r="F204" s="327">
        <f t="shared" ref="F204" si="260">E204*$G$181</f>
        <v>1.264E-2</v>
      </c>
      <c r="G204" s="294">
        <v>1.264E-2</v>
      </c>
      <c r="H204" s="294">
        <f t="shared" ref="H204" si="261">F204-G204</f>
        <v>0</v>
      </c>
    </row>
    <row r="205" spans="1:8" ht="15.75" thickBot="1">
      <c r="A205" s="307"/>
      <c r="B205" s="296"/>
      <c r="C205" s="322"/>
      <c r="D205" s="322"/>
      <c r="E205" s="322"/>
      <c r="F205" s="322"/>
      <c r="G205" s="275"/>
      <c r="H205" s="275"/>
    </row>
    <row r="206" spans="1:8">
      <c r="A206" s="307"/>
      <c r="B206" s="296" t="s">
        <v>48</v>
      </c>
      <c r="C206" s="322">
        <f>0.0181825</f>
        <v>1.8182500000000001E-2</v>
      </c>
      <c r="D206" s="322"/>
      <c r="E206" s="327">
        <f t="shared" ref="E206" si="262">C206+D206</f>
        <v>1.8182500000000001E-2</v>
      </c>
      <c r="F206" s="327">
        <f t="shared" ref="F206" si="263">E206*$G$181</f>
        <v>11.491340000000001</v>
      </c>
      <c r="G206" s="294">
        <v>11.491340000000001</v>
      </c>
      <c r="H206" s="294">
        <f t="shared" ref="H206" si="264">F206-G206</f>
        <v>0</v>
      </c>
    </row>
    <row r="207" spans="1:8" ht="15.75" thickBot="1">
      <c r="A207" s="307"/>
      <c r="B207" s="296"/>
      <c r="C207" s="322"/>
      <c r="D207" s="322"/>
      <c r="E207" s="322"/>
      <c r="F207" s="322"/>
      <c r="G207" s="275"/>
      <c r="H207" s="275"/>
    </row>
    <row r="208" spans="1:8">
      <c r="A208" s="307"/>
      <c r="B208" s="296" t="s">
        <v>49</v>
      </c>
      <c r="C208" s="322">
        <f>0.00001</f>
        <v>1.0000000000000001E-5</v>
      </c>
      <c r="D208" s="322"/>
      <c r="E208" s="327">
        <f t="shared" ref="E208" si="265">C208+D208</f>
        <v>1.0000000000000001E-5</v>
      </c>
      <c r="F208" s="327">
        <f t="shared" ref="F208" si="266">E208*$G$181</f>
        <v>6.3200000000000001E-3</v>
      </c>
      <c r="G208" s="294">
        <v>6.3200000000000001E-3</v>
      </c>
      <c r="H208" s="294">
        <f t="shared" ref="H208" si="267">F208-G208</f>
        <v>0</v>
      </c>
    </row>
    <row r="209" spans="1:8" ht="15.75" thickBot="1">
      <c r="A209" s="307"/>
      <c r="B209" s="296"/>
      <c r="C209" s="322"/>
      <c r="D209" s="322"/>
      <c r="E209" s="322"/>
      <c r="F209" s="322"/>
      <c r="G209" s="275"/>
      <c r="H209" s="275"/>
    </row>
    <row r="210" spans="1:8">
      <c r="A210" s="307"/>
      <c r="B210" s="296" t="s">
        <v>50</v>
      </c>
      <c r="C210" s="322">
        <f>0.00027</f>
        <v>2.7E-4</v>
      </c>
      <c r="D210" s="322"/>
      <c r="E210" s="327">
        <f t="shared" ref="E210" si="268">C210+D210</f>
        <v>2.7E-4</v>
      </c>
      <c r="F210" s="327">
        <f t="shared" ref="F210" si="269">E210*$G$181</f>
        <v>0.17064000000000001</v>
      </c>
      <c r="G210" s="294">
        <v>0.17063999999999999</v>
      </c>
      <c r="H210" s="294">
        <f t="shared" ref="H210" si="270">F210-G210</f>
        <v>0</v>
      </c>
    </row>
    <row r="211" spans="1:8" ht="15.75" thickBot="1">
      <c r="A211" s="307"/>
      <c r="B211" s="296"/>
      <c r="C211" s="322"/>
      <c r="D211" s="322"/>
      <c r="E211" s="322"/>
      <c r="F211" s="322"/>
      <c r="G211" s="275"/>
      <c r="H211" s="275"/>
    </row>
    <row r="212" spans="1:8">
      <c r="A212" s="307"/>
      <c r="B212" s="296" t="s">
        <v>51</v>
      </c>
      <c r="C212" s="322">
        <f>0.00001</f>
        <v>1.0000000000000001E-5</v>
      </c>
      <c r="D212" s="322">
        <v>1.2700000000000001E-3</v>
      </c>
      <c r="E212" s="327">
        <f t="shared" ref="E212" si="271">C212+D212</f>
        <v>1.2800000000000001E-3</v>
      </c>
      <c r="F212" s="327">
        <f t="shared" ref="F212" si="272">E212*$G$181</f>
        <v>0.80896000000000001</v>
      </c>
      <c r="G212" s="294">
        <v>0.80891999999999997</v>
      </c>
      <c r="H212" s="294">
        <f t="shared" ref="H212" si="273">F212-G212</f>
        <v>4.0000000000040004E-5</v>
      </c>
    </row>
    <row r="213" spans="1:8" ht="15.75" thickBot="1">
      <c r="A213" s="308"/>
      <c r="B213" s="297"/>
      <c r="C213" s="328"/>
      <c r="D213" s="328"/>
      <c r="E213" s="322"/>
      <c r="F213" s="322"/>
      <c r="G213" s="275"/>
      <c r="H213" s="275"/>
    </row>
    <row r="214" spans="1:8">
      <c r="C214">
        <f>SUM(C182:C213)</f>
        <v>0.84999969999999969</v>
      </c>
      <c r="D214">
        <f t="shared" ref="D214" si="274">SUM(D182:D213)</f>
        <v>0.15</v>
      </c>
      <c r="E214">
        <f t="shared" ref="E214" si="275">SUM(E182:E213)</f>
        <v>0.99999969999999971</v>
      </c>
      <c r="F214">
        <f t="shared" ref="F214" si="276">SUM(F182:F213)</f>
        <v>631.99981040000011</v>
      </c>
      <c r="G214">
        <f t="shared" ref="G214" si="277">SUM(G182:G213)</f>
        <v>632.00018999999998</v>
      </c>
      <c r="H214" s="101">
        <f t="shared" ref="H214" si="278">SUM(H182:H213)</f>
        <v>-3.795999998648103E-4</v>
      </c>
    </row>
  </sheetData>
  <mergeCells count="647">
    <mergeCell ref="H210:H211"/>
    <mergeCell ref="B212:B213"/>
    <mergeCell ref="C212:C213"/>
    <mergeCell ref="D212:D213"/>
    <mergeCell ref="E212:E213"/>
    <mergeCell ref="F212:F213"/>
    <mergeCell ref="G212:G213"/>
    <mergeCell ref="H212:H213"/>
    <mergeCell ref="B210:B211"/>
    <mergeCell ref="C210:C211"/>
    <mergeCell ref="D210:D211"/>
    <mergeCell ref="E210:E211"/>
    <mergeCell ref="F210:F211"/>
    <mergeCell ref="G210:G211"/>
    <mergeCell ref="H206:H207"/>
    <mergeCell ref="B208:B209"/>
    <mergeCell ref="C208:C209"/>
    <mergeCell ref="D208:D209"/>
    <mergeCell ref="E208:E209"/>
    <mergeCell ref="F208:F209"/>
    <mergeCell ref="G208:G209"/>
    <mergeCell ref="H208:H209"/>
    <mergeCell ref="B206:B207"/>
    <mergeCell ref="C206:C207"/>
    <mergeCell ref="D206:D207"/>
    <mergeCell ref="E206:E207"/>
    <mergeCell ref="F206:F207"/>
    <mergeCell ref="G206:G207"/>
    <mergeCell ref="H202:H203"/>
    <mergeCell ref="B204:B205"/>
    <mergeCell ref="C204:C205"/>
    <mergeCell ref="D204:D205"/>
    <mergeCell ref="E204:E205"/>
    <mergeCell ref="F204:F205"/>
    <mergeCell ref="G204:G205"/>
    <mergeCell ref="H204:H205"/>
    <mergeCell ref="B202:B203"/>
    <mergeCell ref="C202:C203"/>
    <mergeCell ref="D202:D203"/>
    <mergeCell ref="E202:E203"/>
    <mergeCell ref="F202:F203"/>
    <mergeCell ref="G202:G203"/>
    <mergeCell ref="H198:H199"/>
    <mergeCell ref="B200:B201"/>
    <mergeCell ref="C200:C201"/>
    <mergeCell ref="D200:D201"/>
    <mergeCell ref="E200:E201"/>
    <mergeCell ref="F200:F201"/>
    <mergeCell ref="G200:G201"/>
    <mergeCell ref="H200:H201"/>
    <mergeCell ref="B198:B199"/>
    <mergeCell ref="C198:C199"/>
    <mergeCell ref="D198:D199"/>
    <mergeCell ref="E198:E199"/>
    <mergeCell ref="F198:F199"/>
    <mergeCell ref="G198:G199"/>
    <mergeCell ref="H194:H195"/>
    <mergeCell ref="B196:B197"/>
    <mergeCell ref="C196:C197"/>
    <mergeCell ref="D196:D197"/>
    <mergeCell ref="E196:E197"/>
    <mergeCell ref="F196:F197"/>
    <mergeCell ref="G196:G197"/>
    <mergeCell ref="H196:H197"/>
    <mergeCell ref="B194:B195"/>
    <mergeCell ref="C194:C195"/>
    <mergeCell ref="D194:D195"/>
    <mergeCell ref="E194:E195"/>
    <mergeCell ref="F194:F195"/>
    <mergeCell ref="G194:G195"/>
    <mergeCell ref="H190:H191"/>
    <mergeCell ref="B192:B193"/>
    <mergeCell ref="C192:C193"/>
    <mergeCell ref="D192:D193"/>
    <mergeCell ref="E192:E193"/>
    <mergeCell ref="F192:F193"/>
    <mergeCell ref="G192:G193"/>
    <mergeCell ref="H192:H193"/>
    <mergeCell ref="B190:B191"/>
    <mergeCell ref="C190:C191"/>
    <mergeCell ref="D190:D191"/>
    <mergeCell ref="E190:E191"/>
    <mergeCell ref="F190:F191"/>
    <mergeCell ref="G190:G191"/>
    <mergeCell ref="G186:G187"/>
    <mergeCell ref="H186:H187"/>
    <mergeCell ref="B188:B189"/>
    <mergeCell ref="C188:C189"/>
    <mergeCell ref="D188:D189"/>
    <mergeCell ref="E188:E189"/>
    <mergeCell ref="F188:F189"/>
    <mergeCell ref="G188:G189"/>
    <mergeCell ref="H188:H189"/>
    <mergeCell ref="G182:G183"/>
    <mergeCell ref="H182:H183"/>
    <mergeCell ref="B184:B185"/>
    <mergeCell ref="C184:C185"/>
    <mergeCell ref="D184:D185"/>
    <mergeCell ref="E184:E185"/>
    <mergeCell ref="F184:F185"/>
    <mergeCell ref="G184:G185"/>
    <mergeCell ref="H184:H185"/>
    <mergeCell ref="A182:A213"/>
    <mergeCell ref="B182:B183"/>
    <mergeCell ref="C182:C183"/>
    <mergeCell ref="D182:D183"/>
    <mergeCell ref="E182:E183"/>
    <mergeCell ref="F182:F183"/>
    <mergeCell ref="B186:B187"/>
    <mergeCell ref="C186:C187"/>
    <mergeCell ref="D186:D187"/>
    <mergeCell ref="E186:E187"/>
    <mergeCell ref="F186:F187"/>
    <mergeCell ref="H174:H175"/>
    <mergeCell ref="B176:B177"/>
    <mergeCell ref="C176:C177"/>
    <mergeCell ref="D176:D177"/>
    <mergeCell ref="E176:E177"/>
    <mergeCell ref="F176:F177"/>
    <mergeCell ref="G176:G177"/>
    <mergeCell ref="H176:H177"/>
    <mergeCell ref="B174:B175"/>
    <mergeCell ref="C174:C175"/>
    <mergeCell ref="D174:D175"/>
    <mergeCell ref="E174:E175"/>
    <mergeCell ref="F174:F175"/>
    <mergeCell ref="G174:G175"/>
    <mergeCell ref="H170:H171"/>
    <mergeCell ref="B172:B173"/>
    <mergeCell ref="C172:C173"/>
    <mergeCell ref="D172:D173"/>
    <mergeCell ref="E172:E173"/>
    <mergeCell ref="F172:F173"/>
    <mergeCell ref="G172:G173"/>
    <mergeCell ref="H172:H173"/>
    <mergeCell ref="B170:B171"/>
    <mergeCell ref="C170:C171"/>
    <mergeCell ref="D170:D171"/>
    <mergeCell ref="E170:E171"/>
    <mergeCell ref="F170:F171"/>
    <mergeCell ref="G170:G171"/>
    <mergeCell ref="H166:H167"/>
    <mergeCell ref="B168:B169"/>
    <mergeCell ref="C168:C169"/>
    <mergeCell ref="D168:D169"/>
    <mergeCell ref="E168:E169"/>
    <mergeCell ref="F168:F169"/>
    <mergeCell ref="G168:G169"/>
    <mergeCell ref="H168:H169"/>
    <mergeCell ref="B166:B167"/>
    <mergeCell ref="C166:C167"/>
    <mergeCell ref="D166:D167"/>
    <mergeCell ref="E166:E167"/>
    <mergeCell ref="F166:F167"/>
    <mergeCell ref="G166:G167"/>
    <mergeCell ref="H162:H163"/>
    <mergeCell ref="B164:B165"/>
    <mergeCell ref="C164:C165"/>
    <mergeCell ref="D164:D165"/>
    <mergeCell ref="E164:E165"/>
    <mergeCell ref="F164:F165"/>
    <mergeCell ref="G164:G165"/>
    <mergeCell ref="H164:H165"/>
    <mergeCell ref="B162:B163"/>
    <mergeCell ref="C162:C163"/>
    <mergeCell ref="D162:D163"/>
    <mergeCell ref="E162:E163"/>
    <mergeCell ref="F162:F163"/>
    <mergeCell ref="G162:G163"/>
    <mergeCell ref="H158:H159"/>
    <mergeCell ref="B160:B161"/>
    <mergeCell ref="C160:C161"/>
    <mergeCell ref="D160:D161"/>
    <mergeCell ref="E160:E161"/>
    <mergeCell ref="F160:F161"/>
    <mergeCell ref="G160:G161"/>
    <mergeCell ref="H160:H161"/>
    <mergeCell ref="B158:B159"/>
    <mergeCell ref="C158:C159"/>
    <mergeCell ref="D158:D159"/>
    <mergeCell ref="E158:E159"/>
    <mergeCell ref="F158:F159"/>
    <mergeCell ref="G158:G159"/>
    <mergeCell ref="H154:H155"/>
    <mergeCell ref="B156:B157"/>
    <mergeCell ref="C156:C157"/>
    <mergeCell ref="D156:D157"/>
    <mergeCell ref="E156:E157"/>
    <mergeCell ref="F156:F157"/>
    <mergeCell ref="G156:G157"/>
    <mergeCell ref="H156:H157"/>
    <mergeCell ref="B154:B155"/>
    <mergeCell ref="C154:C155"/>
    <mergeCell ref="D154:D155"/>
    <mergeCell ref="E154:E155"/>
    <mergeCell ref="F154:F155"/>
    <mergeCell ref="G154:G155"/>
    <mergeCell ref="H150:H151"/>
    <mergeCell ref="B152:B153"/>
    <mergeCell ref="C152:C153"/>
    <mergeCell ref="D152:D153"/>
    <mergeCell ref="E152:E153"/>
    <mergeCell ref="F152:F153"/>
    <mergeCell ref="G152:G153"/>
    <mergeCell ref="H152:H153"/>
    <mergeCell ref="B150:B151"/>
    <mergeCell ref="C150:C151"/>
    <mergeCell ref="D150:D151"/>
    <mergeCell ref="E150:E151"/>
    <mergeCell ref="F150:F151"/>
    <mergeCell ref="G150:G151"/>
    <mergeCell ref="C148:C149"/>
    <mergeCell ref="D148:D149"/>
    <mergeCell ref="E148:E149"/>
    <mergeCell ref="F148:F149"/>
    <mergeCell ref="G148:G149"/>
    <mergeCell ref="H148:H149"/>
    <mergeCell ref="K115:K116"/>
    <mergeCell ref="A146:A177"/>
    <mergeCell ref="B146:B147"/>
    <mergeCell ref="C146:C147"/>
    <mergeCell ref="D146:D147"/>
    <mergeCell ref="E146:E147"/>
    <mergeCell ref="F146:F147"/>
    <mergeCell ref="G146:G147"/>
    <mergeCell ref="H146:H147"/>
    <mergeCell ref="B148:B149"/>
    <mergeCell ref="H138:H139"/>
    <mergeCell ref="B140:B141"/>
    <mergeCell ref="C140:C141"/>
    <mergeCell ref="D140:D141"/>
    <mergeCell ref="E140:E141"/>
    <mergeCell ref="F140:F141"/>
    <mergeCell ref="G140:G141"/>
    <mergeCell ref="H140:H141"/>
    <mergeCell ref="G138:G139"/>
    <mergeCell ref="H134:H135"/>
    <mergeCell ref="B136:B137"/>
    <mergeCell ref="C136:C137"/>
    <mergeCell ref="D136:D137"/>
    <mergeCell ref="E136:E137"/>
    <mergeCell ref="F136:F137"/>
    <mergeCell ref="G136:G137"/>
    <mergeCell ref="H136:H137"/>
    <mergeCell ref="B134:B135"/>
    <mergeCell ref="C134:C135"/>
    <mergeCell ref="D134:D135"/>
    <mergeCell ref="E134:E135"/>
    <mergeCell ref="F134:F135"/>
    <mergeCell ref="G134:G135"/>
    <mergeCell ref="H130:H131"/>
    <mergeCell ref="B132:B133"/>
    <mergeCell ref="C132:C133"/>
    <mergeCell ref="D132:D133"/>
    <mergeCell ref="E132:E133"/>
    <mergeCell ref="F132:F133"/>
    <mergeCell ref="G132:G133"/>
    <mergeCell ref="H132:H133"/>
    <mergeCell ref="B130:B131"/>
    <mergeCell ref="C130:C131"/>
    <mergeCell ref="D130:D131"/>
    <mergeCell ref="E130:E131"/>
    <mergeCell ref="F130:F131"/>
    <mergeCell ref="G130:G131"/>
    <mergeCell ref="H126:H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H122:H123"/>
    <mergeCell ref="B124:B125"/>
    <mergeCell ref="C124:C125"/>
    <mergeCell ref="D124:D125"/>
    <mergeCell ref="E124:E125"/>
    <mergeCell ref="F124:F125"/>
    <mergeCell ref="G124:G125"/>
    <mergeCell ref="H124:H125"/>
    <mergeCell ref="B122:B123"/>
    <mergeCell ref="C122:C123"/>
    <mergeCell ref="D122:D123"/>
    <mergeCell ref="E122:E123"/>
    <mergeCell ref="F122:F123"/>
    <mergeCell ref="G122:G123"/>
    <mergeCell ref="H118:H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G114:G115"/>
    <mergeCell ref="H114:H115"/>
    <mergeCell ref="B116:B117"/>
    <mergeCell ref="C116:C117"/>
    <mergeCell ref="D116:D117"/>
    <mergeCell ref="E116:E117"/>
    <mergeCell ref="F116:F117"/>
    <mergeCell ref="G116:G117"/>
    <mergeCell ref="H116:H117"/>
    <mergeCell ref="G110:G111"/>
    <mergeCell ref="H110:H111"/>
    <mergeCell ref="B112:B113"/>
    <mergeCell ref="C112:C113"/>
    <mergeCell ref="D112:D113"/>
    <mergeCell ref="E112:E113"/>
    <mergeCell ref="F112:F113"/>
    <mergeCell ref="G112:G113"/>
    <mergeCell ref="H112:H113"/>
    <mergeCell ref="A110:A141"/>
    <mergeCell ref="B110:B111"/>
    <mergeCell ref="C110:C111"/>
    <mergeCell ref="D110:D111"/>
    <mergeCell ref="E110:E111"/>
    <mergeCell ref="F110:F111"/>
    <mergeCell ref="B114:B115"/>
    <mergeCell ref="C114:C115"/>
    <mergeCell ref="D114:D115"/>
    <mergeCell ref="E114:E115"/>
    <mergeCell ref="F114:F115"/>
    <mergeCell ref="B138:B139"/>
    <mergeCell ref="C138:C139"/>
    <mergeCell ref="D138:D139"/>
    <mergeCell ref="E138:E139"/>
    <mergeCell ref="F138:F139"/>
    <mergeCell ref="H102:H103"/>
    <mergeCell ref="B104:B105"/>
    <mergeCell ref="C104:C105"/>
    <mergeCell ref="D104:D105"/>
    <mergeCell ref="E104:E105"/>
    <mergeCell ref="F104:F105"/>
    <mergeCell ref="G104:G105"/>
    <mergeCell ref="H104:H105"/>
    <mergeCell ref="B102:B103"/>
    <mergeCell ref="C102:C103"/>
    <mergeCell ref="D102:D103"/>
    <mergeCell ref="E102:E103"/>
    <mergeCell ref="F102:F103"/>
    <mergeCell ref="G102:G103"/>
    <mergeCell ref="H98:H99"/>
    <mergeCell ref="B100:B101"/>
    <mergeCell ref="C100:C101"/>
    <mergeCell ref="D100:D101"/>
    <mergeCell ref="E100:E101"/>
    <mergeCell ref="F100:F101"/>
    <mergeCell ref="G100:G101"/>
    <mergeCell ref="H100:H101"/>
    <mergeCell ref="B98:B99"/>
    <mergeCell ref="C98:C99"/>
    <mergeCell ref="D98:D99"/>
    <mergeCell ref="E98:E99"/>
    <mergeCell ref="F98:F99"/>
    <mergeCell ref="G98:G99"/>
    <mergeCell ref="H94:H95"/>
    <mergeCell ref="B96:B97"/>
    <mergeCell ref="C96:C97"/>
    <mergeCell ref="D96:D97"/>
    <mergeCell ref="E96:E97"/>
    <mergeCell ref="F96:F97"/>
    <mergeCell ref="G96:G97"/>
    <mergeCell ref="H96:H97"/>
    <mergeCell ref="B94:B95"/>
    <mergeCell ref="C94:C95"/>
    <mergeCell ref="D94:D95"/>
    <mergeCell ref="E94:E95"/>
    <mergeCell ref="F94:F95"/>
    <mergeCell ref="G94:G95"/>
    <mergeCell ref="H90:H91"/>
    <mergeCell ref="B92:B93"/>
    <mergeCell ref="C92:C93"/>
    <mergeCell ref="D92:D93"/>
    <mergeCell ref="E92:E93"/>
    <mergeCell ref="F92:F93"/>
    <mergeCell ref="G92:G93"/>
    <mergeCell ref="H92:H93"/>
    <mergeCell ref="B90:B91"/>
    <mergeCell ref="C90:C91"/>
    <mergeCell ref="D90:D91"/>
    <mergeCell ref="E90:E91"/>
    <mergeCell ref="F90:F91"/>
    <mergeCell ref="G90:G91"/>
    <mergeCell ref="B86:B87"/>
    <mergeCell ref="C86:C87"/>
    <mergeCell ref="D86:D87"/>
    <mergeCell ref="E86:E87"/>
    <mergeCell ref="F86:F87"/>
    <mergeCell ref="G86:G87"/>
    <mergeCell ref="H86:H87"/>
    <mergeCell ref="B88:B89"/>
    <mergeCell ref="C88:C89"/>
    <mergeCell ref="D88:D89"/>
    <mergeCell ref="E88:E89"/>
    <mergeCell ref="F88:F89"/>
    <mergeCell ref="G88:G89"/>
    <mergeCell ref="H88:H89"/>
    <mergeCell ref="B82:B83"/>
    <mergeCell ref="C82:C83"/>
    <mergeCell ref="D82:D83"/>
    <mergeCell ref="E82:E83"/>
    <mergeCell ref="F82:F83"/>
    <mergeCell ref="B84:B85"/>
    <mergeCell ref="C84:C85"/>
    <mergeCell ref="D84:D85"/>
    <mergeCell ref="E84:E85"/>
    <mergeCell ref="F84:F85"/>
    <mergeCell ref="F76:F77"/>
    <mergeCell ref="B78:B79"/>
    <mergeCell ref="C78:C79"/>
    <mergeCell ref="D78:D79"/>
    <mergeCell ref="E78:E79"/>
    <mergeCell ref="F78:F79"/>
    <mergeCell ref="E68:E69"/>
    <mergeCell ref="F68:F69"/>
    <mergeCell ref="B80:B81"/>
    <mergeCell ref="C80:C81"/>
    <mergeCell ref="D80:D81"/>
    <mergeCell ref="E80:E81"/>
    <mergeCell ref="F80:F81"/>
    <mergeCell ref="C60:C61"/>
    <mergeCell ref="D60:D61"/>
    <mergeCell ref="E60:E61"/>
    <mergeCell ref="F60:F61"/>
    <mergeCell ref="A74:A105"/>
    <mergeCell ref="B74:B75"/>
    <mergeCell ref="C74:C75"/>
    <mergeCell ref="D74:D75"/>
    <mergeCell ref="E74:E75"/>
    <mergeCell ref="F74:F75"/>
    <mergeCell ref="B76:B77"/>
    <mergeCell ref="C76:C77"/>
    <mergeCell ref="C64:C65"/>
    <mergeCell ref="D64:D65"/>
    <mergeCell ref="E64:E65"/>
    <mergeCell ref="F64:F65"/>
    <mergeCell ref="C66:C67"/>
    <mergeCell ref="D66:D67"/>
    <mergeCell ref="E66:E67"/>
    <mergeCell ref="F66:F67"/>
    <mergeCell ref="C68:C69"/>
    <mergeCell ref="D68:D69"/>
    <mergeCell ref="D76:D77"/>
    <mergeCell ref="E76:E77"/>
    <mergeCell ref="C46:C47"/>
    <mergeCell ref="D46:D47"/>
    <mergeCell ref="E46:E47"/>
    <mergeCell ref="F46:F47"/>
    <mergeCell ref="C48:C49"/>
    <mergeCell ref="D48:D49"/>
    <mergeCell ref="E48:E49"/>
    <mergeCell ref="F48:F49"/>
    <mergeCell ref="C44:C45"/>
    <mergeCell ref="D44:D45"/>
    <mergeCell ref="E44:E45"/>
    <mergeCell ref="C40:C41"/>
    <mergeCell ref="D40:D41"/>
    <mergeCell ref="E40:E41"/>
    <mergeCell ref="F40:F41"/>
    <mergeCell ref="C42:C43"/>
    <mergeCell ref="D42:D43"/>
    <mergeCell ref="E42:E43"/>
    <mergeCell ref="F42:F43"/>
    <mergeCell ref="C38:C39"/>
    <mergeCell ref="D38:D39"/>
    <mergeCell ref="E38:E39"/>
    <mergeCell ref="C62:C63"/>
    <mergeCell ref="D62:D63"/>
    <mergeCell ref="E62:E63"/>
    <mergeCell ref="F62:F63"/>
    <mergeCell ref="C56:C57"/>
    <mergeCell ref="D56:D57"/>
    <mergeCell ref="E56:E57"/>
    <mergeCell ref="C50:C51"/>
    <mergeCell ref="D50:D51"/>
    <mergeCell ref="E50:E51"/>
    <mergeCell ref="F50:F51"/>
    <mergeCell ref="C52:C53"/>
    <mergeCell ref="D52:D53"/>
    <mergeCell ref="E52:E53"/>
    <mergeCell ref="F52:F53"/>
    <mergeCell ref="C54:C55"/>
    <mergeCell ref="D54:D55"/>
    <mergeCell ref="E54:E55"/>
    <mergeCell ref="F54:F55"/>
    <mergeCell ref="F56:F57"/>
    <mergeCell ref="C58:C59"/>
    <mergeCell ref="D58:D59"/>
    <mergeCell ref="E58:E59"/>
    <mergeCell ref="F58:F59"/>
    <mergeCell ref="B60:B61"/>
    <mergeCell ref="B62:B63"/>
    <mergeCell ref="B64:B65"/>
    <mergeCell ref="B66:B67"/>
    <mergeCell ref="B68:B69"/>
    <mergeCell ref="B48:B49"/>
    <mergeCell ref="B50:B51"/>
    <mergeCell ref="B52:B53"/>
    <mergeCell ref="B54:B55"/>
    <mergeCell ref="B56:B57"/>
    <mergeCell ref="B58:B59"/>
    <mergeCell ref="H78:H79"/>
    <mergeCell ref="H80:H81"/>
    <mergeCell ref="H82:H83"/>
    <mergeCell ref="H84:H85"/>
    <mergeCell ref="A38:A69"/>
    <mergeCell ref="B38:B39"/>
    <mergeCell ref="B40:B41"/>
    <mergeCell ref="B42:B43"/>
    <mergeCell ref="B44:B45"/>
    <mergeCell ref="B46:B47"/>
    <mergeCell ref="H66:H67"/>
    <mergeCell ref="H68:H69"/>
    <mergeCell ref="H74:H75"/>
    <mergeCell ref="H76:H77"/>
    <mergeCell ref="H54:H55"/>
    <mergeCell ref="H56:H57"/>
    <mergeCell ref="H58:H59"/>
    <mergeCell ref="H60:H61"/>
    <mergeCell ref="H62:H63"/>
    <mergeCell ref="H64:H65"/>
    <mergeCell ref="G76:G77"/>
    <mergeCell ref="G78:G79"/>
    <mergeCell ref="G80:G81"/>
    <mergeCell ref="G82:G83"/>
    <mergeCell ref="G84:G85"/>
    <mergeCell ref="H38:H39"/>
    <mergeCell ref="H40:H41"/>
    <mergeCell ref="H42:H43"/>
    <mergeCell ref="H44:H45"/>
    <mergeCell ref="G68:G69"/>
    <mergeCell ref="G74:G75"/>
    <mergeCell ref="H46:H47"/>
    <mergeCell ref="H48:H49"/>
    <mergeCell ref="H50:H51"/>
    <mergeCell ref="H52:H53"/>
    <mergeCell ref="G64:G65"/>
    <mergeCell ref="G66:G67"/>
    <mergeCell ref="G52:G53"/>
    <mergeCell ref="G54:G55"/>
    <mergeCell ref="G56:G57"/>
    <mergeCell ref="G58:G59"/>
    <mergeCell ref="G60:G61"/>
    <mergeCell ref="G62:G63"/>
    <mergeCell ref="G40:G41"/>
    <mergeCell ref="G42:G43"/>
    <mergeCell ref="G44:G45"/>
    <mergeCell ref="G46:G47"/>
    <mergeCell ref="G48:G49"/>
    <mergeCell ref="G50:G51"/>
    <mergeCell ref="G38:G39"/>
    <mergeCell ref="F28:F29"/>
    <mergeCell ref="F30:F31"/>
    <mergeCell ref="F32:F33"/>
    <mergeCell ref="F34:F35"/>
    <mergeCell ref="F16:F17"/>
    <mergeCell ref="F18:F19"/>
    <mergeCell ref="F20:F21"/>
    <mergeCell ref="F22:F23"/>
    <mergeCell ref="F24:F25"/>
    <mergeCell ref="F26:F27"/>
    <mergeCell ref="F38:F39"/>
    <mergeCell ref="F44:F45"/>
    <mergeCell ref="E34:E35"/>
    <mergeCell ref="F4:F5"/>
    <mergeCell ref="F6:F7"/>
    <mergeCell ref="F8:F9"/>
    <mergeCell ref="F10:F11"/>
    <mergeCell ref="F12:F13"/>
    <mergeCell ref="F14:F15"/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E12:E13"/>
    <mergeCell ref="D14:D15"/>
    <mergeCell ref="E14:E15"/>
    <mergeCell ref="D16:D17"/>
    <mergeCell ref="E16:E17"/>
    <mergeCell ref="D18:D19"/>
    <mergeCell ref="E18:E19"/>
    <mergeCell ref="C34:C35"/>
    <mergeCell ref="D4:D5"/>
    <mergeCell ref="E4:E5"/>
    <mergeCell ref="D6:D7"/>
    <mergeCell ref="E6:E7"/>
    <mergeCell ref="D8:D9"/>
    <mergeCell ref="E8:E9"/>
    <mergeCell ref="D10:D11"/>
    <mergeCell ref="E10:E11"/>
    <mergeCell ref="D12:D13"/>
    <mergeCell ref="C22:C23"/>
    <mergeCell ref="C24:C25"/>
    <mergeCell ref="C26:C27"/>
    <mergeCell ref="C28:C29"/>
    <mergeCell ref="C30:C31"/>
    <mergeCell ref="C32:C33"/>
    <mergeCell ref="D32:D33"/>
    <mergeCell ref="E32:E33"/>
    <mergeCell ref="D34:D3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A4:A3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34:B35"/>
    <mergeCell ref="B22:B23"/>
    <mergeCell ref="B24:B25"/>
    <mergeCell ref="B26:B27"/>
    <mergeCell ref="B28:B29"/>
    <mergeCell ref="B30:B31"/>
    <mergeCell ref="B32:B3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F31" sqref="F31"/>
    </sheetView>
  </sheetViews>
  <sheetFormatPr baseColWidth="10" defaultRowHeight="15"/>
  <cols>
    <col min="3" max="3" width="27.28515625" customWidth="1"/>
    <col min="4" max="4" width="28.28515625" customWidth="1"/>
    <col min="5" max="5" width="28" customWidth="1"/>
  </cols>
  <sheetData>
    <row r="1" spans="1:12">
      <c r="A1" s="107" t="s">
        <v>25</v>
      </c>
      <c r="B1" s="108" t="s">
        <v>172</v>
      </c>
      <c r="C1" s="108" t="s">
        <v>156</v>
      </c>
      <c r="D1" s="111" t="s">
        <v>157</v>
      </c>
      <c r="E1" s="109" t="s">
        <v>109</v>
      </c>
    </row>
    <row r="2" spans="1:12" ht="15.75" thickBot="1">
      <c r="A2" s="110" t="s">
        <v>109</v>
      </c>
      <c r="B2" s="179">
        <f>'RESUMEN '!E15</f>
        <v>486.99984999999998</v>
      </c>
      <c r="C2" s="179">
        <f>'RESUMEN '!E16</f>
        <v>2324.9992999999999</v>
      </c>
      <c r="D2" s="187">
        <f>'RESUMEN '!E17</f>
        <v>2595.9992199999997</v>
      </c>
      <c r="E2" s="188">
        <f>B2+C2+D2</f>
        <v>5407.9983699999993</v>
      </c>
    </row>
    <row r="5" spans="1:12" ht="15.75" thickBot="1"/>
    <row r="6" spans="1:12">
      <c r="A6" s="334" t="s">
        <v>135</v>
      </c>
      <c r="B6" s="335"/>
      <c r="C6" s="335"/>
      <c r="D6" s="335"/>
      <c r="E6" s="335"/>
      <c r="F6" s="335"/>
      <c r="G6" s="335"/>
      <c r="H6" s="336"/>
      <c r="I6" s="181"/>
    </row>
    <row r="7" spans="1:12">
      <c r="A7" s="197" t="s">
        <v>129</v>
      </c>
      <c r="B7" s="198" t="s">
        <v>130</v>
      </c>
      <c r="C7" s="198" t="s">
        <v>131</v>
      </c>
      <c r="D7" s="198" t="s">
        <v>132</v>
      </c>
      <c r="E7" s="198" t="s">
        <v>133</v>
      </c>
      <c r="F7" s="198" t="s">
        <v>172</v>
      </c>
      <c r="G7" s="198" t="s">
        <v>156</v>
      </c>
      <c r="H7" s="198" t="s">
        <v>157</v>
      </c>
      <c r="I7" s="199" t="s">
        <v>134</v>
      </c>
    </row>
    <row r="8" spans="1:12">
      <c r="A8" s="189">
        <v>3221</v>
      </c>
      <c r="B8" s="190">
        <v>44540</v>
      </c>
      <c r="C8" s="189" t="s">
        <v>173</v>
      </c>
      <c r="D8" s="189" t="s">
        <v>174</v>
      </c>
      <c r="E8" s="191">
        <v>9.7589800000000004E-2</v>
      </c>
      <c r="F8" s="192">
        <f>E8*B2</f>
        <v>47.526217961530001</v>
      </c>
      <c r="G8" s="192">
        <f>E8*C2</f>
        <v>226.89621668714</v>
      </c>
      <c r="H8" s="192">
        <f>E8*D2</f>
        <v>253.34304467995599</v>
      </c>
      <c r="I8" s="192">
        <f>F8+G8+H8</f>
        <v>527.76547932862604</v>
      </c>
    </row>
    <row r="9" spans="1:12">
      <c r="A9" s="189"/>
      <c r="B9" s="189"/>
      <c r="C9" s="189"/>
      <c r="D9" s="189"/>
      <c r="E9" s="193">
        <v>9.5789799999999994E-2</v>
      </c>
      <c r="F9" s="192">
        <f>E9*B2</f>
        <v>46.649618231529999</v>
      </c>
      <c r="G9" s="192">
        <f>E9*C2</f>
        <v>222.71121794713997</v>
      </c>
      <c r="H9" s="192">
        <f>E9*D2</f>
        <v>248.67024608395596</v>
      </c>
      <c r="I9" s="192">
        <f>F9+G9+H9</f>
        <v>518.03108226262589</v>
      </c>
    </row>
    <row r="10" spans="1:12">
      <c r="A10" s="189"/>
      <c r="B10" s="189"/>
      <c r="C10" s="189"/>
      <c r="D10" s="189"/>
      <c r="E10" s="189"/>
      <c r="F10" s="192">
        <f>F8-F9</f>
        <v>0.87659973000000235</v>
      </c>
      <c r="G10" s="192">
        <f t="shared" ref="G10:H10" si="0">G8-G9</f>
        <v>4.1849987400000259</v>
      </c>
      <c r="H10" s="192">
        <f t="shared" si="0"/>
        <v>4.6727985960000353</v>
      </c>
      <c r="I10" s="192">
        <f>F10+G10+H10</f>
        <v>9.7343970660000636</v>
      </c>
    </row>
    <row r="11" spans="1:12">
      <c r="A11" s="194">
        <v>176</v>
      </c>
      <c r="B11" s="195">
        <v>44585</v>
      </c>
      <c r="C11" s="194" t="s">
        <v>39</v>
      </c>
      <c r="D11" s="194" t="s">
        <v>176</v>
      </c>
      <c r="E11" s="194">
        <v>1.7368100000000001E-2</v>
      </c>
      <c r="F11" s="196">
        <f>B2*E11</f>
        <v>8.4582620947850007</v>
      </c>
      <c r="G11" s="196">
        <f>C2*E11</f>
        <v>40.380820342330004</v>
      </c>
      <c r="H11" s="196">
        <f>D2*E11</f>
        <v>45.087574052881997</v>
      </c>
      <c r="I11" s="196">
        <f>E2*E11</f>
        <v>93.926656489996986</v>
      </c>
    </row>
    <row r="12" spans="1:12">
      <c r="A12" s="189">
        <v>178</v>
      </c>
      <c r="B12" s="190">
        <v>44585</v>
      </c>
      <c r="C12" s="189" t="s">
        <v>163</v>
      </c>
      <c r="D12" s="189" t="s">
        <v>177</v>
      </c>
      <c r="E12" s="189">
        <v>2.15E-3</v>
      </c>
      <c r="F12" s="192">
        <f t="shared" ref="F12:F19" si="1">$B$2*E12</f>
        <v>1.0470496775</v>
      </c>
      <c r="G12" s="192">
        <f t="shared" ref="G12:G19" si="2">$C$2*E12</f>
        <v>4.9987484950000001</v>
      </c>
      <c r="H12" s="192">
        <f t="shared" ref="H12:H19" si="3">$D$2*E12</f>
        <v>5.5813983229999993</v>
      </c>
      <c r="I12" s="192">
        <f t="shared" ref="I12:I19" si="4">$E$2*E12</f>
        <v>11.627196495499998</v>
      </c>
    </row>
    <row r="13" spans="1:12">
      <c r="A13" s="194">
        <v>179</v>
      </c>
      <c r="B13" s="195">
        <v>44585</v>
      </c>
      <c r="C13" s="194" t="s">
        <v>163</v>
      </c>
      <c r="D13" s="194" t="s">
        <v>177</v>
      </c>
      <c r="E13" s="194">
        <v>3.0000000000000001E-3</v>
      </c>
      <c r="F13" s="196">
        <f t="shared" si="1"/>
        <v>1.4609995499999999</v>
      </c>
      <c r="G13" s="196">
        <f t="shared" si="2"/>
        <v>6.9749979</v>
      </c>
      <c r="H13" s="196">
        <f t="shared" si="3"/>
        <v>7.7879976599999994</v>
      </c>
      <c r="I13" s="196">
        <f t="shared" si="4"/>
        <v>16.223995109999997</v>
      </c>
    </row>
    <row r="14" spans="1:12">
      <c r="A14" s="189">
        <v>180</v>
      </c>
      <c r="B14" s="190">
        <v>44585</v>
      </c>
      <c r="C14" s="189" t="s">
        <v>163</v>
      </c>
      <c r="D14" s="189" t="s">
        <v>177</v>
      </c>
      <c r="E14" s="189">
        <v>3.0000000000000001E-3</v>
      </c>
      <c r="F14" s="192">
        <f t="shared" si="1"/>
        <v>1.4609995499999999</v>
      </c>
      <c r="G14" s="192">
        <f t="shared" si="2"/>
        <v>6.9749979</v>
      </c>
      <c r="H14" s="192">
        <f t="shared" si="3"/>
        <v>7.7879976599999994</v>
      </c>
      <c r="I14" s="192">
        <f t="shared" si="4"/>
        <v>16.223995109999997</v>
      </c>
    </row>
    <row r="15" spans="1:12">
      <c r="A15" s="194">
        <v>181</v>
      </c>
      <c r="B15" s="195">
        <v>44585</v>
      </c>
      <c r="C15" s="194" t="s">
        <v>163</v>
      </c>
      <c r="D15" s="194" t="s">
        <v>177</v>
      </c>
      <c r="E15" s="194">
        <v>3.0000000000000001E-3</v>
      </c>
      <c r="F15" s="196">
        <f t="shared" si="1"/>
        <v>1.4609995499999999</v>
      </c>
      <c r="G15" s="196">
        <f t="shared" si="2"/>
        <v>6.9749979</v>
      </c>
      <c r="H15" s="196">
        <f t="shared" si="3"/>
        <v>7.7879976599999994</v>
      </c>
      <c r="I15" s="196">
        <f t="shared" si="4"/>
        <v>16.223995109999997</v>
      </c>
      <c r="L15" s="204"/>
    </row>
    <row r="16" spans="1:12">
      <c r="A16" s="189">
        <v>182</v>
      </c>
      <c r="B16" s="190">
        <v>44585</v>
      </c>
      <c r="C16" s="189" t="s">
        <v>163</v>
      </c>
      <c r="D16" s="189" t="s">
        <v>177</v>
      </c>
      <c r="E16" s="189">
        <v>3.0000000000000001E-3</v>
      </c>
      <c r="F16" s="192">
        <f t="shared" si="1"/>
        <v>1.4609995499999999</v>
      </c>
      <c r="G16" s="192">
        <f t="shared" si="2"/>
        <v>6.9749979</v>
      </c>
      <c r="H16" s="192">
        <f t="shared" si="3"/>
        <v>7.7879976599999994</v>
      </c>
      <c r="I16" s="192">
        <f t="shared" si="4"/>
        <v>16.223995109999997</v>
      </c>
    </row>
    <row r="17" spans="1:9">
      <c r="A17" s="194">
        <v>183</v>
      </c>
      <c r="B17" s="195">
        <v>44585</v>
      </c>
      <c r="C17" s="194" t="s">
        <v>163</v>
      </c>
      <c r="D17" s="194" t="s">
        <v>177</v>
      </c>
      <c r="E17" s="194">
        <v>4.4999999999999997E-3</v>
      </c>
      <c r="F17" s="196">
        <f t="shared" si="1"/>
        <v>2.1914993249999997</v>
      </c>
      <c r="G17" s="196">
        <f t="shared" si="2"/>
        <v>10.462496849999999</v>
      </c>
      <c r="H17" s="196">
        <f t="shared" si="3"/>
        <v>11.681996489999998</v>
      </c>
      <c r="I17" s="196">
        <f t="shared" si="4"/>
        <v>24.335992664999996</v>
      </c>
    </row>
    <row r="18" spans="1:9">
      <c r="A18" s="189">
        <v>184</v>
      </c>
      <c r="B18" s="190">
        <v>44585</v>
      </c>
      <c r="C18" s="189" t="s">
        <v>163</v>
      </c>
      <c r="D18" s="189" t="s">
        <v>177</v>
      </c>
      <c r="E18" s="189">
        <v>1.2E-2</v>
      </c>
      <c r="F18" s="192">
        <f t="shared" si="1"/>
        <v>5.8439981999999997</v>
      </c>
      <c r="G18" s="192">
        <f t="shared" si="2"/>
        <v>27.8999916</v>
      </c>
      <c r="H18" s="192">
        <f t="shared" si="3"/>
        <v>31.151990639999998</v>
      </c>
      <c r="I18" s="192">
        <f t="shared" si="4"/>
        <v>64.895980439999988</v>
      </c>
    </row>
    <row r="19" spans="1:9">
      <c r="A19" s="194">
        <v>185</v>
      </c>
      <c r="B19" s="195">
        <v>44585</v>
      </c>
      <c r="C19" s="194" t="s">
        <v>163</v>
      </c>
      <c r="D19" s="194" t="s">
        <v>177</v>
      </c>
      <c r="E19" s="201">
        <v>4.4999999999999997E-3</v>
      </c>
      <c r="F19" s="202">
        <f t="shared" si="1"/>
        <v>2.1914993249999997</v>
      </c>
      <c r="G19" s="202">
        <f t="shared" si="2"/>
        <v>10.462496849999999</v>
      </c>
      <c r="H19" s="202">
        <f t="shared" si="3"/>
        <v>11.681996489999998</v>
      </c>
      <c r="I19" s="196">
        <f t="shared" si="4"/>
        <v>24.335992664999996</v>
      </c>
    </row>
    <row r="20" spans="1:9">
      <c r="A20" s="189">
        <v>186</v>
      </c>
      <c r="B20" s="190">
        <v>44585</v>
      </c>
      <c r="C20" s="189" t="s">
        <v>163</v>
      </c>
      <c r="D20" s="189" t="s">
        <v>177</v>
      </c>
      <c r="E20" s="200">
        <v>1.5E-3</v>
      </c>
      <c r="F20" s="203">
        <f t="shared" ref="F20:F27" si="5">$B$2*E20</f>
        <v>0.73049977499999996</v>
      </c>
      <c r="G20" s="203">
        <f t="shared" ref="G20:G27" si="6">$C$2*E20</f>
        <v>3.48749895</v>
      </c>
      <c r="H20" s="203">
        <f t="shared" ref="H20:H27" si="7">$D$2*E20</f>
        <v>3.8939988299999997</v>
      </c>
      <c r="I20" s="192">
        <f t="shared" ref="I20:I27" si="8">$E$2*E20</f>
        <v>8.1119975549999985</v>
      </c>
    </row>
    <row r="21" spans="1:9">
      <c r="A21" s="194">
        <v>187</v>
      </c>
      <c r="B21" s="195">
        <v>44585</v>
      </c>
      <c r="C21" s="194" t="s">
        <v>163</v>
      </c>
      <c r="D21" s="194" t="s">
        <v>177</v>
      </c>
      <c r="E21" s="201">
        <v>1.5E-3</v>
      </c>
      <c r="F21" s="202">
        <f t="shared" si="5"/>
        <v>0.73049977499999996</v>
      </c>
      <c r="G21" s="202">
        <f t="shared" si="6"/>
        <v>3.48749895</v>
      </c>
      <c r="H21" s="202">
        <f t="shared" si="7"/>
        <v>3.8939988299999997</v>
      </c>
      <c r="I21" s="196">
        <f t="shared" si="8"/>
        <v>8.1119975549999985</v>
      </c>
    </row>
    <row r="22" spans="1:9">
      <c r="A22" s="189">
        <v>188</v>
      </c>
      <c r="B22" s="190">
        <v>44585</v>
      </c>
      <c r="C22" s="189" t="s">
        <v>163</v>
      </c>
      <c r="D22" s="189" t="s">
        <v>177</v>
      </c>
      <c r="E22" s="200">
        <v>1.5E-3</v>
      </c>
      <c r="F22" s="203">
        <f t="shared" si="5"/>
        <v>0.73049977499999996</v>
      </c>
      <c r="G22" s="203">
        <f t="shared" si="6"/>
        <v>3.48749895</v>
      </c>
      <c r="H22" s="203">
        <f t="shared" si="7"/>
        <v>3.8939988299999997</v>
      </c>
      <c r="I22" s="192">
        <f t="shared" si="8"/>
        <v>8.1119975549999985</v>
      </c>
    </row>
    <row r="23" spans="1:9">
      <c r="A23" s="194">
        <v>189</v>
      </c>
      <c r="B23" s="195">
        <v>44585</v>
      </c>
      <c r="C23" s="194" t="s">
        <v>163</v>
      </c>
      <c r="D23" s="194" t="s">
        <v>177</v>
      </c>
      <c r="E23" s="201">
        <v>3.0000000000000001E-3</v>
      </c>
      <c r="F23" s="202">
        <f t="shared" si="5"/>
        <v>1.4609995499999999</v>
      </c>
      <c r="G23" s="202">
        <f t="shared" si="6"/>
        <v>6.9749979</v>
      </c>
      <c r="H23" s="202">
        <f t="shared" si="7"/>
        <v>7.7879976599999994</v>
      </c>
      <c r="I23" s="196">
        <f t="shared" si="8"/>
        <v>16.223995109999997</v>
      </c>
    </row>
    <row r="24" spans="1:9">
      <c r="A24" s="189">
        <v>190</v>
      </c>
      <c r="B24" s="190">
        <v>44585</v>
      </c>
      <c r="C24" s="189" t="s">
        <v>163</v>
      </c>
      <c r="D24" s="189" t="s">
        <v>177</v>
      </c>
      <c r="E24" s="200">
        <v>3.0000000000000001E-3</v>
      </c>
      <c r="F24" s="203">
        <f t="shared" si="5"/>
        <v>1.4609995499999999</v>
      </c>
      <c r="G24" s="203">
        <f t="shared" si="6"/>
        <v>6.9749979</v>
      </c>
      <c r="H24" s="203">
        <f t="shared" si="7"/>
        <v>7.7879976599999994</v>
      </c>
      <c r="I24" s="192">
        <f>$E$2*E24</f>
        <v>16.223995109999997</v>
      </c>
    </row>
    <row r="25" spans="1:9">
      <c r="A25" s="194">
        <v>671</v>
      </c>
      <c r="B25" s="195">
        <v>44648</v>
      </c>
      <c r="C25" s="201" t="s">
        <v>179</v>
      </c>
      <c r="D25" s="201" t="s">
        <v>178</v>
      </c>
      <c r="E25" s="201">
        <v>9.3999999999999997E-4</v>
      </c>
      <c r="F25" s="202">
        <f>$B$2*E25</f>
        <v>0.45777985899999996</v>
      </c>
      <c r="G25" s="202">
        <f>$C$2*E25</f>
        <v>2.185499342</v>
      </c>
      <c r="H25" s="202">
        <f>$D$2*E25</f>
        <v>2.4402392667999995</v>
      </c>
      <c r="I25" s="196">
        <f>$E$2*E25</f>
        <v>5.0835184677999994</v>
      </c>
    </row>
    <row r="26" spans="1:9">
      <c r="A26" s="189">
        <v>7</v>
      </c>
      <c r="B26" s="190">
        <v>44670</v>
      </c>
      <c r="C26" s="200" t="s">
        <v>40</v>
      </c>
      <c r="D26" s="200" t="s">
        <v>101</v>
      </c>
      <c r="E26" s="200">
        <v>3.8000000000000002E-4</v>
      </c>
      <c r="F26" s="200"/>
      <c r="G26" s="200"/>
      <c r="H26" s="200"/>
      <c r="I26" s="189">
        <f t="shared" si="8"/>
        <v>2.0550393805999998</v>
      </c>
    </row>
    <row r="27" spans="1:9">
      <c r="A27" s="194">
        <v>810</v>
      </c>
      <c r="B27" s="211">
        <v>44673</v>
      </c>
      <c r="C27" s="210" t="s">
        <v>180</v>
      </c>
      <c r="D27" s="210" t="s">
        <v>181</v>
      </c>
      <c r="E27" s="201">
        <v>3.2485699999999999E-2</v>
      </c>
      <c r="F27" s="201">
        <f t="shared" si="5"/>
        <v>15.820531027144998</v>
      </c>
      <c r="G27" s="201">
        <f t="shared" si="6"/>
        <v>75.529229760009997</v>
      </c>
      <c r="H27" s="201">
        <f t="shared" si="7"/>
        <v>84.332851861153983</v>
      </c>
      <c r="I27" s="194">
        <f t="shared" si="8"/>
        <v>175.68261264830898</v>
      </c>
    </row>
  </sheetData>
  <mergeCells count="1"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</vt:lpstr>
      <vt:lpstr>CUOTA ARTESANAL</vt:lpstr>
      <vt:lpstr>REMANENTE</vt:lpstr>
      <vt:lpstr>CESIONES INDIVIDUALES</vt:lpstr>
      <vt:lpstr>CUOTA LTP</vt:lpstr>
      <vt:lpstr>PESCA INVESTIGACION</vt:lpstr>
      <vt:lpstr>PAG. WEB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CEA TELLO, MARIO ANDRES</cp:lastModifiedBy>
  <dcterms:created xsi:type="dcterms:W3CDTF">2020-01-22T15:25:15Z</dcterms:created>
  <dcterms:modified xsi:type="dcterms:W3CDTF">2022-06-14T14:29:57Z</dcterms:modified>
</cp:coreProperties>
</file>