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-12" windowWidth="19260" windowHeight="5952" tabRatio="976" activeTab="4"/>
  </bookViews>
  <sheets>
    <sheet name="Resumen anual" sheetId="7" r:id="rId1"/>
    <sheet name="Resumen periodo" sheetId="6" r:id="rId2"/>
    <sheet name="Control Cuota Artesanal XV-IV" sheetId="3" r:id="rId3"/>
    <sheet name="Control Cuota Ind LTP XV-IV" sheetId="8" r:id="rId4"/>
    <sheet name="Control Cuota Licitada V-VIII" sheetId="9" r:id="rId5"/>
    <sheet name="P.Investigacion-Fauna Acomp" sheetId="17" r:id="rId6"/>
    <sheet name="Transa_LtpPep_Langocolorado" sheetId="14" r:id="rId7"/>
  </sheets>
  <externalReferences>
    <externalReference r:id="rId8"/>
    <externalReference r:id="rId9"/>
  </externalReferences>
  <definedNames>
    <definedName name="_xlnm.Print_Area" localSheetId="0">'Resumen anual'!$A$1:$J$17</definedName>
  </definedNames>
  <calcPr calcId="125725"/>
</workbook>
</file>

<file path=xl/calcChain.xml><?xml version="1.0" encoding="utf-8"?>
<calcChain xmlns="http://schemas.openxmlformats.org/spreadsheetml/2006/main">
  <c r="J24" i="3"/>
  <c r="I24"/>
  <c r="G24"/>
  <c r="E22" l="1"/>
  <c r="E21"/>
  <c r="H22" l="1"/>
  <c r="H21"/>
  <c r="F22"/>
  <c r="F21"/>
  <c r="M38" i="9"/>
  <c r="M37"/>
  <c r="B42" i="14"/>
  <c r="C11" i="9" s="1"/>
  <c r="B44" i="14"/>
  <c r="C13" i="9" s="1"/>
  <c r="B46" i="14"/>
  <c r="C15" i="9" s="1"/>
  <c r="B48" i="14"/>
  <c r="C17" i="9" s="1"/>
  <c r="B50" i="14"/>
  <c r="C19" i="9" s="1"/>
  <c r="B52" i="14"/>
  <c r="C21" i="9" s="1"/>
  <c r="B54" i="14"/>
  <c r="C23" i="9" s="1"/>
  <c r="B56" i="14"/>
  <c r="C25" i="9" s="1"/>
  <c r="B58" i="14"/>
  <c r="C27" i="9" s="1"/>
  <c r="B60" i="14"/>
  <c r="C29" i="9" s="1"/>
  <c r="B62" i="14"/>
  <c r="C31" i="9" s="1"/>
  <c r="B64" i="14"/>
  <c r="C33" i="9" s="1"/>
  <c r="B68" i="14"/>
  <c r="C37" i="9" s="1"/>
  <c r="B40" i="14"/>
  <c r="C9" i="9" s="1"/>
  <c r="B66" i="14"/>
  <c r="C35" i="9" s="1"/>
  <c r="B38" i="14"/>
  <c r="C7" i="9" s="1"/>
  <c r="E37"/>
  <c r="L10" i="8"/>
  <c r="L12"/>
  <c r="L14"/>
  <c r="L16"/>
  <c r="L18"/>
  <c r="L20"/>
  <c r="L22"/>
  <c r="L8"/>
  <c r="C9"/>
  <c r="C11"/>
  <c r="C13"/>
  <c r="C15"/>
  <c r="C17"/>
  <c r="C19"/>
  <c r="C21"/>
  <c r="C7"/>
  <c r="F10"/>
  <c r="F12"/>
  <c r="F14"/>
  <c r="F16"/>
  <c r="F18"/>
  <c r="F20"/>
  <c r="F22"/>
  <c r="F8"/>
  <c r="D34" i="14"/>
  <c r="C34"/>
  <c r="E34" s="1"/>
  <c r="E33"/>
  <c r="E32"/>
  <c r="K9"/>
  <c r="L7" i="8" s="1"/>
  <c r="K11" i="14"/>
  <c r="L9" i="8" s="1"/>
  <c r="K13" i="14"/>
  <c r="L11" i="8" s="1"/>
  <c r="K15" i="14"/>
  <c r="L13" i="8" s="1"/>
  <c r="K17" i="14"/>
  <c r="L15" i="8" s="1"/>
  <c r="K19" i="14"/>
  <c r="L17" i="8" s="1"/>
  <c r="K21" i="14"/>
  <c r="L19" i="8" s="1"/>
  <c r="K23" i="14"/>
  <c r="L21" i="8" s="1"/>
  <c r="J23" i="14"/>
  <c r="F21" i="8" s="1"/>
  <c r="J21" i="14"/>
  <c r="F19" i="8" s="1"/>
  <c r="J19" i="14"/>
  <c r="F17" i="8" s="1"/>
  <c r="J17" i="14"/>
  <c r="F15" i="8" s="1"/>
  <c r="J15" i="14"/>
  <c r="F13" i="8" s="1"/>
  <c r="J13" i="14"/>
  <c r="F11" i="8" s="1"/>
  <c r="J11" i="14"/>
  <c r="F9" i="8" s="1"/>
  <c r="J9" i="14"/>
  <c r="F7" i="8" s="1"/>
  <c r="E23" i="14"/>
  <c r="E21"/>
  <c r="E19"/>
  <c r="E17"/>
  <c r="E15"/>
  <c r="E13"/>
  <c r="E11"/>
  <c r="E9"/>
  <c r="D5"/>
  <c r="C5"/>
  <c r="E5" s="1"/>
  <c r="E4"/>
  <c r="E3"/>
  <c r="G21" i="3" l="1"/>
  <c r="I21" s="1"/>
  <c r="G22" s="1"/>
  <c r="J22" s="1"/>
  <c r="U8" i="9"/>
  <c r="O40"/>
  <c r="I40"/>
  <c r="J21" i="3" l="1"/>
  <c r="I22"/>
  <c r="H29" i="6"/>
  <c r="H17"/>
  <c r="I39" i="9"/>
  <c r="G37"/>
  <c r="G38"/>
  <c r="L37" l="1"/>
  <c r="L38"/>
  <c r="F37"/>
  <c r="F38"/>
  <c r="G29" i="6"/>
  <c r="H27"/>
  <c r="O39" i="9"/>
  <c r="E25" i="7"/>
  <c r="D25"/>
  <c r="G28" i="6"/>
  <c r="G17"/>
  <c r="B22"/>
  <c r="N24" i="8"/>
  <c r="L24"/>
  <c r="F16" i="6" s="1"/>
  <c r="N23" i="8"/>
  <c r="L23"/>
  <c r="F15" i="6" s="1"/>
  <c r="H24" i="8"/>
  <c r="H23"/>
  <c r="H13" i="6" s="1"/>
  <c r="F23" i="8"/>
  <c r="F13" i="6" s="1"/>
  <c r="I24" i="14"/>
  <c r="K22" i="8" s="1"/>
  <c r="H24" i="14"/>
  <c r="E22" i="8" s="1"/>
  <c r="I23" i="14"/>
  <c r="K21" i="8" s="1"/>
  <c r="M21" s="1"/>
  <c r="O21" s="1"/>
  <c r="H23" i="14"/>
  <c r="E21" i="8" s="1"/>
  <c r="G21" s="1"/>
  <c r="I21" s="1"/>
  <c r="I22" i="14"/>
  <c r="K20" i="8" s="1"/>
  <c r="H22" i="14"/>
  <c r="E20" i="8" s="1"/>
  <c r="I21" i="14"/>
  <c r="K19" i="8" s="1"/>
  <c r="M19" s="1"/>
  <c r="O19" s="1"/>
  <c r="H21" i="14"/>
  <c r="E19" i="8" s="1"/>
  <c r="F21" i="14"/>
  <c r="I20"/>
  <c r="K18" i="8" s="1"/>
  <c r="H20" i="14"/>
  <c r="E18" i="8" s="1"/>
  <c r="I19" i="14"/>
  <c r="K17" i="8" s="1"/>
  <c r="M17" s="1"/>
  <c r="P17" s="1"/>
  <c r="H19" i="14"/>
  <c r="E17" i="8" s="1"/>
  <c r="I18" i="14"/>
  <c r="K16" i="8" s="1"/>
  <c r="H18" i="14"/>
  <c r="E16" i="8" s="1"/>
  <c r="I17" i="14"/>
  <c r="H17"/>
  <c r="E15" i="8" s="1"/>
  <c r="G15" s="1"/>
  <c r="I15" s="1"/>
  <c r="F17" i="14"/>
  <c r="F15"/>
  <c r="I13"/>
  <c r="K11" i="8" s="1"/>
  <c r="M11" s="1"/>
  <c r="I11" i="14"/>
  <c r="K9" i="8" s="1"/>
  <c r="F19" i="14"/>
  <c r="F24" i="8"/>
  <c r="F14" i="6" s="1"/>
  <c r="T16" i="8"/>
  <c r="R16"/>
  <c r="T15"/>
  <c r="Z15"/>
  <c r="T20"/>
  <c r="Z19" s="1"/>
  <c r="R20"/>
  <c r="T19"/>
  <c r="T14"/>
  <c r="Z13" s="1"/>
  <c r="R14"/>
  <c r="T13"/>
  <c r="R13"/>
  <c r="T12"/>
  <c r="R12"/>
  <c r="T11"/>
  <c r="T10"/>
  <c r="R10"/>
  <c r="T9"/>
  <c r="R9"/>
  <c r="B3" i="9"/>
  <c r="C3" i="3"/>
  <c r="B3" i="8"/>
  <c r="B4" i="6"/>
  <c r="B20" i="7"/>
  <c r="I9" i="14"/>
  <c r="K7" i="8" s="1"/>
  <c r="I15" i="14"/>
  <c r="K13" i="8" s="1"/>
  <c r="H9" i="14"/>
  <c r="I10"/>
  <c r="K8" i="8" s="1"/>
  <c r="H11" i="14"/>
  <c r="E9" i="8" s="1"/>
  <c r="Q9" s="1"/>
  <c r="I12" i="14"/>
  <c r="K10" i="8" s="1"/>
  <c r="H13" i="14"/>
  <c r="E11" i="8" s="1"/>
  <c r="I14" i="14"/>
  <c r="H15"/>
  <c r="I16"/>
  <c r="F23"/>
  <c r="H10"/>
  <c r="H12"/>
  <c r="E10" i="8" s="1"/>
  <c r="H14" i="14"/>
  <c r="E12" i="8" s="1"/>
  <c r="H16" i="14"/>
  <c r="E14" i="8" s="1"/>
  <c r="E25" i="14"/>
  <c r="F9"/>
  <c r="F11"/>
  <c r="F13"/>
  <c r="R15" i="8"/>
  <c r="R19"/>
  <c r="U30" i="9"/>
  <c r="U29"/>
  <c r="U28"/>
  <c r="U27"/>
  <c r="U26"/>
  <c r="U25"/>
  <c r="U32"/>
  <c r="U31"/>
  <c r="U36"/>
  <c r="U35"/>
  <c r="F26" i="7"/>
  <c r="F25"/>
  <c r="F15"/>
  <c r="H14" i="6"/>
  <c r="U38" i="9"/>
  <c r="S38"/>
  <c r="U37"/>
  <c r="U34"/>
  <c r="U33"/>
  <c r="U24"/>
  <c r="U23"/>
  <c r="U22"/>
  <c r="U21"/>
  <c r="U20"/>
  <c r="U19"/>
  <c r="U18"/>
  <c r="U17"/>
  <c r="U16"/>
  <c r="U15"/>
  <c r="U14"/>
  <c r="U13"/>
  <c r="U12"/>
  <c r="U11"/>
  <c r="U10"/>
  <c r="U9"/>
  <c r="U7"/>
  <c r="T22" i="8"/>
  <c r="R22"/>
  <c r="T21"/>
  <c r="Z21" s="1"/>
  <c r="R21"/>
  <c r="T18"/>
  <c r="R18"/>
  <c r="Z17"/>
  <c r="T17"/>
  <c r="R17"/>
  <c r="T8"/>
  <c r="R8"/>
  <c r="T7"/>
  <c r="R7"/>
  <c r="R11"/>
  <c r="P11" i="3"/>
  <c r="G10" i="7"/>
  <c r="E10"/>
  <c r="D10"/>
  <c r="H11" i="6"/>
  <c r="H10"/>
  <c r="H9"/>
  <c r="H8"/>
  <c r="H7"/>
  <c r="H6"/>
  <c r="F8"/>
  <c r="E8" i="7" s="1"/>
  <c r="F9" i="6"/>
  <c r="F11"/>
  <c r="F6"/>
  <c r="F7"/>
  <c r="E11"/>
  <c r="E10"/>
  <c r="E9"/>
  <c r="E8"/>
  <c r="E7"/>
  <c r="E6"/>
  <c r="G6" s="1"/>
  <c r="I6" s="1"/>
  <c r="G19" i="3"/>
  <c r="G11"/>
  <c r="I11" s="1"/>
  <c r="G17"/>
  <c r="J17" s="1"/>
  <c r="G9"/>
  <c r="I9" s="1"/>
  <c r="G7"/>
  <c r="G12" i="6"/>
  <c r="I12"/>
  <c r="P19" i="3"/>
  <c r="N19"/>
  <c r="M19"/>
  <c r="P13"/>
  <c r="M13"/>
  <c r="N11"/>
  <c r="M11"/>
  <c r="P17"/>
  <c r="N17"/>
  <c r="M17"/>
  <c r="P15"/>
  <c r="M15"/>
  <c r="P9"/>
  <c r="N9"/>
  <c r="M9"/>
  <c r="P7"/>
  <c r="N7"/>
  <c r="M7"/>
  <c r="N13"/>
  <c r="G13"/>
  <c r="N15"/>
  <c r="F10" i="6"/>
  <c r="G15" i="3"/>
  <c r="J12" i="6"/>
  <c r="G8" i="7" l="1"/>
  <c r="N21" i="3"/>
  <c r="E9" i="7"/>
  <c r="O19" i="3"/>
  <c r="Z7" i="8"/>
  <c r="X17"/>
  <c r="Q22"/>
  <c r="F10" i="7"/>
  <c r="I10" s="1"/>
  <c r="M21" i="3"/>
  <c r="J9"/>
  <c r="J13"/>
  <c r="I13"/>
  <c r="O9"/>
  <c r="I17"/>
  <c r="I7"/>
  <c r="R9"/>
  <c r="O13"/>
  <c r="R13" s="1"/>
  <c r="D8" i="7"/>
  <c r="F8" s="1"/>
  <c r="E7"/>
  <c r="D9"/>
  <c r="X21" i="8"/>
  <c r="Z11"/>
  <c r="G12" i="7"/>
  <c r="G19" i="8"/>
  <c r="G22"/>
  <c r="I22" s="1"/>
  <c r="Q11"/>
  <c r="S11" s="1"/>
  <c r="G11"/>
  <c r="I11" s="1"/>
  <c r="Q21"/>
  <c r="S21" s="1"/>
  <c r="U21" s="1"/>
  <c r="M13"/>
  <c r="P13" s="1"/>
  <c r="G17"/>
  <c r="J17" s="1"/>
  <c r="M9"/>
  <c r="P9" s="1"/>
  <c r="O17"/>
  <c r="M18" s="1"/>
  <c r="O18" s="1"/>
  <c r="X15"/>
  <c r="Q20"/>
  <c r="Q16"/>
  <c r="M22"/>
  <c r="O22" s="1"/>
  <c r="Q17"/>
  <c r="S17" s="1"/>
  <c r="V17" s="1"/>
  <c r="X19"/>
  <c r="G9"/>
  <c r="G24" i="14"/>
  <c r="O11" i="8"/>
  <c r="G15" i="14"/>
  <c r="E13" i="8"/>
  <c r="G16" i="14"/>
  <c r="K14" i="8"/>
  <c r="G10" i="14"/>
  <c r="E8" i="8"/>
  <c r="G14" i="14"/>
  <c r="K12" i="8"/>
  <c r="Q10"/>
  <c r="W9" s="1"/>
  <c r="G16"/>
  <c r="I16" s="1"/>
  <c r="M7"/>
  <c r="G17" i="14"/>
  <c r="K15" i="8"/>
  <c r="M15" s="1"/>
  <c r="O15" s="1"/>
  <c r="M16" s="1"/>
  <c r="O16" s="1"/>
  <c r="G9" i="14"/>
  <c r="E7" i="8"/>
  <c r="G20" i="14"/>
  <c r="Q18" i="8"/>
  <c r="Q19"/>
  <c r="S19" s="1"/>
  <c r="P11"/>
  <c r="X9"/>
  <c r="X13"/>
  <c r="R23"/>
  <c r="S9"/>
  <c r="V9" s="1"/>
  <c r="X11"/>
  <c r="R24"/>
  <c r="E12" i="7"/>
  <c r="X7" i="8"/>
  <c r="M20"/>
  <c r="P19"/>
  <c r="G12" i="14"/>
  <c r="H25"/>
  <c r="I26"/>
  <c r="G23"/>
  <c r="F25"/>
  <c r="G13"/>
  <c r="G11"/>
  <c r="G19"/>
  <c r="G21"/>
  <c r="G18"/>
  <c r="G22"/>
  <c r="H26"/>
  <c r="I25"/>
  <c r="L13"/>
  <c r="M13" s="1"/>
  <c r="N13" s="1"/>
  <c r="O15" i="3"/>
  <c r="R15" s="1"/>
  <c r="O17"/>
  <c r="R17" s="1"/>
  <c r="O11"/>
  <c r="Q11" s="1"/>
  <c r="J11"/>
  <c r="G10"/>
  <c r="I10" s="1"/>
  <c r="Q9"/>
  <c r="Q19"/>
  <c r="R19"/>
  <c r="G10" i="6"/>
  <c r="I10" s="1"/>
  <c r="G11" s="1"/>
  <c r="I11" s="1"/>
  <c r="O7" i="3"/>
  <c r="Q7" s="1"/>
  <c r="J19"/>
  <c r="G14"/>
  <c r="I14" s="1"/>
  <c r="J15"/>
  <c r="J7"/>
  <c r="I19"/>
  <c r="G7" i="6"/>
  <c r="J7" s="1"/>
  <c r="I15" i="3"/>
  <c r="R7"/>
  <c r="D7" i="7"/>
  <c r="G8" i="6"/>
  <c r="I8" s="1"/>
  <c r="G9" s="1"/>
  <c r="I9" s="1"/>
  <c r="G7" i="7"/>
  <c r="AA33" i="9"/>
  <c r="AA35"/>
  <c r="AA25"/>
  <c r="AA27"/>
  <c r="AA29"/>
  <c r="AA11"/>
  <c r="H16" i="6"/>
  <c r="T24" i="8"/>
  <c r="J6" i="6"/>
  <c r="G9" i="7"/>
  <c r="AA31" i="9"/>
  <c r="H25" i="6"/>
  <c r="AA21" i="9"/>
  <c r="F18" i="6"/>
  <c r="E13" i="7"/>
  <c r="Z9" i="8"/>
  <c r="R37" i="9"/>
  <c r="P21" i="3"/>
  <c r="R38" i="9"/>
  <c r="T23" i="8"/>
  <c r="G12" i="3"/>
  <c r="U40" i="9"/>
  <c r="U43" s="1"/>
  <c r="AA13"/>
  <c r="AA15"/>
  <c r="AA17"/>
  <c r="AA19"/>
  <c r="AA23"/>
  <c r="AA37"/>
  <c r="AA7"/>
  <c r="AA9"/>
  <c r="N37"/>
  <c r="L17" i="14"/>
  <c r="M17" s="1"/>
  <c r="N17" s="1"/>
  <c r="L11"/>
  <c r="M11" s="1"/>
  <c r="N11" s="1"/>
  <c r="L15"/>
  <c r="M15" s="1"/>
  <c r="N15" s="1"/>
  <c r="L19"/>
  <c r="M19" s="1"/>
  <c r="N19" s="1"/>
  <c r="K25"/>
  <c r="H15" i="6"/>
  <c r="J28"/>
  <c r="I28"/>
  <c r="L9" i="14"/>
  <c r="M9" s="1"/>
  <c r="L21"/>
  <c r="M21" s="1"/>
  <c r="N21" s="1"/>
  <c r="U39" i="9"/>
  <c r="H26" i="6"/>
  <c r="G24" i="7" s="1"/>
  <c r="H24" i="6"/>
  <c r="S37" i="9"/>
  <c r="H37"/>
  <c r="L23" i="14"/>
  <c r="M23" s="1"/>
  <c r="N23" s="1"/>
  <c r="J25"/>
  <c r="U9" i="8" l="1"/>
  <c r="S10" s="1"/>
  <c r="V10" s="1"/>
  <c r="G12"/>
  <c r="J12" s="1"/>
  <c r="J11"/>
  <c r="W17"/>
  <c r="Y17" s="1"/>
  <c r="W21"/>
  <c r="Y21" s="1"/>
  <c r="AA21" s="1"/>
  <c r="P18"/>
  <c r="S22"/>
  <c r="V22" s="1"/>
  <c r="I17"/>
  <c r="Q13" i="3"/>
  <c r="R11"/>
  <c r="O21"/>
  <c r="F9" i="7"/>
  <c r="I9" s="1"/>
  <c r="D11"/>
  <c r="E14"/>
  <c r="E16" s="1"/>
  <c r="E11"/>
  <c r="H10"/>
  <c r="G11"/>
  <c r="I7" i="6"/>
  <c r="G8" i="3"/>
  <c r="J10" i="6"/>
  <c r="Q15" i="3"/>
  <c r="G18"/>
  <c r="J18" s="1"/>
  <c r="H8" i="7"/>
  <c r="I8"/>
  <c r="F7"/>
  <c r="H7" s="1"/>
  <c r="V11" i="8"/>
  <c r="U11"/>
  <c r="V21"/>
  <c r="I19"/>
  <c r="G20" s="1"/>
  <c r="J19"/>
  <c r="O13"/>
  <c r="W19"/>
  <c r="Y19" s="1"/>
  <c r="U17"/>
  <c r="S18" s="1"/>
  <c r="V18" s="1"/>
  <c r="O9"/>
  <c r="Y9"/>
  <c r="J9"/>
  <c r="I9"/>
  <c r="E23"/>
  <c r="G7"/>
  <c r="Q7"/>
  <c r="E24"/>
  <c r="E14" i="6" s="1"/>
  <c r="Q8" i="8"/>
  <c r="Q13"/>
  <c r="G13"/>
  <c r="M12"/>
  <c r="O7"/>
  <c r="Q12"/>
  <c r="W11" s="1"/>
  <c r="K23"/>
  <c r="Q15"/>
  <c r="P7"/>
  <c r="Q14"/>
  <c r="K24"/>
  <c r="E16" i="6" s="1"/>
  <c r="X23" i="8"/>
  <c r="P20"/>
  <c r="O20"/>
  <c r="U19"/>
  <c r="S20" s="1"/>
  <c r="V19"/>
  <c r="G25" i="14"/>
  <c r="G26"/>
  <c r="G16" i="3"/>
  <c r="J16" s="1"/>
  <c r="Q17"/>
  <c r="J14"/>
  <c r="J10"/>
  <c r="G20"/>
  <c r="J8" i="6"/>
  <c r="J9"/>
  <c r="Z23" i="8"/>
  <c r="X37" i="9"/>
  <c r="J11" i="6"/>
  <c r="AA39" i="9"/>
  <c r="I12" i="3"/>
  <c r="J12"/>
  <c r="P37" i="9"/>
  <c r="G13" i="7"/>
  <c r="G14" s="1"/>
  <c r="I25"/>
  <c r="H25"/>
  <c r="J29" i="6"/>
  <c r="I29"/>
  <c r="I17"/>
  <c r="J17"/>
  <c r="H18"/>
  <c r="L25" i="14"/>
  <c r="H30" i="6"/>
  <c r="G23" i="7"/>
  <c r="J37" i="9"/>
  <c r="N9" i="14"/>
  <c r="M25"/>
  <c r="T37" i="9"/>
  <c r="Y37"/>
  <c r="I12" i="8" l="1"/>
  <c r="M14"/>
  <c r="O14" s="1"/>
  <c r="U22"/>
  <c r="M8"/>
  <c r="U10"/>
  <c r="AB9"/>
  <c r="AA9"/>
  <c r="AB19"/>
  <c r="G18"/>
  <c r="H9" i="7"/>
  <c r="F11"/>
  <c r="I11" s="1"/>
  <c r="Q21" i="3"/>
  <c r="R21"/>
  <c r="H11" i="7"/>
  <c r="I8" i="3"/>
  <c r="J8"/>
  <c r="I18"/>
  <c r="I7" i="7"/>
  <c r="AA19" i="8"/>
  <c r="U18"/>
  <c r="G10"/>
  <c r="M10"/>
  <c r="J13"/>
  <c r="I13"/>
  <c r="E13" i="6"/>
  <c r="G23" i="8"/>
  <c r="E15" i="6"/>
  <c r="M23" i="8"/>
  <c r="S15"/>
  <c r="W15"/>
  <c r="Y15" s="1"/>
  <c r="AA15" s="1"/>
  <c r="Q24"/>
  <c r="J7"/>
  <c r="I7"/>
  <c r="S12"/>
  <c r="Y11"/>
  <c r="J20"/>
  <c r="I20"/>
  <c r="P12"/>
  <c r="O12"/>
  <c r="S13"/>
  <c r="W13"/>
  <c r="S7"/>
  <c r="W7"/>
  <c r="Q23"/>
  <c r="S23" s="1"/>
  <c r="AA17"/>
  <c r="AB17"/>
  <c r="V20"/>
  <c r="U20"/>
  <c r="I16" i="3"/>
  <c r="J20"/>
  <c r="I20"/>
  <c r="G31" i="7"/>
  <c r="N38" i="9"/>
  <c r="I26" i="7"/>
  <c r="H26"/>
  <c r="G16"/>
  <c r="I15"/>
  <c r="H15"/>
  <c r="G27"/>
  <c r="H38" i="9"/>
  <c r="V37"/>
  <c r="T38" s="1"/>
  <c r="Z37"/>
  <c r="P14" i="8" l="1"/>
  <c r="P8"/>
  <c r="O8"/>
  <c r="I18"/>
  <c r="J18"/>
  <c r="P10"/>
  <c r="O10"/>
  <c r="I10"/>
  <c r="J10"/>
  <c r="Y7"/>
  <c r="W23"/>
  <c r="Y23" s="1"/>
  <c r="AA23" s="1"/>
  <c r="U12"/>
  <c r="V12"/>
  <c r="V23"/>
  <c r="S24"/>
  <c r="U23"/>
  <c r="U13"/>
  <c r="S14" s="1"/>
  <c r="V13"/>
  <c r="AA11"/>
  <c r="AB11"/>
  <c r="M24"/>
  <c r="O23"/>
  <c r="P23"/>
  <c r="G14"/>
  <c r="Y13"/>
  <c r="U15"/>
  <c r="S16" s="1"/>
  <c r="V15"/>
  <c r="D12" i="7"/>
  <c r="G13" i="6"/>
  <c r="E18"/>
  <c r="G18" s="1"/>
  <c r="U7" i="8"/>
  <c r="S8" s="1"/>
  <c r="V7"/>
  <c r="G8"/>
  <c r="I23"/>
  <c r="G24"/>
  <c r="J23"/>
  <c r="D13" i="7"/>
  <c r="F13" s="1"/>
  <c r="G15" i="6"/>
  <c r="AB23" i="8"/>
  <c r="G29" i="7"/>
  <c r="P38" i="9"/>
  <c r="AB37"/>
  <c r="AC37"/>
  <c r="J38"/>
  <c r="V38"/>
  <c r="D14" i="7" l="1"/>
  <c r="I8" i="8"/>
  <c r="J8"/>
  <c r="J13" i="6"/>
  <c r="I13"/>
  <c r="G14" s="1"/>
  <c r="AB13" i="8"/>
  <c r="AA13"/>
  <c r="I13" i="7"/>
  <c r="H13"/>
  <c r="I18" i="6"/>
  <c r="J18"/>
  <c r="V16" i="8"/>
  <c r="U16"/>
  <c r="I14"/>
  <c r="J14"/>
  <c r="U14"/>
  <c r="V14"/>
  <c r="AB7"/>
  <c r="AA7"/>
  <c r="J15" i="6"/>
  <c r="I15"/>
  <c r="G16" s="1"/>
  <c r="U8" i="8"/>
  <c r="V8"/>
  <c r="O24"/>
  <c r="P24"/>
  <c r="J24"/>
  <c r="I24"/>
  <c r="F12" i="7"/>
  <c r="V24" i="8"/>
  <c r="U24"/>
  <c r="F14" i="7" l="1"/>
  <c r="H14" s="1"/>
  <c r="D16"/>
  <c r="F16" s="1"/>
  <c r="I16" s="1"/>
  <c r="J16" i="6"/>
  <c r="I16"/>
  <c r="H12" i="7"/>
  <c r="I12"/>
  <c r="J14" i="6"/>
  <c r="I14"/>
  <c r="I14" i="7" l="1"/>
  <c r="H16"/>
  <c r="J67" i="14"/>
  <c r="G36" i="9" s="1"/>
  <c r="K67" i="14"/>
  <c r="M36" i="9" s="1"/>
  <c r="J41" i="14"/>
  <c r="G10" i="9" s="1"/>
  <c r="K41" i="14"/>
  <c r="M10" i="9" s="1"/>
  <c r="J43" i="14"/>
  <c r="G12" i="9" s="1"/>
  <c r="K43" i="14"/>
  <c r="M12" i="9" s="1"/>
  <c r="J47" i="14"/>
  <c r="G16" i="9" s="1"/>
  <c r="K47" i="14"/>
  <c r="M16" i="9" s="1"/>
  <c r="J49" i="14"/>
  <c r="G18" i="9" s="1"/>
  <c r="K49" i="14"/>
  <c r="M18" i="9" s="1"/>
  <c r="J51" i="14"/>
  <c r="G20" i="9" s="1"/>
  <c r="K51" i="14"/>
  <c r="M20" i="9" s="1"/>
  <c r="J53" i="14"/>
  <c r="G22" i="9" s="1"/>
  <c r="K53" i="14"/>
  <c r="M22" i="9" s="1"/>
  <c r="J55" i="14"/>
  <c r="G24" i="9" s="1"/>
  <c r="K55" i="14"/>
  <c r="M24" i="9" s="1"/>
  <c r="J57" i="14"/>
  <c r="G26" i="9" s="1"/>
  <c r="K57" i="14"/>
  <c r="M26" i="9" s="1"/>
  <c r="J59" i="14"/>
  <c r="G28" i="9" s="1"/>
  <c r="K59" i="14"/>
  <c r="M28" i="9" s="1"/>
  <c r="J61" i="14"/>
  <c r="G30" i="9" s="1"/>
  <c r="K61" i="14"/>
  <c r="M30" i="9" s="1"/>
  <c r="J63" i="14"/>
  <c r="G32" i="9" s="1"/>
  <c r="K63" i="14"/>
  <c r="M32" i="9" s="1"/>
  <c r="S26" l="1"/>
  <c r="S18"/>
  <c r="S12"/>
  <c r="S32"/>
  <c r="S28"/>
  <c r="S24"/>
  <c r="S20"/>
  <c r="S16"/>
  <c r="S10"/>
  <c r="S30"/>
  <c r="S22"/>
  <c r="S36"/>
  <c r="E48" i="14" l="1"/>
  <c r="E40"/>
  <c r="E44"/>
  <c r="E50"/>
  <c r="E58"/>
  <c r="E42"/>
  <c r="E56"/>
  <c r="E54"/>
  <c r="E38"/>
  <c r="E46"/>
  <c r="E52"/>
  <c r="E17" i="9" l="1"/>
  <c r="H48" i="14"/>
  <c r="I48"/>
  <c r="L17" i="9" s="1"/>
  <c r="H49" i="14"/>
  <c r="I49"/>
  <c r="L18" i="9" s="1"/>
  <c r="E21"/>
  <c r="I52" i="14"/>
  <c r="L21" i="9" s="1"/>
  <c r="H52" i="14"/>
  <c r="I53"/>
  <c r="L22" i="9" s="1"/>
  <c r="H53" i="14"/>
  <c r="E7" i="9"/>
  <c r="H38" i="14"/>
  <c r="I39"/>
  <c r="I38"/>
  <c r="H39"/>
  <c r="E25" i="9"/>
  <c r="I57" i="14"/>
  <c r="L26" i="9" s="1"/>
  <c r="I56" i="14"/>
  <c r="L25" i="9" s="1"/>
  <c r="H56" i="14"/>
  <c r="H57"/>
  <c r="E27" i="9"/>
  <c r="H59" i="14"/>
  <c r="I59"/>
  <c r="L28" i="9" s="1"/>
  <c r="H58" i="14"/>
  <c r="I58"/>
  <c r="L27" i="9" s="1"/>
  <c r="E13"/>
  <c r="H44" i="14"/>
  <c r="I45"/>
  <c r="L14" i="9" s="1"/>
  <c r="I44" i="14"/>
  <c r="L13" i="9" s="1"/>
  <c r="H45" i="14"/>
  <c r="E15" i="9"/>
  <c r="H47" i="14"/>
  <c r="I46"/>
  <c r="L15" i="9" s="1"/>
  <c r="I47" i="14"/>
  <c r="L16" i="9" s="1"/>
  <c r="H46" i="14"/>
  <c r="E23" i="9"/>
  <c r="H55" i="14"/>
  <c r="H54"/>
  <c r="I54"/>
  <c r="L23" i="9" s="1"/>
  <c r="I55" i="14"/>
  <c r="L24" i="9" s="1"/>
  <c r="E11"/>
  <c r="H42" i="14"/>
  <c r="I43"/>
  <c r="L12" i="9" s="1"/>
  <c r="I42" i="14"/>
  <c r="L11" i="9" s="1"/>
  <c r="H43" i="14"/>
  <c r="E19" i="9"/>
  <c r="I51" i="14"/>
  <c r="L20" i="9" s="1"/>
  <c r="H50" i="14"/>
  <c r="I50"/>
  <c r="L19" i="9" s="1"/>
  <c r="H51" i="14"/>
  <c r="E9" i="9"/>
  <c r="I40" i="14"/>
  <c r="L9" i="9" s="1"/>
  <c r="I41" i="14"/>
  <c r="L10" i="9" s="1"/>
  <c r="H40" i="14"/>
  <c r="H41"/>
  <c r="G40" l="1"/>
  <c r="F9" i="9"/>
  <c r="F11"/>
  <c r="G42" i="14"/>
  <c r="F8" i="9"/>
  <c r="G39" i="14"/>
  <c r="F17" i="9"/>
  <c r="G48" i="14"/>
  <c r="F10" i="9"/>
  <c r="G41" i="14"/>
  <c r="F15" i="9"/>
  <c r="G46" i="14"/>
  <c r="F25" i="9"/>
  <c r="G56" i="14"/>
  <c r="F7" i="9"/>
  <c r="G38" i="14"/>
  <c r="F12" i="9"/>
  <c r="G43" i="14"/>
  <c r="F24" i="9"/>
  <c r="G55" i="14"/>
  <c r="L7" i="9"/>
  <c r="F22"/>
  <c r="G53" i="14"/>
  <c r="F20" i="9"/>
  <c r="G51" i="14"/>
  <c r="F23" i="9"/>
  <c r="G54" i="14"/>
  <c r="F14" i="9"/>
  <c r="G45" i="14"/>
  <c r="F28" i="9"/>
  <c r="G59" i="14"/>
  <c r="F13" i="9"/>
  <c r="G44" i="14"/>
  <c r="F21" i="9"/>
  <c r="G52" i="14"/>
  <c r="F19" i="9"/>
  <c r="G50" i="14"/>
  <c r="F16" i="9"/>
  <c r="G47" i="14"/>
  <c r="F27" i="9"/>
  <c r="G58" i="14"/>
  <c r="F26" i="9"/>
  <c r="G57" i="14"/>
  <c r="L8" i="9"/>
  <c r="F18"/>
  <c r="G49" i="14"/>
  <c r="R26" i="9" l="1"/>
  <c r="R16"/>
  <c r="R19"/>
  <c r="R21"/>
  <c r="R14"/>
  <c r="R20"/>
  <c r="R10"/>
  <c r="R22"/>
  <c r="R24"/>
  <c r="R18"/>
  <c r="R25"/>
  <c r="R9"/>
  <c r="R12"/>
  <c r="R8"/>
  <c r="R11"/>
  <c r="E66" i="14"/>
  <c r="R27" i="9"/>
  <c r="R13"/>
  <c r="R28"/>
  <c r="R23"/>
  <c r="R7"/>
  <c r="R15"/>
  <c r="R17"/>
  <c r="X7" l="1"/>
  <c r="X21"/>
  <c r="X23"/>
  <c r="X27"/>
  <c r="X17"/>
  <c r="X19"/>
  <c r="X25"/>
  <c r="X15"/>
  <c r="X13"/>
  <c r="E35"/>
  <c r="I66" i="14"/>
  <c r="I67"/>
  <c r="H66"/>
  <c r="H67"/>
  <c r="X11" i="9"/>
  <c r="X9"/>
  <c r="L35" l="1"/>
  <c r="L36"/>
  <c r="F35"/>
  <c r="G66" i="14"/>
  <c r="F36" i="9"/>
  <c r="G67" i="14"/>
  <c r="R36" i="9" l="1"/>
  <c r="R35"/>
  <c r="E60" i="14"/>
  <c r="E64" l="1"/>
  <c r="E29" i="9"/>
  <c r="H60" i="14"/>
  <c r="I61"/>
  <c r="H61"/>
  <c r="I60"/>
  <c r="E62"/>
  <c r="X35" i="9"/>
  <c r="E70" i="14" l="1"/>
  <c r="L30" i="9"/>
  <c r="F29"/>
  <c r="G60" i="14"/>
  <c r="E33" i="9"/>
  <c r="H64" i="14"/>
  <c r="I65"/>
  <c r="L34" i="9" s="1"/>
  <c r="I64" i="14"/>
  <c r="L33" i="9" s="1"/>
  <c r="H65" i="14"/>
  <c r="E31" i="9"/>
  <c r="I62" i="14"/>
  <c r="L31" i="9" s="1"/>
  <c r="I63" i="14"/>
  <c r="L32" i="9" s="1"/>
  <c r="H63" i="14"/>
  <c r="H62"/>
  <c r="F30" i="9"/>
  <c r="G61" i="14"/>
  <c r="H71"/>
  <c r="L29" i="9"/>
  <c r="I70" i="14"/>
  <c r="E39" i="9" l="1"/>
  <c r="F32"/>
  <c r="G63" i="14"/>
  <c r="F34" i="9"/>
  <c r="G65" i="14"/>
  <c r="R30" i="9"/>
  <c r="L40"/>
  <c r="E27" i="6" s="1"/>
  <c r="R29" i="9"/>
  <c r="L39"/>
  <c r="F31"/>
  <c r="G62" i="14"/>
  <c r="G70" s="1"/>
  <c r="F33" i="9"/>
  <c r="G64" i="14"/>
  <c r="G71"/>
  <c r="I71"/>
  <c r="H70"/>
  <c r="F40" i="9" l="1"/>
  <c r="E25" i="6" s="1"/>
  <c r="R33" i="9"/>
  <c r="E26" i="6"/>
  <c r="R31" i="9"/>
  <c r="R32"/>
  <c r="F39"/>
  <c r="R34"/>
  <c r="X29"/>
  <c r="K45" i="14"/>
  <c r="M14" i="9" s="1"/>
  <c r="R40" l="1"/>
  <c r="E24" i="6"/>
  <c r="X33" i="9"/>
  <c r="X31"/>
  <c r="D24" i="7"/>
  <c r="R39" i="9"/>
  <c r="K65" i="14"/>
  <c r="M34" i="9" s="1"/>
  <c r="J64" i="14"/>
  <c r="G33" i="9" s="1"/>
  <c r="K64" i="14"/>
  <c r="M33" i="9" s="1"/>
  <c r="K62" i="14"/>
  <c r="M31" i="9" s="1"/>
  <c r="J62" i="14"/>
  <c r="G31" i="9" s="1"/>
  <c r="J58" i="14"/>
  <c r="G27" i="9" s="1"/>
  <c r="J60" i="14"/>
  <c r="G29" i="9" s="1"/>
  <c r="K60" i="14"/>
  <c r="M29" i="9" s="1"/>
  <c r="K58" i="14"/>
  <c r="M27" i="9" s="1"/>
  <c r="J52" i="14"/>
  <c r="G21" i="9" s="1"/>
  <c r="J56" i="14"/>
  <c r="G25" i="9" s="1"/>
  <c r="K56" i="14"/>
  <c r="M25" i="9" s="1"/>
  <c r="K54" i="14"/>
  <c r="M23" i="9" s="1"/>
  <c r="J50" i="14"/>
  <c r="G19" i="9" s="1"/>
  <c r="K52" i="14"/>
  <c r="M21" i="9" s="1"/>
  <c r="J48" i="14"/>
  <c r="G17" i="9" s="1"/>
  <c r="K48" i="14"/>
  <c r="M17" i="9" s="1"/>
  <c r="J40" i="14"/>
  <c r="G9" i="9" s="1"/>
  <c r="K40" i="14"/>
  <c r="M9" i="9" s="1"/>
  <c r="N9" s="1"/>
  <c r="J46" i="14"/>
  <c r="G15" i="9" s="1"/>
  <c r="J44" i="14"/>
  <c r="G13" i="9" s="1"/>
  <c r="J42" i="14"/>
  <c r="G11" i="9" s="1"/>
  <c r="K46" i="14"/>
  <c r="M15" i="9" s="1"/>
  <c r="K42" i="14"/>
  <c r="M11" i="9" s="1"/>
  <c r="F38" i="14"/>
  <c r="J66"/>
  <c r="G35" i="9" s="1"/>
  <c r="F50" i="14"/>
  <c r="F52"/>
  <c r="F66"/>
  <c r="F44"/>
  <c r="F58"/>
  <c r="F46"/>
  <c r="F54"/>
  <c r="F40"/>
  <c r="F60"/>
  <c r="F56"/>
  <c r="F48"/>
  <c r="F42"/>
  <c r="F64"/>
  <c r="F62"/>
  <c r="X39" i="9" l="1"/>
  <c r="L48" i="14"/>
  <c r="M48" s="1"/>
  <c r="L40"/>
  <c r="M40" s="1"/>
  <c r="H19" i="9"/>
  <c r="S27"/>
  <c r="H27"/>
  <c r="N33"/>
  <c r="H35"/>
  <c r="Q9"/>
  <c r="P9"/>
  <c r="N10" s="1"/>
  <c r="N27"/>
  <c r="S31"/>
  <c r="H31"/>
  <c r="N11"/>
  <c r="N17"/>
  <c r="J54" i="14"/>
  <c r="G23" i="9" s="1"/>
  <c r="N25"/>
  <c r="N29"/>
  <c r="H13"/>
  <c r="S17"/>
  <c r="H17"/>
  <c r="N23"/>
  <c r="S25"/>
  <c r="H25"/>
  <c r="S33"/>
  <c r="H33"/>
  <c r="E30" i="6"/>
  <c r="D23" i="7"/>
  <c r="L60" i="14"/>
  <c r="M60" s="1"/>
  <c r="L58"/>
  <c r="M58" s="1"/>
  <c r="L62"/>
  <c r="M62" s="1"/>
  <c r="L56"/>
  <c r="M56" s="1"/>
  <c r="L46"/>
  <c r="M46" s="1"/>
  <c r="L52"/>
  <c r="M52" s="1"/>
  <c r="F70"/>
  <c r="S11" i="9"/>
  <c r="H11"/>
  <c r="N31"/>
  <c r="J65" i="14"/>
  <c r="G34" i="9" s="1"/>
  <c r="K39" i="14"/>
  <c r="M8" i="9" s="1"/>
  <c r="N15"/>
  <c r="S9"/>
  <c r="H9"/>
  <c r="N21"/>
  <c r="S29"/>
  <c r="H29"/>
  <c r="S15"/>
  <c r="H15"/>
  <c r="S21"/>
  <c r="H21"/>
  <c r="L42" i="14"/>
  <c r="M42" s="1"/>
  <c r="J45"/>
  <c r="G14" i="9" s="1"/>
  <c r="L54" i="14" l="1"/>
  <c r="M54" s="1"/>
  <c r="L64"/>
  <c r="M64" s="1"/>
  <c r="K44"/>
  <c r="S14" i="9"/>
  <c r="S34"/>
  <c r="Y33" s="1"/>
  <c r="J11"/>
  <c r="K11"/>
  <c r="J27"/>
  <c r="K27"/>
  <c r="J39" i="14"/>
  <c r="G8" i="9" s="1"/>
  <c r="K15"/>
  <c r="J15"/>
  <c r="P21"/>
  <c r="Q21"/>
  <c r="M40"/>
  <c r="F27" i="6" s="1"/>
  <c r="J33" i="9"/>
  <c r="Y25"/>
  <c r="T25"/>
  <c r="V25" s="1"/>
  <c r="T26" s="1"/>
  <c r="V26" s="1"/>
  <c r="P25"/>
  <c r="P17"/>
  <c r="Q27"/>
  <c r="P27"/>
  <c r="J35"/>
  <c r="K19"/>
  <c r="J19"/>
  <c r="K38" i="14"/>
  <c r="Y29" i="9"/>
  <c r="T29"/>
  <c r="P31"/>
  <c r="Y11"/>
  <c r="T11"/>
  <c r="J25"/>
  <c r="K13"/>
  <c r="J13"/>
  <c r="Y31"/>
  <c r="T31"/>
  <c r="V31" s="1"/>
  <c r="T32" s="1"/>
  <c r="V32" s="1"/>
  <c r="P33"/>
  <c r="Y27"/>
  <c r="T27"/>
  <c r="J38" i="14"/>
  <c r="Y21" i="9"/>
  <c r="T21"/>
  <c r="J9"/>
  <c r="K9"/>
  <c r="D27" i="7"/>
  <c r="T33" i="9"/>
  <c r="V33" s="1"/>
  <c r="Q23"/>
  <c r="P23"/>
  <c r="Y17"/>
  <c r="T17"/>
  <c r="V17" s="1"/>
  <c r="T18" s="1"/>
  <c r="V18" s="1"/>
  <c r="P29"/>
  <c r="S23"/>
  <c r="H23"/>
  <c r="Q11"/>
  <c r="P11"/>
  <c r="Q10"/>
  <c r="P10"/>
  <c r="K21"/>
  <c r="J21"/>
  <c r="Y15"/>
  <c r="T15"/>
  <c r="J29"/>
  <c r="Q15"/>
  <c r="P15"/>
  <c r="J31"/>
  <c r="Y9"/>
  <c r="T9"/>
  <c r="J17"/>
  <c r="K66" i="14"/>
  <c r="T34" i="9" l="1"/>
  <c r="V34" s="1"/>
  <c r="Z33"/>
  <c r="Z15"/>
  <c r="H10"/>
  <c r="J70" i="14"/>
  <c r="G7" i="9"/>
  <c r="L38" i="14"/>
  <c r="Z11" i="9"/>
  <c r="V29"/>
  <c r="T30" s="1"/>
  <c r="N28"/>
  <c r="N26"/>
  <c r="N22"/>
  <c r="H28"/>
  <c r="H32"/>
  <c r="V15"/>
  <c r="T16" s="1"/>
  <c r="W15"/>
  <c r="Y23"/>
  <c r="T23"/>
  <c r="Z27"/>
  <c r="Z31"/>
  <c r="W11"/>
  <c r="V11"/>
  <c r="T12" s="1"/>
  <c r="Z25"/>
  <c r="M13"/>
  <c r="L44" i="14"/>
  <c r="M44" s="1"/>
  <c r="H18" i="9"/>
  <c r="N16"/>
  <c r="H22"/>
  <c r="N12"/>
  <c r="K23"/>
  <c r="J23"/>
  <c r="N30"/>
  <c r="N24"/>
  <c r="Z21"/>
  <c r="W27"/>
  <c r="V27"/>
  <c r="T28" s="1"/>
  <c r="H20"/>
  <c r="H36"/>
  <c r="N18"/>
  <c r="H12"/>
  <c r="H14"/>
  <c r="H34"/>
  <c r="M35"/>
  <c r="L66" i="14"/>
  <c r="M66" s="1"/>
  <c r="V9" i="9"/>
  <c r="T10" s="1"/>
  <c r="W9"/>
  <c r="Z9"/>
  <c r="H30"/>
  <c r="Z17"/>
  <c r="W21"/>
  <c r="V21"/>
  <c r="T22" s="1"/>
  <c r="N34"/>
  <c r="H26"/>
  <c r="N32"/>
  <c r="Z29"/>
  <c r="M7"/>
  <c r="H16"/>
  <c r="G40"/>
  <c r="F25" i="6" s="1"/>
  <c r="S8" i="9"/>
  <c r="S40" s="1"/>
  <c r="K50" i="14"/>
  <c r="K70" s="1"/>
  <c r="P32" i="9" l="1"/>
  <c r="W22"/>
  <c r="V22"/>
  <c r="AB9"/>
  <c r="AC9"/>
  <c r="H24"/>
  <c r="Q12"/>
  <c r="P12"/>
  <c r="M19"/>
  <c r="M39" s="1"/>
  <c r="L50" i="14"/>
  <c r="M50" s="1"/>
  <c r="J16" i="9"/>
  <c r="K16"/>
  <c r="V10"/>
  <c r="W10"/>
  <c r="J34"/>
  <c r="J12"/>
  <c r="K12"/>
  <c r="J36"/>
  <c r="W28"/>
  <c r="V28"/>
  <c r="P24"/>
  <c r="Q24"/>
  <c r="P16"/>
  <c r="Q16"/>
  <c r="W12"/>
  <c r="V12"/>
  <c r="AC27"/>
  <c r="AB27"/>
  <c r="J32"/>
  <c r="J28"/>
  <c r="K28"/>
  <c r="P26"/>
  <c r="V30"/>
  <c r="M38" i="14"/>
  <c r="AB29" i="9"/>
  <c r="AC29"/>
  <c r="J26"/>
  <c r="AB17"/>
  <c r="J30"/>
  <c r="P18"/>
  <c r="Z23"/>
  <c r="W16"/>
  <c r="V16"/>
  <c r="Q22"/>
  <c r="P22"/>
  <c r="P28"/>
  <c r="Q28"/>
  <c r="K10"/>
  <c r="J10"/>
  <c r="AB33"/>
  <c r="N7"/>
  <c r="P34"/>
  <c r="N35"/>
  <c r="S35"/>
  <c r="J14"/>
  <c r="K14"/>
  <c r="J20"/>
  <c r="K20"/>
  <c r="AB21"/>
  <c r="AC21"/>
  <c r="P30"/>
  <c r="J22"/>
  <c r="K22"/>
  <c r="J18"/>
  <c r="AB25"/>
  <c r="AB31"/>
  <c r="V23"/>
  <c r="T24" s="1"/>
  <c r="W23"/>
  <c r="AC11"/>
  <c r="AB11"/>
  <c r="N13"/>
  <c r="S13"/>
  <c r="S7"/>
  <c r="G39"/>
  <c r="H7"/>
  <c r="AC15"/>
  <c r="AB15"/>
  <c r="P13" l="1"/>
  <c r="Q13"/>
  <c r="J7"/>
  <c r="K7"/>
  <c r="V24"/>
  <c r="W24"/>
  <c r="P35"/>
  <c r="Q7"/>
  <c r="P7"/>
  <c r="AC23"/>
  <c r="AB23"/>
  <c r="N19"/>
  <c r="S19"/>
  <c r="Y35"/>
  <c r="T35"/>
  <c r="V35" s="1"/>
  <c r="T36" s="1"/>
  <c r="V36" s="1"/>
  <c r="Y7"/>
  <c r="T7"/>
  <c r="J24"/>
  <c r="K24"/>
  <c r="L70" i="14"/>
  <c r="M70" s="1"/>
  <c r="F24" i="6"/>
  <c r="H39" i="9"/>
  <c r="F26" i="6"/>
  <c r="N39" i="9"/>
  <c r="Y13"/>
  <c r="T13"/>
  <c r="V13" l="1"/>
  <c r="T14" s="1"/>
  <c r="W13"/>
  <c r="K39"/>
  <c r="J39"/>
  <c r="H40" s="1"/>
  <c r="V7"/>
  <c r="T8" s="1"/>
  <c r="W7"/>
  <c r="P19"/>
  <c r="Q19"/>
  <c r="N36"/>
  <c r="E24" i="7"/>
  <c r="F24" s="1"/>
  <c r="G26" i="6"/>
  <c r="Y19" i="9"/>
  <c r="Y39" s="1"/>
  <c r="T19"/>
  <c r="N14"/>
  <c r="Q39"/>
  <c r="P39"/>
  <c r="N40" s="1"/>
  <c r="Z7"/>
  <c r="H8"/>
  <c r="Z13"/>
  <c r="E23" i="7"/>
  <c r="F30" i="6"/>
  <c r="G30" s="1"/>
  <c r="G24"/>
  <c r="N8" i="9"/>
  <c r="S39"/>
  <c r="T39" s="1"/>
  <c r="Z35"/>
  <c r="AB35" l="1"/>
  <c r="Q8"/>
  <c r="P8"/>
  <c r="I30" i="6"/>
  <c r="J30"/>
  <c r="J8" i="9"/>
  <c r="K8"/>
  <c r="Z39"/>
  <c r="P14"/>
  <c r="Q14"/>
  <c r="I24" i="7"/>
  <c r="H24"/>
  <c r="N20" i="9"/>
  <c r="K40"/>
  <c r="J40"/>
  <c r="I24" i="6"/>
  <c r="G25" s="1"/>
  <c r="J24"/>
  <c r="I26"/>
  <c r="G27" s="1"/>
  <c r="J26"/>
  <c r="W8" i="9"/>
  <c r="V8"/>
  <c r="V14"/>
  <c r="W14"/>
  <c r="W39"/>
  <c r="V39"/>
  <c r="T40" s="1"/>
  <c r="AB13"/>
  <c r="AC13"/>
  <c r="AB7"/>
  <c r="AC7"/>
  <c r="Z19"/>
  <c r="E27" i="7"/>
  <c r="F27" s="1"/>
  <c r="F23"/>
  <c r="Q40" i="9"/>
  <c r="P40"/>
  <c r="W19"/>
  <c r="V19"/>
  <c r="T20" s="1"/>
  <c r="P36"/>
  <c r="J27" i="6" l="1"/>
  <c r="I27"/>
  <c r="AC39" i="9"/>
  <c r="I27" i="7"/>
  <c r="H27"/>
  <c r="W20" i="9"/>
  <c r="V20"/>
  <c r="I23" i="7"/>
  <c r="H23"/>
  <c r="I25" i="6"/>
  <c r="J25"/>
  <c r="Q20" i="9"/>
  <c r="P20"/>
  <c r="AC19"/>
  <c r="AB19"/>
  <c r="W40"/>
  <c r="V40"/>
  <c r="AB39" l="1"/>
</calcChain>
</file>

<file path=xl/comments1.xml><?xml version="1.0" encoding="utf-8"?>
<comments xmlns="http://schemas.openxmlformats.org/spreadsheetml/2006/main">
  <authors>
    <author>rgarcia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SUSTITUCIONES DE FERNANDO ANDRES RPA 963747 (S) / BONI MAURI RPA 923204 (S)</t>
        </r>
      </text>
    </comment>
  </commentList>
</comments>
</file>

<file path=xl/sharedStrings.xml><?xml version="1.0" encoding="utf-8"?>
<sst xmlns="http://schemas.openxmlformats.org/spreadsheetml/2006/main" count="351" uniqueCount="161">
  <si>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</si>
  <si>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</si>
  <si>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</si>
  <si>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</si>
  <si>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</si>
  <si>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</si>
  <si>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</si>
  <si>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</si>
  <si>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</si>
  <si>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</si>
  <si>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Oct-Dic</t>
  </si>
  <si>
    <t>III Región de Atacama</t>
  </si>
  <si>
    <t>Mar-Ago</t>
  </si>
  <si>
    <t>Recurso</t>
  </si>
  <si>
    <t>Cuota anual asignada</t>
  </si>
  <si>
    <t xml:space="preserve">IV Región de Coquimbo 
</t>
  </si>
  <si>
    <t>Asignatario de Cuota</t>
  </si>
  <si>
    <t>Consumo%</t>
  </si>
  <si>
    <t>Resumen Anual Control Cuota Artesanal Langostino Colorado III-IV</t>
  </si>
  <si>
    <t xml:space="preserve">Control Cuota Artesanal Langostino Colorado III-IV </t>
  </si>
  <si>
    <t>Fauna Acompañante</t>
  </si>
  <si>
    <t>Movimiento</t>
  </si>
  <si>
    <t xml:space="preserve">Unidad de pesquería </t>
  </si>
  <si>
    <t xml:space="preserve">Armador </t>
  </si>
  <si>
    <t xml:space="preserve">Periodo </t>
  </si>
  <si>
    <t>Saldo (t)</t>
  </si>
  <si>
    <t>Consumo %</t>
  </si>
  <si>
    <t xml:space="preserve">Cuota Asignada </t>
  </si>
  <si>
    <t>Captura  (t)</t>
  </si>
  <si>
    <t>QUINTERO S.A. PESQ.</t>
  </si>
  <si>
    <t>Mar-Ago.</t>
  </si>
  <si>
    <t>Cuota Asignada  XV-IV</t>
  </si>
  <si>
    <t>Langostino Colorado  XV-IV Región</t>
  </si>
  <si>
    <t>Cuota Asignada  V-VIII</t>
  </si>
  <si>
    <t>ANTARTIC SEAFOOD S.A.</t>
  </si>
  <si>
    <t>RUBIO Y MAUAD LTDA.</t>
  </si>
  <si>
    <t>Octubre  - Diciembre</t>
  </si>
  <si>
    <t>Marzo -Agosto</t>
  </si>
  <si>
    <t>Artesanal II</t>
  </si>
  <si>
    <t>Artesanal III</t>
  </si>
  <si>
    <t>Artesanal IV</t>
  </si>
  <si>
    <t>Fauna Acompañante XV-IV</t>
  </si>
  <si>
    <t>Cuota Asignada</t>
  </si>
  <si>
    <t>Traspaso, Cesión, Arriendo etc.</t>
  </si>
  <si>
    <t>Control Cuota IV Región (t)</t>
  </si>
  <si>
    <t>Control Cuota II-III Región (t)</t>
  </si>
  <si>
    <t>Armador Asignatario</t>
  </si>
  <si>
    <t xml:space="preserve"> Resumen periodo Control Cuota Langostino colorado II-IV</t>
  </si>
  <si>
    <t>Resumen Anual Control Cuota Langostino colorado II-IV</t>
  </si>
  <si>
    <t xml:space="preserve">Cuota Total </t>
  </si>
  <si>
    <t xml:space="preserve">Captura </t>
  </si>
  <si>
    <t>Captura XV-IV</t>
  </si>
  <si>
    <t xml:space="preserve">U Pesquería </t>
  </si>
  <si>
    <t>Control Cuota V-VI Región (t)</t>
  </si>
  <si>
    <t>Control Cuota VII-VIII Región (t)</t>
  </si>
  <si>
    <t>Traspaso, Cesión, Arriendo etc</t>
  </si>
  <si>
    <t>Resumen periodo Control Cuota Langostino Colorado PEP V-VIII</t>
  </si>
  <si>
    <t>Resumen Anual Control Cuota Langostino colorado PEP V-VIII</t>
  </si>
  <si>
    <t>Traspaso,Cesión, Arriendo etc.</t>
  </si>
  <si>
    <t>Industrial Ltp II-III</t>
  </si>
  <si>
    <t>Industrial Ltp IV</t>
  </si>
  <si>
    <t>Licitada V-VI</t>
  </si>
  <si>
    <t>Licitada VII-VIII</t>
  </si>
  <si>
    <t xml:space="preserve"> Artesanal III</t>
  </si>
  <si>
    <t>Artesanal IV (RAE)</t>
  </si>
  <si>
    <t>U Pesquería</t>
  </si>
  <si>
    <t xml:space="preserve">Fracionamientos </t>
  </si>
  <si>
    <t>Investigación</t>
  </si>
  <si>
    <t>Licitada Pep V-VI</t>
  </si>
  <si>
    <t>Licitada Pep VII-VIII</t>
  </si>
  <si>
    <t>Cuota Global Langostino Amarillo V - VIII</t>
  </si>
  <si>
    <t>Langostino colorado XV-IV</t>
  </si>
  <si>
    <t>Cuota Global Langostino colorado XV-IV</t>
  </si>
  <si>
    <t>Cuota Total Licitada</t>
  </si>
  <si>
    <t>La información contenida en los consumos y movimientos, según corresponda, es preliminar,  sujeta a validación, verificación de consistencia</t>
  </si>
  <si>
    <t xml:space="preserve">Notas: </t>
  </si>
  <si>
    <t>La Vedas del langostino Colorado;  01 enero al 28 febrero  y de 01 al 30 de septiembre</t>
  </si>
  <si>
    <t>Cuota Licitada (t)</t>
  </si>
  <si>
    <t>Cuota anual licitada</t>
  </si>
  <si>
    <t>Cuota licitada</t>
  </si>
  <si>
    <t xml:space="preserve">RESUMEN POR PERIODO DE CONSUMO DE CUOTA LANGOSTINO COLORADO PEP V-VIII. AÑO 2018
</t>
  </si>
  <si>
    <t xml:space="preserve">RESUMEN ANUAL DE CONSUMO DE CUOTA LANGOSTINO COLORADO V-VIII. AÑO 2018
</t>
  </si>
  <si>
    <t xml:space="preserve">Langostino Colorado XV-IV </t>
  </si>
  <si>
    <t xml:space="preserve">Langostino Colorado V-VIII </t>
  </si>
  <si>
    <t>IV</t>
  </si>
  <si>
    <t>ISLADAMAS S.A. PESQ.</t>
  </si>
  <si>
    <t>BRACPESCA S.A.</t>
  </si>
  <si>
    <t>DA VENEZIA RETAMALES ANTONIO</t>
  </si>
  <si>
    <t>SUNRISE S.A. PESQ.</t>
  </si>
  <si>
    <t>II_IIII</t>
  </si>
  <si>
    <t>Total periodo</t>
  </si>
  <si>
    <t>Marzo-Agosto</t>
  </si>
  <si>
    <t>Octubre-Dic</t>
  </si>
  <si>
    <t xml:space="preserve">Total </t>
  </si>
  <si>
    <t>Distribucion asignacion cuota</t>
  </si>
  <si>
    <t>Rut</t>
  </si>
  <si>
    <t>Nombre</t>
  </si>
  <si>
    <t>Coeficiente inicial</t>
  </si>
  <si>
    <t>Total Inicial periodo</t>
  </si>
  <si>
    <t>IIII</t>
  </si>
  <si>
    <t>II-IIII</t>
  </si>
  <si>
    <t>Cuota final</t>
  </si>
  <si>
    <t>76014281-6</t>
  </si>
  <si>
    <t>99520490-8</t>
  </si>
  <si>
    <t>96603620-6</t>
  </si>
  <si>
    <t>77333980-5</t>
  </si>
  <si>
    <t>96762440-3</t>
  </si>
  <si>
    <t>91374000-9</t>
  </si>
  <si>
    <t>76048397-4</t>
  </si>
  <si>
    <t>ALIMENTOS ALSAN LTDA</t>
  </si>
  <si>
    <t>5226590-8</t>
  </si>
  <si>
    <t>REGION</t>
  </si>
  <si>
    <t>Global Langostino colorado XV-IV</t>
  </si>
  <si>
    <t>Marzo-Diciembre</t>
  </si>
  <si>
    <t>Global Langostino colorado V-VIII</t>
  </si>
  <si>
    <t>Fauna Acompañante V-VIII</t>
  </si>
  <si>
    <t>Periodos</t>
  </si>
  <si>
    <t>BOLSON RESIDUAL</t>
  </si>
  <si>
    <t>TOTAL ASIGNATARIOS LTP</t>
  </si>
  <si>
    <t>LANGOSTINO COLORADO V-VIII</t>
  </si>
  <si>
    <t>V-VI</t>
  </si>
  <si>
    <t>VII-VIII</t>
  </si>
  <si>
    <t>TOTAL ASIGNATARIOS PEP</t>
  </si>
  <si>
    <t>Langostino colorado licitado V-VIII 2018 (D.Ex. Nº 673-17)</t>
  </si>
  <si>
    <t>Coeficiente final</t>
  </si>
  <si>
    <t>LANGOSTINO COLORADO PEP (V-VIII)</t>
  </si>
  <si>
    <t>Total 673/09.11.17</t>
  </si>
  <si>
    <t>Resumen cuota transada</t>
  </si>
  <si>
    <t>LANGOSTINO COLORADO LTP (II-IV)</t>
  </si>
  <si>
    <t>-</t>
  </si>
  <si>
    <t>%Licitado/100</t>
  </si>
  <si>
    <t xml:space="preserve">Cuota </t>
  </si>
  <si>
    <t>Investigación  XV-IV</t>
  </si>
  <si>
    <t>Investigación V-VIII</t>
  </si>
  <si>
    <t>% Licitado/100</t>
  </si>
  <si>
    <t>Cuota Inicial</t>
  </si>
  <si>
    <t xml:space="preserve"> Asignacion V-VI</t>
  </si>
  <si>
    <t>Asignación VII-VIII</t>
  </si>
  <si>
    <t>Transaccion V-VI</t>
  </si>
  <si>
    <t>Transaccion VII-VIII</t>
  </si>
  <si>
    <t>SALDO CUOTA</t>
  </si>
  <si>
    <t>CHAFIC I RPA 955658</t>
  </si>
  <si>
    <t>TRAUWUN I RPA 920731</t>
  </si>
  <si>
    <t>PUNTA TALCA RPA 913399</t>
  </si>
  <si>
    <t>ISLA TABON RPA 966378</t>
  </si>
  <si>
    <t>Investigación II-IV</t>
  </si>
  <si>
    <t xml:space="preserve">RESUMEN POR PERIODO CONSUMO DE CUOTA LANGOSTINO COLORADO XV-IV. AÑO 2019
</t>
  </si>
  <si>
    <t>CONTROL DE CUOTA LANGOSTINO COLORADO  XV-IV ARTESANAL. AÑO 2019</t>
  </si>
  <si>
    <t>CONTROL DE CUOTA LANGOSTINO COLORADO LTP XV-IV. AÑO 2019</t>
  </si>
  <si>
    <t>CONTROL DE CUOTA LANGOSTINO COLORADO PEP V-VIII POR TITULAR 2019</t>
  </si>
  <si>
    <t>Total D.Ex N° 526-2018</t>
  </si>
  <si>
    <t>Total (D.Ex. Nº 456-18)</t>
  </si>
  <si>
    <t>TOTAL ASIGNATARIOS ARTESANALES</t>
  </si>
  <si>
    <t xml:space="preserve">RESUMEN ANUAL DE CONSUMO DE CUOTA GLOBAL ANUAL LANGOSTINO COLORADO XV-IV. AÑO 2019
</t>
  </si>
  <si>
    <t>Dec Ex N° 526 de 21-12-2018</t>
  </si>
  <si>
    <t>FRACION INDUSTRIAL LTP</t>
  </si>
  <si>
    <t>FRACCION ARTESANAL</t>
  </si>
  <si>
    <t>TOTAL FAUNA ACOMPAÑANTE</t>
  </si>
  <si>
    <t>Ene-Dic</t>
  </si>
  <si>
    <t>N/A</t>
  </si>
  <si>
    <t xml:space="preserve">Nota: </t>
  </si>
</sst>
</file>

<file path=xl/styles.xml><?xml version="1.0" encoding="utf-8"?>
<styleSheet xmlns="http://schemas.openxmlformats.org/spreadsheetml/2006/main">
  <numFmts count="1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0"/>
    <numFmt numFmtId="171" formatCode="#,##0.000"/>
    <numFmt numFmtId="172" formatCode="[$-340A]dddd\,\ dd&quot; de &quot;mmmm&quot; de &quot;yyyy;@"/>
    <numFmt numFmtId="173" formatCode="0.000000"/>
    <numFmt numFmtId="174" formatCode="0.0000000"/>
    <numFmt numFmtId="175" formatCode="_-* #,##0_-;\-* #,##0_-;_-* &quot;-&quot;??_-;_-@_-"/>
    <numFmt numFmtId="176" formatCode="_-* #,##0.000_-;\-* #,##0.000_-;_-* &quot;-&quot;??_-;_-@_-"/>
    <numFmt numFmtId="177" formatCode="0.0_ ;[Red]\-0.0\ "/>
    <numFmt numFmtId="178" formatCode="0_ ;[Red]\-0\ 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9"/>
      <name val="Calibri"/>
      <family val="2"/>
      <scheme val="minor"/>
    </font>
    <font>
      <sz val="9"/>
      <color rgb="FFFF000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12"/>
      <color theme="0"/>
      <name val="Calibri"/>
      <family val="2"/>
      <scheme val="minor"/>
    </font>
    <font>
      <sz val="12"/>
      <name val="Verdana"/>
      <family val="2"/>
    </font>
  </fonts>
  <fills count="4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FE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E2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FFF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097">
    <xf numFmtId="0" fontId="0" fillId="0" borderId="0"/>
    <xf numFmtId="9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3" fillId="18" borderId="33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4" fillId="19" borderId="34" applyNumberFormat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5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17" fillId="9" borderId="36" applyNumberFormat="0" applyAlignment="0" applyProtection="0"/>
    <xf numFmtId="0" fontId="8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0" fontId="19" fillId="25" borderId="37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4" fillId="18" borderId="3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28" fillId="0" borderId="40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3" fillId="0" borderId="0"/>
    <xf numFmtId="0" fontId="33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76" applyNumberFormat="0" applyAlignment="0" applyProtection="0"/>
    <xf numFmtId="0" fontId="14" fillId="19" borderId="34" applyNumberFormat="0" applyAlignment="0" applyProtection="0"/>
    <xf numFmtId="0" fontId="15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76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24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25" borderId="77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18" borderId="7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40" applyNumberFormat="0" applyFill="0" applyAlignment="0" applyProtection="0"/>
    <xf numFmtId="0" fontId="16" fillId="0" borderId="41" applyNumberFormat="0" applyFill="0" applyAlignment="0" applyProtection="0"/>
    <xf numFmtId="0" fontId="30" fillId="0" borderId="79" applyNumberFormat="0" applyFill="0" applyAlignment="0" applyProtection="0"/>
    <xf numFmtId="43" fontId="1" fillId="0" borderId="0" applyFont="0" applyFill="0" applyBorder="0" applyAlignment="0" applyProtection="0"/>
  </cellStyleXfs>
  <cellXfs count="810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27" borderId="0" xfId="0" applyFill="1"/>
    <xf numFmtId="164" fontId="0" fillId="0" borderId="0" xfId="0" applyNumberFormat="1"/>
    <xf numFmtId="0" fontId="0" fillId="31" borderId="0" xfId="0" applyFill="1"/>
    <xf numFmtId="2" fontId="0" fillId="3" borderId="14" xfId="0" applyNumberFormat="1" applyFill="1" applyBorder="1" applyAlignment="1">
      <alignment horizontal="center"/>
    </xf>
    <xf numFmtId="1" fontId="0" fillId="3" borderId="63" xfId="0" applyNumberFormat="1" applyFill="1" applyBorder="1" applyAlignment="1">
      <alignment horizontal="center"/>
    </xf>
    <xf numFmtId="1" fontId="0" fillId="3" borderId="66" xfId="0" applyNumberFormat="1" applyFill="1" applyBorder="1" applyAlignment="1">
      <alignment horizontal="center"/>
    </xf>
    <xf numFmtId="1" fontId="0" fillId="3" borderId="47" xfId="0" applyNumberForma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4" fontId="0" fillId="3" borderId="4" xfId="0" applyNumberFormat="1" applyFill="1" applyBorder="1" applyAlignment="1">
      <alignment horizontal="center"/>
    </xf>
    <xf numFmtId="164" fontId="0" fillId="3" borderId="47" xfId="0" applyNumberForma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3" borderId="63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5" borderId="0" xfId="0" applyFill="1"/>
    <xf numFmtId="0" fontId="0" fillId="29" borderId="0" xfId="0" applyFill="1"/>
    <xf numFmtId="164" fontId="0" fillId="3" borderId="26" xfId="0" applyNumberFormat="1" applyFont="1" applyFill="1" applyBorder="1" applyAlignment="1">
      <alignment horizontal="center" vertical="center"/>
    </xf>
    <xf numFmtId="164" fontId="0" fillId="3" borderId="21" xfId="0" applyNumberFormat="1" applyFont="1" applyFill="1" applyBorder="1" applyAlignment="1">
      <alignment horizontal="center" vertical="center"/>
    </xf>
    <xf numFmtId="164" fontId="0" fillId="3" borderId="66" xfId="0" applyNumberFormat="1" applyFont="1" applyFill="1" applyBorder="1" applyAlignment="1">
      <alignment horizontal="center" vertical="center"/>
    </xf>
    <xf numFmtId="164" fontId="0" fillId="37" borderId="0" xfId="0" applyNumberFormat="1" applyFont="1" applyFill="1" applyBorder="1" applyAlignment="1">
      <alignment horizontal="center" vertical="center"/>
    </xf>
    <xf numFmtId="164" fontId="0" fillId="37" borderId="22" xfId="0" applyNumberFormat="1" applyFont="1" applyFill="1" applyBorder="1" applyAlignment="1">
      <alignment horizontal="center" vertical="center"/>
    </xf>
    <xf numFmtId="164" fontId="0" fillId="37" borderId="71" xfId="0" applyNumberFormat="1" applyFont="1" applyFill="1" applyBorder="1" applyAlignment="1">
      <alignment horizontal="center" vertical="center"/>
    </xf>
    <xf numFmtId="164" fontId="0" fillId="28" borderId="24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0" fontId="0" fillId="28" borderId="45" xfId="1" applyNumberFormat="1" applyFont="1" applyFill="1" applyBorder="1" applyAlignment="1">
      <alignment horizontal="center" vertical="center"/>
    </xf>
    <xf numFmtId="164" fontId="0" fillId="28" borderId="22" xfId="0" applyNumberFormat="1" applyFont="1" applyFill="1" applyBorder="1" applyAlignment="1">
      <alignment horizontal="center" vertical="center"/>
    </xf>
    <xf numFmtId="164" fontId="0" fillId="28" borderId="60" xfId="0" applyNumberFormat="1" applyFont="1" applyFill="1" applyBorder="1" applyAlignment="1">
      <alignment horizontal="center" vertical="center"/>
    </xf>
    <xf numFmtId="10" fontId="0" fillId="28" borderId="48" xfId="1" applyNumberFormat="1" applyFont="1" applyFill="1" applyBorder="1" applyAlignment="1">
      <alignment horizontal="center" vertical="center"/>
    </xf>
    <xf numFmtId="164" fontId="0" fillId="34" borderId="26" xfId="0" applyNumberFormat="1" applyFont="1" applyFill="1" applyBorder="1" applyAlignment="1">
      <alignment horizontal="center" vertical="center"/>
    </xf>
    <xf numFmtId="164" fontId="0" fillId="34" borderId="0" xfId="0" applyNumberFormat="1" applyFont="1" applyFill="1" applyBorder="1" applyAlignment="1">
      <alignment horizontal="center" vertical="center"/>
    </xf>
    <xf numFmtId="10" fontId="0" fillId="34" borderId="45" xfId="1" applyNumberFormat="1" applyFont="1" applyFill="1" applyBorder="1" applyAlignment="1">
      <alignment horizontal="center" vertical="center"/>
    </xf>
    <xf numFmtId="164" fontId="0" fillId="34" borderId="21" xfId="0" applyNumberFormat="1" applyFont="1" applyFill="1" applyBorder="1" applyAlignment="1">
      <alignment horizontal="center" vertical="center"/>
    </xf>
    <xf numFmtId="164" fontId="0" fillId="34" borderId="22" xfId="0" applyNumberFormat="1" applyFont="1" applyFill="1" applyBorder="1" applyAlignment="1">
      <alignment horizontal="center" vertical="center"/>
    </xf>
    <xf numFmtId="164" fontId="0" fillId="34" borderId="60" xfId="0" applyNumberFormat="1" applyFont="1" applyFill="1" applyBorder="1" applyAlignment="1">
      <alignment horizontal="center" vertical="center"/>
    </xf>
    <xf numFmtId="10" fontId="0" fillId="34" borderId="48" xfId="1" applyNumberFormat="1" applyFont="1" applyFill="1" applyBorder="1" applyAlignment="1">
      <alignment horizontal="center" vertical="center"/>
    </xf>
    <xf numFmtId="10" fontId="0" fillId="37" borderId="28" xfId="1" applyNumberFormat="1" applyFont="1" applyFill="1" applyBorder="1" applyAlignment="1">
      <alignment horizontal="center" vertical="center"/>
    </xf>
    <xf numFmtId="10" fontId="0" fillId="37" borderId="23" xfId="1" applyNumberFormat="1" applyFont="1" applyFill="1" applyBorder="1" applyAlignment="1">
      <alignment horizontal="center" vertical="center"/>
    </xf>
    <xf numFmtId="10" fontId="0" fillId="37" borderId="8" xfId="1" applyNumberFormat="1" applyFont="1" applyFill="1" applyBorder="1" applyAlignment="1">
      <alignment horizontal="center" vertical="center"/>
    </xf>
    <xf numFmtId="2" fontId="0" fillId="34" borderId="0" xfId="0" applyNumberFormat="1" applyFill="1" applyBorder="1" applyAlignment="1">
      <alignment horizontal="center" vertical="center"/>
    </xf>
    <xf numFmtId="0" fontId="0" fillId="2" borderId="24" xfId="0" applyFill="1" applyBorder="1"/>
    <xf numFmtId="0" fontId="0" fillId="2" borderId="0" xfId="0" applyFont="1" applyFill="1"/>
    <xf numFmtId="0" fontId="0" fillId="0" borderId="0" xfId="0" applyFont="1"/>
    <xf numFmtId="0" fontId="0" fillId="36" borderId="0" xfId="0" applyFill="1"/>
    <xf numFmtId="166" fontId="0" fillId="36" borderId="0" xfId="0" applyNumberFormat="1" applyFill="1"/>
    <xf numFmtId="164" fontId="0" fillId="36" borderId="0" xfId="0" applyNumberFormat="1" applyFill="1"/>
    <xf numFmtId="171" fontId="7" fillId="37" borderId="75" xfId="0" applyNumberFormat="1" applyFont="1" applyFill="1" applyBorder="1" applyAlignment="1">
      <alignment horizontal="center" vertical="center"/>
    </xf>
    <xf numFmtId="171" fontId="7" fillId="37" borderId="26" xfId="0" applyNumberFormat="1" applyFont="1" applyFill="1" applyBorder="1" applyAlignment="1">
      <alignment horizontal="center" vertical="center"/>
    </xf>
    <xf numFmtId="171" fontId="0" fillId="37" borderId="0" xfId="0" applyNumberFormat="1" applyFill="1" applyBorder="1" applyAlignment="1">
      <alignment horizontal="center" vertical="center"/>
    </xf>
    <xf numFmtId="171" fontId="0" fillId="37" borderId="26" xfId="0" applyNumberFormat="1" applyFill="1" applyBorder="1" applyAlignment="1">
      <alignment horizontal="center" vertical="center"/>
    </xf>
    <xf numFmtId="171" fontId="7" fillId="37" borderId="60" xfId="0" applyNumberFormat="1" applyFont="1" applyFill="1" applyBorder="1" applyAlignment="1">
      <alignment horizontal="center" vertical="center"/>
    </xf>
    <xf numFmtId="171" fontId="7" fillId="37" borderId="21" xfId="0" applyNumberFormat="1" applyFont="1" applyFill="1" applyBorder="1" applyAlignment="1">
      <alignment horizontal="center" vertical="center"/>
    </xf>
    <xf numFmtId="171" fontId="0" fillId="37" borderId="22" xfId="0" applyNumberFormat="1" applyFill="1" applyBorder="1" applyAlignment="1">
      <alignment horizontal="center" vertical="center"/>
    </xf>
    <xf numFmtId="171" fontId="0" fillId="37" borderId="21" xfId="0" applyNumberFormat="1" applyFill="1" applyBorder="1" applyAlignment="1">
      <alignment horizontal="center" vertical="center"/>
    </xf>
    <xf numFmtId="0" fontId="7" fillId="37" borderId="21" xfId="0" applyFont="1" applyFill="1" applyBorder="1" applyAlignment="1">
      <alignment horizontal="center" vertical="center"/>
    </xf>
    <xf numFmtId="0" fontId="7" fillId="37" borderId="26" xfId="0" applyFont="1" applyFill="1" applyBorder="1" applyAlignment="1">
      <alignment horizontal="center" vertical="center"/>
    </xf>
    <xf numFmtId="171" fontId="7" fillId="37" borderId="28" xfId="0" applyNumberFormat="1" applyFont="1" applyFill="1" applyBorder="1" applyAlignment="1">
      <alignment horizontal="center" vertical="center"/>
    </xf>
    <xf numFmtId="171" fontId="7" fillId="37" borderId="23" xfId="0" applyNumberFormat="1" applyFont="1" applyFill="1" applyBorder="1" applyAlignment="1">
      <alignment horizontal="center" vertical="center"/>
    </xf>
    <xf numFmtId="171" fontId="0" fillId="37" borderId="75" xfId="0" applyNumberFormat="1" applyFill="1" applyBorder="1" applyAlignment="1">
      <alignment horizontal="center" vertical="center"/>
    </xf>
    <xf numFmtId="10" fontId="0" fillId="37" borderId="53" xfId="1" applyNumberFormat="1" applyFont="1" applyFill="1" applyBorder="1" applyAlignment="1">
      <alignment horizontal="center" vertical="center"/>
    </xf>
    <xf numFmtId="10" fontId="0" fillId="37" borderId="54" xfId="1" applyNumberFormat="1" applyFont="1" applyFill="1" applyBorder="1" applyAlignment="1">
      <alignment horizontal="center" vertical="center"/>
    </xf>
    <xf numFmtId="0" fontId="6" fillId="26" borderId="62" xfId="0" applyFont="1" applyFill="1" applyBorder="1" applyAlignment="1">
      <alignment horizontal="center" vertical="center" wrapText="1"/>
    </xf>
    <xf numFmtId="171" fontId="0" fillId="37" borderId="23" xfId="0" applyNumberFormat="1" applyFill="1" applyBorder="1" applyAlignment="1">
      <alignment horizontal="center" vertical="center"/>
    </xf>
    <xf numFmtId="171" fontId="0" fillId="37" borderId="28" xfId="0" applyNumberFormat="1" applyFill="1" applyBorder="1" applyAlignment="1">
      <alignment horizontal="center" vertical="center"/>
    </xf>
    <xf numFmtId="171" fontId="7" fillId="37" borderId="0" xfId="0" applyNumberFormat="1" applyFont="1" applyFill="1" applyBorder="1" applyAlignment="1">
      <alignment horizontal="center" vertical="center"/>
    </xf>
    <xf numFmtId="10" fontId="7" fillId="37" borderId="53" xfId="42082" applyNumberFormat="1" applyFont="1" applyFill="1" applyBorder="1" applyAlignment="1">
      <alignment horizontal="center" vertical="center"/>
    </xf>
    <xf numFmtId="164" fontId="0" fillId="37" borderId="26" xfId="0" applyNumberFormat="1" applyFill="1" applyBorder="1" applyAlignment="1">
      <alignment horizontal="center" vertical="center"/>
    </xf>
    <xf numFmtId="164" fontId="0" fillId="37" borderId="21" xfId="0" applyNumberFormat="1" applyFill="1" applyBorder="1" applyAlignment="1">
      <alignment horizontal="center" vertical="center"/>
    </xf>
    <xf numFmtId="164" fontId="0" fillId="37" borderId="22" xfId="0" applyNumberFormat="1" applyFill="1" applyBorder="1" applyAlignment="1">
      <alignment horizontal="center" vertical="center"/>
    </xf>
    <xf numFmtId="10" fontId="7" fillId="37" borderId="54" xfId="42082" applyNumberFormat="1" applyFont="1" applyFill="1" applyBorder="1" applyAlignment="1">
      <alignment horizontal="center" vertical="center"/>
    </xf>
    <xf numFmtId="164" fontId="0" fillId="37" borderId="0" xfId="0" applyNumberFormat="1" applyFill="1" applyBorder="1" applyAlignment="1">
      <alignment horizontal="center" vertical="center"/>
    </xf>
    <xf numFmtId="164" fontId="7" fillId="37" borderId="26" xfId="0" applyNumberFormat="1" applyFont="1" applyFill="1" applyBorder="1" applyAlignment="1">
      <alignment horizontal="center" vertical="center"/>
    </xf>
    <xf numFmtId="164" fontId="7" fillId="37" borderId="21" xfId="0" applyNumberFormat="1" applyFont="1" applyFill="1" applyBorder="1" applyAlignment="1">
      <alignment horizontal="center" vertical="center"/>
    </xf>
    <xf numFmtId="10" fontId="7" fillId="37" borderId="53" xfId="1" applyNumberFormat="1" applyFont="1" applyFill="1" applyBorder="1" applyAlignment="1">
      <alignment horizontal="center" vertical="center"/>
    </xf>
    <xf numFmtId="10" fontId="7" fillId="37" borderId="54" xfId="1" applyNumberFormat="1" applyFont="1" applyFill="1" applyBorder="1" applyAlignment="1">
      <alignment horizontal="center" vertical="center"/>
    </xf>
    <xf numFmtId="1" fontId="3" fillId="28" borderId="59" xfId="0" applyNumberFormat="1" applyFont="1" applyFill="1" applyBorder="1" applyAlignment="1">
      <alignment horizontal="center" vertical="center"/>
    </xf>
    <xf numFmtId="1" fontId="3" fillId="28" borderId="57" xfId="0" applyNumberFormat="1" applyFont="1" applyFill="1" applyBorder="1" applyAlignment="1">
      <alignment horizontal="center" vertical="center"/>
    </xf>
    <xf numFmtId="9" fontId="3" fillId="28" borderId="58" xfId="1" applyFont="1" applyFill="1" applyBorder="1" applyAlignment="1">
      <alignment horizontal="center" vertical="center"/>
    </xf>
    <xf numFmtId="1" fontId="0" fillId="3" borderId="69" xfId="0" applyNumberFormat="1" applyFill="1" applyBorder="1" applyAlignment="1">
      <alignment horizontal="center"/>
    </xf>
    <xf numFmtId="1" fontId="0" fillId="3" borderId="51" xfId="0" applyNumberFormat="1" applyFill="1" applyBorder="1" applyAlignment="1">
      <alignment horizontal="center"/>
    </xf>
    <xf numFmtId="1" fontId="0" fillId="3" borderId="60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0" fontId="0" fillId="28" borderId="69" xfId="0" applyFill="1" applyBorder="1"/>
    <xf numFmtId="1" fontId="7" fillId="3" borderId="63" xfId="0" applyNumberFormat="1" applyFont="1" applyFill="1" applyBorder="1" applyAlignment="1">
      <alignment horizontal="center"/>
    </xf>
    <xf numFmtId="1" fontId="0" fillId="3" borderId="63" xfId="0" applyNumberFormat="1" applyFill="1" applyBorder="1" applyAlignment="1">
      <alignment horizontal="center" vertical="center"/>
    </xf>
    <xf numFmtId="9" fontId="7" fillId="3" borderId="64" xfId="1" applyFont="1" applyFill="1" applyBorder="1" applyAlignment="1">
      <alignment horizontal="center"/>
    </xf>
    <xf numFmtId="1" fontId="0" fillId="3" borderId="60" xfId="0" applyNumberFormat="1" applyFill="1" applyBorder="1" applyAlignment="1">
      <alignment horizontal="center" vertical="center"/>
    </xf>
    <xf numFmtId="1" fontId="7" fillId="3" borderId="21" xfId="0" applyNumberFormat="1" applyFont="1" applyFill="1" applyBorder="1" applyAlignment="1">
      <alignment horizontal="center"/>
    </xf>
    <xf numFmtId="1" fontId="0" fillId="3" borderId="61" xfId="0" applyNumberFormat="1" applyFill="1" applyBorder="1" applyAlignment="1">
      <alignment horizontal="center" vertical="center"/>
    </xf>
    <xf numFmtId="1" fontId="7" fillId="3" borderId="66" xfId="0" applyNumberFormat="1" applyFont="1" applyFill="1" applyBorder="1" applyAlignment="1">
      <alignment horizontal="center"/>
    </xf>
    <xf numFmtId="9" fontId="0" fillId="3" borderId="48" xfId="1" applyFont="1" applyFill="1" applyBorder="1" applyAlignment="1">
      <alignment horizontal="center"/>
    </xf>
    <xf numFmtId="9" fontId="0" fillId="3" borderId="64" xfId="1" applyFont="1" applyFill="1" applyBorder="1" applyAlignment="1">
      <alignment horizontal="center"/>
    </xf>
    <xf numFmtId="9" fontId="0" fillId="3" borderId="44" xfId="1" applyFont="1" applyFill="1" applyBorder="1" applyAlignment="1">
      <alignment horizontal="center"/>
    </xf>
    <xf numFmtId="9" fontId="7" fillId="3" borderId="48" xfId="1" applyFont="1" applyFill="1" applyBorder="1" applyAlignment="1">
      <alignment horizontal="center"/>
    </xf>
    <xf numFmtId="9" fontId="7" fillId="3" borderId="55" xfId="1" applyFont="1" applyFill="1" applyBorder="1" applyAlignment="1">
      <alignment horizontal="center"/>
    </xf>
    <xf numFmtId="0" fontId="41" fillId="2" borderId="0" xfId="0" applyFont="1" applyFill="1" applyAlignment="1">
      <alignment vertical="center"/>
    </xf>
    <xf numFmtId="0" fontId="41" fillId="2" borderId="0" xfId="0" applyFont="1" applyFill="1"/>
    <xf numFmtId="164" fontId="0" fillId="3" borderId="84" xfId="0" applyNumberFormat="1" applyFont="1" applyFill="1" applyBorder="1" applyAlignment="1">
      <alignment horizontal="center" vertical="center"/>
    </xf>
    <xf numFmtId="164" fontId="0" fillId="3" borderId="87" xfId="0" applyNumberFormat="1" applyFont="1" applyFill="1" applyBorder="1" applyAlignment="1">
      <alignment horizontal="center"/>
    </xf>
    <xf numFmtId="1" fontId="43" fillId="31" borderId="0" xfId="0" applyNumberFormat="1" applyFont="1" applyFill="1"/>
    <xf numFmtId="1" fontId="0" fillId="36" borderId="0" xfId="0" applyNumberFormat="1" applyFill="1"/>
    <xf numFmtId="2" fontId="0" fillId="34" borderId="22" xfId="0" applyNumberFormat="1" applyFill="1" applyBorder="1" applyAlignment="1">
      <alignment horizontal="center" vertical="center"/>
    </xf>
    <xf numFmtId="0" fontId="3" fillId="28" borderId="56" xfId="0" applyFont="1" applyFill="1" applyBorder="1" applyAlignment="1">
      <alignment horizontal="left" vertical="center" wrapText="1"/>
    </xf>
    <xf numFmtId="0" fontId="0" fillId="33" borderId="23" xfId="0" applyFont="1" applyFill="1" applyBorder="1" applyAlignment="1">
      <alignment horizontal="center" vertical="center"/>
    </xf>
    <xf numFmtId="2" fontId="0" fillId="30" borderId="0" xfId="0" applyNumberFormat="1" applyFill="1" applyBorder="1" applyAlignment="1">
      <alignment horizontal="center" vertical="center"/>
    </xf>
    <xf numFmtId="2" fontId="0" fillId="30" borderId="22" xfId="0" applyNumberFormat="1" applyFill="1" applyBorder="1" applyAlignment="1">
      <alignment horizontal="center" vertical="center"/>
    </xf>
    <xf numFmtId="2" fontId="0" fillId="30" borderId="80" xfId="0" applyNumberFormat="1" applyFill="1" applyBorder="1" applyAlignment="1">
      <alignment horizontal="center" vertical="center"/>
    </xf>
    <xf numFmtId="10" fontId="0" fillId="34" borderId="85" xfId="1" applyNumberFormat="1" applyFont="1" applyFill="1" applyBorder="1" applyAlignment="1">
      <alignment horizontal="center" vertical="center"/>
    </xf>
    <xf numFmtId="10" fontId="0" fillId="28" borderId="85" xfId="1" applyNumberFormat="1" applyFont="1" applyFill="1" applyBorder="1" applyAlignment="1">
      <alignment horizontal="center" vertical="center"/>
    </xf>
    <xf numFmtId="164" fontId="0" fillId="34" borderId="84" xfId="0" applyNumberFormat="1" applyFont="1" applyFill="1" applyBorder="1" applyAlignment="1">
      <alignment horizontal="center" vertical="center"/>
    </xf>
    <xf numFmtId="164" fontId="0" fillId="34" borderId="80" xfId="0" applyNumberFormat="1" applyFont="1" applyFill="1" applyBorder="1" applyAlignment="1">
      <alignment horizontal="center" vertical="center"/>
    </xf>
    <xf numFmtId="164" fontId="0" fillId="3" borderId="66" xfId="0" applyNumberFormat="1" applyFill="1" applyBorder="1" applyAlignment="1">
      <alignment horizontal="center"/>
    </xf>
    <xf numFmtId="0" fontId="45" fillId="3" borderId="0" xfId="0" applyFont="1" applyFill="1"/>
    <xf numFmtId="0" fontId="45" fillId="3" borderId="86" xfId="0" applyFont="1" applyFill="1" applyBorder="1"/>
    <xf numFmtId="166" fontId="45" fillId="3" borderId="87" xfId="0" applyNumberFormat="1" applyFont="1" applyFill="1" applyBorder="1"/>
    <xf numFmtId="0" fontId="46" fillId="3" borderId="0" xfId="0" applyFont="1" applyFill="1" applyBorder="1" applyAlignment="1">
      <alignment horizontal="left" wrapText="1"/>
    </xf>
    <xf numFmtId="166" fontId="46" fillId="3" borderId="0" xfId="0" applyNumberFormat="1" applyFont="1" applyFill="1" applyBorder="1"/>
    <xf numFmtId="173" fontId="45" fillId="3" borderId="81" xfId="0" applyNumberFormat="1" applyFont="1" applyFill="1" applyBorder="1"/>
    <xf numFmtId="0" fontId="45" fillId="3" borderId="60" xfId="0" applyFont="1" applyFill="1" applyBorder="1"/>
    <xf numFmtId="0" fontId="45" fillId="3" borderId="21" xfId="0" applyFont="1" applyFill="1" applyBorder="1" applyAlignment="1">
      <alignment horizontal="center" vertical="center"/>
    </xf>
    <xf numFmtId="173" fontId="48" fillId="3" borderId="81" xfId="0" applyNumberFormat="1" applyFont="1" applyFill="1" applyBorder="1"/>
    <xf numFmtId="2" fontId="45" fillId="3" borderId="0" xfId="0" applyNumberFormat="1" applyFont="1" applyFill="1"/>
    <xf numFmtId="1" fontId="45" fillId="3" borderId="0" xfId="0" applyNumberFormat="1" applyFont="1" applyFill="1"/>
    <xf numFmtId="164" fontId="0" fillId="37" borderId="99" xfId="0" applyNumberFormat="1" applyFont="1" applyFill="1" applyBorder="1" applyAlignment="1">
      <alignment horizontal="center" vertical="center"/>
    </xf>
    <xf numFmtId="10" fontId="0" fillId="37" borderId="82" xfId="1" applyNumberFormat="1" applyFont="1" applyFill="1" applyBorder="1" applyAlignment="1">
      <alignment horizontal="center" vertical="center"/>
    </xf>
    <xf numFmtId="164" fontId="0" fillId="34" borderId="99" xfId="0" applyNumberFormat="1" applyFont="1" applyFill="1" applyBorder="1" applyAlignment="1">
      <alignment horizontal="center" vertical="center"/>
    </xf>
    <xf numFmtId="164" fontId="0" fillId="38" borderId="71" xfId="0" applyNumberFormat="1" applyFont="1" applyFill="1" applyBorder="1" applyAlignment="1">
      <alignment horizontal="center" vertical="center"/>
    </xf>
    <xf numFmtId="10" fontId="0" fillId="38" borderId="8" xfId="1" applyNumberFormat="1" applyFont="1" applyFill="1" applyBorder="1" applyAlignment="1">
      <alignment horizontal="center" vertical="center"/>
    </xf>
    <xf numFmtId="164" fontId="0" fillId="38" borderId="84" xfId="0" applyNumberFormat="1" applyFont="1" applyFill="1" applyBorder="1" applyAlignment="1">
      <alignment horizontal="center" vertical="center"/>
    </xf>
    <xf numFmtId="164" fontId="0" fillId="38" borderId="80" xfId="0" applyNumberFormat="1" applyFont="1" applyFill="1" applyBorder="1" applyAlignment="1">
      <alignment horizontal="center" vertical="center"/>
    </xf>
    <xf numFmtId="10" fontId="0" fillId="38" borderId="85" xfId="1" applyNumberFormat="1" applyFont="1" applyFill="1" applyBorder="1" applyAlignment="1">
      <alignment horizontal="center" vertical="center"/>
    </xf>
    <xf numFmtId="164" fontId="0" fillId="38" borderId="0" xfId="0" applyNumberFormat="1" applyFont="1" applyFill="1" applyBorder="1" applyAlignment="1">
      <alignment horizontal="center" vertical="center"/>
    </xf>
    <xf numFmtId="164" fontId="0" fillId="38" borderId="26" xfId="0" applyNumberFormat="1" applyFont="1" applyFill="1" applyBorder="1" applyAlignment="1">
      <alignment horizontal="center" vertical="center"/>
    </xf>
    <xf numFmtId="10" fontId="0" fillId="38" borderId="28" xfId="1" applyNumberFormat="1" applyFont="1" applyFill="1" applyBorder="1" applyAlignment="1">
      <alignment horizontal="center" vertical="center"/>
    </xf>
    <xf numFmtId="10" fontId="0" fillId="38" borderId="45" xfId="1" applyNumberFormat="1" applyFont="1" applyFill="1" applyBorder="1" applyAlignment="1">
      <alignment horizontal="center" vertical="center"/>
    </xf>
    <xf numFmtId="0" fontId="0" fillId="37" borderId="84" xfId="0" applyFill="1" applyBorder="1" applyAlignment="1">
      <alignment horizontal="center" vertical="center"/>
    </xf>
    <xf numFmtId="164" fontId="0" fillId="3" borderId="84" xfId="0" applyNumberFormat="1" applyFill="1" applyBorder="1" applyAlignment="1">
      <alignment horizontal="center" vertical="center"/>
    </xf>
    <xf numFmtId="164" fontId="0" fillId="28" borderId="80" xfId="0" applyNumberFormat="1" applyFont="1" applyFill="1" applyBorder="1" applyAlignment="1">
      <alignment horizontal="center" vertical="center"/>
    </xf>
    <xf numFmtId="0" fontId="0" fillId="37" borderId="87" xfId="0" applyFill="1" applyBorder="1" applyAlignment="1">
      <alignment horizontal="center" vertical="center"/>
    </xf>
    <xf numFmtId="164" fontId="0" fillId="37" borderId="87" xfId="0" applyNumberFormat="1" applyFill="1" applyBorder="1" applyAlignment="1">
      <alignment horizontal="center" vertical="center"/>
    </xf>
    <xf numFmtId="164" fontId="7" fillId="37" borderId="87" xfId="0" applyNumberFormat="1" applyFont="1" applyFill="1" applyBorder="1" applyAlignment="1">
      <alignment horizontal="center" vertical="center"/>
    </xf>
    <xf numFmtId="10" fontId="7" fillId="37" borderId="100" xfId="42082" applyNumberFormat="1" applyFont="1" applyFill="1" applyBorder="1" applyAlignment="1">
      <alignment horizontal="center" vertical="center"/>
    </xf>
    <xf numFmtId="1" fontId="3" fillId="33" borderId="51" xfId="0" applyNumberFormat="1" applyFont="1" applyFill="1" applyBorder="1" applyAlignment="1">
      <alignment horizontal="center" vertical="center"/>
    </xf>
    <xf numFmtId="1" fontId="3" fillId="33" borderId="70" xfId="0" applyNumberFormat="1" applyFont="1" applyFill="1" applyBorder="1" applyAlignment="1">
      <alignment horizontal="center" vertical="center"/>
    </xf>
    <xf numFmtId="1" fontId="3" fillId="33" borderId="47" xfId="0" applyNumberFormat="1" applyFont="1" applyFill="1" applyBorder="1" applyAlignment="1">
      <alignment horizontal="center" vertical="center"/>
    </xf>
    <xf numFmtId="9" fontId="3" fillId="33" borderId="74" xfId="1" applyFont="1" applyFill="1" applyBorder="1" applyAlignment="1">
      <alignment horizontal="center" vertical="center"/>
    </xf>
    <xf numFmtId="0" fontId="6" fillId="26" borderId="87" xfId="0" applyFont="1" applyFill="1" applyBorder="1" applyAlignment="1">
      <alignment horizontal="center" vertical="center" wrapText="1"/>
    </xf>
    <xf numFmtId="166" fontId="6" fillId="26" borderId="87" xfId="0" applyNumberFormat="1" applyFont="1" applyFill="1" applyBorder="1" applyAlignment="1">
      <alignment horizontal="center" vertical="center" wrapText="1"/>
    </xf>
    <xf numFmtId="164" fontId="6" fillId="26" borderId="87" xfId="0" applyNumberFormat="1" applyFont="1" applyFill="1" applyBorder="1" applyAlignment="1">
      <alignment horizontal="center" vertical="center" wrapText="1"/>
    </xf>
    <xf numFmtId="0" fontId="6" fillId="26" borderId="90" xfId="0" applyFont="1" applyFill="1" applyBorder="1" applyAlignment="1">
      <alignment horizontal="center" vertical="center" wrapText="1"/>
    </xf>
    <xf numFmtId="0" fontId="7" fillId="37" borderId="84" xfId="0" applyFont="1" applyFill="1" applyBorder="1" applyAlignment="1">
      <alignment horizontal="center" vertical="center"/>
    </xf>
    <xf numFmtId="171" fontId="7" fillId="37" borderId="81" xfId="0" applyNumberFormat="1" applyFont="1" applyFill="1" applyBorder="1" applyAlignment="1">
      <alignment horizontal="center" vertical="center"/>
    </xf>
    <xf numFmtId="171" fontId="7" fillId="37" borderId="82" xfId="0" applyNumberFormat="1" applyFont="1" applyFill="1" applyBorder="1" applyAlignment="1">
      <alignment horizontal="center" vertical="center"/>
    </xf>
    <xf numFmtId="171" fontId="0" fillId="37" borderId="84" xfId="0" applyNumberFormat="1" applyFill="1" applyBorder="1" applyAlignment="1">
      <alignment horizontal="center" vertical="center"/>
    </xf>
    <xf numFmtId="171" fontId="0" fillId="37" borderId="80" xfId="0" applyNumberFormat="1" applyFill="1" applyBorder="1" applyAlignment="1">
      <alignment horizontal="center" vertical="center"/>
    </xf>
    <xf numFmtId="10" fontId="0" fillId="37" borderId="91" xfId="1" applyNumberFormat="1" applyFont="1" applyFill="1" applyBorder="1" applyAlignment="1">
      <alignment horizontal="center" vertical="center"/>
    </xf>
    <xf numFmtId="0" fontId="0" fillId="34" borderId="82" xfId="0" applyFill="1" applyBorder="1" applyAlignment="1">
      <alignment horizontal="center" vertical="center"/>
    </xf>
    <xf numFmtId="171" fontId="0" fillId="37" borderId="82" xfId="0" applyNumberFormat="1" applyFill="1" applyBorder="1" applyAlignment="1">
      <alignment horizontal="center" vertical="center"/>
    </xf>
    <xf numFmtId="171" fontId="7" fillId="37" borderId="80" xfId="0" applyNumberFormat="1" applyFont="1" applyFill="1" applyBorder="1" applyAlignment="1">
      <alignment horizontal="center" vertical="center"/>
    </xf>
    <xf numFmtId="171" fontId="7" fillId="37" borderId="84" xfId="0" applyNumberFormat="1" applyFont="1" applyFill="1" applyBorder="1" applyAlignment="1">
      <alignment horizontal="center" vertical="center"/>
    </xf>
    <xf numFmtId="171" fontId="0" fillId="37" borderId="81" xfId="0" applyNumberFormat="1" applyFill="1" applyBorder="1" applyAlignment="1">
      <alignment horizontal="center" vertical="center"/>
    </xf>
    <xf numFmtId="10" fontId="7" fillId="37" borderId="91" xfId="1" applyNumberFormat="1" applyFont="1" applyFill="1" applyBorder="1" applyAlignment="1">
      <alignment horizontal="center" vertical="center"/>
    </xf>
    <xf numFmtId="0" fontId="6" fillId="26" borderId="97" xfId="0" applyFont="1" applyFill="1" applyBorder="1" applyAlignment="1">
      <alignment horizontal="center" vertical="center" wrapText="1"/>
    </xf>
    <xf numFmtId="0" fontId="6" fillId="26" borderId="88" xfId="0" applyFont="1" applyFill="1" applyBorder="1" applyAlignment="1">
      <alignment horizontal="center" vertical="center" wrapText="1"/>
    </xf>
    <xf numFmtId="0" fontId="6" fillId="26" borderId="96" xfId="0" applyFont="1" applyFill="1" applyBorder="1" applyAlignment="1">
      <alignment horizontal="center" vertical="center" wrapText="1"/>
    </xf>
    <xf numFmtId="0" fontId="6" fillId="26" borderId="100" xfId="0" applyFont="1" applyFill="1" applyBorder="1" applyAlignment="1">
      <alignment horizontal="center" vertical="center" wrapText="1"/>
    </xf>
    <xf numFmtId="164" fontId="0" fillId="37" borderId="84" xfId="0" applyNumberFormat="1" applyFill="1" applyBorder="1" applyAlignment="1">
      <alignment horizontal="center" vertical="center"/>
    </xf>
    <xf numFmtId="164" fontId="0" fillId="3" borderId="87" xfId="0" applyNumberFormat="1" applyFill="1" applyBorder="1" applyAlignment="1">
      <alignment horizontal="center" vertical="center"/>
    </xf>
    <xf numFmtId="0" fontId="0" fillId="33" borderId="21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9" fontId="0" fillId="28" borderId="45" xfId="1" applyFont="1" applyFill="1" applyBorder="1" applyAlignment="1">
      <alignment horizontal="center" vertical="center"/>
    </xf>
    <xf numFmtId="9" fontId="0" fillId="28" borderId="48" xfId="1" applyFont="1" applyFill="1" applyBorder="1" applyAlignment="1">
      <alignment horizontal="center" vertical="center"/>
    </xf>
    <xf numFmtId="1" fontId="0" fillId="31" borderId="0" xfId="0" applyNumberFormat="1" applyFill="1"/>
    <xf numFmtId="164" fontId="0" fillId="36" borderId="0" xfId="0" applyNumberFormat="1" applyFont="1" applyFill="1"/>
    <xf numFmtId="0" fontId="0" fillId="34" borderId="66" xfId="0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 wrapText="1"/>
    </xf>
    <xf numFmtId="0" fontId="45" fillId="3" borderId="94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98" xfId="0" applyFont="1" applyFill="1" applyBorder="1" applyAlignment="1">
      <alignment horizontal="center" vertical="center" wrapText="1"/>
    </xf>
    <xf numFmtId="0" fontId="45" fillId="3" borderId="26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/>
    </xf>
    <xf numFmtId="0" fontId="46" fillId="3" borderId="6" xfId="0" applyFont="1" applyFill="1" applyBorder="1" applyAlignment="1">
      <alignment horizontal="center" vertical="center" wrapText="1"/>
    </xf>
    <xf numFmtId="164" fontId="45" fillId="3" borderId="60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169" fontId="7" fillId="33" borderId="29" xfId="0" applyNumberFormat="1" applyFont="1" applyFill="1" applyBorder="1" applyAlignment="1">
      <alignment horizontal="center" vertical="center"/>
    </xf>
    <xf numFmtId="169" fontId="7" fillId="33" borderId="95" xfId="0" applyNumberFormat="1" applyFont="1" applyFill="1" applyBorder="1" applyAlignment="1">
      <alignment horizontal="center" vertical="center"/>
    </xf>
    <xf numFmtId="169" fontId="7" fillId="33" borderId="4" xfId="0" applyNumberFormat="1" applyFont="1" applyFill="1" applyBorder="1" applyAlignment="1">
      <alignment horizontal="center" vertical="center"/>
    </xf>
    <xf numFmtId="0" fontId="7" fillId="33" borderId="4" xfId="0" applyFont="1" applyFill="1" applyBorder="1" applyAlignment="1">
      <alignment horizontal="center" vertical="center"/>
    </xf>
    <xf numFmtId="10" fontId="7" fillId="33" borderId="32" xfId="1" applyNumberFormat="1" applyFont="1" applyFill="1" applyBorder="1" applyAlignment="1">
      <alignment horizontal="center" vertical="center"/>
    </xf>
    <xf numFmtId="10" fontId="7" fillId="33" borderId="6" xfId="1" applyNumberFormat="1" applyFont="1" applyFill="1" applyBorder="1" applyAlignment="1">
      <alignment horizontal="center" vertical="center"/>
    </xf>
    <xf numFmtId="169" fontId="7" fillId="33" borderId="101" xfId="0" applyNumberFormat="1" applyFont="1" applyFill="1" applyBorder="1" applyAlignment="1">
      <alignment horizontal="center" vertical="center"/>
    </xf>
    <xf numFmtId="169" fontId="7" fillId="33" borderId="102" xfId="0" applyNumberFormat="1" applyFont="1" applyFill="1" applyBorder="1" applyAlignment="1">
      <alignment horizontal="center" vertical="center"/>
    </xf>
    <xf numFmtId="169" fontId="7" fillId="33" borderId="103" xfId="0" applyNumberFormat="1" applyFont="1" applyFill="1" applyBorder="1" applyAlignment="1">
      <alignment horizontal="center" vertical="center"/>
    </xf>
    <xf numFmtId="0" fontId="7" fillId="33" borderId="103" xfId="0" applyFont="1" applyFill="1" applyBorder="1" applyAlignment="1">
      <alignment horizontal="center" vertical="center"/>
    </xf>
    <xf numFmtId="10" fontId="7" fillId="33" borderId="104" xfId="1" applyNumberFormat="1" applyFont="1" applyFill="1" applyBorder="1" applyAlignment="1">
      <alignment horizontal="center" vertical="center"/>
    </xf>
    <xf numFmtId="10" fontId="7" fillId="33" borderId="105" xfId="1" applyNumberFormat="1" applyFont="1" applyFill="1" applyBorder="1" applyAlignment="1">
      <alignment horizontal="center" vertical="center"/>
    </xf>
    <xf numFmtId="0" fontId="35" fillId="37" borderId="57" xfId="0" applyFont="1" applyFill="1" applyBorder="1" applyAlignment="1">
      <alignment horizontal="center" vertical="center" wrapText="1"/>
    </xf>
    <xf numFmtId="0" fontId="35" fillId="37" borderId="57" xfId="41712" applyFont="1" applyFill="1" applyBorder="1" applyAlignment="1">
      <alignment horizontal="center" vertical="center" wrapText="1"/>
    </xf>
    <xf numFmtId="0" fontId="35" fillId="37" borderId="93" xfId="41712" applyFont="1" applyFill="1" applyBorder="1" applyAlignment="1">
      <alignment horizontal="center" vertical="center" wrapText="1"/>
    </xf>
    <xf numFmtId="0" fontId="35" fillId="28" borderId="56" xfId="0" applyFont="1" applyFill="1" applyBorder="1" applyAlignment="1">
      <alignment horizontal="center" vertical="center" wrapText="1"/>
    </xf>
    <xf numFmtId="0" fontId="35" fillId="28" borderId="57" xfId="0" applyFont="1" applyFill="1" applyBorder="1" applyAlignment="1">
      <alignment horizontal="center" vertical="center" wrapText="1"/>
    </xf>
    <xf numFmtId="0" fontId="35" fillId="28" borderId="57" xfId="41712" applyFont="1" applyFill="1" applyBorder="1" applyAlignment="1">
      <alignment horizontal="center" vertical="center" wrapText="1"/>
    </xf>
    <xf numFmtId="0" fontId="35" fillId="28" borderId="93" xfId="41712" applyFont="1" applyFill="1" applyBorder="1" applyAlignment="1">
      <alignment horizontal="center" vertical="center" wrapText="1"/>
    </xf>
    <xf numFmtId="0" fontId="7" fillId="33" borderId="56" xfId="0" applyFont="1" applyFill="1" applyBorder="1" applyAlignment="1">
      <alignment horizontal="center" vertical="center" wrapText="1"/>
    </xf>
    <xf numFmtId="0" fontId="7" fillId="33" borderId="57" xfId="0" applyFont="1" applyFill="1" applyBorder="1" applyAlignment="1">
      <alignment horizontal="center" vertical="center" wrapText="1"/>
    </xf>
    <xf numFmtId="0" fontId="7" fillId="33" borderId="57" xfId="41712" applyFont="1" applyFill="1" applyBorder="1" applyAlignment="1">
      <alignment horizontal="center" vertical="center" wrapText="1"/>
    </xf>
    <xf numFmtId="0" fontId="35" fillId="33" borderId="58" xfId="41712" applyFont="1" applyFill="1" applyBorder="1" applyAlignment="1">
      <alignment horizontal="center" vertical="center" wrapText="1"/>
    </xf>
    <xf numFmtId="0" fontId="7" fillId="26" borderId="56" xfId="41712" applyFont="1" applyFill="1" applyBorder="1" applyAlignment="1">
      <alignment horizontal="center" vertical="center" wrapText="1"/>
    </xf>
    <xf numFmtId="0" fontId="7" fillId="26" borderId="59" xfId="0" applyFont="1" applyFill="1" applyBorder="1" applyAlignment="1">
      <alignment horizontal="center" vertical="center" wrapText="1"/>
    </xf>
    <xf numFmtId="0" fontId="7" fillId="26" borderId="57" xfId="0" applyFont="1" applyFill="1" applyBorder="1" applyAlignment="1">
      <alignment horizontal="center" vertical="center" wrapText="1"/>
    </xf>
    <xf numFmtId="0" fontId="7" fillId="26" borderId="57" xfId="41712" applyFont="1" applyFill="1" applyBorder="1" applyAlignment="1">
      <alignment horizontal="center" vertical="center" wrapText="1"/>
    </xf>
    <xf numFmtId="0" fontId="35" fillId="26" borderId="58" xfId="41712" applyFont="1" applyFill="1" applyBorder="1" applyAlignment="1">
      <alignment horizontal="center" vertical="center" wrapText="1"/>
    </xf>
    <xf numFmtId="0" fontId="39" fillId="37" borderId="59" xfId="0" applyFont="1" applyFill="1" applyBorder="1" applyAlignment="1">
      <alignment horizontal="center" vertical="center" wrapText="1"/>
    </xf>
    <xf numFmtId="0" fontId="0" fillId="33" borderId="45" xfId="0" applyFont="1" applyFill="1" applyBorder="1" applyAlignment="1">
      <alignment horizontal="center" vertical="center"/>
    </xf>
    <xf numFmtId="0" fontId="0" fillId="33" borderId="48" xfId="0" applyFont="1" applyFill="1" applyBorder="1" applyAlignment="1">
      <alignment horizontal="center" vertical="center"/>
    </xf>
    <xf numFmtId="0" fontId="0" fillId="33" borderId="107" xfId="0" applyFont="1" applyFill="1" applyBorder="1" applyAlignment="1">
      <alignment horizontal="center" vertical="center"/>
    </xf>
    <xf numFmtId="0" fontId="0" fillId="33" borderId="7" xfId="0" applyFont="1" applyFill="1" applyBorder="1" applyAlignment="1">
      <alignment horizontal="center" vertical="center"/>
    </xf>
    <xf numFmtId="0" fontId="0" fillId="33" borderId="72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1" fontId="46" fillId="3" borderId="16" xfId="0" applyNumberFormat="1" applyFont="1" applyFill="1" applyBorder="1" applyAlignment="1">
      <alignment horizontal="center" vertical="center"/>
    </xf>
    <xf numFmtId="164" fontId="47" fillId="3" borderId="24" xfId="0" applyNumberFormat="1" applyFont="1" applyFill="1" applyBorder="1" applyAlignment="1">
      <alignment horizontal="center" vertical="center"/>
    </xf>
    <xf numFmtId="164" fontId="47" fillId="3" borderId="25" xfId="0" applyNumberFormat="1" applyFont="1" applyFill="1" applyBorder="1" applyAlignment="1">
      <alignment horizontal="center" vertical="center"/>
    </xf>
    <xf numFmtId="164" fontId="47" fillId="3" borderId="30" xfId="0" applyNumberFormat="1" applyFont="1" applyFill="1" applyBorder="1" applyAlignment="1">
      <alignment horizontal="center" vertical="center"/>
    </xf>
    <xf numFmtId="164" fontId="47" fillId="3" borderId="27" xfId="0" applyNumberFormat="1" applyFont="1" applyFill="1" applyBorder="1" applyAlignment="1">
      <alignment horizontal="center" vertical="center"/>
    </xf>
    <xf numFmtId="164" fontId="47" fillId="3" borderId="83" xfId="0" applyNumberFormat="1" applyFont="1" applyFill="1" applyBorder="1" applyAlignment="1">
      <alignment horizontal="center" vertical="center"/>
    </xf>
    <xf numFmtId="164" fontId="45" fillId="3" borderId="24" xfId="0" applyNumberFormat="1" applyFont="1" applyFill="1" applyBorder="1" applyAlignment="1">
      <alignment horizontal="center" vertical="center"/>
    </xf>
    <xf numFmtId="164" fontId="45" fillId="3" borderId="75" xfId="0" applyNumberFormat="1" applyFont="1" applyFill="1" applyBorder="1" applyAlignment="1">
      <alignment horizontal="center" vertical="center"/>
    </xf>
    <xf numFmtId="1" fontId="46" fillId="3" borderId="49" xfId="0" applyNumberFormat="1" applyFont="1" applyFill="1" applyBorder="1" applyAlignment="1">
      <alignment horizontal="center" vertical="center"/>
    </xf>
    <xf numFmtId="0" fontId="46" fillId="37" borderId="56" xfId="0" applyFont="1" applyFill="1" applyBorder="1" applyAlignment="1">
      <alignment horizontal="center" vertical="center" wrapText="1"/>
    </xf>
    <xf numFmtId="0" fontId="46" fillId="37" borderId="43" xfId="0" applyFont="1" applyFill="1" applyBorder="1" applyAlignment="1">
      <alignment horizontal="center" vertical="center" wrapText="1"/>
    </xf>
    <xf numFmtId="0" fontId="46" fillId="37" borderId="2" xfId="0" applyFont="1" applyFill="1" applyBorder="1" applyAlignment="1">
      <alignment horizontal="center" vertical="center" wrapText="1"/>
    </xf>
    <xf numFmtId="0" fontId="46" fillId="37" borderId="1" xfId="0" applyFont="1" applyFill="1" applyBorder="1" applyAlignment="1">
      <alignment horizontal="center" vertical="center" wrapText="1"/>
    </xf>
    <xf numFmtId="0" fontId="46" fillId="37" borderId="58" xfId="0" applyFont="1" applyFill="1" applyBorder="1" applyAlignment="1">
      <alignment horizontal="center" vertical="center"/>
    </xf>
    <xf numFmtId="0" fontId="46" fillId="37" borderId="93" xfId="0" applyFont="1" applyFill="1" applyBorder="1" applyAlignment="1">
      <alignment horizontal="center" vertical="center"/>
    </xf>
    <xf numFmtId="0" fontId="46" fillId="37" borderId="58" xfId="0" applyFont="1" applyFill="1" applyBorder="1" applyAlignment="1">
      <alignment horizontal="center" vertical="center" wrapText="1"/>
    </xf>
    <xf numFmtId="0" fontId="46" fillId="37" borderId="93" xfId="0" applyFont="1" applyFill="1" applyBorder="1" applyAlignment="1">
      <alignment vertical="center" wrapText="1"/>
    </xf>
    <xf numFmtId="0" fontId="46" fillId="37" borderId="67" xfId="0" applyFont="1" applyFill="1" applyBorder="1" applyAlignment="1">
      <alignment vertical="center" wrapText="1"/>
    </xf>
    <xf numFmtId="0" fontId="50" fillId="2" borderId="0" xfId="0" applyFont="1" applyFill="1"/>
    <xf numFmtId="170" fontId="0" fillId="3" borderId="63" xfId="0" applyNumberFormat="1" applyFill="1" applyBorder="1" applyAlignment="1">
      <alignment horizontal="center"/>
    </xf>
    <xf numFmtId="170" fontId="0" fillId="3" borderId="47" xfId="0" applyNumberFormat="1" applyFill="1" applyBorder="1" applyAlignment="1">
      <alignment horizontal="center"/>
    </xf>
    <xf numFmtId="0" fontId="0" fillId="28" borderId="63" xfId="0" applyFill="1" applyBorder="1" applyAlignment="1">
      <alignment horizontal="center" vertical="center"/>
    </xf>
    <xf numFmtId="1" fontId="7" fillId="3" borderId="63" xfId="0" applyNumberFormat="1" applyFont="1" applyFill="1" applyBorder="1" applyAlignment="1">
      <alignment horizontal="center" vertical="center"/>
    </xf>
    <xf numFmtId="9" fontId="7" fillId="3" borderId="64" xfId="1" applyFont="1" applyFill="1" applyBorder="1" applyAlignment="1">
      <alignment horizontal="center" vertical="center"/>
    </xf>
    <xf numFmtId="164" fontId="0" fillId="2" borderId="0" xfId="0" applyNumberFormat="1" applyFill="1"/>
    <xf numFmtId="170" fontId="0" fillId="2" borderId="0" xfId="0" applyNumberFormat="1" applyFill="1"/>
    <xf numFmtId="164" fontId="0" fillId="3" borderId="63" xfId="0" applyNumberFormat="1" applyFill="1" applyBorder="1" applyAlignment="1">
      <alignment horizontal="center" vertical="center"/>
    </xf>
    <xf numFmtId="0" fontId="0" fillId="28" borderId="87" xfId="0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87" xfId="0" applyNumberFormat="1" applyFont="1" applyFill="1" applyBorder="1" applyAlignment="1">
      <alignment horizontal="center"/>
    </xf>
    <xf numFmtId="9" fontId="0" fillId="34" borderId="48" xfId="1" applyFont="1" applyFill="1" applyBorder="1" applyAlignment="1">
      <alignment horizontal="center" vertical="center"/>
    </xf>
    <xf numFmtId="2" fontId="0" fillId="34" borderId="26" xfId="0" applyNumberFormat="1" applyFill="1" applyBorder="1" applyAlignment="1">
      <alignment horizontal="center" vertical="center"/>
    </xf>
    <xf numFmtId="2" fontId="0" fillId="34" borderId="21" xfId="0" applyNumberFormat="1" applyFill="1" applyBorder="1" applyAlignment="1">
      <alignment horizontal="center" vertical="center"/>
    </xf>
    <xf numFmtId="0" fontId="46" fillId="37" borderId="59" xfId="0" applyFont="1" applyFill="1" applyBorder="1" applyAlignment="1">
      <alignment horizontal="center" vertical="center" wrapText="1"/>
    </xf>
    <xf numFmtId="164" fontId="47" fillId="3" borderId="28" xfId="0" applyNumberFormat="1" applyFont="1" applyFill="1" applyBorder="1" applyAlignment="1">
      <alignment horizontal="center" vertical="center"/>
    </xf>
    <xf numFmtId="164" fontId="47" fillId="3" borderId="23" xfId="0" applyNumberFormat="1" applyFont="1" applyFill="1" applyBorder="1" applyAlignment="1">
      <alignment horizontal="center" vertical="center"/>
    </xf>
    <xf numFmtId="164" fontId="47" fillId="3" borderId="110" xfId="0" applyNumberFormat="1" applyFont="1" applyFill="1" applyBorder="1" applyAlignment="1">
      <alignment horizontal="center" vertical="center"/>
    </xf>
    <xf numFmtId="1" fontId="46" fillId="3" borderId="19" xfId="0" applyNumberFormat="1" applyFont="1" applyFill="1" applyBorder="1" applyAlignment="1">
      <alignment horizontal="center" vertical="center"/>
    </xf>
    <xf numFmtId="1" fontId="46" fillId="3" borderId="32" xfId="0" applyNumberFormat="1" applyFont="1" applyFill="1" applyBorder="1" applyAlignment="1">
      <alignment horizontal="center" vertical="center"/>
    </xf>
    <xf numFmtId="1" fontId="46" fillId="3" borderId="108" xfId="0" applyNumberFormat="1" applyFont="1" applyFill="1" applyBorder="1" applyAlignment="1">
      <alignment horizontal="center" vertical="center"/>
    </xf>
    <xf numFmtId="1" fontId="46" fillId="3" borderId="12" xfId="0" applyNumberFormat="1" applyFont="1" applyFill="1" applyBorder="1" applyAlignment="1">
      <alignment horizontal="center" vertical="center"/>
    </xf>
    <xf numFmtId="164" fontId="45" fillId="3" borderId="28" xfId="0" applyNumberFormat="1" applyFont="1" applyFill="1" applyBorder="1" applyAlignment="1">
      <alignment horizontal="center" vertical="center"/>
    </xf>
    <xf numFmtId="164" fontId="45" fillId="3" borderId="84" xfId="0" applyNumberFormat="1" applyFont="1" applyFill="1" applyBorder="1" applyAlignment="1">
      <alignment horizontal="center" vertical="center"/>
    </xf>
    <xf numFmtId="164" fontId="45" fillId="3" borderId="23" xfId="0" applyNumberFormat="1" applyFont="1" applyFill="1" applyBorder="1" applyAlignment="1">
      <alignment horizontal="center" vertical="center"/>
    </xf>
    <xf numFmtId="164" fontId="45" fillId="3" borderId="21" xfId="0" applyNumberFormat="1" applyFont="1" applyFill="1" applyBorder="1" applyAlignment="1">
      <alignment horizontal="center" vertical="center"/>
    </xf>
    <xf numFmtId="164" fontId="45" fillId="3" borderId="111" xfId="0" applyNumberFormat="1" applyFont="1" applyFill="1" applyBorder="1" applyAlignment="1">
      <alignment horizontal="center" vertical="center"/>
    </xf>
    <xf numFmtId="164" fontId="45" fillId="3" borderId="110" xfId="0" applyNumberFormat="1" applyFont="1" applyFill="1" applyBorder="1" applyAlignment="1">
      <alignment horizontal="center" vertical="center"/>
    </xf>
    <xf numFmtId="164" fontId="45" fillId="3" borderId="26" xfId="0" applyNumberFormat="1" applyFont="1" applyFill="1" applyBorder="1" applyAlignment="1">
      <alignment horizontal="center" vertical="center"/>
    </xf>
    <xf numFmtId="0" fontId="52" fillId="26" borderId="87" xfId="0" applyFont="1" applyFill="1" applyBorder="1" applyAlignment="1">
      <alignment horizontal="center" vertical="center" wrapText="1"/>
    </xf>
    <xf numFmtId="0" fontId="52" fillId="26" borderId="96" xfId="0" applyFont="1" applyFill="1" applyBorder="1" applyAlignment="1">
      <alignment horizontal="center" vertical="center" wrapText="1"/>
    </xf>
    <xf numFmtId="0" fontId="52" fillId="26" borderId="88" xfId="0" applyFont="1" applyFill="1" applyBorder="1" applyAlignment="1">
      <alignment horizontal="center" vertical="center" wrapText="1"/>
    </xf>
    <xf numFmtId="0" fontId="52" fillId="26" borderId="62" xfId="0" applyFont="1" applyFill="1" applyBorder="1" applyAlignment="1">
      <alignment horizontal="center" vertical="center" wrapText="1"/>
    </xf>
    <xf numFmtId="0" fontId="51" fillId="26" borderId="87" xfId="0" applyFont="1" applyFill="1" applyBorder="1" applyAlignment="1">
      <alignment horizontal="center" vertical="center" wrapText="1"/>
    </xf>
    <xf numFmtId="0" fontId="52" fillId="39" borderId="59" xfId="0" applyFont="1" applyFill="1" applyBorder="1" applyAlignment="1">
      <alignment horizontal="center" vertical="center" wrapText="1"/>
    </xf>
    <xf numFmtId="0" fontId="0" fillId="33" borderId="17" xfId="0" applyFont="1" applyFill="1" applyBorder="1" applyAlignment="1">
      <alignment horizontal="center" vertical="center"/>
    </xf>
    <xf numFmtId="2" fontId="4" fillId="2" borderId="0" xfId="0" applyNumberFormat="1" applyFont="1" applyFill="1"/>
    <xf numFmtId="169" fontId="0" fillId="2" borderId="0" xfId="0" applyNumberFormat="1" applyFill="1"/>
    <xf numFmtId="9" fontId="0" fillId="34" borderId="45" xfId="1" applyFont="1" applyFill="1" applyBorder="1" applyAlignment="1">
      <alignment horizontal="center" vertical="center"/>
    </xf>
    <xf numFmtId="164" fontId="19" fillId="3" borderId="87" xfId="0" applyNumberFormat="1" applyFont="1" applyFill="1" applyBorder="1" applyAlignment="1">
      <alignment horizontal="center"/>
    </xf>
    <xf numFmtId="0" fontId="0" fillId="0" borderId="87" xfId="0" applyNumberFormat="1" applyFont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2" fontId="0" fillId="3" borderId="21" xfId="0" applyNumberFormat="1" applyFont="1" applyFill="1" applyBorder="1" applyAlignment="1">
      <alignment horizontal="center" vertical="center"/>
    </xf>
    <xf numFmtId="2" fontId="0" fillId="34" borderId="22" xfId="0" applyNumberFormat="1" applyFont="1" applyFill="1" applyBorder="1" applyAlignment="1">
      <alignment horizontal="center" vertical="center"/>
    </xf>
    <xf numFmtId="9" fontId="1" fillId="34" borderId="48" xfId="1" applyFont="1" applyFill="1" applyBorder="1" applyAlignment="1">
      <alignment horizontal="center" vertical="center"/>
    </xf>
    <xf numFmtId="2" fontId="0" fillId="34" borderId="80" xfId="0" applyNumberFormat="1" applyFont="1" applyFill="1" applyBorder="1" applyAlignment="1">
      <alignment horizontal="center" vertical="center"/>
    </xf>
    <xf numFmtId="164" fontId="0" fillId="28" borderId="23" xfId="0" applyNumberFormat="1" applyFont="1" applyFill="1" applyBorder="1" applyAlignment="1">
      <alignment horizontal="center" vertical="center"/>
    </xf>
    <xf numFmtId="9" fontId="1" fillId="34" borderId="45" xfId="1" applyFont="1" applyFill="1" applyBorder="1" applyAlignment="1">
      <alignment horizontal="center" vertical="center"/>
    </xf>
    <xf numFmtId="2" fontId="0" fillId="28" borderId="23" xfId="0" applyNumberFormat="1" applyFont="1" applyFill="1" applyBorder="1" applyAlignment="1">
      <alignment horizontal="center" vertical="center"/>
    </xf>
    <xf numFmtId="2" fontId="0" fillId="28" borderId="0" xfId="0" applyNumberFormat="1" applyFont="1" applyFill="1" applyBorder="1" applyAlignment="1">
      <alignment horizontal="center" vertical="center"/>
    </xf>
    <xf numFmtId="170" fontId="0" fillId="3" borderId="26" xfId="0" applyNumberFormat="1" applyFont="1" applyFill="1" applyBorder="1" applyAlignment="1">
      <alignment horizontal="center" vertical="center"/>
    </xf>
    <xf numFmtId="2" fontId="0" fillId="3" borderId="26" xfId="0" applyNumberFormat="1" applyFont="1" applyFill="1" applyBorder="1" applyAlignment="1">
      <alignment horizontal="center" vertical="center"/>
    </xf>
    <xf numFmtId="2" fontId="0" fillId="28" borderId="22" xfId="0" applyNumberFormat="1" applyFont="1" applyFill="1" applyBorder="1" applyAlignment="1">
      <alignment horizontal="center" vertical="center"/>
    </xf>
    <xf numFmtId="170" fontId="0" fillId="3" borderId="21" xfId="0" applyNumberFormat="1" applyFont="1" applyFill="1" applyBorder="1" applyAlignment="1">
      <alignment horizontal="center" vertical="center"/>
    </xf>
    <xf numFmtId="2" fontId="0" fillId="3" borderId="113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2" fontId="0" fillId="34" borderId="113" xfId="0" applyNumberFormat="1" applyFill="1" applyBorder="1" applyAlignment="1">
      <alignment horizontal="center" vertical="center"/>
    </xf>
    <xf numFmtId="164" fontId="0" fillId="28" borderId="114" xfId="0" applyNumberFormat="1" applyFont="1" applyFill="1" applyBorder="1" applyAlignment="1">
      <alignment horizontal="center" vertical="center"/>
    </xf>
    <xf numFmtId="164" fontId="0" fillId="3" borderId="113" xfId="0" applyNumberFormat="1" applyFont="1" applyFill="1" applyBorder="1" applyAlignment="1">
      <alignment horizontal="center" vertical="center"/>
    </xf>
    <xf numFmtId="2" fontId="0" fillId="0" borderId="113" xfId="0" applyNumberFormat="1" applyFont="1" applyFill="1" applyBorder="1" applyAlignment="1">
      <alignment horizontal="center" vertical="center"/>
    </xf>
    <xf numFmtId="2" fontId="0" fillId="28" borderId="114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170" fontId="0" fillId="31" borderId="0" xfId="0" applyNumberFormat="1" applyFill="1"/>
    <xf numFmtId="9" fontId="0" fillId="2" borderId="0" xfId="1" applyFont="1" applyFill="1"/>
    <xf numFmtId="2" fontId="3" fillId="3" borderId="21" xfId="0" applyNumberFormat="1" applyFont="1" applyFill="1" applyBorder="1" applyAlignment="1">
      <alignment horizontal="center" vertical="center"/>
    </xf>
    <xf numFmtId="176" fontId="4" fillId="2" borderId="0" xfId="42096" applyNumberFormat="1" applyFont="1" applyFill="1"/>
    <xf numFmtId="0" fontId="41" fillId="2" borderId="0" xfId="0" applyFont="1" applyFill="1" applyAlignment="1">
      <alignment horizontal="left"/>
    </xf>
    <xf numFmtId="0" fontId="0" fillId="0" borderId="113" xfId="0" applyNumberFormat="1" applyFont="1" applyBorder="1" applyAlignment="1">
      <alignment horizontal="center"/>
    </xf>
    <xf numFmtId="0" fontId="46" fillId="41" borderId="3" xfId="0" applyFont="1" applyFill="1" applyBorder="1" applyAlignment="1">
      <alignment horizontal="left" wrapText="1"/>
    </xf>
    <xf numFmtId="0" fontId="46" fillId="41" borderId="4" xfId="0" applyFont="1" applyFill="1" applyBorder="1" applyAlignment="1">
      <alignment horizontal="center" vertical="center" wrapText="1"/>
    </xf>
    <xf numFmtId="0" fontId="46" fillId="41" borderId="4" xfId="0" applyFont="1" applyFill="1" applyBorder="1" applyAlignment="1">
      <alignment horizontal="center"/>
    </xf>
    <xf numFmtId="0" fontId="46" fillId="41" borderId="6" xfId="0" applyFont="1" applyFill="1" applyBorder="1" applyAlignment="1">
      <alignment horizontal="center" vertical="center" wrapText="1"/>
    </xf>
    <xf numFmtId="166" fontId="46" fillId="41" borderId="90" xfId="0" applyNumberFormat="1" applyFont="1" applyFill="1" applyBorder="1"/>
    <xf numFmtId="0" fontId="46" fillId="41" borderId="118" xfId="0" applyFont="1" applyFill="1" applyBorder="1" applyAlignment="1">
      <alignment horizontal="left" wrapText="1"/>
    </xf>
    <xf numFmtId="166" fontId="46" fillId="41" borderId="119" xfId="0" applyNumberFormat="1" applyFont="1" applyFill="1" applyBorder="1"/>
    <xf numFmtId="0" fontId="46" fillId="3" borderId="3" xfId="0" applyFont="1" applyFill="1" applyBorder="1" applyAlignment="1">
      <alignment horizontal="center" wrapText="1"/>
    </xf>
    <xf numFmtId="0" fontId="45" fillId="3" borderId="86" xfId="0" applyFont="1" applyFill="1" applyBorder="1" applyAlignment="1">
      <alignment horizontal="center"/>
    </xf>
    <xf numFmtId="0" fontId="53" fillId="0" borderId="87" xfId="0" applyFont="1" applyFill="1" applyBorder="1" applyAlignment="1">
      <alignment horizontal="center"/>
    </xf>
    <xf numFmtId="166" fontId="46" fillId="3" borderId="90" xfId="0" applyNumberFormat="1" applyFont="1" applyFill="1" applyBorder="1" applyAlignment="1">
      <alignment horizontal="center"/>
    </xf>
    <xf numFmtId="0" fontId="46" fillId="3" borderId="118" xfId="0" applyFont="1" applyFill="1" applyBorder="1" applyAlignment="1">
      <alignment horizontal="center" wrapText="1"/>
    </xf>
    <xf numFmtId="166" fontId="46" fillId="3" borderId="119" xfId="0" applyNumberFormat="1" applyFont="1" applyFill="1" applyBorder="1" applyAlignment="1">
      <alignment horizontal="center"/>
    </xf>
    <xf numFmtId="166" fontId="46" fillId="3" borderId="120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 vertical="center"/>
    </xf>
    <xf numFmtId="9" fontId="1" fillId="34" borderId="23" xfId="1" applyFont="1" applyFill="1" applyBorder="1" applyAlignment="1">
      <alignment horizontal="center" vertical="center"/>
    </xf>
    <xf numFmtId="0" fontId="35" fillId="33" borderId="115" xfId="41712" applyFont="1" applyFill="1" applyBorder="1" applyAlignment="1">
      <alignment horizontal="center" vertical="center" wrapText="1"/>
    </xf>
    <xf numFmtId="0" fontId="35" fillId="33" borderId="113" xfId="0" applyFont="1" applyFill="1" applyBorder="1" applyAlignment="1">
      <alignment horizontal="center" vertical="center" wrapText="1"/>
    </xf>
    <xf numFmtId="0" fontId="35" fillId="33" borderId="113" xfId="41712" applyFont="1" applyFill="1" applyBorder="1" applyAlignment="1">
      <alignment horizontal="center" vertical="center" wrapText="1"/>
    </xf>
    <xf numFmtId="0" fontId="35" fillId="33" borderId="116" xfId="41712" applyFont="1" applyFill="1" applyBorder="1" applyAlignment="1">
      <alignment horizontal="center" vertical="center" wrapText="1"/>
    </xf>
    <xf numFmtId="0" fontId="0" fillId="33" borderId="26" xfId="0" applyFont="1" applyFill="1" applyBorder="1" applyAlignment="1">
      <alignment horizontal="center" vertical="center"/>
    </xf>
    <xf numFmtId="0" fontId="0" fillId="33" borderId="114" xfId="0" applyFont="1" applyFill="1" applyBorder="1" applyAlignment="1">
      <alignment horizontal="center" vertical="center"/>
    </xf>
    <xf numFmtId="0" fontId="0" fillId="33" borderId="113" xfId="0" applyFont="1" applyFill="1" applyBorder="1" applyAlignment="1">
      <alignment horizontal="center" vertical="center"/>
    </xf>
    <xf numFmtId="2" fontId="0" fillId="34" borderId="113" xfId="0" applyNumberFormat="1" applyFont="1" applyFill="1" applyBorder="1" applyAlignment="1">
      <alignment horizontal="center" vertical="center"/>
    </xf>
    <xf numFmtId="2" fontId="0" fillId="34" borderId="21" xfId="0" applyNumberFormat="1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178" fontId="7" fillId="30" borderId="4" xfId="0" applyNumberFormat="1" applyFont="1" applyFill="1" applyBorder="1" applyAlignment="1">
      <alignment horizontal="center" vertical="center"/>
    </xf>
    <xf numFmtId="169" fontId="7" fillId="30" borderId="4" xfId="0" applyNumberFormat="1" applyFont="1" applyFill="1" applyBorder="1" applyAlignment="1">
      <alignment horizontal="center" vertical="center"/>
    </xf>
    <xf numFmtId="169" fontId="7" fillId="30" borderId="5" xfId="0" applyNumberFormat="1" applyFont="1" applyFill="1" applyBorder="1" applyAlignment="1">
      <alignment horizontal="center" vertical="center"/>
    </xf>
    <xf numFmtId="177" fontId="7" fillId="30" borderId="4" xfId="0" applyNumberFormat="1" applyFont="1" applyFill="1" applyBorder="1" applyAlignment="1">
      <alignment horizontal="center" vertical="center"/>
    </xf>
    <xf numFmtId="9" fontId="7" fillId="30" borderId="4" xfId="1" applyFont="1" applyFill="1" applyBorder="1" applyAlignment="1">
      <alignment horizontal="center" vertical="center"/>
    </xf>
    <xf numFmtId="178" fontId="7" fillId="30" borderId="126" xfId="0" applyNumberFormat="1" applyFont="1" applyFill="1" applyBorder="1" applyAlignment="1">
      <alignment horizontal="center" vertical="center"/>
    </xf>
    <xf numFmtId="169" fontId="7" fillId="30" borderId="126" xfId="0" applyNumberFormat="1" applyFont="1" applyFill="1" applyBorder="1" applyAlignment="1">
      <alignment horizontal="center" vertical="center"/>
    </xf>
    <xf numFmtId="177" fontId="7" fillId="30" borderId="126" xfId="0" applyNumberFormat="1" applyFont="1" applyFill="1" applyBorder="1" applyAlignment="1">
      <alignment horizontal="center" vertical="center"/>
    </xf>
    <xf numFmtId="177" fontId="0" fillId="30" borderId="126" xfId="0" applyNumberFormat="1" applyFont="1" applyFill="1" applyBorder="1" applyAlignment="1">
      <alignment horizontal="center" vertical="center"/>
    </xf>
    <xf numFmtId="9" fontId="7" fillId="30" borderId="126" xfId="1" applyFont="1" applyFill="1" applyBorder="1" applyAlignment="1">
      <alignment horizontal="center" vertical="center"/>
    </xf>
    <xf numFmtId="2" fontId="0" fillId="3" borderId="113" xfId="0" applyNumberFormat="1" applyFont="1" applyFill="1" applyBorder="1" applyAlignment="1">
      <alignment horizontal="center" vertical="center"/>
    </xf>
    <xf numFmtId="0" fontId="0" fillId="28" borderId="3" xfId="0" applyFont="1" applyFill="1" applyBorder="1"/>
    <xf numFmtId="164" fontId="0" fillId="28" borderId="4" xfId="0" applyNumberFormat="1" applyFill="1" applyBorder="1" applyAlignment="1">
      <alignment horizontal="center"/>
    </xf>
    <xf numFmtId="0" fontId="0" fillId="28" borderId="46" xfId="0" applyFont="1" applyFill="1" applyBorder="1"/>
    <xf numFmtId="164" fontId="0" fillId="28" borderId="47" xfId="0" applyNumberFormat="1" applyFill="1" applyBorder="1" applyAlignment="1">
      <alignment horizontal="center"/>
    </xf>
    <xf numFmtId="164" fontId="0" fillId="28" borderId="87" xfId="0" applyNumberFormat="1" applyFill="1" applyBorder="1" applyAlignment="1">
      <alignment horizontal="center"/>
    </xf>
    <xf numFmtId="0" fontId="0" fillId="28" borderId="86" xfId="0" applyFont="1" applyFill="1" applyBorder="1"/>
    <xf numFmtId="2" fontId="0" fillId="28" borderId="13" xfId="0" applyNumberFormat="1" applyFill="1" applyBorder="1" applyAlignment="1">
      <alignment horizontal="center"/>
    </xf>
    <xf numFmtId="164" fontId="0" fillId="28" borderId="32" xfId="0" applyNumberFormat="1" applyFill="1" applyBorder="1" applyAlignment="1">
      <alignment horizontal="center"/>
    </xf>
    <xf numFmtId="164" fontId="0" fillId="28" borderId="19" xfId="0" applyNumberFormat="1" applyFill="1" applyBorder="1" applyAlignment="1">
      <alignment horizontal="center"/>
    </xf>
    <xf numFmtId="164" fontId="0" fillId="28" borderId="89" xfId="0" applyNumberFormat="1" applyFill="1" applyBorder="1" applyAlignment="1">
      <alignment horizontal="center"/>
    </xf>
    <xf numFmtId="0" fontId="0" fillId="42" borderId="6" xfId="0" applyFill="1" applyBorder="1" applyAlignment="1">
      <alignment horizontal="center" vertical="center"/>
    </xf>
    <xf numFmtId="0" fontId="0" fillId="42" borderId="128" xfId="0" applyFill="1" applyBorder="1" applyAlignment="1">
      <alignment horizontal="center" vertical="center"/>
    </xf>
    <xf numFmtId="0" fontId="7" fillId="42" borderId="90" xfId="0" applyFont="1" applyFill="1" applyBorder="1" applyAlignment="1">
      <alignment horizontal="center" vertical="center"/>
    </xf>
    <xf numFmtId="0" fontId="7" fillId="42" borderId="123" xfId="0" applyFont="1" applyFill="1" applyBorder="1" applyAlignment="1">
      <alignment horizontal="center" vertical="center"/>
    </xf>
    <xf numFmtId="0" fontId="0" fillId="42" borderId="90" xfId="0" applyFill="1" applyBorder="1" applyAlignment="1">
      <alignment horizontal="center" vertical="center"/>
    </xf>
    <xf numFmtId="9" fontId="1" fillId="28" borderId="4" xfId="1" applyNumberFormat="1" applyFont="1" applyFill="1" applyBorder="1" applyAlignment="1">
      <alignment horizontal="center"/>
    </xf>
    <xf numFmtId="9" fontId="1" fillId="28" borderId="47" xfId="1" applyNumberFormat="1" applyFont="1" applyFill="1" applyBorder="1" applyAlignment="1">
      <alignment horizontal="center"/>
    </xf>
    <xf numFmtId="9" fontId="1" fillId="28" borderId="87" xfId="1" applyNumberFormat="1" applyFont="1" applyFill="1" applyBorder="1" applyAlignment="1">
      <alignment horizontal="center"/>
    </xf>
    <xf numFmtId="9" fontId="1" fillId="28" borderId="14" xfId="1" applyNumberFormat="1" applyFont="1" applyFill="1" applyBorder="1" applyAlignment="1">
      <alignment horizontal="center"/>
    </xf>
    <xf numFmtId="0" fontId="7" fillId="42" borderId="6" xfId="0" applyFont="1" applyFill="1" applyBorder="1" applyAlignment="1">
      <alignment horizontal="center" vertical="center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/>
    </xf>
    <xf numFmtId="0" fontId="5" fillId="39" borderId="15" xfId="0" applyFont="1" applyFill="1" applyBorder="1" applyAlignment="1">
      <alignment horizontal="center" vertical="center"/>
    </xf>
    <xf numFmtId="0" fontId="50" fillId="39" borderId="124" xfId="0" applyFont="1" applyFill="1" applyBorder="1" applyAlignment="1">
      <alignment horizontal="center" vertical="center" wrapText="1"/>
    </xf>
    <xf numFmtId="0" fontId="50" fillId="39" borderId="126" xfId="0" applyFont="1" applyFill="1" applyBorder="1" applyAlignment="1">
      <alignment horizontal="center" vertical="center" wrapText="1"/>
    </xf>
    <xf numFmtId="0" fontId="50" fillId="39" borderId="128" xfId="0" applyFont="1" applyFill="1" applyBorder="1" applyAlignment="1">
      <alignment horizontal="center" vertical="center" wrapText="1"/>
    </xf>
    <xf numFmtId="164" fontId="50" fillId="39" borderId="126" xfId="0" applyNumberFormat="1" applyFont="1" applyFill="1" applyBorder="1" applyAlignment="1">
      <alignment horizontal="center" vertical="center"/>
    </xf>
    <xf numFmtId="164" fontId="50" fillId="39" borderId="125" xfId="0" applyNumberFormat="1" applyFont="1" applyFill="1" applyBorder="1" applyAlignment="1">
      <alignment horizontal="center" vertical="center"/>
    </xf>
    <xf numFmtId="164" fontId="50" fillId="39" borderId="127" xfId="0" applyNumberFormat="1" applyFont="1" applyFill="1" applyBorder="1" applyAlignment="1">
      <alignment horizontal="center" vertical="center"/>
    </xf>
    <xf numFmtId="10" fontId="50" fillId="39" borderId="126" xfId="1" applyNumberFormat="1" applyFont="1" applyFill="1" applyBorder="1" applyAlignment="1">
      <alignment horizontal="center" vertical="center"/>
    </xf>
    <xf numFmtId="0" fontId="31" fillId="39" borderId="128" xfId="0" applyFont="1" applyFill="1" applyBorder="1" applyAlignment="1">
      <alignment horizontal="center" vertical="center"/>
    </xf>
    <xf numFmtId="0" fontId="50" fillId="39" borderId="9" xfId="0" applyFont="1" applyFill="1" applyBorder="1" applyAlignment="1">
      <alignment horizontal="center" vertical="center" wrapText="1"/>
    </xf>
    <xf numFmtId="0" fontId="50" fillId="39" borderId="17" xfId="0" applyFont="1" applyFill="1" applyBorder="1" applyAlignment="1">
      <alignment horizontal="center" vertical="center" wrapText="1"/>
    </xf>
    <xf numFmtId="0" fontId="50" fillId="39" borderId="5" xfId="0" applyFont="1" applyFill="1" applyBorder="1" applyAlignment="1">
      <alignment horizontal="center" vertical="center" wrapText="1"/>
    </xf>
    <xf numFmtId="0" fontId="50" fillId="39" borderId="7" xfId="0" applyFont="1" applyFill="1" applyBorder="1" applyAlignment="1">
      <alignment horizontal="center" vertical="center" wrapText="1"/>
    </xf>
    <xf numFmtId="0" fontId="0" fillId="28" borderId="122" xfId="0" applyFont="1" applyFill="1" applyBorder="1"/>
    <xf numFmtId="164" fontId="0" fillId="28" borderId="113" xfId="0" applyNumberFormat="1" applyFill="1" applyBorder="1" applyAlignment="1">
      <alignment horizontal="center"/>
    </xf>
    <xf numFmtId="164" fontId="0" fillId="28" borderId="114" xfId="0" applyNumberFormat="1" applyFill="1" applyBorder="1" applyAlignment="1">
      <alignment horizontal="center"/>
    </xf>
    <xf numFmtId="164" fontId="19" fillId="3" borderId="113" xfId="0" applyNumberFormat="1" applyFont="1" applyFill="1" applyBorder="1" applyAlignment="1">
      <alignment horizontal="center"/>
    </xf>
    <xf numFmtId="164" fontId="0" fillId="28" borderId="111" xfId="0" applyNumberFormat="1" applyFill="1" applyBorder="1" applyAlignment="1">
      <alignment horizontal="center"/>
    </xf>
    <xf numFmtId="9" fontId="1" fillId="28" borderId="113" xfId="1" applyNumberFormat="1" applyFont="1" applyFill="1" applyBorder="1" applyAlignment="1">
      <alignment horizontal="center"/>
    </xf>
    <xf numFmtId="164" fontId="0" fillId="28" borderId="112" xfId="0" applyNumberFormat="1" applyFill="1" applyBorder="1" applyAlignment="1">
      <alignment horizontal="center"/>
    </xf>
    <xf numFmtId="164" fontId="0" fillId="3" borderId="113" xfId="0" applyNumberFormat="1" applyFont="1" applyFill="1" applyBorder="1" applyAlignment="1">
      <alignment horizontal="center"/>
    </xf>
    <xf numFmtId="164" fontId="0" fillId="3" borderId="111" xfId="0" applyNumberFormat="1" applyFont="1" applyFill="1" applyBorder="1" applyAlignment="1">
      <alignment horizontal="center"/>
    </xf>
    <xf numFmtId="9" fontId="1" fillId="28" borderId="114" xfId="1" applyNumberFormat="1" applyFont="1" applyFill="1" applyBorder="1" applyAlignment="1">
      <alignment horizontal="center"/>
    </xf>
    <xf numFmtId="0" fontId="0" fillId="28" borderId="124" xfId="0" applyFont="1" applyFill="1" applyBorder="1"/>
    <xf numFmtId="0" fontId="50" fillId="39" borderId="95" xfId="0" applyFont="1" applyFill="1" applyBorder="1" applyAlignment="1">
      <alignment horizontal="center" vertical="center"/>
    </xf>
    <xf numFmtId="164" fontId="50" fillId="39" borderId="5" xfId="0" applyNumberFormat="1" applyFont="1" applyFill="1" applyBorder="1" applyAlignment="1">
      <alignment horizontal="center" vertical="center"/>
    </xf>
    <xf numFmtId="164" fontId="50" fillId="39" borderId="17" xfId="0" applyNumberFormat="1" applyFont="1" applyFill="1" applyBorder="1" applyAlignment="1">
      <alignment horizontal="center" vertical="center"/>
    </xf>
    <xf numFmtId="164" fontId="50" fillId="39" borderId="95" xfId="0" applyNumberFormat="1" applyFont="1" applyFill="1" applyBorder="1" applyAlignment="1">
      <alignment horizontal="center" vertical="center"/>
    </xf>
    <xf numFmtId="10" fontId="50" fillId="39" borderId="5" xfId="1" applyNumberFormat="1" applyFont="1" applyFill="1" applyBorder="1" applyAlignment="1">
      <alignment horizontal="center" vertical="center"/>
    </xf>
    <xf numFmtId="0" fontId="31" fillId="39" borderId="7" xfId="0" applyFont="1" applyFill="1" applyBorder="1" applyAlignment="1">
      <alignment horizontal="center" vertical="center"/>
    </xf>
    <xf numFmtId="0" fontId="50" fillId="39" borderId="124" xfId="0" applyFont="1" applyFill="1" applyBorder="1" applyAlignment="1">
      <alignment horizontal="center" vertical="center"/>
    </xf>
    <xf numFmtId="1" fontId="50" fillId="39" borderId="59" xfId="0" applyNumberFormat="1" applyFont="1" applyFill="1" applyBorder="1" applyAlignment="1">
      <alignment horizontal="center"/>
    </xf>
    <xf numFmtId="1" fontId="50" fillId="39" borderId="47" xfId="0" applyNumberFormat="1" applyFont="1" applyFill="1" applyBorder="1" applyAlignment="1">
      <alignment horizontal="center"/>
    </xf>
    <xf numFmtId="9" fontId="50" fillId="39" borderId="44" xfId="1" applyFont="1" applyFill="1" applyBorder="1" applyAlignment="1">
      <alignment horizontal="center"/>
    </xf>
    <xf numFmtId="1" fontId="50" fillId="39" borderId="57" xfId="0" applyNumberFormat="1" applyFont="1" applyFill="1" applyBorder="1" applyAlignment="1">
      <alignment horizontal="center"/>
    </xf>
    <xf numFmtId="9" fontId="50" fillId="39" borderId="58" xfId="1" applyFont="1" applyFill="1" applyBorder="1" applyAlignment="1">
      <alignment horizontal="center"/>
    </xf>
    <xf numFmtId="0" fontId="0" fillId="42" borderId="0" xfId="0" applyFill="1"/>
    <xf numFmtId="167" fontId="7" fillId="42" borderId="0" xfId="0" applyNumberFormat="1" applyFont="1" applyFill="1" applyBorder="1" applyAlignment="1">
      <alignment horizontal="center"/>
    </xf>
    <xf numFmtId="0" fontId="32" fillId="42" borderId="0" xfId="0" applyFont="1" applyFill="1"/>
    <xf numFmtId="0" fontId="7" fillId="42" borderId="0" xfId="0" applyFont="1" applyFill="1"/>
    <xf numFmtId="168" fontId="0" fillId="42" borderId="0" xfId="0" applyNumberFormat="1" applyFont="1" applyFill="1" applyBorder="1" applyAlignment="1">
      <alignment horizontal="center" vertical="center"/>
    </xf>
    <xf numFmtId="0" fontId="0" fillId="42" borderId="0" xfId="0" applyFill="1" applyBorder="1"/>
    <xf numFmtId="0" fontId="0" fillId="28" borderId="54" xfId="0" applyFont="1" applyFill="1" applyBorder="1" applyAlignment="1">
      <alignment horizontal="left"/>
    </xf>
    <xf numFmtId="0" fontId="0" fillId="28" borderId="100" xfId="0" applyFont="1" applyFill="1" applyBorder="1" applyAlignment="1">
      <alignment horizontal="left"/>
    </xf>
    <xf numFmtId="0" fontId="0" fillId="28" borderId="74" xfId="0" applyFill="1" applyBorder="1" applyAlignment="1">
      <alignment horizontal="left"/>
    </xf>
    <xf numFmtId="0" fontId="50" fillId="39" borderId="67" xfId="0" applyFont="1" applyFill="1" applyBorder="1" applyAlignment="1">
      <alignment horizontal="left"/>
    </xf>
    <xf numFmtId="0" fontId="0" fillId="28" borderId="54" xfId="0" applyFill="1" applyBorder="1" applyAlignment="1">
      <alignment horizontal="left"/>
    </xf>
    <xf numFmtId="0" fontId="0" fillId="28" borderId="129" xfId="0" applyFont="1" applyFill="1" applyBorder="1" applyAlignment="1">
      <alignment horizontal="left"/>
    </xf>
    <xf numFmtId="1" fontId="50" fillId="39" borderId="59" xfId="0" applyNumberFormat="1" applyFont="1" applyFill="1" applyBorder="1" applyAlignment="1">
      <alignment horizontal="center" vertical="center"/>
    </xf>
    <xf numFmtId="1" fontId="50" fillId="39" borderId="57" xfId="0" applyNumberFormat="1" applyFont="1" applyFill="1" applyBorder="1" applyAlignment="1">
      <alignment horizontal="center" vertical="center"/>
    </xf>
    <xf numFmtId="9" fontId="50" fillId="39" borderId="58" xfId="1" applyFont="1" applyFill="1" applyBorder="1" applyAlignment="1">
      <alignment horizontal="center" vertical="center"/>
    </xf>
    <xf numFmtId="0" fontId="54" fillId="39" borderId="43" xfId="0" applyFont="1" applyFill="1" applyBorder="1" applyAlignment="1">
      <alignment horizontal="center" vertical="center" wrapText="1"/>
    </xf>
    <xf numFmtId="0" fontId="54" fillId="39" borderId="67" xfId="0" applyFont="1" applyFill="1" applyBorder="1" applyAlignment="1">
      <alignment horizontal="center" vertical="center" wrapText="1"/>
    </xf>
    <xf numFmtId="0" fontId="54" fillId="39" borderId="59" xfId="0" applyFont="1" applyFill="1" applyBorder="1" applyAlignment="1">
      <alignment horizontal="center" vertical="center" wrapText="1"/>
    </xf>
    <xf numFmtId="0" fontId="54" fillId="39" borderId="57" xfId="0" applyFont="1" applyFill="1" applyBorder="1" applyAlignment="1">
      <alignment horizontal="center" vertical="center" wrapText="1"/>
    </xf>
    <xf numFmtId="0" fontId="54" fillId="39" borderId="58" xfId="0" applyFont="1" applyFill="1" applyBorder="1" applyAlignment="1">
      <alignment horizontal="center" vertical="center" wrapText="1"/>
    </xf>
    <xf numFmtId="0" fontId="0" fillId="28" borderId="60" xfId="0" applyFill="1" applyBorder="1"/>
    <xf numFmtId="0" fontId="6" fillId="33" borderId="43" xfId="0" applyFont="1" applyFill="1" applyBorder="1" applyAlignment="1">
      <alignment horizontal="center" vertical="center" wrapText="1"/>
    </xf>
    <xf numFmtId="0" fontId="6" fillId="33" borderId="59" xfId="0" applyFont="1" applyFill="1" applyBorder="1" applyAlignment="1">
      <alignment horizontal="center" vertical="center" wrapText="1"/>
    </xf>
    <xf numFmtId="0" fontId="6" fillId="33" borderId="57" xfId="0" applyFont="1" applyFill="1" applyBorder="1" applyAlignment="1">
      <alignment horizontal="center" vertical="center" wrapText="1"/>
    </xf>
    <xf numFmtId="0" fontId="6" fillId="33" borderId="58" xfId="0" applyFont="1" applyFill="1" applyBorder="1" applyAlignment="1">
      <alignment horizontal="center" vertical="center" wrapText="1"/>
    </xf>
    <xf numFmtId="164" fontId="0" fillId="28" borderId="126" xfId="0" applyNumberFormat="1" applyFill="1" applyBorder="1" applyAlignment="1">
      <alignment horizontal="center"/>
    </xf>
    <xf numFmtId="0" fontId="0" fillId="43" borderId="0" xfId="0" applyFill="1" applyAlignment="1">
      <alignment horizontal="center" vertical="center"/>
    </xf>
    <xf numFmtId="0" fontId="0" fillId="43" borderId="0" xfId="0" applyFill="1" applyAlignment="1">
      <alignment horizontal="center" vertical="center" wrapText="1"/>
    </xf>
    <xf numFmtId="169" fontId="0" fillId="43" borderId="0" xfId="0" applyNumberFormat="1" applyFill="1" applyAlignment="1">
      <alignment horizontal="center" vertical="center"/>
    </xf>
    <xf numFmtId="0" fontId="0" fillId="43" borderId="0" xfId="0" applyFont="1" applyFill="1" applyAlignment="1">
      <alignment horizontal="center" vertical="center"/>
    </xf>
    <xf numFmtId="0" fontId="0" fillId="43" borderId="0" xfId="0" applyFill="1" applyBorder="1" applyAlignment="1">
      <alignment horizontal="center" vertical="center"/>
    </xf>
    <xf numFmtId="0" fontId="0" fillId="43" borderId="0" xfId="0" applyFill="1" applyBorder="1" applyAlignment="1">
      <alignment horizontal="center" vertical="center" wrapText="1"/>
    </xf>
    <xf numFmtId="0" fontId="41" fillId="43" borderId="0" xfId="0" applyFont="1" applyFill="1" applyAlignment="1">
      <alignment vertical="center"/>
    </xf>
    <xf numFmtId="169" fontId="0" fillId="43" borderId="0" xfId="0" applyNumberFormat="1" applyFont="1" applyFill="1" applyAlignment="1">
      <alignment horizontal="center" vertical="center"/>
    </xf>
    <xf numFmtId="0" fontId="3" fillId="43" borderId="0" xfId="0" applyFont="1" applyFill="1" applyAlignment="1">
      <alignment horizontal="center" vertical="center"/>
    </xf>
    <xf numFmtId="9" fontId="1" fillId="34" borderId="28" xfId="1" applyFont="1" applyFill="1" applyBorder="1" applyAlignment="1">
      <alignment horizontal="center" vertical="center"/>
    </xf>
    <xf numFmtId="9" fontId="1" fillId="34" borderId="114" xfId="1" applyFont="1" applyFill="1" applyBorder="1" applyAlignment="1">
      <alignment horizontal="center" vertical="center"/>
    </xf>
    <xf numFmtId="10" fontId="7" fillId="30" borderId="32" xfId="1" applyNumberFormat="1" applyFont="1" applyFill="1" applyBorder="1" applyAlignment="1">
      <alignment horizontal="center" vertical="center"/>
    </xf>
    <xf numFmtId="10" fontId="7" fillId="30" borderId="125" xfId="1" applyNumberFormat="1" applyFont="1" applyFill="1" applyBorder="1" applyAlignment="1">
      <alignment horizontal="center" vertical="center"/>
    </xf>
    <xf numFmtId="2" fontId="0" fillId="30" borderId="99" xfId="0" applyNumberFormat="1" applyFill="1" applyBorder="1" applyAlignment="1">
      <alignment horizontal="center" vertical="center"/>
    </xf>
    <xf numFmtId="177" fontId="7" fillId="30" borderId="19" xfId="0" applyNumberFormat="1" applyFont="1" applyFill="1" applyBorder="1" applyAlignment="1">
      <alignment horizontal="center" vertical="center"/>
    </xf>
    <xf numFmtId="177" fontId="7" fillId="30" borderId="127" xfId="0" applyNumberFormat="1" applyFont="1" applyFill="1" applyBorder="1" applyAlignment="1">
      <alignment horizontal="center" vertical="center"/>
    </xf>
    <xf numFmtId="2" fontId="7" fillId="34" borderId="27" xfId="0" applyNumberFormat="1" applyFont="1" applyFill="1" applyBorder="1" applyAlignment="1">
      <alignment horizontal="center" vertical="center"/>
    </xf>
    <xf numFmtId="2" fontId="7" fillId="34" borderId="122" xfId="0" applyNumberFormat="1" applyFont="1" applyFill="1" applyBorder="1" applyAlignment="1">
      <alignment horizontal="center" vertical="center"/>
    </xf>
    <xf numFmtId="2" fontId="0" fillId="28" borderId="99" xfId="0" applyNumberFormat="1" applyFont="1" applyFill="1" applyBorder="1" applyAlignment="1">
      <alignment horizontal="center" vertical="center"/>
    </xf>
    <xf numFmtId="9" fontId="1" fillId="34" borderId="123" xfId="1" applyFont="1" applyFill="1" applyBorder="1" applyAlignment="1">
      <alignment horizontal="center" vertical="center"/>
    </xf>
    <xf numFmtId="2" fontId="7" fillId="34" borderId="30" xfId="0" applyNumberFormat="1" applyFont="1" applyFill="1" applyBorder="1" applyAlignment="1">
      <alignment horizontal="center" vertical="center"/>
    </xf>
    <xf numFmtId="178" fontId="7" fillId="30" borderId="3" xfId="0" applyNumberFormat="1" applyFont="1" applyFill="1" applyBorder="1" applyAlignment="1">
      <alignment horizontal="center" vertical="center"/>
    </xf>
    <xf numFmtId="9" fontId="7" fillId="30" borderId="6" xfId="1" applyNumberFormat="1" applyFont="1" applyFill="1" applyBorder="1" applyAlignment="1">
      <alignment horizontal="center" vertical="center"/>
    </xf>
    <xf numFmtId="178" fontId="7" fillId="30" borderId="124" xfId="0" applyNumberFormat="1" applyFont="1" applyFill="1" applyBorder="1" applyAlignment="1">
      <alignment horizontal="center" vertical="center"/>
    </xf>
    <xf numFmtId="9" fontId="7" fillId="30" borderId="128" xfId="1" applyNumberFormat="1" applyFont="1" applyFill="1" applyBorder="1" applyAlignment="1">
      <alignment horizontal="center" vertical="center"/>
    </xf>
    <xf numFmtId="164" fontId="47" fillId="3" borderId="32" xfId="0" applyNumberFormat="1" applyFont="1" applyFill="1" applyBorder="1" applyAlignment="1">
      <alignment horizontal="center" vertical="center"/>
    </xf>
    <xf numFmtId="164" fontId="47" fillId="3" borderId="3" xfId="0" applyNumberFormat="1" applyFont="1" applyFill="1" applyBorder="1" applyAlignment="1">
      <alignment horizontal="center" vertical="center"/>
    </xf>
    <xf numFmtId="164" fontId="47" fillId="3" borderId="125" xfId="0" applyNumberFormat="1" applyFont="1" applyFill="1" applyBorder="1" applyAlignment="1">
      <alignment horizontal="center" vertical="center"/>
    </xf>
    <xf numFmtId="164" fontId="47" fillId="3" borderId="124" xfId="0" applyNumberFormat="1" applyFont="1" applyFill="1" applyBorder="1" applyAlignment="1">
      <alignment horizontal="center" vertical="center"/>
    </xf>
    <xf numFmtId="164" fontId="47" fillId="3" borderId="92" xfId="0" applyNumberFormat="1" applyFont="1" applyFill="1" applyBorder="1" applyAlignment="1">
      <alignment horizontal="center" vertical="center"/>
    </xf>
    <xf numFmtId="164" fontId="47" fillId="3" borderId="106" xfId="0" applyNumberFormat="1" applyFont="1" applyFill="1" applyBorder="1" applyAlignment="1">
      <alignment horizontal="center" vertical="center"/>
    </xf>
    <xf numFmtId="169" fontId="50" fillId="39" borderId="9" xfId="0" applyNumberFormat="1" applyFont="1" applyFill="1" applyBorder="1" applyAlignment="1">
      <alignment horizontal="center" vertical="center" wrapText="1"/>
    </xf>
    <xf numFmtId="169" fontId="50" fillId="39" borderId="52" xfId="0" applyNumberFormat="1" applyFont="1" applyFill="1" applyBorder="1" applyAlignment="1">
      <alignment horizontal="center" vertical="center" wrapText="1"/>
    </xf>
    <xf numFmtId="169" fontId="50" fillId="39" borderId="11" xfId="0" applyNumberFormat="1" applyFont="1" applyFill="1" applyBorder="1" applyAlignment="1">
      <alignment horizontal="center" vertical="center" wrapText="1"/>
    </xf>
    <xf numFmtId="169" fontId="50" fillId="39" borderId="15" xfId="0" applyNumberFormat="1" applyFont="1" applyFill="1" applyBorder="1" applyAlignment="1">
      <alignment horizontal="center" vertical="center" wrapText="1"/>
    </xf>
    <xf numFmtId="164" fontId="0" fillId="30" borderId="126" xfId="0" applyNumberFormat="1" applyFont="1" applyFill="1" applyBorder="1" applyAlignment="1">
      <alignment horizontal="center" vertical="center"/>
    </xf>
    <xf numFmtId="168" fontId="0" fillId="34" borderId="11" xfId="0" applyNumberFormat="1" applyFont="1" applyFill="1" applyBorder="1" applyAlignment="1">
      <alignment horizontal="center" vertical="center"/>
    </xf>
    <xf numFmtId="168" fontId="0" fillId="34" borderId="14" xfId="0" applyNumberFormat="1" applyFont="1" applyFill="1" applyBorder="1" applyAlignment="1">
      <alignment horizontal="center" vertical="center"/>
    </xf>
    <xf numFmtId="168" fontId="0" fillId="34" borderId="15" xfId="0" applyNumberFormat="1" applyFont="1" applyFill="1" applyBorder="1" applyAlignment="1">
      <alignment horizontal="center" vertical="center"/>
    </xf>
    <xf numFmtId="0" fontId="3" fillId="28" borderId="20" xfId="0" applyFont="1" applyFill="1" applyBorder="1" applyAlignment="1">
      <alignment horizontal="center" vertical="center" wrapText="1"/>
    </xf>
    <xf numFmtId="0" fontId="3" fillId="28" borderId="16" xfId="0" applyFont="1" applyFill="1" applyBorder="1" applyAlignment="1">
      <alignment horizontal="center" vertical="center" wrapText="1"/>
    </xf>
    <xf numFmtId="167" fontId="7" fillId="28" borderId="11" xfId="0" applyNumberFormat="1" applyFont="1" applyFill="1" applyBorder="1" applyAlignment="1">
      <alignment horizontal="center"/>
    </xf>
    <xf numFmtId="167" fontId="7" fillId="28" borderId="14" xfId="0" applyNumberFormat="1" applyFont="1" applyFill="1" applyBorder="1" applyAlignment="1">
      <alignment horizontal="center"/>
    </xf>
    <xf numFmtId="167" fontId="7" fillId="28" borderId="15" xfId="0" applyNumberFormat="1" applyFont="1" applyFill="1" applyBorder="1" applyAlignment="1">
      <alignment horizontal="center"/>
    </xf>
    <xf numFmtId="0" fontId="5" fillId="28" borderId="9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/>
    </xf>
    <xf numFmtId="0" fontId="5" fillId="28" borderId="52" xfId="0" applyFont="1" applyFill="1" applyBorder="1" applyAlignment="1">
      <alignment horizontal="center" vertical="center"/>
    </xf>
    <xf numFmtId="0" fontId="31" fillId="28" borderId="24" xfId="0" applyFont="1" applyFill="1" applyBorder="1" applyAlignment="1">
      <alignment horizontal="center" vertical="center" wrapText="1"/>
    </xf>
    <xf numFmtId="0" fontId="31" fillId="28" borderId="0" xfId="0" applyFont="1" applyFill="1" applyBorder="1" applyAlignment="1">
      <alignment horizontal="center" vertical="center" wrapText="1"/>
    </xf>
    <xf numFmtId="0" fontId="31" fillId="28" borderId="53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18" xfId="0" applyFont="1" applyFill="1" applyBorder="1" applyAlignment="1">
      <alignment horizontal="center" vertical="center"/>
    </xf>
    <xf numFmtId="0" fontId="5" fillId="34" borderId="52" xfId="0" applyFont="1" applyFill="1" applyBorder="1" applyAlignment="1">
      <alignment horizontal="center" vertical="center"/>
    </xf>
    <xf numFmtId="0" fontId="0" fillId="34" borderId="24" xfId="0" applyFill="1" applyBorder="1" applyAlignment="1">
      <alignment horizontal="center" wrapText="1"/>
    </xf>
    <xf numFmtId="0" fontId="0" fillId="34" borderId="0" xfId="0" applyFont="1" applyFill="1" applyBorder="1" applyAlignment="1">
      <alignment horizontal="center" wrapText="1"/>
    </xf>
    <xf numFmtId="0" fontId="0" fillId="34" borderId="53" xfId="0" applyFont="1" applyFill="1" applyBorder="1" applyAlignment="1">
      <alignment horizontal="center" wrapText="1"/>
    </xf>
    <xf numFmtId="0" fontId="50" fillId="39" borderId="10" xfId="0" applyFont="1" applyFill="1" applyBorder="1" applyAlignment="1">
      <alignment horizontal="center" vertical="center" wrapText="1"/>
    </xf>
    <xf numFmtId="0" fontId="50" fillId="39" borderId="20" xfId="0" applyFont="1" applyFill="1" applyBorder="1" applyAlignment="1">
      <alignment horizontal="center" vertical="center" wrapText="1"/>
    </xf>
    <xf numFmtId="0" fontId="50" fillId="39" borderId="16" xfId="0" applyFont="1" applyFill="1" applyBorder="1" applyAlignment="1">
      <alignment horizontal="center" vertical="center" wrapText="1"/>
    </xf>
    <xf numFmtId="0" fontId="50" fillId="39" borderId="1" xfId="0" applyFont="1" applyFill="1" applyBorder="1" applyAlignment="1">
      <alignment horizontal="center" vertical="center" wrapText="1"/>
    </xf>
    <xf numFmtId="0" fontId="50" fillId="39" borderId="59" xfId="0" applyFont="1" applyFill="1" applyBorder="1" applyAlignment="1">
      <alignment horizontal="center" vertical="center" wrapText="1"/>
    </xf>
    <xf numFmtId="0" fontId="5" fillId="33" borderId="9" xfId="0" applyFont="1" applyFill="1" applyBorder="1" applyAlignment="1">
      <alignment horizontal="center" vertical="center" wrapText="1"/>
    </xf>
    <xf numFmtId="0" fontId="5" fillId="33" borderId="18" xfId="0" applyFont="1" applyFill="1" applyBorder="1" applyAlignment="1">
      <alignment horizontal="center" vertical="center"/>
    </xf>
    <xf numFmtId="0" fontId="5" fillId="33" borderId="52" xfId="0" applyFont="1" applyFill="1" applyBorder="1" applyAlignment="1">
      <alignment horizontal="center" vertical="center"/>
    </xf>
    <xf numFmtId="0" fontId="0" fillId="33" borderId="24" xfId="0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33" borderId="53" xfId="0" applyFont="1" applyFill="1" applyBorder="1" applyAlignment="1">
      <alignment horizontal="center" vertical="center" wrapText="1"/>
    </xf>
    <xf numFmtId="0" fontId="0" fillId="33" borderId="88" xfId="0" applyFill="1" applyBorder="1" applyAlignment="1">
      <alignment horizontal="center" vertical="center"/>
    </xf>
    <xf numFmtId="0" fontId="0" fillId="33" borderId="8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  <xf numFmtId="167" fontId="0" fillId="33" borderId="25" xfId="0" applyNumberFormat="1" applyFill="1" applyBorder="1" applyAlignment="1">
      <alignment horizontal="center"/>
    </xf>
    <xf numFmtId="167" fontId="0" fillId="33" borderId="22" xfId="0" applyNumberFormat="1" applyFill="1" applyBorder="1" applyAlignment="1">
      <alignment horizontal="center"/>
    </xf>
    <xf numFmtId="167" fontId="0" fillId="33" borderId="54" xfId="0" applyNumberFormat="1" applyFill="1" applyBorder="1" applyAlignment="1">
      <alignment horizontal="center"/>
    </xf>
    <xf numFmtId="0" fontId="0" fillId="33" borderId="66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33" borderId="88" xfId="0" applyFont="1" applyFill="1" applyBorder="1" applyAlignment="1">
      <alignment horizontal="center" vertical="center"/>
    </xf>
    <xf numFmtId="0" fontId="0" fillId="33" borderId="110" xfId="0" applyFont="1" applyFill="1" applyBorder="1" applyAlignment="1">
      <alignment horizontal="center" vertical="center"/>
    </xf>
    <xf numFmtId="0" fontId="5" fillId="37" borderId="9" xfId="0" applyFont="1" applyFill="1" applyBorder="1" applyAlignment="1">
      <alignment horizontal="center" vertical="center" wrapText="1"/>
    </xf>
    <xf numFmtId="0" fontId="5" fillId="37" borderId="18" xfId="0" applyFont="1" applyFill="1" applyBorder="1" applyAlignment="1">
      <alignment horizontal="center" vertical="center"/>
    </xf>
    <xf numFmtId="0" fontId="5" fillId="37" borderId="52" xfId="0" applyFont="1" applyFill="1" applyBorder="1" applyAlignment="1">
      <alignment horizontal="center" vertical="center"/>
    </xf>
    <xf numFmtId="168" fontId="7" fillId="37" borderId="24" xfId="0" applyNumberFormat="1" applyFont="1" applyFill="1" applyBorder="1" applyAlignment="1">
      <alignment horizontal="center" vertical="center"/>
    </xf>
    <xf numFmtId="168" fontId="7" fillId="37" borderId="0" xfId="0" applyNumberFormat="1" applyFont="1" applyFill="1" applyBorder="1" applyAlignment="1">
      <alignment horizontal="center" vertical="center"/>
    </xf>
    <xf numFmtId="168" fontId="7" fillId="37" borderId="53" xfId="0" applyNumberFormat="1" applyFont="1" applyFill="1" applyBorder="1" applyAlignment="1">
      <alignment horizontal="center" vertical="center"/>
    </xf>
    <xf numFmtId="0" fontId="3" fillId="33" borderId="68" xfId="0" applyFont="1" applyFill="1" applyBorder="1" applyAlignment="1">
      <alignment horizontal="center" vertical="center"/>
    </xf>
    <xf numFmtId="0" fontId="3" fillId="33" borderId="51" xfId="0" applyFont="1" applyFill="1" applyBorder="1" applyAlignment="1">
      <alignment horizontal="center" vertical="center"/>
    </xf>
    <xf numFmtId="0" fontId="3" fillId="33" borderId="24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62" xfId="0" applyFont="1" applyFill="1" applyBorder="1" applyAlignment="1">
      <alignment horizontal="center" vertical="center" wrapText="1"/>
    </xf>
    <xf numFmtId="0" fontId="3" fillId="33" borderId="83" xfId="0" applyFont="1" applyFill="1" applyBorder="1" applyAlignment="1">
      <alignment horizontal="center" vertical="center" wrapText="1"/>
    </xf>
    <xf numFmtId="0" fontId="3" fillId="33" borderId="46" xfId="0" applyFont="1" applyFill="1" applyBorder="1" applyAlignment="1">
      <alignment horizontal="center" vertical="center" wrapText="1"/>
    </xf>
    <xf numFmtId="0" fontId="0" fillId="33" borderId="63" xfId="0" applyFill="1" applyBorder="1" applyAlignment="1">
      <alignment horizontal="center" vertical="center"/>
    </xf>
    <xf numFmtId="0" fontId="3" fillId="33" borderId="70" xfId="0" applyFont="1" applyFill="1" applyBorder="1" applyAlignment="1">
      <alignment horizontal="center" vertical="center"/>
    </xf>
    <xf numFmtId="168" fontId="7" fillId="37" borderId="25" xfId="0" applyNumberFormat="1" applyFont="1" applyFill="1" applyBorder="1" applyAlignment="1">
      <alignment horizontal="center" vertical="center"/>
    </xf>
    <xf numFmtId="168" fontId="7" fillId="37" borderId="22" xfId="0" applyNumberFormat="1" applyFont="1" applyFill="1" applyBorder="1" applyAlignment="1">
      <alignment horizontal="center" vertical="center"/>
    </xf>
    <xf numFmtId="168" fontId="7" fillId="37" borderId="54" xfId="0" applyNumberFormat="1" applyFont="1" applyFill="1" applyBorder="1" applyAlignment="1">
      <alignment horizontal="center" vertical="center"/>
    </xf>
    <xf numFmtId="2" fontId="50" fillId="39" borderId="21" xfId="0" applyNumberFormat="1" applyFont="1" applyFill="1" applyBorder="1" applyAlignment="1">
      <alignment horizontal="center" vertical="center"/>
    </xf>
    <xf numFmtId="2" fontId="50" fillId="39" borderId="126" xfId="0" applyNumberFormat="1" applyFont="1" applyFill="1" applyBorder="1" applyAlignment="1">
      <alignment horizontal="center" vertical="center"/>
    </xf>
    <xf numFmtId="2" fontId="50" fillId="39" borderId="48" xfId="0" applyNumberFormat="1" applyFont="1" applyFill="1" applyBorder="1" applyAlignment="1">
      <alignment horizontal="center" vertical="center"/>
    </xf>
    <xf numFmtId="2" fontId="50" fillId="39" borderId="128" xfId="0" applyNumberFormat="1" applyFont="1" applyFill="1" applyBorder="1" applyAlignment="1">
      <alignment horizontal="center" vertical="center"/>
    </xf>
    <xf numFmtId="2" fontId="50" fillId="39" borderId="27" xfId="0" applyNumberFormat="1" applyFont="1" applyFill="1" applyBorder="1" applyAlignment="1">
      <alignment horizontal="center" vertical="center"/>
    </xf>
    <xf numFmtId="2" fontId="50" fillId="39" borderId="124" xfId="0" applyNumberFormat="1" applyFont="1" applyFill="1" applyBorder="1" applyAlignment="1">
      <alignment horizontal="center" vertical="center"/>
    </xf>
    <xf numFmtId="10" fontId="0" fillId="0" borderId="90" xfId="1" applyNumberFormat="1" applyFont="1" applyFill="1" applyBorder="1" applyAlignment="1">
      <alignment horizontal="center" vertical="center"/>
    </xf>
    <xf numFmtId="2" fontId="0" fillId="0" borderId="86" xfId="0" applyNumberFormat="1" applyFill="1" applyBorder="1" applyAlignment="1">
      <alignment horizontal="center" vertical="center"/>
    </xf>
    <xf numFmtId="2" fontId="0" fillId="0" borderId="124" xfId="0" applyNumberFormat="1" applyFill="1" applyBorder="1" applyAlignment="1">
      <alignment horizontal="center" vertical="center"/>
    </xf>
    <xf numFmtId="2" fontId="0" fillId="0" borderId="87" xfId="0" applyNumberFormat="1" applyFill="1" applyBorder="1" applyAlignment="1">
      <alignment horizontal="center" vertical="center"/>
    </xf>
    <xf numFmtId="2" fontId="0" fillId="0" borderId="126" xfId="0" applyNumberFormat="1" applyFill="1" applyBorder="1" applyAlignment="1">
      <alignment horizontal="center" vertical="center"/>
    </xf>
    <xf numFmtId="10" fontId="0" fillId="0" borderId="128" xfId="1" applyNumberFormat="1" applyFont="1" applyFill="1" applyBorder="1" applyAlignment="1">
      <alignment horizontal="center" vertical="center"/>
    </xf>
    <xf numFmtId="10" fontId="7" fillId="34" borderId="129" xfId="0" applyNumberFormat="1" applyFont="1" applyFill="1" applyBorder="1" applyAlignment="1">
      <alignment horizontal="center" vertical="center"/>
    </xf>
    <xf numFmtId="10" fontId="7" fillId="34" borderId="54" xfId="0" applyNumberFormat="1" applyFont="1" applyFill="1" applyBorder="1" applyAlignment="1">
      <alignment horizontal="center" vertical="center"/>
    </xf>
    <xf numFmtId="2" fontId="7" fillId="0" borderId="87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50" fillId="39" borderId="9" xfId="0" applyFont="1" applyFill="1" applyBorder="1" applyAlignment="1">
      <alignment horizontal="center" vertical="center" wrapText="1"/>
    </xf>
    <xf numFmtId="0" fontId="50" fillId="39" borderId="11" xfId="0" applyFont="1" applyFill="1" applyBorder="1" applyAlignment="1">
      <alignment horizontal="center" vertical="center" wrapText="1"/>
    </xf>
    <xf numFmtId="0" fontId="50" fillId="39" borderId="7" xfId="0" applyFont="1" applyFill="1" applyBorder="1" applyAlignment="1">
      <alignment horizontal="center" vertical="center" wrapText="1"/>
    </xf>
    <xf numFmtId="0" fontId="50" fillId="39" borderId="72" xfId="0" applyFont="1" applyFill="1" applyBorder="1" applyAlignment="1">
      <alignment horizontal="center" vertical="center" wrapText="1"/>
    </xf>
    <xf numFmtId="0" fontId="50" fillId="39" borderId="9" xfId="0" applyFont="1" applyFill="1" applyBorder="1" applyAlignment="1">
      <alignment horizontal="center" vertical="center"/>
    </xf>
    <xf numFmtId="0" fontId="50" fillId="39" borderId="18" xfId="0" applyFont="1" applyFill="1" applyBorder="1" applyAlignment="1">
      <alignment horizontal="center" vertical="center"/>
    </xf>
    <xf numFmtId="0" fontId="50" fillId="39" borderId="52" xfId="0" applyFont="1" applyFill="1" applyBorder="1" applyAlignment="1">
      <alignment horizontal="center" vertical="center"/>
    </xf>
    <xf numFmtId="0" fontId="42" fillId="39" borderId="9" xfId="0" applyFont="1" applyFill="1" applyBorder="1" applyAlignment="1">
      <alignment horizontal="center" vertical="center" wrapText="1"/>
    </xf>
    <xf numFmtId="0" fontId="42" fillId="39" borderId="18" xfId="0" applyFont="1" applyFill="1" applyBorder="1" applyAlignment="1">
      <alignment horizontal="center" vertical="center"/>
    </xf>
    <xf numFmtId="0" fontId="42" fillId="39" borderId="52" xfId="0" applyFont="1" applyFill="1" applyBorder="1" applyAlignment="1">
      <alignment horizontal="center" vertical="center"/>
    </xf>
    <xf numFmtId="0" fontId="50" fillId="39" borderId="29" xfId="0" applyFont="1" applyFill="1" applyBorder="1" applyAlignment="1">
      <alignment horizontal="center" vertical="center"/>
    </xf>
    <xf numFmtId="0" fontId="50" fillId="39" borderId="5" xfId="0" applyFont="1" applyFill="1" applyBorder="1" applyAlignment="1">
      <alignment horizontal="center" vertical="center"/>
    </xf>
    <xf numFmtId="0" fontId="50" fillId="39" borderId="7" xfId="0" applyFont="1" applyFill="1" applyBorder="1" applyAlignment="1">
      <alignment horizontal="center" vertical="center"/>
    </xf>
    <xf numFmtId="172" fontId="44" fillId="39" borderId="14" xfId="0" applyNumberFormat="1" applyFon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0" fontId="0" fillId="28" borderId="15" xfId="0" applyFont="1" applyFill="1" applyBorder="1" applyAlignment="1">
      <alignment horizontal="center" vertical="center"/>
    </xf>
    <xf numFmtId="2" fontId="34" fillId="37" borderId="9" xfId="0" applyNumberFormat="1" applyFont="1" applyFill="1" applyBorder="1" applyAlignment="1">
      <alignment horizontal="center" vertical="center"/>
    </xf>
    <xf numFmtId="2" fontId="34" fillId="37" borderId="18" xfId="0" applyNumberFormat="1" applyFont="1" applyFill="1" applyBorder="1" applyAlignment="1">
      <alignment horizontal="center" vertical="center"/>
    </xf>
    <xf numFmtId="2" fontId="34" fillId="37" borderId="52" xfId="0" applyNumberFormat="1" applyFont="1" applyFill="1" applyBorder="1" applyAlignment="1">
      <alignment horizontal="center" vertical="center"/>
    </xf>
    <xf numFmtId="167" fontId="34" fillId="37" borderId="11" xfId="0" applyNumberFormat="1" applyFont="1" applyFill="1" applyBorder="1" applyAlignment="1">
      <alignment horizontal="center" vertical="center"/>
    </xf>
    <xf numFmtId="167" fontId="34" fillId="37" borderId="14" xfId="0" applyNumberFormat="1" applyFont="1" applyFill="1" applyBorder="1" applyAlignment="1">
      <alignment horizontal="center" vertical="center"/>
    </xf>
    <xf numFmtId="167" fontId="34" fillId="37" borderId="15" xfId="0" applyNumberFormat="1" applyFont="1" applyFill="1" applyBorder="1" applyAlignment="1">
      <alignment horizontal="center" vertical="center"/>
    </xf>
    <xf numFmtId="164" fontId="7" fillId="34" borderId="26" xfId="0" applyNumberFormat="1" applyFont="1" applyFill="1" applyBorder="1" applyAlignment="1">
      <alignment horizontal="center" vertical="center"/>
    </xf>
    <xf numFmtId="164" fontId="7" fillId="34" borderId="21" xfId="0" applyNumberFormat="1" applyFont="1" applyFill="1" applyBorder="1" applyAlignment="1">
      <alignment horizontal="center" vertical="center"/>
    </xf>
    <xf numFmtId="10" fontId="7" fillId="34" borderId="53" xfId="0" applyNumberFormat="1" applyFont="1" applyFill="1" applyBorder="1" applyAlignment="1">
      <alignment horizontal="center" vertical="center"/>
    </xf>
    <xf numFmtId="0" fontId="0" fillId="43" borderId="24" xfId="0" applyFill="1" applyBorder="1" applyAlignment="1">
      <alignment horizontal="center" vertical="center"/>
    </xf>
    <xf numFmtId="0" fontId="0" fillId="43" borderId="0" xfId="0" applyFill="1" applyAlignment="1">
      <alignment horizontal="center" vertical="center"/>
    </xf>
    <xf numFmtId="0" fontId="40" fillId="33" borderId="18" xfId="27278" applyFont="1" applyFill="1" applyBorder="1" applyAlignment="1">
      <alignment horizontal="center" vertical="center" wrapText="1"/>
    </xf>
    <xf numFmtId="0" fontId="40" fillId="33" borderId="14" xfId="27278" applyFont="1" applyFill="1" applyBorder="1" applyAlignment="1">
      <alignment horizontal="center" vertical="center" wrapText="1"/>
    </xf>
    <xf numFmtId="0" fontId="40" fillId="33" borderId="10" xfId="27278" applyFont="1" applyFill="1" applyBorder="1" applyAlignment="1">
      <alignment horizontal="center" vertical="center" wrapText="1"/>
    </xf>
    <xf numFmtId="0" fontId="40" fillId="33" borderId="16" xfId="27278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textRotation="90" wrapText="1"/>
    </xf>
    <xf numFmtId="0" fontId="5" fillId="33" borderId="16" xfId="0" applyFont="1" applyFill="1" applyBorder="1" applyAlignment="1">
      <alignment horizontal="center" vertical="center" textRotation="90" wrapText="1"/>
    </xf>
    <xf numFmtId="0" fontId="40" fillId="33" borderId="6" xfId="41711" applyFont="1" applyFill="1" applyBorder="1" applyAlignment="1">
      <alignment horizontal="center" vertical="center" wrapText="1"/>
    </xf>
    <xf numFmtId="0" fontId="40" fillId="33" borderId="105" xfId="41711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164" fontId="7" fillId="34" borderId="83" xfId="0" applyNumberFormat="1" applyFont="1" applyFill="1" applyBorder="1" applyAlignment="1">
      <alignment horizontal="center" vertical="center"/>
    </xf>
    <xf numFmtId="164" fontId="7" fillId="34" borderId="27" xfId="0" applyNumberFormat="1" applyFont="1" applyFill="1" applyBorder="1" applyAlignment="1">
      <alignment horizontal="center" vertical="center"/>
    </xf>
    <xf numFmtId="164" fontId="7" fillId="34" borderId="84" xfId="0" applyNumberFormat="1" applyFont="1" applyFill="1" applyBorder="1" applyAlignment="1">
      <alignment horizontal="center" vertical="center"/>
    </xf>
    <xf numFmtId="164" fontId="31" fillId="34" borderId="84" xfId="0" applyNumberFormat="1" applyFont="1" applyFill="1" applyBorder="1" applyAlignment="1">
      <alignment horizontal="center" vertical="center"/>
    </xf>
    <xf numFmtId="164" fontId="31" fillId="34" borderId="21" xfId="0" applyNumberFormat="1" applyFont="1" applyFill="1" applyBorder="1" applyAlignment="1">
      <alignment horizontal="center" vertical="center"/>
    </xf>
    <xf numFmtId="164" fontId="7" fillId="34" borderId="30" xfId="0" applyNumberFormat="1" applyFont="1" applyFill="1" applyBorder="1" applyAlignment="1">
      <alignment horizontal="center" vertical="center"/>
    </xf>
    <xf numFmtId="164" fontId="31" fillId="34" borderId="26" xfId="0" applyNumberFormat="1" applyFont="1" applyFill="1" applyBorder="1" applyAlignment="1">
      <alignment horizontal="center" vertical="center"/>
    </xf>
    <xf numFmtId="164" fontId="7" fillId="38" borderId="66" xfId="0" applyNumberFormat="1" applyFont="1" applyFill="1" applyBorder="1" applyAlignment="1">
      <alignment horizontal="center" vertical="center"/>
    </xf>
    <xf numFmtId="164" fontId="7" fillId="38" borderId="26" xfId="0" applyNumberFormat="1" applyFont="1" applyFill="1" applyBorder="1" applyAlignment="1">
      <alignment horizontal="center" vertical="center"/>
    </xf>
    <xf numFmtId="164" fontId="31" fillId="38" borderId="66" xfId="0" applyNumberFormat="1" applyFont="1" applyFill="1" applyBorder="1" applyAlignment="1">
      <alignment horizontal="center" vertical="center"/>
    </xf>
    <xf numFmtId="164" fontId="31" fillId="38" borderId="26" xfId="0" applyNumberFormat="1" applyFont="1" applyFill="1" applyBorder="1" applyAlignment="1">
      <alignment horizontal="center" vertical="center"/>
    </xf>
    <xf numFmtId="10" fontId="7" fillId="34" borderId="91" xfId="0" applyNumberFormat="1" applyFont="1" applyFill="1" applyBorder="1" applyAlignment="1">
      <alignment horizontal="center" vertical="center"/>
    </xf>
    <xf numFmtId="0" fontId="41" fillId="43" borderId="0" xfId="0" applyFont="1" applyFill="1" applyAlignment="1">
      <alignment horizontal="left"/>
    </xf>
    <xf numFmtId="169" fontId="3" fillId="33" borderId="29" xfId="0" applyNumberFormat="1" applyFont="1" applyFill="1" applyBorder="1" applyAlignment="1">
      <alignment horizontal="center" vertical="center"/>
    </xf>
    <xf numFmtId="169" fontId="3" fillId="33" borderId="31" xfId="0" applyNumberFormat="1" applyFont="1" applyFill="1" applyBorder="1" applyAlignment="1">
      <alignment horizontal="center" vertical="center"/>
    </xf>
    <xf numFmtId="164" fontId="31" fillId="33" borderId="92" xfId="0" applyNumberFormat="1" applyFont="1" applyFill="1" applyBorder="1" applyAlignment="1">
      <alignment horizontal="center" vertical="center"/>
    </xf>
    <xf numFmtId="164" fontId="31" fillId="33" borderId="106" xfId="0" applyNumberFormat="1" applyFont="1" applyFill="1" applyBorder="1" applyAlignment="1">
      <alignment horizontal="center" vertical="center"/>
    </xf>
    <xf numFmtId="0" fontId="7" fillId="33" borderId="29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vertical="center"/>
    </xf>
    <xf numFmtId="0" fontId="7" fillId="33" borderId="7" xfId="0" applyFont="1" applyFill="1" applyBorder="1" applyAlignment="1">
      <alignment horizontal="center" vertical="center"/>
    </xf>
    <xf numFmtId="0" fontId="7" fillId="26" borderId="29" xfId="0" applyFont="1" applyFill="1" applyBorder="1" applyAlignment="1">
      <alignment horizontal="center" vertical="center"/>
    </xf>
    <xf numFmtId="0" fontId="7" fillId="26" borderId="5" xfId="0" applyFont="1" applyFill="1" applyBorder="1" applyAlignment="1">
      <alignment horizontal="center" vertical="center"/>
    </xf>
    <xf numFmtId="0" fontId="7" fillId="26" borderId="7" xfId="0" applyFont="1" applyFill="1" applyBorder="1" applyAlignment="1">
      <alignment horizontal="center" vertical="center"/>
    </xf>
    <xf numFmtId="0" fontId="7" fillId="37" borderId="18" xfId="0" applyFont="1" applyFill="1" applyBorder="1" applyAlignment="1">
      <alignment horizontal="center" vertical="center"/>
    </xf>
    <xf numFmtId="0" fontId="7" fillId="28" borderId="9" xfId="0" applyFont="1" applyFill="1" applyBorder="1" applyAlignment="1">
      <alignment horizontal="center" vertical="center"/>
    </xf>
    <xf numFmtId="0" fontId="7" fillId="28" borderId="18" xfId="0" applyFont="1" applyFill="1" applyBorder="1" applyAlignment="1">
      <alignment horizontal="center" vertical="center"/>
    </xf>
    <xf numFmtId="164" fontId="7" fillId="33" borderId="32" xfId="0" applyNumberFormat="1" applyFont="1" applyFill="1" applyBorder="1" applyAlignment="1">
      <alignment horizontal="center" vertical="center"/>
    </xf>
    <xf numFmtId="164" fontId="7" fillId="33" borderId="104" xfId="0" applyNumberFormat="1" applyFont="1" applyFill="1" applyBorder="1" applyAlignment="1">
      <alignment horizontal="center" vertical="center"/>
    </xf>
    <xf numFmtId="164" fontId="31" fillId="33" borderId="4" xfId="0" applyNumberFormat="1" applyFont="1" applyFill="1" applyBorder="1" applyAlignment="1">
      <alignment horizontal="center" vertical="center"/>
    </xf>
    <xf numFmtId="164" fontId="31" fillId="33" borderId="103" xfId="0" applyNumberFormat="1" applyFont="1" applyFill="1" applyBorder="1" applyAlignment="1">
      <alignment horizontal="center" vertical="center"/>
    </xf>
    <xf numFmtId="164" fontId="7" fillId="33" borderId="4" xfId="0" applyNumberFormat="1" applyFont="1" applyFill="1" applyBorder="1" applyAlignment="1">
      <alignment horizontal="center" vertical="center" wrapText="1"/>
    </xf>
    <xf numFmtId="164" fontId="7" fillId="33" borderId="103" xfId="0" applyNumberFormat="1" applyFont="1" applyFill="1" applyBorder="1" applyAlignment="1">
      <alignment horizontal="center" vertical="center" wrapText="1"/>
    </xf>
    <xf numFmtId="9" fontId="7" fillId="33" borderId="6" xfId="1" applyFont="1" applyFill="1" applyBorder="1" applyAlignment="1">
      <alignment horizontal="center" vertical="center"/>
    </xf>
    <xf numFmtId="9" fontId="7" fillId="33" borderId="105" xfId="1" applyFont="1" applyFill="1" applyBorder="1" applyAlignment="1">
      <alignment horizontal="center" vertical="center"/>
    </xf>
    <xf numFmtId="164" fontId="7" fillId="33" borderId="4" xfId="0" applyNumberFormat="1" applyFont="1" applyFill="1" applyBorder="1" applyAlignment="1">
      <alignment horizontal="center" vertical="center"/>
    </xf>
    <xf numFmtId="164" fontId="7" fillId="33" borderId="103" xfId="0" applyNumberFormat="1" applyFont="1" applyFill="1" applyBorder="1" applyAlignment="1">
      <alignment horizontal="center" vertical="center"/>
    </xf>
    <xf numFmtId="10" fontId="7" fillId="38" borderId="73" xfId="0" applyNumberFormat="1" applyFont="1" applyFill="1" applyBorder="1" applyAlignment="1">
      <alignment horizontal="center" vertical="center"/>
    </xf>
    <xf numFmtId="10" fontId="7" fillId="38" borderId="53" xfId="0" applyNumberFormat="1" applyFont="1" applyFill="1" applyBorder="1" applyAlignment="1">
      <alignment horizontal="center" vertical="center"/>
    </xf>
    <xf numFmtId="164" fontId="7" fillId="38" borderId="65" xfId="0" applyNumberFormat="1" applyFont="1" applyFill="1" applyBorder="1" applyAlignment="1">
      <alignment horizontal="center" vertical="center"/>
    </xf>
    <xf numFmtId="164" fontId="7" fillId="38" borderId="30" xfId="0" applyNumberFormat="1" applyFont="1" applyFill="1" applyBorder="1" applyAlignment="1">
      <alignment horizontal="center" vertical="center"/>
    </xf>
    <xf numFmtId="164" fontId="7" fillId="34" borderId="66" xfId="0" applyNumberFormat="1" applyFont="1" applyFill="1" applyBorder="1" applyAlignment="1">
      <alignment horizontal="center" vertical="center"/>
    </xf>
    <xf numFmtId="10" fontId="7" fillId="34" borderId="73" xfId="0" applyNumberFormat="1" applyFont="1" applyFill="1" applyBorder="1" applyAlignment="1">
      <alignment horizontal="center" vertical="center"/>
    </xf>
    <xf numFmtId="164" fontId="7" fillId="34" borderId="65" xfId="0" applyNumberFormat="1" applyFont="1" applyFill="1" applyBorder="1" applyAlignment="1">
      <alignment horizontal="center" vertical="center"/>
    </xf>
    <xf numFmtId="164" fontId="31" fillId="34" borderId="66" xfId="0" applyNumberFormat="1" applyFont="1" applyFill="1" applyBorder="1" applyAlignment="1">
      <alignment horizontal="center" vertical="center"/>
    </xf>
    <xf numFmtId="2" fontId="31" fillId="34" borderId="66" xfId="0" applyNumberFormat="1" applyFont="1" applyFill="1" applyBorder="1" applyAlignment="1">
      <alignment horizontal="center" vertical="center"/>
    </xf>
    <xf numFmtId="2" fontId="31" fillId="34" borderId="21" xfId="0" applyNumberFormat="1" applyFont="1" applyFill="1" applyBorder="1" applyAlignment="1">
      <alignment horizontal="center" vertical="center"/>
    </xf>
    <xf numFmtId="9" fontId="0" fillId="34" borderId="90" xfId="1" applyFont="1" applyFill="1" applyBorder="1" applyAlignment="1">
      <alignment horizontal="center" vertical="center"/>
    </xf>
    <xf numFmtId="2" fontId="0" fillId="33" borderId="97" xfId="0" applyNumberFormat="1" applyFont="1" applyFill="1" applyBorder="1" applyAlignment="1">
      <alignment horizontal="center" vertical="center"/>
    </xf>
    <xf numFmtId="2" fontId="0" fillId="33" borderId="117" xfId="0" applyNumberFormat="1" applyFont="1" applyFill="1" applyBorder="1" applyAlignment="1">
      <alignment horizontal="center" vertical="center"/>
    </xf>
    <xf numFmtId="166" fontId="0" fillId="3" borderId="87" xfId="0" applyNumberFormat="1" applyFill="1" applyBorder="1" applyAlignment="1">
      <alignment horizontal="center" vertical="center"/>
    </xf>
    <xf numFmtId="166" fontId="0" fillId="3" borderId="113" xfId="0" applyNumberFormat="1" applyFill="1" applyBorder="1" applyAlignment="1">
      <alignment horizontal="center" vertical="center"/>
    </xf>
    <xf numFmtId="164" fontId="0" fillId="33" borderId="96" xfId="0" applyNumberFormat="1" applyFont="1" applyFill="1" applyBorder="1" applyAlignment="1">
      <alignment horizontal="center" vertical="center"/>
    </xf>
    <xf numFmtId="164" fontId="0" fillId="33" borderId="80" xfId="0" applyNumberFormat="1" applyFont="1" applyFill="1" applyBorder="1" applyAlignment="1">
      <alignment horizontal="center" vertical="center"/>
    </xf>
    <xf numFmtId="2" fontId="0" fillId="3" borderId="87" xfId="0" applyNumberFormat="1" applyFill="1" applyBorder="1" applyAlignment="1">
      <alignment horizontal="center" vertical="center"/>
    </xf>
    <xf numFmtId="2" fontId="0" fillId="3" borderId="113" xfId="0" applyNumberFormat="1" applyFill="1" applyBorder="1" applyAlignment="1">
      <alignment horizontal="center" vertical="center"/>
    </xf>
    <xf numFmtId="164" fontId="0" fillId="33" borderId="87" xfId="0" applyNumberFormat="1" applyFill="1" applyBorder="1" applyAlignment="1">
      <alignment horizontal="center" vertical="center"/>
    </xf>
    <xf numFmtId="164" fontId="0" fillId="33" borderId="113" xfId="0" applyNumberFormat="1" applyFill="1" applyBorder="1" applyAlignment="1">
      <alignment horizontal="center" vertical="center"/>
    </xf>
    <xf numFmtId="173" fontId="0" fillId="33" borderId="90" xfId="0" applyNumberFormat="1" applyFont="1" applyFill="1" applyBorder="1" applyAlignment="1">
      <alignment horizontal="center" vertical="center"/>
    </xf>
    <xf numFmtId="173" fontId="0" fillId="33" borderId="86" xfId="0" applyNumberFormat="1" applyFont="1" applyFill="1" applyBorder="1" applyAlignment="1">
      <alignment horizontal="center" vertical="center"/>
    </xf>
    <xf numFmtId="173" fontId="0" fillId="33" borderId="123" xfId="0" applyNumberFormat="1" applyFont="1" applyFill="1" applyBorder="1" applyAlignment="1">
      <alignment horizontal="center" vertical="center"/>
    </xf>
    <xf numFmtId="164" fontId="0" fillId="30" borderId="32" xfId="0" applyNumberFormat="1" applyFont="1" applyFill="1" applyBorder="1" applyAlignment="1">
      <alignment horizontal="center" vertical="center"/>
    </xf>
    <xf numFmtId="164" fontId="0" fillId="30" borderId="125" xfId="0" applyNumberFormat="1" applyFont="1" applyFill="1" applyBorder="1" applyAlignment="1">
      <alignment horizontal="center" vertical="center"/>
    </xf>
    <xf numFmtId="1" fontId="0" fillId="30" borderId="4" xfId="0" applyNumberFormat="1" applyFont="1" applyFill="1" applyBorder="1" applyAlignment="1">
      <alignment horizontal="center" vertical="center"/>
    </xf>
    <xf numFmtId="1" fontId="0" fillId="30" borderId="126" xfId="0" applyNumberFormat="1" applyFont="1" applyFill="1" applyBorder="1" applyAlignment="1">
      <alignment horizontal="center" vertical="center"/>
    </xf>
    <xf numFmtId="164" fontId="0" fillId="30" borderId="4" xfId="0" applyNumberFormat="1" applyFont="1" applyFill="1" applyBorder="1" applyAlignment="1">
      <alignment horizontal="center" vertical="center"/>
    </xf>
    <xf numFmtId="164" fontId="0" fillId="30" borderId="126" xfId="0" applyNumberFormat="1" applyFont="1" applyFill="1" applyBorder="1" applyAlignment="1">
      <alignment horizontal="center" vertical="center"/>
    </xf>
    <xf numFmtId="9" fontId="1" fillId="30" borderId="6" xfId="1" applyNumberFormat="1" applyFont="1" applyFill="1" applyBorder="1" applyAlignment="1">
      <alignment horizontal="center" vertical="center"/>
    </xf>
    <xf numFmtId="9" fontId="1" fillId="30" borderId="128" xfId="1" applyNumberFormat="1" applyFont="1" applyFill="1" applyBorder="1" applyAlignment="1">
      <alignment horizontal="center" vertical="center"/>
    </xf>
    <xf numFmtId="0" fontId="5" fillId="30" borderId="20" xfId="0" applyFont="1" applyFill="1" applyBorder="1" applyAlignment="1">
      <alignment horizontal="center" vertical="center" textRotation="90"/>
    </xf>
    <xf numFmtId="0" fontId="5" fillId="30" borderId="16" xfId="0" applyFont="1" applyFill="1" applyBorder="1" applyAlignment="1">
      <alignment horizontal="center" vertical="center" textRotation="90"/>
    </xf>
    <xf numFmtId="0" fontId="35" fillId="33" borderId="3" xfId="0" applyFont="1" applyFill="1" applyBorder="1" applyAlignment="1">
      <alignment horizontal="center" vertical="center"/>
    </xf>
    <xf numFmtId="0" fontId="35" fillId="33" borderId="4" xfId="0" applyFont="1" applyFill="1" applyBorder="1" applyAlignment="1">
      <alignment horizontal="center" vertical="center"/>
    </xf>
    <xf numFmtId="0" fontId="35" fillId="33" borderId="6" xfId="0" applyFont="1" applyFill="1" applyBorder="1" applyAlignment="1">
      <alignment horizontal="center" vertical="center"/>
    </xf>
    <xf numFmtId="2" fontId="34" fillId="32" borderId="24" xfId="0" applyNumberFormat="1" applyFont="1" applyFill="1" applyBorder="1" applyAlignment="1">
      <alignment horizontal="center" vertical="center"/>
    </xf>
    <xf numFmtId="2" fontId="34" fillId="32" borderId="0" xfId="0" applyNumberFormat="1" applyFont="1" applyFill="1" applyBorder="1" applyAlignment="1">
      <alignment horizontal="center" vertical="center"/>
    </xf>
    <xf numFmtId="167" fontId="34" fillId="32" borderId="24" xfId="0" applyNumberFormat="1" applyFont="1" applyFill="1" applyBorder="1" applyAlignment="1">
      <alignment horizontal="center" vertical="center"/>
    </xf>
    <xf numFmtId="167" fontId="34" fillId="32" borderId="0" xfId="0" applyNumberFormat="1" applyFont="1" applyFill="1" applyBorder="1" applyAlignment="1">
      <alignment horizontal="center" vertical="center"/>
    </xf>
    <xf numFmtId="164" fontId="0" fillId="33" borderId="4" xfId="0" applyNumberFormat="1" applyFill="1" applyBorder="1" applyAlignment="1">
      <alignment horizontal="center" vertical="center"/>
    </xf>
    <xf numFmtId="9" fontId="0" fillId="34" borderId="7" xfId="1" applyNumberFormat="1" applyFont="1" applyFill="1" applyBorder="1" applyAlignment="1">
      <alignment horizontal="center" vertical="center"/>
    </xf>
    <xf numFmtId="9" fontId="0" fillId="34" borderId="45" xfId="1" applyNumberFormat="1" applyFont="1" applyFill="1" applyBorder="1" applyAlignment="1">
      <alignment horizontal="center" vertical="center"/>
    </xf>
    <xf numFmtId="0" fontId="35" fillId="33" borderId="49" xfId="27278" applyFont="1" applyFill="1" applyBorder="1" applyAlignment="1">
      <alignment horizontal="center" vertical="center" wrapText="1"/>
    </xf>
    <xf numFmtId="0" fontId="35" fillId="33" borderId="50" xfId="27278" applyFont="1" applyFill="1" applyBorder="1" applyAlignment="1">
      <alignment horizontal="center" vertical="center" wrapText="1"/>
    </xf>
    <xf numFmtId="173" fontId="0" fillId="33" borderId="3" xfId="0" applyNumberFormat="1" applyFont="1" applyFill="1" applyBorder="1" applyAlignment="1">
      <alignment horizontal="center" vertical="center"/>
    </xf>
    <xf numFmtId="2" fontId="0" fillId="33" borderId="92" xfId="0" applyNumberFormat="1" applyFon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164" fontId="0" fillId="33" borderId="121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173" fontId="0" fillId="33" borderId="6" xfId="0" applyNumberFormat="1" applyFont="1" applyFill="1" applyBorder="1" applyAlignment="1">
      <alignment horizontal="center" vertical="center"/>
    </xf>
    <xf numFmtId="164" fontId="0" fillId="33" borderId="24" xfId="0" applyNumberFormat="1" applyFont="1" applyFill="1" applyBorder="1" applyAlignment="1">
      <alignment horizontal="center" vertical="center"/>
    </xf>
    <xf numFmtId="166" fontId="0" fillId="3" borderId="26" xfId="0" applyNumberFormat="1" applyFill="1" applyBorder="1" applyAlignment="1">
      <alignment horizontal="center" vertical="center"/>
    </xf>
    <xf numFmtId="164" fontId="0" fillId="33" borderId="0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64" fontId="0" fillId="33" borderId="26" xfId="0" applyNumberFormat="1" applyFill="1" applyBorder="1" applyAlignment="1">
      <alignment horizontal="center" vertical="center"/>
    </xf>
    <xf numFmtId="0" fontId="0" fillId="33" borderId="117" xfId="0" applyFont="1" applyFill="1" applyBorder="1" applyAlignment="1">
      <alignment horizontal="center" vertical="center"/>
    </xf>
    <xf numFmtId="0" fontId="0" fillId="33" borderId="24" xfId="0" applyFont="1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169" fontId="7" fillId="30" borderId="3" xfId="0" applyNumberFormat="1" applyFont="1" applyFill="1" applyBorder="1" applyAlignment="1">
      <alignment horizontal="center" vertical="center"/>
    </xf>
    <xf numFmtId="169" fontId="7" fillId="30" borderId="124" xfId="0" applyNumberFormat="1" applyFont="1" applyFill="1" applyBorder="1" applyAlignment="1">
      <alignment horizontal="center" vertical="center"/>
    </xf>
    <xf numFmtId="1" fontId="3" fillId="30" borderId="19" xfId="0" applyNumberFormat="1" applyFont="1" applyFill="1" applyBorder="1" applyAlignment="1">
      <alignment horizontal="center" vertical="center"/>
    </xf>
    <xf numFmtId="1" fontId="3" fillId="30" borderId="127" xfId="0" applyNumberFormat="1" applyFont="1" applyFill="1" applyBorder="1" applyAlignment="1">
      <alignment horizontal="center" vertical="center"/>
    </xf>
    <xf numFmtId="0" fontId="35" fillId="33" borderId="32" xfId="41711" applyFont="1" applyFill="1" applyBorder="1" applyAlignment="1">
      <alignment horizontal="center" vertical="center" wrapText="1"/>
    </xf>
    <xf numFmtId="0" fontId="35" fillId="33" borderId="114" xfId="41711" applyFont="1" applyFill="1" applyBorder="1" applyAlignment="1">
      <alignment horizontal="center" vertical="center" wrapText="1"/>
    </xf>
    <xf numFmtId="0" fontId="35" fillId="33" borderId="19" xfId="27278" applyFont="1" applyFill="1" applyBorder="1" applyAlignment="1">
      <alignment horizontal="center" vertical="center" wrapText="1"/>
    </xf>
    <xf numFmtId="0" fontId="35" fillId="33" borderId="111" xfId="27278" applyFont="1" applyFill="1" applyBorder="1" applyAlignment="1">
      <alignment horizontal="center" vertical="center" wrapText="1"/>
    </xf>
    <xf numFmtId="173" fontId="0" fillId="33" borderId="122" xfId="0" applyNumberFormat="1" applyFont="1" applyFill="1" applyBorder="1" applyAlignment="1">
      <alignment horizontal="center" vertical="center"/>
    </xf>
    <xf numFmtId="0" fontId="35" fillId="33" borderId="17" xfId="41711" applyFont="1" applyFill="1" applyBorder="1" applyAlignment="1">
      <alignment horizontal="center" vertical="center" wrapText="1"/>
    </xf>
    <xf numFmtId="0" fontId="35" fillId="33" borderId="28" xfId="41711" applyFont="1" applyFill="1" applyBorder="1" applyAlignment="1">
      <alignment horizontal="center" vertical="center" wrapText="1"/>
    </xf>
    <xf numFmtId="9" fontId="0" fillId="34" borderId="123" xfId="1" applyFont="1" applyFill="1" applyBorder="1" applyAlignment="1">
      <alignment horizontal="center" vertical="center"/>
    </xf>
    <xf numFmtId="0" fontId="0" fillId="33" borderId="25" xfId="0" applyFont="1" applyFill="1" applyBorder="1" applyAlignment="1">
      <alignment horizontal="center" vertical="center"/>
    </xf>
    <xf numFmtId="166" fontId="0" fillId="3" borderId="21" xfId="0" applyNumberFormat="1" applyFill="1" applyBorder="1" applyAlignment="1">
      <alignment horizontal="center" vertical="center"/>
    </xf>
    <xf numFmtId="164" fontId="0" fillId="33" borderId="22" xfId="0" applyNumberFormat="1" applyFont="1" applyFill="1" applyBorder="1" applyAlignment="1">
      <alignment horizontal="center" vertical="center"/>
    </xf>
    <xf numFmtId="2" fontId="0" fillId="3" borderId="113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164" fontId="0" fillId="33" borderId="21" xfId="0" applyNumberFormat="1" applyFill="1" applyBorder="1" applyAlignment="1">
      <alignment horizontal="center" vertical="center"/>
    </xf>
    <xf numFmtId="0" fontId="45" fillId="3" borderId="113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7" borderId="28" xfId="0" applyFont="1" applyFill="1" applyBorder="1" applyAlignment="1">
      <alignment horizontal="center" vertical="center" wrapText="1"/>
    </xf>
    <xf numFmtId="0" fontId="45" fillId="37" borderId="0" xfId="0" applyFont="1" applyFill="1" applyBorder="1" applyAlignment="1">
      <alignment horizontal="center" vertical="center" wrapText="1"/>
    </xf>
    <xf numFmtId="0" fontId="45" fillId="37" borderId="75" xfId="0" applyFont="1" applyFill="1" applyBorder="1" applyAlignment="1">
      <alignment horizontal="center" vertical="center" wrapText="1"/>
    </xf>
    <xf numFmtId="0" fontId="45" fillId="37" borderId="23" xfId="0" applyFont="1" applyFill="1" applyBorder="1" applyAlignment="1">
      <alignment horizontal="center" vertical="center" wrapText="1"/>
    </xf>
    <xf numFmtId="0" fontId="45" fillId="37" borderId="22" xfId="0" applyFont="1" applyFill="1" applyBorder="1" applyAlignment="1">
      <alignment horizontal="center" vertical="center" wrapText="1"/>
    </xf>
    <xf numFmtId="0" fontId="45" fillId="37" borderId="6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6" fillId="3" borderId="67" xfId="0" applyFont="1" applyFill="1" applyBorder="1" applyAlignment="1">
      <alignment horizontal="center" vertical="center"/>
    </xf>
    <xf numFmtId="164" fontId="45" fillId="3" borderId="25" xfId="0" applyNumberFormat="1" applyFont="1" applyFill="1" applyBorder="1" applyAlignment="1">
      <alignment horizontal="center" vertical="center" wrapText="1"/>
    </xf>
    <xf numFmtId="164" fontId="45" fillId="3" borderId="97" xfId="0" applyNumberFormat="1" applyFont="1" applyFill="1" applyBorder="1" applyAlignment="1">
      <alignment horizontal="center" vertical="center" wrapText="1"/>
    </xf>
    <xf numFmtId="174" fontId="45" fillId="3" borderId="90" xfId="0" applyNumberFormat="1" applyFont="1" applyFill="1" applyBorder="1" applyAlignment="1">
      <alignment horizontal="center" vertical="center" wrapText="1"/>
    </xf>
    <xf numFmtId="164" fontId="45" fillId="3" borderId="60" xfId="0" applyNumberFormat="1" applyFont="1" applyFill="1" applyBorder="1" applyAlignment="1">
      <alignment horizontal="center" vertical="center" wrapText="1"/>
    </xf>
    <xf numFmtId="164" fontId="45" fillId="3" borderId="89" xfId="0" applyNumberFormat="1" applyFont="1" applyFill="1" applyBorder="1" applyAlignment="1">
      <alignment horizontal="center" vertical="center" wrapText="1"/>
    </xf>
    <xf numFmtId="174" fontId="45" fillId="3" borderId="48" xfId="0" applyNumberFormat="1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67" xfId="0" applyFont="1" applyFill="1" applyBorder="1" applyAlignment="1">
      <alignment horizontal="center" vertical="center" wrapText="1"/>
    </xf>
    <xf numFmtId="164" fontId="45" fillId="3" borderId="111" xfId="0" applyNumberFormat="1" applyFont="1" applyFill="1" applyBorder="1" applyAlignment="1">
      <alignment horizontal="center" vertical="center" wrapText="1"/>
    </xf>
    <xf numFmtId="174" fontId="45" fillId="3" borderId="123" xfId="0" applyNumberFormat="1" applyFont="1" applyFill="1" applyBorder="1" applyAlignment="1">
      <alignment horizontal="center" vertical="center" wrapText="1"/>
    </xf>
    <xf numFmtId="0" fontId="51" fillId="40" borderId="1" xfId="0" applyFont="1" applyFill="1" applyBorder="1" applyAlignment="1">
      <alignment horizontal="center" vertical="center"/>
    </xf>
    <xf numFmtId="0" fontId="51" fillId="40" borderId="2" xfId="0" applyFont="1" applyFill="1" applyBorder="1" applyAlignment="1">
      <alignment horizontal="center" vertical="center"/>
    </xf>
    <xf numFmtId="0" fontId="51" fillId="40" borderId="67" xfId="0" applyFont="1" applyFill="1" applyBorder="1" applyAlignment="1">
      <alignment horizontal="center" vertical="center"/>
    </xf>
    <xf numFmtId="1" fontId="45" fillId="3" borderId="6" xfId="0" applyNumberFormat="1" applyFont="1" applyFill="1" applyBorder="1" applyAlignment="1">
      <alignment horizontal="center" vertical="center"/>
    </xf>
    <xf numFmtId="1" fontId="45" fillId="3" borderId="128" xfId="0" applyNumberFormat="1" applyFont="1" applyFill="1" applyBorder="1" applyAlignment="1">
      <alignment horizontal="center" vertical="center"/>
    </xf>
    <xf numFmtId="0" fontId="46" fillId="37" borderId="9" xfId="0" applyFont="1" applyFill="1" applyBorder="1" applyAlignment="1">
      <alignment horizontal="center" vertical="center"/>
    </xf>
    <xf numFmtId="0" fontId="46" fillId="37" borderId="52" xfId="0" applyFont="1" applyFill="1" applyBorder="1" applyAlignment="1">
      <alignment horizontal="center" vertical="center"/>
    </xf>
    <xf numFmtId="0" fontId="51" fillId="26" borderId="88" xfId="0" applyFont="1" applyFill="1" applyBorder="1" applyAlignment="1">
      <alignment horizontal="center" vertical="center" wrapText="1"/>
    </xf>
    <xf numFmtId="0" fontId="51" fillId="26" borderId="96" xfId="0" applyFont="1" applyFill="1" applyBorder="1" applyAlignment="1">
      <alignment horizontal="center" vertical="center" wrapText="1"/>
    </xf>
    <xf numFmtId="2" fontId="45" fillId="3" borderId="3" xfId="0" applyNumberFormat="1" applyFont="1" applyFill="1" applyBorder="1" applyAlignment="1">
      <alignment horizontal="center" vertical="center"/>
    </xf>
    <xf numFmtId="2" fontId="45" fillId="3" borderId="124" xfId="0" applyNumberFormat="1" applyFont="1" applyFill="1" applyBorder="1" applyAlignment="1">
      <alignment horizontal="center" vertical="center"/>
    </xf>
    <xf numFmtId="166" fontId="45" fillId="3" borderId="32" xfId="0" applyNumberFormat="1" applyFont="1" applyFill="1" applyBorder="1" applyAlignment="1">
      <alignment horizontal="center" vertical="center"/>
    </xf>
    <xf numFmtId="166" fontId="45" fillId="3" borderId="125" xfId="0" applyNumberFormat="1" applyFont="1" applyFill="1" applyBorder="1" applyAlignment="1">
      <alignment horizontal="center" vertical="center"/>
    </xf>
    <xf numFmtId="0" fontId="45" fillId="3" borderId="92" xfId="0" applyFont="1" applyFill="1" applyBorder="1" applyAlignment="1">
      <alignment horizontal="center" vertical="center"/>
    </xf>
    <xf numFmtId="0" fontId="45" fillId="3" borderId="106" xfId="0" applyFont="1" applyFill="1" applyBorder="1" applyAlignment="1">
      <alignment horizontal="center" vertical="center"/>
    </xf>
    <xf numFmtId="164" fontId="45" fillId="3" borderId="117" xfId="0" applyNumberFormat="1" applyFont="1" applyFill="1" applyBorder="1" applyAlignment="1">
      <alignment horizontal="center" vertical="center" wrapText="1"/>
    </xf>
    <xf numFmtId="0" fontId="46" fillId="37" borderId="18" xfId="0" applyFont="1" applyFill="1" applyBorder="1" applyAlignment="1">
      <alignment horizontal="center" vertical="center"/>
    </xf>
    <xf numFmtId="175" fontId="46" fillId="3" borderId="49" xfId="42096" applyNumberFormat="1" applyFont="1" applyFill="1" applyBorder="1" applyAlignment="1">
      <alignment vertical="center"/>
    </xf>
    <xf numFmtId="175" fontId="46" fillId="3" borderId="50" xfId="42096" applyNumberFormat="1" applyFont="1" applyFill="1" applyBorder="1" applyAlignment="1">
      <alignment vertical="center"/>
    </xf>
    <xf numFmtId="43" fontId="46" fillId="3" borderId="3" xfId="42096" applyNumberFormat="1" applyFont="1" applyFill="1" applyBorder="1" applyAlignment="1">
      <alignment horizontal="center" vertical="center"/>
    </xf>
    <xf numFmtId="43" fontId="46" fillId="3" borderId="101" xfId="42096" applyNumberFormat="1" applyFont="1" applyFill="1" applyBorder="1" applyAlignment="1">
      <alignment horizontal="center" vertical="center"/>
    </xf>
    <xf numFmtId="1" fontId="46" fillId="3" borderId="52" xfId="0" applyNumberFormat="1" applyFont="1" applyFill="1" applyBorder="1" applyAlignment="1">
      <alignment horizontal="center" vertical="center"/>
    </xf>
    <xf numFmtId="1" fontId="46" fillId="3" borderId="15" xfId="0" applyNumberFormat="1" applyFont="1" applyFill="1" applyBorder="1" applyAlignment="1">
      <alignment horizontal="center" vertical="center"/>
    </xf>
    <xf numFmtId="170" fontId="46" fillId="3" borderId="10" xfId="0" applyNumberFormat="1" applyFont="1" applyFill="1" applyBorder="1" applyAlignment="1">
      <alignment horizontal="center" vertical="center" wrapText="1"/>
    </xf>
    <xf numFmtId="170" fontId="46" fillId="3" borderId="16" xfId="0" applyNumberFormat="1" applyFont="1" applyFill="1" applyBorder="1" applyAlignment="1">
      <alignment horizontal="center" vertical="center" wrapText="1"/>
    </xf>
    <xf numFmtId="0" fontId="46" fillId="28" borderId="1" xfId="0" applyFont="1" applyFill="1" applyBorder="1" applyAlignment="1">
      <alignment horizontal="center" vertical="center"/>
    </xf>
    <xf numFmtId="0" fontId="46" fillId="28" borderId="2" xfId="0" applyFont="1" applyFill="1" applyBorder="1" applyAlignment="1">
      <alignment horizontal="center" vertical="center"/>
    </xf>
    <xf numFmtId="0" fontId="46" fillId="28" borderId="67" xfId="0" applyFont="1" applyFill="1" applyBorder="1" applyAlignment="1">
      <alignment horizontal="center" vertical="center"/>
    </xf>
    <xf numFmtId="176" fontId="46" fillId="3" borderId="109" xfId="42096" applyNumberFormat="1" applyFont="1" applyFill="1" applyBorder="1" applyAlignment="1">
      <alignment vertical="center"/>
    </xf>
    <xf numFmtId="176" fontId="46" fillId="3" borderId="74" xfId="42096" applyNumberFormat="1" applyFont="1" applyFill="1" applyBorder="1" applyAlignment="1">
      <alignment vertical="center"/>
    </xf>
    <xf numFmtId="0" fontId="46" fillId="3" borderId="9" xfId="0" applyFont="1" applyFill="1" applyBorder="1" applyAlignment="1">
      <alignment horizontal="center" vertical="center"/>
    </xf>
    <xf numFmtId="0" fontId="46" fillId="3" borderId="18" xfId="0" applyFont="1" applyFill="1" applyBorder="1" applyAlignment="1">
      <alignment horizontal="center" vertical="center"/>
    </xf>
    <xf numFmtId="0" fontId="46" fillId="3" borderId="95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46" fillId="3" borderId="14" xfId="0" applyFont="1" applyFill="1" applyBorder="1" applyAlignment="1">
      <alignment horizontal="center" vertical="center"/>
    </xf>
    <xf numFmtId="0" fontId="46" fillId="3" borderId="108" xfId="0" applyFont="1" applyFill="1" applyBorder="1" applyAlignment="1">
      <alignment horizontal="center" vertical="center"/>
    </xf>
    <xf numFmtId="1" fontId="45" fillId="3" borderId="19" xfId="0" applyNumberFormat="1" applyFont="1" applyFill="1" applyBorder="1" applyAlignment="1">
      <alignment horizontal="center" vertical="center"/>
    </xf>
    <xf numFmtId="1" fontId="45" fillId="3" borderId="127" xfId="0" applyNumberFormat="1" applyFont="1" applyFill="1" applyBorder="1" applyAlignment="1">
      <alignment horizontal="center" vertical="center"/>
    </xf>
    <xf numFmtId="164" fontId="47" fillId="3" borderId="45" xfId="0" applyNumberFormat="1" applyFont="1" applyFill="1" applyBorder="1" applyAlignment="1">
      <alignment horizontal="center" vertical="center"/>
    </xf>
    <xf numFmtId="164" fontId="47" fillId="3" borderId="48" xfId="0" applyNumberFormat="1" applyFont="1" applyFill="1" applyBorder="1" applyAlignment="1">
      <alignment horizontal="center" vertical="center"/>
    </xf>
    <xf numFmtId="164" fontId="47" fillId="3" borderId="122" xfId="0" applyNumberFormat="1" applyFont="1" applyFill="1" applyBorder="1" applyAlignment="1">
      <alignment horizontal="center" vertical="center"/>
    </xf>
    <xf numFmtId="164" fontId="47" fillId="3" borderId="123" xfId="0" applyNumberFormat="1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/>
    </xf>
    <xf numFmtId="0" fontId="45" fillId="3" borderId="128" xfId="0" applyFont="1" applyFill="1" applyBorder="1" applyAlignment="1">
      <alignment horizontal="center" vertical="center"/>
    </xf>
    <xf numFmtId="2" fontId="0" fillId="34" borderId="99" xfId="0" applyNumberFormat="1" applyFont="1" applyFill="1" applyBorder="1" applyAlignment="1">
      <alignment horizontal="center" vertical="center"/>
    </xf>
    <xf numFmtId="2" fontId="0" fillId="34" borderId="0" xfId="0" applyNumberFormat="1" applyFont="1" applyFill="1" applyBorder="1" applyAlignment="1">
      <alignment horizontal="center" vertical="center"/>
    </xf>
    <xf numFmtId="164" fontId="55" fillId="3" borderId="113" xfId="0" applyNumberFormat="1" applyFont="1" applyFill="1" applyBorder="1" applyAlignment="1">
      <alignment horizontal="center" vertical="center"/>
    </xf>
    <xf numFmtId="164" fontId="55" fillId="3" borderId="26" xfId="0" applyNumberFormat="1" applyFont="1" applyFill="1" applyBorder="1" applyAlignment="1">
      <alignment horizontal="center" vertical="center"/>
    </xf>
    <xf numFmtId="164" fontId="55" fillId="3" borderId="21" xfId="0" applyNumberFormat="1" applyFont="1" applyFill="1" applyBorder="1" applyAlignment="1">
      <alignment horizontal="center" vertical="center"/>
    </xf>
    <xf numFmtId="0" fontId="35" fillId="34" borderId="29" xfId="0" applyFont="1" applyFill="1" applyBorder="1" applyAlignment="1">
      <alignment horizontal="center" vertical="center"/>
    </xf>
    <xf numFmtId="0" fontId="35" fillId="34" borderId="5" xfId="0" applyFont="1" applyFill="1" applyBorder="1" applyAlignment="1">
      <alignment horizontal="center" vertical="center"/>
    </xf>
    <xf numFmtId="0" fontId="35" fillId="34" borderId="17" xfId="0" applyFont="1" applyFill="1" applyBorder="1" applyAlignment="1">
      <alignment horizontal="center" vertical="center"/>
    </xf>
    <xf numFmtId="0" fontId="35" fillId="28" borderId="29" xfId="0" applyFont="1" applyFill="1" applyBorder="1" applyAlignment="1">
      <alignment horizontal="center" vertical="center"/>
    </xf>
    <xf numFmtId="0" fontId="35" fillId="28" borderId="5" xfId="0" applyFont="1" applyFill="1" applyBorder="1" applyAlignment="1">
      <alignment horizontal="center" vertical="center"/>
    </xf>
    <xf numFmtId="0" fontId="35" fillId="28" borderId="7" xfId="0" applyFont="1" applyFill="1" applyBorder="1" applyAlignment="1">
      <alignment horizontal="center" vertical="center"/>
    </xf>
    <xf numFmtId="0" fontId="35" fillId="30" borderId="95" xfId="0" applyFont="1" applyFill="1" applyBorder="1" applyAlignment="1">
      <alignment horizontal="center" vertical="center"/>
    </xf>
    <xf numFmtId="0" fontId="35" fillId="30" borderId="5" xfId="0" applyFont="1" applyFill="1" applyBorder="1" applyAlignment="1">
      <alignment horizontal="center" vertical="center"/>
    </xf>
    <xf numFmtId="0" fontId="35" fillId="30" borderId="7" xfId="0" applyFont="1" applyFill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/>
    </xf>
    <xf numFmtId="0" fontId="39" fillId="34" borderId="56" xfId="0" applyFont="1" applyFill="1" applyBorder="1" applyAlignment="1">
      <alignment horizontal="center" vertical="center" wrapText="1"/>
    </xf>
    <xf numFmtId="0" fontId="35" fillId="34" borderId="57" xfId="0" applyFont="1" applyFill="1" applyBorder="1" applyAlignment="1">
      <alignment horizontal="center" vertical="center" wrapText="1"/>
    </xf>
    <xf numFmtId="0" fontId="35" fillId="34" borderId="57" xfId="41712" applyFont="1" applyFill="1" applyBorder="1" applyAlignment="1">
      <alignment horizontal="center" vertical="center" wrapText="1"/>
    </xf>
    <xf numFmtId="0" fontId="35" fillId="34" borderId="93" xfId="41712" applyFont="1" applyFill="1" applyBorder="1" applyAlignment="1">
      <alignment horizontal="center" vertical="center" wrapText="1"/>
    </xf>
    <xf numFmtId="0" fontId="35" fillId="28" borderId="58" xfId="41712" applyFont="1" applyFill="1" applyBorder="1" applyAlignment="1">
      <alignment horizontal="center" vertical="center" wrapText="1"/>
    </xf>
    <xf numFmtId="0" fontId="35" fillId="30" borderId="59" xfId="41712" applyFont="1" applyFill="1" applyBorder="1" applyAlignment="1">
      <alignment horizontal="center" vertical="center" wrapText="1"/>
    </xf>
    <xf numFmtId="0" fontId="35" fillId="30" borderId="57" xfId="0" applyFont="1" applyFill="1" applyBorder="1" applyAlignment="1">
      <alignment horizontal="center" vertical="center" wrapText="1"/>
    </xf>
    <xf numFmtId="0" fontId="35" fillId="30" borderId="57" xfId="41712" applyFont="1" applyFill="1" applyBorder="1" applyAlignment="1">
      <alignment horizontal="center" vertical="center" wrapText="1"/>
    </xf>
    <xf numFmtId="0" fontId="35" fillId="30" borderId="58" xfId="41712" applyFont="1" applyFill="1" applyBorder="1" applyAlignment="1">
      <alignment horizontal="center" vertical="center" wrapText="1"/>
    </xf>
    <xf numFmtId="0" fontId="50" fillId="26" borderId="7" xfId="0" applyFont="1" applyFill="1" applyBorder="1" applyAlignment="1">
      <alignment horizontal="center" vertical="center" wrapText="1"/>
    </xf>
    <xf numFmtId="0" fontId="50" fillId="26" borderId="72" xfId="0" applyFont="1" applyFill="1" applyBorder="1" applyAlignment="1">
      <alignment horizontal="center" vertical="center" wrapText="1"/>
    </xf>
    <xf numFmtId="0" fontId="50" fillId="39" borderId="52" xfId="0" applyFont="1" applyFill="1" applyBorder="1" applyAlignment="1">
      <alignment horizontal="center" vertical="center" wrapText="1"/>
    </xf>
    <xf numFmtId="0" fontId="50" fillId="39" borderId="12" xfId="0" applyFont="1" applyFill="1" applyBorder="1" applyAlignment="1">
      <alignment horizontal="center" vertical="center" wrapText="1"/>
    </xf>
    <xf numFmtId="0" fontId="50" fillId="39" borderId="15" xfId="0" applyFont="1" applyFill="1" applyBorder="1" applyAlignment="1">
      <alignment horizontal="center" vertical="center" wrapText="1"/>
    </xf>
    <xf numFmtId="0" fontId="49" fillId="28" borderId="130" xfId="0" applyFont="1" applyFill="1" applyBorder="1" applyAlignment="1">
      <alignment horizontal="center" vertical="center" wrapText="1"/>
    </xf>
    <xf numFmtId="0" fontId="49" fillId="28" borderId="131" xfId="0" applyFont="1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/>
    </xf>
    <xf numFmtId="14" fontId="7" fillId="42" borderId="6" xfId="0" applyNumberFormat="1" applyFont="1" applyFill="1" applyBorder="1" applyAlignment="1">
      <alignment horizontal="center" vertical="center"/>
    </xf>
    <xf numFmtId="0" fontId="0" fillId="28" borderId="20" xfId="0" applyFont="1" applyFill="1" applyBorder="1" applyAlignment="1">
      <alignment horizontal="center" vertical="center"/>
    </xf>
    <xf numFmtId="0" fontId="49" fillId="28" borderId="130" xfId="0" applyFont="1" applyFill="1" applyBorder="1" applyAlignment="1">
      <alignment horizontal="center" vertical="center"/>
    </xf>
    <xf numFmtId="0" fontId="49" fillId="28" borderId="20" xfId="0" applyFont="1" applyFill="1" applyBorder="1" applyAlignment="1">
      <alignment horizontal="center" vertical="center"/>
    </xf>
    <xf numFmtId="0" fontId="49" fillId="28" borderId="20" xfId="0" applyFont="1" applyFill="1" applyBorder="1" applyAlignment="1">
      <alignment horizontal="center" vertical="center" wrapText="1"/>
    </xf>
    <xf numFmtId="164" fontId="0" fillId="3" borderId="99" xfId="0" applyNumberFormat="1" applyFill="1" applyBorder="1"/>
    <xf numFmtId="0" fontId="49" fillId="28" borderId="16" xfId="0" applyFont="1" applyFill="1" applyBorder="1" applyAlignment="1">
      <alignment horizontal="center" vertical="center"/>
    </xf>
    <xf numFmtId="10" fontId="50" fillId="26" borderId="7" xfId="1" applyNumberFormat="1" applyFont="1" applyFill="1" applyBorder="1" applyAlignment="1">
      <alignment horizontal="center" vertical="center" wrapText="1"/>
    </xf>
    <xf numFmtId="10" fontId="50" fillId="26" borderId="72" xfId="1" applyNumberFormat="1" applyFont="1" applyFill="1" applyBorder="1" applyAlignment="1">
      <alignment horizontal="center" vertical="center" wrapText="1"/>
    </xf>
    <xf numFmtId="2" fontId="0" fillId="0" borderId="122" xfId="0" applyNumberFormat="1" applyFill="1" applyBorder="1" applyAlignment="1">
      <alignment horizontal="center" vertical="center"/>
    </xf>
    <xf numFmtId="2" fontId="0" fillId="0" borderId="113" xfId="0" applyNumberFormat="1" applyFill="1" applyBorder="1" applyAlignment="1">
      <alignment horizontal="center" vertical="center"/>
    </xf>
    <xf numFmtId="10" fontId="0" fillId="0" borderId="123" xfId="1" applyNumberFormat="1" applyFont="1" applyFill="1" applyBorder="1" applyAlignment="1">
      <alignment horizontal="center" vertical="center"/>
    </xf>
    <xf numFmtId="0" fontId="49" fillId="28" borderId="10" xfId="0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/>
    </xf>
  </cellXfs>
  <cellStyles count="42097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3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4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5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6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7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8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9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20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21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2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3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4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5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6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7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8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9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30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31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3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4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5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6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8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9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40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41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2"/>
    <cellStyle name="Excel Built-in Normal" xfId="5734"/>
    <cellStyle name="Hipervínculo 2" xfId="41743"/>
    <cellStyle name="Hipervínculo 2 2" xfId="41744"/>
    <cellStyle name="Hipervínculo 3" xfId="41745"/>
    <cellStyle name="Hipervínculo 3 2" xfId="41746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7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8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9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50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51"/>
    <cellStyle name="Normal 10 20" xfId="41752"/>
    <cellStyle name="Normal 10 3" xfId="6076"/>
    <cellStyle name="Normal 10 3 2" xfId="41753"/>
    <cellStyle name="Normal 10 4" xfId="6077"/>
    <cellStyle name="Normal 10 4 2" xfId="41754"/>
    <cellStyle name="Normal 10 5" xfId="6078"/>
    <cellStyle name="Normal 10 5 2" xfId="41755"/>
    <cellStyle name="Normal 10 6" xfId="6079"/>
    <cellStyle name="Normal 10 6 2" xfId="41756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7"/>
    <cellStyle name="Normal 11 5" xfId="6172"/>
    <cellStyle name="Normal 11 5 2" xfId="41758"/>
    <cellStyle name="Normal 11 6" xfId="6173"/>
    <cellStyle name="Normal 11 6 2" xfId="41759"/>
    <cellStyle name="Normal 11 7" xfId="41760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61"/>
    <cellStyle name="Normal 13 3" xfId="41762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3"/>
    <cellStyle name="Normal 14 2" xfId="6218"/>
    <cellStyle name="Normal 14 2 2" xfId="41764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5"/>
    <cellStyle name="Normal 15 2" xfId="6300"/>
    <cellStyle name="Normal 15 2 2" xfId="41766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7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9"/>
    <cellStyle name="Normal 2 11 2 3" xfId="6928"/>
    <cellStyle name="Normal 2 11 2 3 2" xfId="41770"/>
    <cellStyle name="Normal 2 11 2 4" xfId="6929"/>
    <cellStyle name="Normal 2 11 2 4 2" xfId="41771"/>
    <cellStyle name="Normal 2 11 2 5" xfId="6930"/>
    <cellStyle name="Normal 2 11 2 5 2" xfId="41772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3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4"/>
    <cellStyle name="Normal 2 16" xfId="7876"/>
    <cellStyle name="Normal 2 16 2" xfId="41775"/>
    <cellStyle name="Normal 2 17" xfId="7877"/>
    <cellStyle name="Normal 2 17 2" xfId="41776"/>
    <cellStyle name="Normal 2 18" xfId="7878"/>
    <cellStyle name="Normal 2 18 2" xfId="41777"/>
    <cellStyle name="Normal 2 19" xfId="7879"/>
    <cellStyle name="Normal 2 2" xfId="7880"/>
    <cellStyle name="Normal 2 2 10" xfId="7881"/>
    <cellStyle name="Normal 2 2 10 2" xfId="41778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9"/>
    <cellStyle name="Normal 2 2 11 2 2 3" xfId="7918"/>
    <cellStyle name="Normal 2 2 11 2 2 3 2" xfId="41780"/>
    <cellStyle name="Normal 2 2 11 2 2 4" xfId="7919"/>
    <cellStyle name="Normal 2 2 11 2 2 4 2" xfId="41781"/>
    <cellStyle name="Normal 2 2 11 2 2 5" xfId="7920"/>
    <cellStyle name="Normal 2 2 11 2 2 5 2" xfId="41782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3"/>
    <cellStyle name="Normal 2 2 11 3" xfId="8225"/>
    <cellStyle name="Normal 2 2 11 3 2" xfId="41784"/>
    <cellStyle name="Normal 2 2 11 4" xfId="8226"/>
    <cellStyle name="Normal 2 2 11 4 2" xfId="41785"/>
    <cellStyle name="Normal 2 2 11 5" xfId="8227"/>
    <cellStyle name="Normal 2 2 11 5 2" xfId="41786"/>
    <cellStyle name="Normal 2 2 11 6" xfId="8228"/>
    <cellStyle name="Normal 2 2 11 6 2" xfId="41787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8"/>
    <cellStyle name="Normal 2 2 13" xfId="8292"/>
    <cellStyle name="Normal 2 2 13 2" xfId="41789"/>
    <cellStyle name="Normal 2 2 14" xfId="8293"/>
    <cellStyle name="Normal 2 2 14 2" xfId="41790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91"/>
    <cellStyle name="Normal 2 2 15 3" xfId="8311"/>
    <cellStyle name="Normal 2 2 15 3 2" xfId="41792"/>
    <cellStyle name="Normal 2 2 15 4" xfId="8312"/>
    <cellStyle name="Normal 2 2 15 4 2" xfId="41793"/>
    <cellStyle name="Normal 2 2 15 5" xfId="8313"/>
    <cellStyle name="Normal 2 2 15 5 2" xfId="41794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5"/>
    <cellStyle name="Normal 2 2 2 14" xfId="9181"/>
    <cellStyle name="Normal 2 2 2 14 2" xfId="41796"/>
    <cellStyle name="Normal 2 2 2 15" xfId="9182"/>
    <cellStyle name="Normal 2 2 2 15 2" xfId="41797"/>
    <cellStyle name="Normal 2 2 2 16" xfId="9183"/>
    <cellStyle name="Normal 2 2 2 16 2" xfId="41798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9"/>
    <cellStyle name="Normal 2 2 2 2 11" xfId="9266"/>
    <cellStyle name="Normal 2 2 2 2 11 2" xfId="41800"/>
    <cellStyle name="Normal 2 2 2 2 12" xfId="9267"/>
    <cellStyle name="Normal 2 2 2 2 12 2" xfId="41801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2"/>
    <cellStyle name="Normal 2 2 2 2 13 3" xfId="9285"/>
    <cellStyle name="Normal 2 2 2 2 13 3 2" xfId="41803"/>
    <cellStyle name="Normal 2 2 2 2 13 4" xfId="9286"/>
    <cellStyle name="Normal 2 2 2 2 13 4 2" xfId="41804"/>
    <cellStyle name="Normal 2 2 2 2 13 5" xfId="9287"/>
    <cellStyle name="Normal 2 2 2 2 13 5 2" xfId="41805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6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7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8"/>
    <cellStyle name="Normal 2 2 2 2 2 2 2 2 2 3" xfId="9706"/>
    <cellStyle name="Normal 2 2 2 2 2 2 2 2 2 3 2" xfId="41809"/>
    <cellStyle name="Normal 2 2 2 2 2 2 2 2 2 4" xfId="9707"/>
    <cellStyle name="Normal 2 2 2 2 2 2 2 2 2 4 2" xfId="41810"/>
    <cellStyle name="Normal 2 2 2 2 2 2 2 2 2 5" xfId="9708"/>
    <cellStyle name="Normal 2 2 2 2 2 2 2 2 2 5 2" xfId="41811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2"/>
    <cellStyle name="Normal 2 2 2 2 2 2 2 3" xfId="10013"/>
    <cellStyle name="Normal 2 2 2 2 2 2 2 3 2" xfId="41813"/>
    <cellStyle name="Normal 2 2 2 2 2 2 2 4" xfId="10014"/>
    <cellStyle name="Normal 2 2 2 2 2 2 2 4 2" xfId="41814"/>
    <cellStyle name="Normal 2 2 2 2 2 2 2 5" xfId="10015"/>
    <cellStyle name="Normal 2 2 2 2 2 2 2 5 2" xfId="41815"/>
    <cellStyle name="Normal 2 2 2 2 2 2 2 6" xfId="10016"/>
    <cellStyle name="Normal 2 2 2 2 2 2 2 6 2" xfId="418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7"/>
    <cellStyle name="Normal 2 2 2 2 2 2 4" xfId="10080"/>
    <cellStyle name="Normal 2 2 2 2 2 2 4 2" xfId="41818"/>
    <cellStyle name="Normal 2 2 2 2 2 2 5" xfId="10081"/>
    <cellStyle name="Normal 2 2 2 2 2 2 5 2" xfId="41819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20"/>
    <cellStyle name="Normal 2 2 2 2 2 2 6 3" xfId="10099"/>
    <cellStyle name="Normal 2 2 2 2 2 2 6 3 2" xfId="41821"/>
    <cellStyle name="Normal 2 2 2 2 2 2 6 4" xfId="10100"/>
    <cellStyle name="Normal 2 2 2 2 2 2 6 4 2" xfId="41822"/>
    <cellStyle name="Normal 2 2 2 2 2 2 6 5" xfId="10101"/>
    <cellStyle name="Normal 2 2 2 2 2 2 6 5 2" xfId="41823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4"/>
    <cellStyle name="Normal 2 2 2 2 2 3 2 3" xfId="10747"/>
    <cellStyle name="Normal 2 2 2 2 2 3 2 3 2" xfId="41825"/>
    <cellStyle name="Normal 2 2 2 2 2 3 2 4" xfId="10748"/>
    <cellStyle name="Normal 2 2 2 2 2 3 2 4 2" xfId="41826"/>
    <cellStyle name="Normal 2 2 2 2 2 3 2 5" xfId="10749"/>
    <cellStyle name="Normal 2 2 2 2 2 3 2 5 2" xfId="41827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8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9"/>
    <cellStyle name="Normal 2 2 2 2 2 7" xfId="11615"/>
    <cellStyle name="Normal 2 2 2 2 2 7 2" xfId="41830"/>
    <cellStyle name="Normal 2 2 2 2 2 8" xfId="11616"/>
    <cellStyle name="Normal 2 2 2 2 2 8 2" xfId="41831"/>
    <cellStyle name="Normal 2 2 2 2 2 9" xfId="11617"/>
    <cellStyle name="Normal 2 2 2 2 2 9 2" xfId="41832"/>
    <cellStyle name="Normal 2 2 2 2 3" xfId="11618"/>
    <cellStyle name="Normal 2 2 2 2 3 2" xfId="41833"/>
    <cellStyle name="Normal 2 2 2 2 4" xfId="11619"/>
    <cellStyle name="Normal 2 2 2 2 4 2" xfId="41834"/>
    <cellStyle name="Normal 2 2 2 2 5" xfId="11620"/>
    <cellStyle name="Normal 2 2 2 2 5 2" xfId="41835"/>
    <cellStyle name="Normal 2 2 2 2 6" xfId="11621"/>
    <cellStyle name="Normal 2 2 2 2 6 2" xfId="41836"/>
    <cellStyle name="Normal 2 2 2 2 7" xfId="11622"/>
    <cellStyle name="Normal 2 2 2 2 7 2" xfId="41837"/>
    <cellStyle name="Normal 2 2 2 2 8" xfId="11623"/>
    <cellStyle name="Normal 2 2 2 2 8 2" xfId="41838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9"/>
    <cellStyle name="Normal 2 2 2 2 9 2 2 3" xfId="11660"/>
    <cellStyle name="Normal 2 2 2 2 9 2 2 3 2" xfId="41840"/>
    <cellStyle name="Normal 2 2 2 2 9 2 2 4" xfId="11661"/>
    <cellStyle name="Normal 2 2 2 2 9 2 2 4 2" xfId="41841"/>
    <cellStyle name="Normal 2 2 2 2 9 2 2 5" xfId="11662"/>
    <cellStyle name="Normal 2 2 2 2 9 2 2 5 2" xfId="4184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3"/>
    <cellStyle name="Normal 2 2 2 2 9 3" xfId="11967"/>
    <cellStyle name="Normal 2 2 2 2 9 3 2" xfId="41844"/>
    <cellStyle name="Normal 2 2 2 2 9 4" xfId="11968"/>
    <cellStyle name="Normal 2 2 2 2 9 4 2" xfId="41845"/>
    <cellStyle name="Normal 2 2 2 2 9 5" xfId="11969"/>
    <cellStyle name="Normal 2 2 2 2 9 5 2" xfId="41846"/>
    <cellStyle name="Normal 2 2 2 2 9 6" xfId="11970"/>
    <cellStyle name="Normal 2 2 2 2 9 6 2" xfId="41847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8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9"/>
    <cellStyle name="Normal 2 2 2 3 2 2 2 3" xfId="12449"/>
    <cellStyle name="Normal 2 2 2 3 2 2 2 3 2" xfId="41850"/>
    <cellStyle name="Normal 2 2 2 3 2 2 2 4" xfId="12450"/>
    <cellStyle name="Normal 2 2 2 3 2 2 2 4 2" xfId="41851"/>
    <cellStyle name="Normal 2 2 2 3 2 2 2 5" xfId="12451"/>
    <cellStyle name="Normal 2 2 2 3 2 2 2 5 2" xfId="41852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3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4"/>
    <cellStyle name="Normal 2 2 2 3 2 7" xfId="13400"/>
    <cellStyle name="Normal 2 2 2 3 2 7 2" xfId="41855"/>
    <cellStyle name="Normal 2 2 2 3 2 8" xfId="13401"/>
    <cellStyle name="Normal 2 2 2 3 2 8 2" xfId="41856"/>
    <cellStyle name="Normal 2 2 2 3 2 9" xfId="13402"/>
    <cellStyle name="Normal 2 2 2 3 2 9 2" xfId="41857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8"/>
    <cellStyle name="Normal 2 2 2 3 3 2 2 3" xfId="13439"/>
    <cellStyle name="Normal 2 2 2 3 3 2 2 3 2" xfId="41859"/>
    <cellStyle name="Normal 2 2 2 3 3 2 2 4" xfId="13440"/>
    <cellStyle name="Normal 2 2 2 3 3 2 2 4 2" xfId="41860"/>
    <cellStyle name="Normal 2 2 2 3 3 2 2 5" xfId="13441"/>
    <cellStyle name="Normal 2 2 2 3 3 2 2 5 2" xfId="4186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2"/>
    <cellStyle name="Normal 2 2 2 3 3 3" xfId="13746"/>
    <cellStyle name="Normal 2 2 2 3 3 3 2" xfId="41863"/>
    <cellStyle name="Normal 2 2 2 3 3 4" xfId="13747"/>
    <cellStyle name="Normal 2 2 2 3 3 4 2" xfId="41864"/>
    <cellStyle name="Normal 2 2 2 3 3 5" xfId="13748"/>
    <cellStyle name="Normal 2 2 2 3 3 5 2" xfId="41865"/>
    <cellStyle name="Normal 2 2 2 3 3 6" xfId="13749"/>
    <cellStyle name="Normal 2 2 2 3 3 6 2" xfId="41866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7"/>
    <cellStyle name="Normal 2 2 2 3 5" xfId="13813"/>
    <cellStyle name="Normal 2 2 2 3 5 2" xfId="41868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9"/>
    <cellStyle name="Normal 2 2 2 3 6 3" xfId="13831"/>
    <cellStyle name="Normal 2 2 2 3 6 3 2" xfId="41870"/>
    <cellStyle name="Normal 2 2 2 3 6 4" xfId="13832"/>
    <cellStyle name="Normal 2 2 2 3 6 4 2" xfId="41871"/>
    <cellStyle name="Normal 2 2 2 3 6 5" xfId="13833"/>
    <cellStyle name="Normal 2 2 2 3 6 5 2" xfId="41872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3"/>
    <cellStyle name="Normal 2 2 2 9 2 3" xfId="14876"/>
    <cellStyle name="Normal 2 2 2 9 2 3 2" xfId="41874"/>
    <cellStyle name="Normal 2 2 2 9 2 4" xfId="14877"/>
    <cellStyle name="Normal 2 2 2 9 2 4 2" xfId="41875"/>
    <cellStyle name="Normal 2 2 2 9 2 5" xfId="14878"/>
    <cellStyle name="Normal 2 2 2 9 2 5 2" xfId="41876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7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8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9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80"/>
    <cellStyle name="Normal 2 2 4 2 2 2 2 3" xfId="15390"/>
    <cellStyle name="Normal 2 2 4 2 2 2 2 3 2" xfId="41881"/>
    <cellStyle name="Normal 2 2 4 2 2 2 2 4" xfId="15391"/>
    <cellStyle name="Normal 2 2 4 2 2 2 2 4 2" xfId="41882"/>
    <cellStyle name="Normal 2 2 4 2 2 2 2 5" xfId="15392"/>
    <cellStyle name="Normal 2 2 4 2 2 2 2 5 2" xfId="41883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4"/>
    <cellStyle name="Normal 2 2 4 2 2 3" xfId="15697"/>
    <cellStyle name="Normal 2 2 4 2 2 3 2" xfId="41885"/>
    <cellStyle name="Normal 2 2 4 2 2 4" xfId="15698"/>
    <cellStyle name="Normal 2 2 4 2 2 4 2" xfId="41886"/>
    <cellStyle name="Normal 2 2 4 2 2 5" xfId="15699"/>
    <cellStyle name="Normal 2 2 4 2 2 5 2" xfId="41887"/>
    <cellStyle name="Normal 2 2 4 2 2 6" xfId="15700"/>
    <cellStyle name="Normal 2 2 4 2 2 6 2" xfId="41888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9"/>
    <cellStyle name="Normal 2 2 4 2 4" xfId="15764"/>
    <cellStyle name="Normal 2 2 4 2 4 2" xfId="41890"/>
    <cellStyle name="Normal 2 2 4 2 5" xfId="15765"/>
    <cellStyle name="Normal 2 2 4 2 5 2" xfId="41891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2"/>
    <cellStyle name="Normal 2 2 4 2 6 3" xfId="15783"/>
    <cellStyle name="Normal 2 2 4 2 6 3 2" xfId="41893"/>
    <cellStyle name="Normal 2 2 4 2 6 4" xfId="15784"/>
    <cellStyle name="Normal 2 2 4 2 6 4 2" xfId="41894"/>
    <cellStyle name="Normal 2 2 4 2 6 5" xfId="15785"/>
    <cellStyle name="Normal 2 2 4 2 6 5 2" xfId="4189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6"/>
    <cellStyle name="Normal 2 2 4 3 2 3" xfId="16431"/>
    <cellStyle name="Normal 2 2 4 3 2 3 2" xfId="41897"/>
    <cellStyle name="Normal 2 2 4 3 2 4" xfId="16432"/>
    <cellStyle name="Normal 2 2 4 3 2 4 2" xfId="41898"/>
    <cellStyle name="Normal 2 2 4 3 2 5" xfId="16433"/>
    <cellStyle name="Normal 2 2 4 3 2 5 2" xfId="41899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900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901"/>
    <cellStyle name="Normal 2 2 4 7" xfId="17299"/>
    <cellStyle name="Normal 2 2 4 7 2" xfId="41902"/>
    <cellStyle name="Normal 2 2 4 8" xfId="17300"/>
    <cellStyle name="Normal 2 2 4 8 2" xfId="41903"/>
    <cellStyle name="Normal 2 2 4 9" xfId="17301"/>
    <cellStyle name="Normal 2 2 4 9 2" xfId="41904"/>
    <cellStyle name="Normal 2 2 5" xfId="17302"/>
    <cellStyle name="Normal 2 2 5 2" xfId="41905"/>
    <cellStyle name="Normal 2 2 6" xfId="17303"/>
    <cellStyle name="Normal 2 2 6 2" xfId="41906"/>
    <cellStyle name="Normal 2 2 7" xfId="17304"/>
    <cellStyle name="Normal 2 2 7 2" xfId="41907"/>
    <cellStyle name="Normal 2 2 8" xfId="17305"/>
    <cellStyle name="Normal 2 2 8 2" xfId="41908"/>
    <cellStyle name="Normal 2 2 9" xfId="17306"/>
    <cellStyle name="Normal 2 2 9 2" xfId="41909"/>
    <cellStyle name="Normal 2 20" xfId="17307"/>
    <cellStyle name="Normal 2 20 2" xfId="41910"/>
    <cellStyle name="Normal 2 21" xfId="17308"/>
    <cellStyle name="Normal 2 22" xfId="17309"/>
    <cellStyle name="Normal 2 22 2" xfId="41911"/>
    <cellStyle name="Normal 2 23" xfId="41710"/>
    <cellStyle name="Normal 2 3" xfId="17310"/>
    <cellStyle name="Normal 2 3 10" xfId="17311"/>
    <cellStyle name="Normal 2 3 10 2" xfId="41912"/>
    <cellStyle name="Normal 2 3 11" xfId="17312"/>
    <cellStyle name="Normal 2 3 11 2" xfId="41913"/>
    <cellStyle name="Normal 2 3 12" xfId="17313"/>
    <cellStyle name="Normal 2 3 12 2" xfId="41914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5"/>
    <cellStyle name="Normal 2 3 13 3" xfId="17331"/>
    <cellStyle name="Normal 2 3 13 3 2" xfId="41916"/>
    <cellStyle name="Normal 2 3 13 4" xfId="17332"/>
    <cellStyle name="Normal 2 3 13 4 2" xfId="41917"/>
    <cellStyle name="Normal 2 3 13 5" xfId="17333"/>
    <cellStyle name="Normal 2 3 13 5 2" xfId="41918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9"/>
    <cellStyle name="Normal 2 3 2 14" xfId="18203"/>
    <cellStyle name="Normal 2 3 2 14 2" xfId="41920"/>
    <cellStyle name="Normal 2 3 2 15" xfId="18204"/>
    <cellStyle name="Normal 2 3 2 15 2" xfId="41921"/>
    <cellStyle name="Normal 2 3 2 16" xfId="18205"/>
    <cellStyle name="Normal 2 3 2 16 2" xfId="41922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3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4"/>
    <cellStyle name="Normal 2 3 2 2 2 2 2 3" xfId="18704"/>
    <cellStyle name="Normal 2 3 2 2 2 2 2 3 2" xfId="41925"/>
    <cellStyle name="Normal 2 3 2 2 2 2 2 4" xfId="18705"/>
    <cellStyle name="Normal 2 3 2 2 2 2 2 4 2" xfId="41926"/>
    <cellStyle name="Normal 2 3 2 2 2 2 2 5" xfId="18706"/>
    <cellStyle name="Normal 2 3 2 2 2 2 2 5 2" xfId="41927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8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9"/>
    <cellStyle name="Normal 2 3 2 2 2 7" xfId="19655"/>
    <cellStyle name="Normal 2 3 2 2 2 7 2" xfId="41930"/>
    <cellStyle name="Normal 2 3 2 2 2 8" xfId="19656"/>
    <cellStyle name="Normal 2 3 2 2 2 8 2" xfId="41931"/>
    <cellStyle name="Normal 2 3 2 2 2 9" xfId="19657"/>
    <cellStyle name="Normal 2 3 2 2 2 9 2" xfId="41932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3"/>
    <cellStyle name="Normal 2 3 2 2 3 2 2 3" xfId="19694"/>
    <cellStyle name="Normal 2 3 2 2 3 2 2 3 2" xfId="41934"/>
    <cellStyle name="Normal 2 3 2 2 3 2 2 4" xfId="19695"/>
    <cellStyle name="Normal 2 3 2 2 3 2 2 4 2" xfId="41935"/>
    <cellStyle name="Normal 2 3 2 2 3 2 2 5" xfId="19696"/>
    <cellStyle name="Normal 2 3 2 2 3 2 2 5 2" xfId="4193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7"/>
    <cellStyle name="Normal 2 3 2 2 3 3" xfId="20001"/>
    <cellStyle name="Normal 2 3 2 2 3 3 2" xfId="41938"/>
    <cellStyle name="Normal 2 3 2 2 3 4" xfId="20002"/>
    <cellStyle name="Normal 2 3 2 2 3 4 2" xfId="41939"/>
    <cellStyle name="Normal 2 3 2 2 3 5" xfId="20003"/>
    <cellStyle name="Normal 2 3 2 2 3 5 2" xfId="41940"/>
    <cellStyle name="Normal 2 3 2 2 3 6" xfId="20004"/>
    <cellStyle name="Normal 2 3 2 2 3 6 2" xfId="41941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2"/>
    <cellStyle name="Normal 2 3 2 2 5" xfId="20068"/>
    <cellStyle name="Normal 2 3 2 2 5 2" xfId="41943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4"/>
    <cellStyle name="Normal 2 3 2 2 6 3" xfId="20086"/>
    <cellStyle name="Normal 2 3 2 2 6 3 2" xfId="41945"/>
    <cellStyle name="Normal 2 3 2 2 6 4" xfId="20087"/>
    <cellStyle name="Normal 2 3 2 2 6 4 2" xfId="41946"/>
    <cellStyle name="Normal 2 3 2 2 6 5" xfId="20088"/>
    <cellStyle name="Normal 2 3 2 2 6 5 2" xfId="41947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8"/>
    <cellStyle name="Normal 2 3 2 9 2 3" xfId="21221"/>
    <cellStyle name="Normal 2 3 2 9 2 3 2" xfId="41949"/>
    <cellStyle name="Normal 2 3 2 9 2 4" xfId="21222"/>
    <cellStyle name="Normal 2 3 2 9 2 4 2" xfId="41950"/>
    <cellStyle name="Normal 2 3 2 9 2 5" xfId="21223"/>
    <cellStyle name="Normal 2 3 2 9 2 5 2" xfId="41951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2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3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4"/>
    <cellStyle name="Normal 2 3 3 2 2 2 2 3" xfId="21736"/>
    <cellStyle name="Normal 2 3 3 2 2 2 2 3 2" xfId="41955"/>
    <cellStyle name="Normal 2 3 3 2 2 2 2 4" xfId="21737"/>
    <cellStyle name="Normal 2 3 3 2 2 2 2 4 2" xfId="41956"/>
    <cellStyle name="Normal 2 3 3 2 2 2 2 5" xfId="21738"/>
    <cellStyle name="Normal 2 3 3 2 2 2 2 5 2" xfId="41957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8"/>
    <cellStyle name="Normal 2 3 3 2 2 3" xfId="22043"/>
    <cellStyle name="Normal 2 3 3 2 2 3 2" xfId="41959"/>
    <cellStyle name="Normal 2 3 3 2 2 4" xfId="22044"/>
    <cellStyle name="Normal 2 3 3 2 2 4 2" xfId="41960"/>
    <cellStyle name="Normal 2 3 3 2 2 5" xfId="22045"/>
    <cellStyle name="Normal 2 3 3 2 2 5 2" xfId="41961"/>
    <cellStyle name="Normal 2 3 3 2 2 6" xfId="22046"/>
    <cellStyle name="Normal 2 3 3 2 2 6 2" xfId="41962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3"/>
    <cellStyle name="Normal 2 3 3 2 4" xfId="22110"/>
    <cellStyle name="Normal 2 3 3 2 4 2" xfId="41964"/>
    <cellStyle name="Normal 2 3 3 2 5" xfId="22111"/>
    <cellStyle name="Normal 2 3 3 2 5 2" xfId="41965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6"/>
    <cellStyle name="Normal 2 3 3 2 6 3" xfId="22129"/>
    <cellStyle name="Normal 2 3 3 2 6 3 2" xfId="41967"/>
    <cellStyle name="Normal 2 3 3 2 6 4" xfId="22130"/>
    <cellStyle name="Normal 2 3 3 2 6 4 2" xfId="41968"/>
    <cellStyle name="Normal 2 3 3 2 6 5" xfId="22131"/>
    <cellStyle name="Normal 2 3 3 2 6 5 2" xfId="41969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70"/>
    <cellStyle name="Normal 2 3 3 3 2 3" xfId="22774"/>
    <cellStyle name="Normal 2 3 3 3 2 3 2" xfId="41971"/>
    <cellStyle name="Normal 2 3 3 3 2 4" xfId="22775"/>
    <cellStyle name="Normal 2 3 3 3 2 4 2" xfId="41972"/>
    <cellStyle name="Normal 2 3 3 3 2 5" xfId="22776"/>
    <cellStyle name="Normal 2 3 3 3 2 5 2" xfId="41973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4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5"/>
    <cellStyle name="Normal 2 3 3 7" xfId="23642"/>
    <cellStyle name="Normal 2 3 3 7 2" xfId="41976"/>
    <cellStyle name="Normal 2 3 3 8" xfId="23643"/>
    <cellStyle name="Normal 2 3 3 8 2" xfId="41977"/>
    <cellStyle name="Normal 2 3 3 9" xfId="23644"/>
    <cellStyle name="Normal 2 3 3 9 2" xfId="41978"/>
    <cellStyle name="Normal 2 3 4" xfId="23645"/>
    <cellStyle name="Normal 2 3 4 2" xfId="41979"/>
    <cellStyle name="Normal 2 3 5" xfId="23646"/>
    <cellStyle name="Normal 2 3 5 2" xfId="41980"/>
    <cellStyle name="Normal 2 3 6" xfId="23647"/>
    <cellStyle name="Normal 2 3 6 2" xfId="41981"/>
    <cellStyle name="Normal 2 3 7" xfId="23648"/>
    <cellStyle name="Normal 2 3 7 2" xfId="41982"/>
    <cellStyle name="Normal 2 3 8" xfId="23649"/>
    <cellStyle name="Normal 2 3 8 2" xfId="41983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4"/>
    <cellStyle name="Normal 2 3 9 2 2 3" xfId="23686"/>
    <cellStyle name="Normal 2 3 9 2 2 3 2" xfId="41985"/>
    <cellStyle name="Normal 2 3 9 2 2 4" xfId="23687"/>
    <cellStyle name="Normal 2 3 9 2 2 4 2" xfId="41986"/>
    <cellStyle name="Normal 2 3 9 2 2 5" xfId="23688"/>
    <cellStyle name="Normal 2 3 9 2 2 5 2" xfId="41987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8"/>
    <cellStyle name="Normal 2 3 9 3" xfId="23993"/>
    <cellStyle name="Normal 2 3 9 3 2" xfId="41989"/>
    <cellStyle name="Normal 2 3 9 4" xfId="23994"/>
    <cellStyle name="Normal 2 3 9 4 2" xfId="41990"/>
    <cellStyle name="Normal 2 3 9 5" xfId="23995"/>
    <cellStyle name="Normal 2 3 9 5 2" xfId="41991"/>
    <cellStyle name="Normal 2 3 9 6" xfId="23996"/>
    <cellStyle name="Normal 2 3 9 6 2" xfId="41992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3"/>
    <cellStyle name="Normal 2 4 2 2 2 3" xfId="24489"/>
    <cellStyle name="Normal 2 4 2 2 2 3 2" xfId="41994"/>
    <cellStyle name="Normal 2 4 2 2 2 4" xfId="24490"/>
    <cellStyle name="Normal 2 4 2 2 2 4 2" xfId="41995"/>
    <cellStyle name="Normal 2 4 2 2 2 5" xfId="24491"/>
    <cellStyle name="Normal 2 4 2 2 2 5 2" xfId="41996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7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8"/>
    <cellStyle name="Normal 2 4 2 7" xfId="25437"/>
    <cellStyle name="Normal 2 4 2 7 2" xfId="41999"/>
    <cellStyle name="Normal 2 4 2 8" xfId="25438"/>
    <cellStyle name="Normal 2 4 2 8 2" xfId="42000"/>
    <cellStyle name="Normal 2 4 2 9" xfId="25439"/>
    <cellStyle name="Normal 2 4 2 9 2" xfId="42001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2"/>
    <cellStyle name="Normal 2 4 3 2 2 3" xfId="25478"/>
    <cellStyle name="Normal 2 4 3 2 2 3 2" xfId="42003"/>
    <cellStyle name="Normal 2 4 3 2 2 4" xfId="25479"/>
    <cellStyle name="Normal 2 4 3 2 2 4 2" xfId="42004"/>
    <cellStyle name="Normal 2 4 3 2 2 5" xfId="25480"/>
    <cellStyle name="Normal 2 4 3 2 2 5 2" xfId="42005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6"/>
    <cellStyle name="Normal 2 4 3 3" xfId="25785"/>
    <cellStyle name="Normal 2 4 3 3 2" xfId="42007"/>
    <cellStyle name="Normal 2 4 3 4" xfId="25786"/>
    <cellStyle name="Normal 2 4 3 4 2" xfId="42008"/>
    <cellStyle name="Normal 2 4 3 5" xfId="25787"/>
    <cellStyle name="Normal 2 4 3 5 2" xfId="42009"/>
    <cellStyle name="Normal 2 4 3 6" xfId="25788"/>
    <cellStyle name="Normal 2 4 3 6 2" xfId="42010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11"/>
    <cellStyle name="Normal 2 4 5" xfId="25852"/>
    <cellStyle name="Normal 2 4 5 2" xfId="4201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3"/>
    <cellStyle name="Normal 2 4 6 3" xfId="25870"/>
    <cellStyle name="Normal 2 4 6 3 2" xfId="42014"/>
    <cellStyle name="Normal 2 4 6 4" xfId="25871"/>
    <cellStyle name="Normal 2 4 6 4 2" xfId="42015"/>
    <cellStyle name="Normal 2 4 6 5" xfId="25872"/>
    <cellStyle name="Normal 2 4 6 5 2" xfId="42016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9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2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21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2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3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5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6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7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8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9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30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31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2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3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4"/>
    <cellStyle name="Normal 3 4" xfId="27293"/>
    <cellStyle name="Normal 3 4 2" xfId="42035"/>
    <cellStyle name="Normal 3 5" xfId="27294"/>
    <cellStyle name="Normal 3 5 2" xfId="42036"/>
    <cellStyle name="Normal 3 6" xfId="27295"/>
    <cellStyle name="Normal 3 6 2" xfId="42037"/>
    <cellStyle name="Normal 3 7" xfId="27296"/>
    <cellStyle name="Normal 3 7 2" xfId="42038"/>
    <cellStyle name="Normal 3 8" xfId="27297"/>
    <cellStyle name="Normal 3 8 2" xfId="42039"/>
    <cellStyle name="Normal 3 9" xfId="42040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41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2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3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4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6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7"/>
    <cellStyle name="Normal 33 2" xfId="27544"/>
    <cellStyle name="Normal 33 2 10" xfId="27545"/>
    <cellStyle name="Normal 33 2 10 2" xfId="27546"/>
    <cellStyle name="Normal 33 2 11" xfId="27547"/>
    <cellStyle name="Normal 33 2 12" xfId="42048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9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50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51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2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3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171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4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6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7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8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9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60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1"/>
    <cellStyle name="Normal 56" xfId="42062"/>
    <cellStyle name="Normal 57" xfId="42063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4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5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6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7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8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9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70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1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1712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FF7C80"/>
      <color rgb="FFF8E2DE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472249</xdr:colOff>
      <xdr:row>2</xdr:row>
      <xdr:rowOff>243243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596199" cy="500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32571</xdr:colOff>
      <xdr:row>1</xdr:row>
      <xdr:rowOff>24578</xdr:rowOff>
    </xdr:from>
    <xdr:to>
      <xdr:col>2</xdr:col>
      <xdr:colOff>764508</xdr:colOff>
      <xdr:row>2</xdr:row>
      <xdr:rowOff>307257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732" y="221223"/>
          <a:ext cx="1626623" cy="516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1</xdr:row>
      <xdr:rowOff>41563</xdr:rowOff>
    </xdr:from>
    <xdr:to>
      <xdr:col>2</xdr:col>
      <xdr:colOff>1233520</xdr:colOff>
      <xdr:row>2</xdr:row>
      <xdr:rowOff>263237</xdr:rowOff>
    </xdr:to>
    <xdr:pic>
      <xdr:nvPicPr>
        <xdr:cNvPr id="4" name="3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45" y="221672"/>
          <a:ext cx="2231048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Crustaceos%20Ltp-Pep_2019/00_Transferencias_Ltp_Langocolorad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Crustaceos%20Ltp-Pep_2019/00_Transferencias_PEP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CALAO"/>
      <sheetName val="Coeficientes"/>
      <sheetName val="Transa_Ltp_Langocolorado"/>
      <sheetName val="Hoja1"/>
      <sheetName val="cc"/>
      <sheetName val="ANTARTIC SEAFOOD S.A."/>
      <sheetName val="BRACPESCA S.A."/>
      <sheetName val="ISLADAMAS S.A. PESQ."/>
      <sheetName val="RUBIO Y MAUAD LTDA."/>
      <sheetName val="ALIMENTOS ALSAN LTDA"/>
      <sheetName val="DA VENEZIA"/>
      <sheetName val="QUINTERO S.A. PESQ."/>
    </sheetNames>
    <sheetDataSet>
      <sheetData sheetId="0"/>
      <sheetData sheetId="1"/>
      <sheetData sheetId="2">
        <row r="9">
          <cell r="E9">
            <v>0.2412648</v>
          </cell>
          <cell r="J9">
            <v>0</v>
          </cell>
        </row>
        <row r="11">
          <cell r="E11">
            <v>0.48072189999999998</v>
          </cell>
          <cell r="J11">
            <v>0</v>
          </cell>
        </row>
        <row r="13">
          <cell r="E13">
            <v>0.25539400000000001</v>
          </cell>
          <cell r="J13">
            <v>0</v>
          </cell>
        </row>
        <row r="15">
          <cell r="E15">
            <v>2.0319199999999999E-2</v>
          </cell>
          <cell r="J15">
            <v>0</v>
          </cell>
        </row>
        <row r="17">
          <cell r="E17">
            <v>0</v>
          </cell>
          <cell r="J17">
            <v>0</v>
          </cell>
        </row>
        <row r="19">
          <cell r="E19">
            <v>2.2000000000000001E-3</v>
          </cell>
          <cell r="J19">
            <v>0</v>
          </cell>
        </row>
        <row r="21">
          <cell r="E21">
            <v>1E-4</v>
          </cell>
          <cell r="J21">
            <v>0</v>
          </cell>
        </row>
        <row r="23">
          <cell r="E23">
            <v>0</v>
          </cell>
          <cell r="J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ansa_Pep_Langamarillo"/>
      <sheetName val="Transa_Pep_Langocolorado"/>
      <sheetName val="SSP"/>
    </sheetNames>
    <sheetDataSet>
      <sheetData sheetId="0"/>
      <sheetData sheetId="1">
        <row r="9">
          <cell r="B9" t="str">
            <v>CAMANCHACA PESCA SUR</v>
          </cell>
          <cell r="C9">
            <v>0.57108029000000005</v>
          </cell>
          <cell r="D9">
            <v>2662.3763119800001</v>
          </cell>
          <cell r="H9">
            <v>3.8928999999999974</v>
          </cell>
          <cell r="I9">
            <v>12.605917999999917</v>
          </cell>
        </row>
        <row r="10">
          <cell r="H10">
            <v>0</v>
          </cell>
          <cell r="I10">
            <v>0</v>
          </cell>
        </row>
        <row r="11">
          <cell r="B11" t="str">
            <v>BRACPESCA</v>
          </cell>
          <cell r="C11">
            <v>6.5325499999999995E-2</v>
          </cell>
          <cell r="D11">
            <v>304.54748099999995</v>
          </cell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B13" t="str">
            <v>ALIMAR</v>
          </cell>
          <cell r="C13">
            <v>5.0000000000000001E-3</v>
          </cell>
          <cell r="D13">
            <v>23.31</v>
          </cell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B15" t="str">
            <v>ISLA DAMAS S.A.</v>
          </cell>
          <cell r="C15">
            <v>5.5329960000000004E-2</v>
          </cell>
          <cell r="D15">
            <v>257.94827352000004</v>
          </cell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B17" t="str">
            <v>ANTARTIC SEAFOOD S.A.</v>
          </cell>
          <cell r="C17">
            <v>5.16205E-2</v>
          </cell>
          <cell r="D17">
            <v>240.65477100000001</v>
          </cell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B19" t="str">
            <v>PESQ. QUINTERO S.A.</v>
          </cell>
          <cell r="C19">
            <v>3.2756E-3</v>
          </cell>
          <cell r="D19">
            <v>15.2708472</v>
          </cell>
          <cell r="H19">
            <v>0</v>
          </cell>
          <cell r="I19">
            <v>0</v>
          </cell>
        </row>
        <row r="20">
          <cell r="H20">
            <v>0</v>
          </cell>
          <cell r="I20">
            <v>0</v>
          </cell>
        </row>
        <row r="21">
          <cell r="B21" t="str">
            <v>SOC. PESQ. ENFEMAR LTDA.</v>
          </cell>
          <cell r="C21">
            <v>3.1930000000000001E-5</v>
          </cell>
          <cell r="D21">
            <v>0.14885766</v>
          </cell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B23" t="str">
            <v xml:space="preserve">PESQ. ANTONIO CRUZ CORDOVA </v>
          </cell>
          <cell r="C23">
            <v>8.25E-5</v>
          </cell>
          <cell r="D23">
            <v>0.38461499999999998</v>
          </cell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B25" t="str">
            <v>PACIFICBLU SpA</v>
          </cell>
          <cell r="C25">
            <v>0.142744871</v>
          </cell>
          <cell r="D25">
            <v>665.47658860199999</v>
          </cell>
          <cell r="H25">
            <v>-134.7929</v>
          </cell>
          <cell r="I25">
            <v>-436.48391799999996</v>
          </cell>
        </row>
        <row r="26">
          <cell r="H26">
            <v>0</v>
          </cell>
          <cell r="I26">
            <v>0</v>
          </cell>
        </row>
        <row r="27">
          <cell r="B27" t="str">
            <v xml:space="preserve">ANTONIO DA VENEZIA RETAMALES </v>
          </cell>
          <cell r="C27">
            <v>9.0399999999999998E-6</v>
          </cell>
          <cell r="D27">
            <v>4.2144479999999998E-2</v>
          </cell>
          <cell r="H27">
            <v>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B29" t="str">
            <v>SOC. PESQ. LANDES S.A.</v>
          </cell>
          <cell r="C29">
            <v>5.0000000000000001E-4</v>
          </cell>
          <cell r="D29">
            <v>2.331</v>
          </cell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B31" t="str">
            <v>JORGE COFRE REYES</v>
          </cell>
          <cell r="C31">
            <v>0</v>
          </cell>
          <cell r="D31">
            <v>0</v>
          </cell>
          <cell r="H31">
            <v>130.9</v>
          </cell>
          <cell r="I31">
            <v>423.87800000000004</v>
          </cell>
        </row>
        <row r="32">
          <cell r="H32">
            <v>0</v>
          </cell>
          <cell r="I32">
            <v>0</v>
          </cell>
        </row>
        <row r="33">
          <cell r="B33" t="str">
            <v>CRISTIAN RODRIGO ANTONIO MARDONES PANTOJA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B35" t="str">
            <v>PESQUERA CMK LTDA.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7">
          <cell r="B37" t="str">
            <v>PESCA FINA SPA</v>
          </cell>
          <cell r="C37">
            <v>0</v>
          </cell>
          <cell r="D37">
            <v>0</v>
          </cell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B39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R38"/>
  <sheetViews>
    <sheetView zoomScale="80" zoomScaleNormal="80" workbookViewId="0">
      <selection activeCell="G25" sqref="G25"/>
    </sheetView>
  </sheetViews>
  <sheetFormatPr baseColWidth="10" defaultRowHeight="14.4"/>
  <cols>
    <col min="1" max="1" width="7.5546875" style="404" customWidth="1"/>
    <col min="2" max="2" width="21.33203125" customWidth="1"/>
    <col min="3" max="3" width="23.5546875" customWidth="1"/>
    <col min="4" max="4" width="15.44140625" customWidth="1"/>
    <col min="5" max="5" width="13.109375" customWidth="1"/>
    <col min="6" max="6" width="12.88671875" customWidth="1"/>
    <col min="9" max="9" width="12.109375" customWidth="1"/>
    <col min="10" max="18" width="11.5546875" style="404"/>
  </cols>
  <sheetData>
    <row r="1" spans="2:18" s="404" customFormat="1" ht="15" thickBot="1"/>
    <row r="2" spans="2:18" ht="20.399999999999999" customHeight="1">
      <c r="B2" s="474" t="s">
        <v>153</v>
      </c>
      <c r="C2" s="475"/>
      <c r="D2" s="475"/>
      <c r="E2" s="475"/>
      <c r="F2" s="475"/>
      <c r="G2" s="475"/>
      <c r="H2" s="475"/>
      <c r="I2" s="476"/>
    </row>
    <row r="3" spans="2:18" ht="15.6" customHeight="1">
      <c r="B3" s="477" t="s">
        <v>154</v>
      </c>
      <c r="C3" s="478"/>
      <c r="D3" s="478"/>
      <c r="E3" s="478"/>
      <c r="F3" s="478"/>
      <c r="G3" s="478"/>
      <c r="H3" s="478"/>
      <c r="I3" s="479"/>
    </row>
    <row r="4" spans="2:18" ht="15" thickBot="1">
      <c r="B4" s="471">
        <v>43510</v>
      </c>
      <c r="C4" s="472"/>
      <c r="D4" s="472"/>
      <c r="E4" s="472"/>
      <c r="F4" s="472"/>
      <c r="G4" s="472"/>
      <c r="H4" s="472"/>
      <c r="I4" s="473"/>
    </row>
    <row r="5" spans="2:18" s="409" customFormat="1" ht="15" thickBot="1">
      <c r="B5" s="405"/>
      <c r="C5" s="405"/>
      <c r="D5" s="405"/>
      <c r="E5" s="405"/>
      <c r="F5" s="405"/>
      <c r="G5" s="405"/>
      <c r="H5" s="405"/>
      <c r="I5" s="405"/>
    </row>
    <row r="6" spans="2:18" ht="31.8" thickBot="1">
      <c r="B6" s="419" t="s">
        <v>65</v>
      </c>
      <c r="C6" s="420" t="s">
        <v>66</v>
      </c>
      <c r="D6" s="421" t="s">
        <v>14</v>
      </c>
      <c r="E6" s="422" t="s">
        <v>3</v>
      </c>
      <c r="F6" s="422" t="s">
        <v>4</v>
      </c>
      <c r="G6" s="422" t="s">
        <v>5</v>
      </c>
      <c r="H6" s="422" t="s">
        <v>6</v>
      </c>
      <c r="I6" s="423" t="s">
        <v>26</v>
      </c>
    </row>
    <row r="7" spans="2:18">
      <c r="B7" s="486" t="s">
        <v>71</v>
      </c>
      <c r="C7" s="410" t="s">
        <v>38</v>
      </c>
      <c r="D7" s="83">
        <f>'Resumen periodo'!E6+'Resumen periodo'!E7</f>
        <v>5</v>
      </c>
      <c r="E7" s="84">
        <f>'Resumen periodo'!F6+'Resumen periodo'!F7</f>
        <v>0</v>
      </c>
      <c r="F7" s="84">
        <f t="shared" ref="F7:F8" si="0">D7+E7</f>
        <v>5</v>
      </c>
      <c r="G7" s="84">
        <f>'Resumen periodo'!H6+'Resumen periodo'!H7</f>
        <v>0</v>
      </c>
      <c r="H7" s="84">
        <f t="shared" ref="H7:H15" si="1">F7-G7</f>
        <v>5</v>
      </c>
      <c r="I7" s="93">
        <f t="shared" ref="I7:I15" si="2">G7/F7</f>
        <v>0</v>
      </c>
    </row>
    <row r="8" spans="2:18">
      <c r="B8" s="487"/>
      <c r="C8" s="411" t="s">
        <v>39</v>
      </c>
      <c r="D8" s="81">
        <f>'Resumen periodo'!E8+'Resumen periodo'!E9</f>
        <v>60</v>
      </c>
      <c r="E8" s="7">
        <f>'Resumen periodo'!F8+'Resumen periodo'!F9</f>
        <v>0</v>
      </c>
      <c r="F8" s="7">
        <f t="shared" si="0"/>
        <v>60</v>
      </c>
      <c r="G8" s="7">
        <f>'Resumen periodo'!H8+'Resumen periodo'!H9</f>
        <v>0</v>
      </c>
      <c r="H8" s="7">
        <f t="shared" si="1"/>
        <v>60</v>
      </c>
      <c r="I8" s="94">
        <f t="shared" si="2"/>
        <v>0</v>
      </c>
    </row>
    <row r="9" spans="2:18">
      <c r="B9" s="487"/>
      <c r="C9" s="411" t="s">
        <v>40</v>
      </c>
      <c r="D9" s="81">
        <f>'Resumen periodo'!E10+'Resumen periodo'!E11</f>
        <v>670</v>
      </c>
      <c r="E9" s="7">
        <f>'Resumen periodo'!F10+'Resumen periodo'!F11</f>
        <v>0</v>
      </c>
      <c r="F9" s="7">
        <f>D9+E9</f>
        <v>670</v>
      </c>
      <c r="G9" s="15">
        <f>'Resumen periodo'!H10+'Resumen periodo'!H11</f>
        <v>0</v>
      </c>
      <c r="H9" s="7">
        <f t="shared" si="1"/>
        <v>670</v>
      </c>
      <c r="I9" s="94">
        <f t="shared" si="2"/>
        <v>0</v>
      </c>
    </row>
    <row r="10" spans="2:18" ht="15" thickBot="1">
      <c r="B10" s="487"/>
      <c r="C10" s="412" t="s">
        <v>20</v>
      </c>
      <c r="D10" s="82">
        <f>'Resumen periodo'!E12</f>
        <v>15</v>
      </c>
      <c r="E10" s="9">
        <f>'Resumen periodo'!F12</f>
        <v>0</v>
      </c>
      <c r="F10" s="9">
        <f>D10+E10</f>
        <v>15</v>
      </c>
      <c r="G10" s="242">
        <f>'Resumen periodo'!H12</f>
        <v>0</v>
      </c>
      <c r="H10" s="9">
        <f t="shared" si="1"/>
        <v>15</v>
      </c>
      <c r="I10" s="95">
        <f t="shared" si="2"/>
        <v>0</v>
      </c>
    </row>
    <row r="11" spans="2:18" ht="15" thickBot="1">
      <c r="B11" s="487"/>
      <c r="C11" s="413" t="s">
        <v>156</v>
      </c>
      <c r="D11" s="399">
        <f>SUM(D7:D10)</f>
        <v>750</v>
      </c>
      <c r="E11" s="399">
        <f>SUM(E7:E10)</f>
        <v>0</v>
      </c>
      <c r="F11" s="400">
        <f>D11+E11</f>
        <v>750</v>
      </c>
      <c r="G11" s="399">
        <f>SUM(G7:G10)</f>
        <v>0</v>
      </c>
      <c r="H11" s="400">
        <f t="shared" ref="H11" si="3">F11-G11</f>
        <v>750</v>
      </c>
      <c r="I11" s="401">
        <f t="shared" ref="I11" si="4">G11/F11</f>
        <v>0</v>
      </c>
    </row>
    <row r="12" spans="2:18">
      <c r="B12" s="487"/>
      <c r="C12" s="414" t="s">
        <v>59</v>
      </c>
      <c r="D12" s="89">
        <f>+'Resumen periodo'!E13+'Resumen periodo'!E14</f>
        <v>5.9999993999999992</v>
      </c>
      <c r="E12" s="89">
        <f>+'Resumen periodo'!F13+'Resumen periodo'!F14</f>
        <v>0</v>
      </c>
      <c r="F12" s="84">
        <f>D12+E12</f>
        <v>5.9999993999999992</v>
      </c>
      <c r="G12" s="84">
        <f>+'Resumen periodo'!H13+'Resumen periodo'!H14</f>
        <v>0</v>
      </c>
      <c r="H12" s="90">
        <f t="shared" si="1"/>
        <v>5.9999993999999992</v>
      </c>
      <c r="I12" s="96">
        <f t="shared" si="2"/>
        <v>0</v>
      </c>
    </row>
    <row r="13" spans="2:18" ht="15" thickBot="1">
      <c r="B13" s="487"/>
      <c r="C13" s="415" t="s">
        <v>60</v>
      </c>
      <c r="D13" s="91">
        <f>+'Resumen periodo'!E15+'Resumen periodo'!E16</f>
        <v>24.999997499999999</v>
      </c>
      <c r="E13" s="91">
        <f>+'Resumen periodo'!F15+'Resumen periodo'!F16</f>
        <v>0</v>
      </c>
      <c r="F13" s="8">
        <f t="shared" ref="F13" si="5">D13+E13</f>
        <v>24.999997499999999</v>
      </c>
      <c r="G13" s="114">
        <f>+'Resumen periodo'!H15+'Resumen periodo'!H16</f>
        <v>0</v>
      </c>
      <c r="H13" s="92">
        <f t="shared" si="1"/>
        <v>24.999997499999999</v>
      </c>
      <c r="I13" s="97">
        <f t="shared" si="2"/>
        <v>0</v>
      </c>
      <c r="J13" s="406"/>
      <c r="K13" s="406"/>
      <c r="L13" s="406"/>
      <c r="M13" s="406"/>
      <c r="N13" s="406"/>
      <c r="O13" s="406"/>
      <c r="P13" s="406"/>
      <c r="Q13" s="406"/>
      <c r="R13" s="406"/>
    </row>
    <row r="14" spans="2:18" ht="15" thickBot="1">
      <c r="B14" s="487"/>
      <c r="C14" s="413" t="s">
        <v>155</v>
      </c>
      <c r="D14" s="399">
        <f>SUM(D12:D13)</f>
        <v>30.999996899999999</v>
      </c>
      <c r="E14" s="399">
        <f>SUM(E12:E13)</f>
        <v>0</v>
      </c>
      <c r="F14" s="402">
        <f>D14+E14</f>
        <v>30.999996899999999</v>
      </c>
      <c r="G14" s="399">
        <f>SUM(G12:G13)</f>
        <v>0</v>
      </c>
      <c r="H14" s="402">
        <f t="shared" si="1"/>
        <v>30.999996899999999</v>
      </c>
      <c r="I14" s="403">
        <f t="shared" si="2"/>
        <v>0</v>
      </c>
      <c r="J14" s="406"/>
      <c r="K14" s="406"/>
      <c r="L14" s="406"/>
      <c r="M14" s="406"/>
      <c r="N14" s="406"/>
      <c r="O14" s="406"/>
      <c r="P14" s="406"/>
      <c r="Q14" s="406"/>
      <c r="R14" s="406"/>
    </row>
    <row r="15" spans="2:18" ht="15" thickBot="1">
      <c r="B15" s="488"/>
      <c r="C15" s="413" t="s">
        <v>145</v>
      </c>
      <c r="D15" s="399">
        <v>16</v>
      </c>
      <c r="E15" s="399">
        <v>0</v>
      </c>
      <c r="F15" s="402">
        <f>D15+E15</f>
        <v>16</v>
      </c>
      <c r="G15" s="399">
        <v>0</v>
      </c>
      <c r="H15" s="402">
        <f t="shared" si="1"/>
        <v>16</v>
      </c>
      <c r="I15" s="403">
        <f t="shared" si="2"/>
        <v>0</v>
      </c>
      <c r="J15" s="407"/>
    </row>
    <row r="16" spans="2:18" ht="23.4" customHeight="1" thickBot="1">
      <c r="B16" s="489" t="s">
        <v>72</v>
      </c>
      <c r="C16" s="490"/>
      <c r="D16" s="416">
        <f>+D11+D14+D15</f>
        <v>796.99999690000004</v>
      </c>
      <c r="E16" s="417">
        <f>SUM(E7:E15)</f>
        <v>0</v>
      </c>
      <c r="F16" s="417">
        <f>+D16+E16</f>
        <v>796.99999690000004</v>
      </c>
      <c r="G16" s="417">
        <f>SUM(G7:G15)</f>
        <v>0</v>
      </c>
      <c r="H16" s="417">
        <f>+F16-G16</f>
        <v>796.99999690000004</v>
      </c>
      <c r="I16" s="418">
        <f>+G16/F16</f>
        <v>0</v>
      </c>
    </row>
    <row r="17" spans="1:18" s="5" customFormat="1" ht="15" thickBot="1">
      <c r="A17" s="404"/>
      <c r="J17" s="404"/>
      <c r="K17" s="404"/>
      <c r="L17" s="404"/>
      <c r="M17" s="404"/>
      <c r="N17" s="404"/>
      <c r="O17" s="404"/>
      <c r="P17" s="404"/>
      <c r="Q17" s="404"/>
      <c r="R17" s="404"/>
    </row>
    <row r="18" spans="1:18" s="5" customFormat="1" ht="18">
      <c r="A18" s="404"/>
      <c r="B18" s="480" t="s">
        <v>81</v>
      </c>
      <c r="C18" s="481"/>
      <c r="D18" s="481"/>
      <c r="E18" s="481"/>
      <c r="F18" s="481"/>
      <c r="G18" s="481"/>
      <c r="H18" s="481"/>
      <c r="I18" s="482"/>
      <c r="J18" s="404"/>
      <c r="K18" s="404"/>
      <c r="L18" s="404"/>
      <c r="M18" s="404"/>
      <c r="N18" s="404"/>
      <c r="O18" s="404"/>
      <c r="P18" s="404"/>
      <c r="Q18" s="404"/>
      <c r="R18" s="404"/>
    </row>
    <row r="19" spans="1:18" s="5" customFormat="1">
      <c r="A19" s="404"/>
      <c r="B19" s="483"/>
      <c r="C19" s="484"/>
      <c r="D19" s="484"/>
      <c r="E19" s="484"/>
      <c r="F19" s="484"/>
      <c r="G19" s="484"/>
      <c r="H19" s="484"/>
      <c r="I19" s="485"/>
      <c r="J19" s="404"/>
      <c r="K19" s="404"/>
      <c r="L19" s="404"/>
      <c r="M19" s="404"/>
      <c r="N19" s="404"/>
      <c r="O19" s="404"/>
      <c r="P19" s="404"/>
      <c r="Q19" s="404"/>
      <c r="R19" s="404"/>
    </row>
    <row r="20" spans="1:18" s="5" customFormat="1" ht="15" thickBot="1">
      <c r="A20" s="404"/>
      <c r="B20" s="466">
        <f>+B4</f>
        <v>43510</v>
      </c>
      <c r="C20" s="467"/>
      <c r="D20" s="467"/>
      <c r="E20" s="467"/>
      <c r="F20" s="467"/>
      <c r="G20" s="467"/>
      <c r="H20" s="467"/>
      <c r="I20" s="468"/>
      <c r="J20" s="404"/>
      <c r="K20" s="404"/>
      <c r="L20" s="404"/>
      <c r="M20" s="404"/>
      <c r="N20" s="404"/>
      <c r="O20" s="404"/>
      <c r="P20" s="404"/>
      <c r="Q20" s="404"/>
      <c r="R20" s="404"/>
    </row>
    <row r="21" spans="1:18" s="409" customFormat="1" ht="15" thickBot="1">
      <c r="B21" s="408"/>
      <c r="C21" s="408"/>
      <c r="D21" s="408"/>
      <c r="E21" s="408"/>
      <c r="F21" s="408"/>
      <c r="G21" s="408"/>
      <c r="H21" s="408"/>
      <c r="I21" s="408"/>
    </row>
    <row r="22" spans="1:18" s="5" customFormat="1" ht="31.8" thickBot="1">
      <c r="A22" s="404"/>
      <c r="B22" s="425" t="s">
        <v>65</v>
      </c>
      <c r="C22" s="426" t="s">
        <v>66</v>
      </c>
      <c r="D22" s="427" t="s">
        <v>78</v>
      </c>
      <c r="E22" s="427" t="s">
        <v>3</v>
      </c>
      <c r="F22" s="427" t="s">
        <v>4</v>
      </c>
      <c r="G22" s="427" t="s">
        <v>5</v>
      </c>
      <c r="H22" s="427" t="s">
        <v>6</v>
      </c>
      <c r="I22" s="428" t="s">
        <v>26</v>
      </c>
      <c r="J22" s="404"/>
      <c r="K22" s="404"/>
      <c r="L22" s="404"/>
      <c r="M22" s="404"/>
      <c r="N22" s="404"/>
      <c r="O22" s="404"/>
      <c r="P22" s="404"/>
      <c r="Q22" s="404"/>
      <c r="R22" s="404"/>
    </row>
    <row r="23" spans="1:18" s="5" customFormat="1">
      <c r="A23" s="404"/>
      <c r="B23" s="469" t="s">
        <v>123</v>
      </c>
      <c r="C23" s="424" t="s">
        <v>68</v>
      </c>
      <c r="D23" s="84">
        <f>+'Resumen periodo'!E24+'Resumen periodo'!E25</f>
        <v>984.5002101</v>
      </c>
      <c r="E23" s="84">
        <f>+'Resumen periodo'!F24+'Resumen periodo'!F25</f>
        <v>0</v>
      </c>
      <c r="F23" s="84">
        <f>D23+E23</f>
        <v>984.5002101</v>
      </c>
      <c r="G23" s="84">
        <f>+'Resumen periodo'!H24+'Resumen periodo'!H25</f>
        <v>0</v>
      </c>
      <c r="H23" s="90">
        <f t="shared" ref="H23:H26" si="6">F23-G23</f>
        <v>984.5002101</v>
      </c>
      <c r="I23" s="96">
        <f t="shared" ref="I23:I26" si="7">G23/F23</f>
        <v>0</v>
      </c>
      <c r="J23" s="404"/>
      <c r="K23" s="404"/>
      <c r="L23" s="404"/>
      <c r="M23" s="404"/>
      <c r="N23" s="404"/>
      <c r="O23" s="404"/>
      <c r="P23" s="404"/>
      <c r="Q23" s="404"/>
      <c r="R23" s="404"/>
    </row>
    <row r="24" spans="1:18" s="5" customFormat="1">
      <c r="A24" s="404"/>
      <c r="B24" s="469"/>
      <c r="C24" s="85" t="s">
        <v>69</v>
      </c>
      <c r="D24" s="7">
        <f>+'Resumen periodo'!E26+'Resumen periodo'!E27</f>
        <v>3187.9906803420008</v>
      </c>
      <c r="E24" s="7">
        <f>+'Resumen periodo'!F26+'Resumen periodo'!F27</f>
        <v>0</v>
      </c>
      <c r="F24" s="7">
        <f t="shared" ref="F24:F26" si="8">D24+E24</f>
        <v>3187.9906803420008</v>
      </c>
      <c r="G24" s="7">
        <f>+'Resumen periodo'!H26+'Resumen periodo'!H27</f>
        <v>0</v>
      </c>
      <c r="H24" s="86">
        <f t="shared" si="6"/>
        <v>3187.9906803420008</v>
      </c>
      <c r="I24" s="88">
        <f t="shared" si="7"/>
        <v>0</v>
      </c>
      <c r="J24" s="404"/>
      <c r="K24" s="404"/>
      <c r="L24" s="404"/>
      <c r="M24" s="404"/>
      <c r="N24" s="404"/>
      <c r="O24" s="404"/>
      <c r="P24" s="404"/>
      <c r="Q24" s="404"/>
      <c r="R24" s="404"/>
    </row>
    <row r="25" spans="1:18" s="5" customFormat="1">
      <c r="A25" s="404"/>
      <c r="B25" s="469"/>
      <c r="C25" s="85" t="s">
        <v>20</v>
      </c>
      <c r="D25" s="7">
        <f>+'Resumen periodo'!E28</f>
        <v>50</v>
      </c>
      <c r="E25" s="7">
        <f>+'Resumen periodo'!F28</f>
        <v>0</v>
      </c>
      <c r="F25" s="7">
        <f t="shared" si="8"/>
        <v>50</v>
      </c>
      <c r="G25" s="15">
        <v>0.02</v>
      </c>
      <c r="H25" s="86">
        <f>F25-G25</f>
        <v>49.98</v>
      </c>
      <c r="I25" s="88">
        <f t="shared" si="7"/>
        <v>4.0000000000000002E-4</v>
      </c>
      <c r="J25" s="404"/>
      <c r="K25" s="404"/>
      <c r="L25" s="404"/>
      <c r="M25" s="404"/>
      <c r="N25" s="404"/>
      <c r="O25" s="404"/>
      <c r="P25" s="404"/>
      <c r="Q25" s="404"/>
      <c r="R25" s="404"/>
    </row>
    <row r="26" spans="1:18" s="5" customFormat="1" ht="15" thickBot="1">
      <c r="A26" s="404"/>
      <c r="B26" s="469"/>
      <c r="C26" s="85" t="s">
        <v>67</v>
      </c>
      <c r="D26" s="7">
        <v>86</v>
      </c>
      <c r="E26" s="87">
        <v>0</v>
      </c>
      <c r="F26" s="7">
        <f t="shared" si="8"/>
        <v>86</v>
      </c>
      <c r="G26" s="241">
        <v>0</v>
      </c>
      <c r="H26" s="86">
        <f t="shared" si="6"/>
        <v>86</v>
      </c>
      <c r="I26" s="88">
        <f t="shared" si="7"/>
        <v>0</v>
      </c>
      <c r="J26" s="404"/>
      <c r="K26" s="404"/>
      <c r="L26" s="404"/>
      <c r="M26" s="404"/>
      <c r="N26" s="404"/>
      <c r="O26" s="404"/>
      <c r="P26" s="404"/>
      <c r="Q26" s="404"/>
      <c r="R26" s="404"/>
    </row>
    <row r="27" spans="1:18" s="5" customFormat="1" ht="29.4" thickBot="1">
      <c r="A27" s="404"/>
      <c r="B27" s="470"/>
      <c r="C27" s="105" t="s">
        <v>70</v>
      </c>
      <c r="D27" s="78">
        <f>SUM(D23:D26)</f>
        <v>4308.4908904420008</v>
      </c>
      <c r="E27" s="79">
        <f>SUM(E20:E26)</f>
        <v>0</v>
      </c>
      <c r="F27" s="79">
        <f>+D27+E27</f>
        <v>4308.4908904420008</v>
      </c>
      <c r="G27" s="79">
        <f>SUM(G23:G26)</f>
        <v>0.02</v>
      </c>
      <c r="H27" s="79">
        <f>+F27-G27</f>
        <v>4308.4708904420004</v>
      </c>
      <c r="I27" s="80">
        <f>+G27/F27</f>
        <v>4.6419965850149988E-6</v>
      </c>
      <c r="J27" s="404"/>
      <c r="K27" s="404"/>
      <c r="L27" s="404"/>
      <c r="M27" s="404"/>
      <c r="N27" s="404"/>
      <c r="O27" s="404"/>
      <c r="P27" s="404"/>
      <c r="Q27" s="404"/>
      <c r="R27" s="404"/>
    </row>
    <row r="28" spans="1:18" s="5" customFormat="1">
      <c r="A28" s="404"/>
      <c r="J28" s="404"/>
      <c r="K28" s="404"/>
      <c r="L28" s="404"/>
      <c r="M28" s="404"/>
      <c r="N28" s="404"/>
      <c r="O28" s="404"/>
      <c r="P28" s="404"/>
      <c r="Q28" s="404"/>
      <c r="R28" s="404"/>
    </row>
    <row r="29" spans="1:18" s="5" customFormat="1" ht="0.9" customHeight="1">
      <c r="A29" s="404"/>
      <c r="G29" s="175">
        <f>+G27+G16</f>
        <v>0.02</v>
      </c>
      <c r="J29" s="404"/>
      <c r="K29" s="404"/>
      <c r="L29" s="404"/>
      <c r="M29" s="404"/>
      <c r="N29" s="404"/>
      <c r="O29" s="404"/>
      <c r="P29" s="404"/>
      <c r="Q29" s="404"/>
      <c r="R29" s="404"/>
    </row>
    <row r="30" spans="1:18" s="5" customFormat="1">
      <c r="A30" s="404"/>
      <c r="D30" s="175"/>
      <c r="G30" s="175"/>
      <c r="J30" s="404"/>
      <c r="K30" s="404"/>
      <c r="L30" s="404"/>
      <c r="M30" s="404"/>
      <c r="N30" s="404"/>
      <c r="O30" s="404"/>
      <c r="P30" s="404"/>
      <c r="Q30" s="404"/>
      <c r="R30" s="404"/>
    </row>
    <row r="31" spans="1:18" s="5" customFormat="1">
      <c r="A31" s="404"/>
      <c r="G31" s="102">
        <f>+G26+G15</f>
        <v>0</v>
      </c>
      <c r="J31" s="404"/>
      <c r="K31" s="404"/>
      <c r="L31" s="404"/>
      <c r="M31" s="404"/>
      <c r="N31" s="404"/>
      <c r="O31" s="404"/>
      <c r="P31" s="404"/>
      <c r="Q31" s="404"/>
      <c r="R31" s="404"/>
    </row>
    <row r="32" spans="1:18" s="5" customFormat="1">
      <c r="A32" s="404"/>
      <c r="J32" s="404"/>
      <c r="K32" s="404"/>
      <c r="L32" s="404"/>
      <c r="M32" s="404"/>
      <c r="N32" s="404"/>
      <c r="O32" s="404"/>
      <c r="P32" s="404"/>
      <c r="Q32" s="404"/>
      <c r="R32" s="404"/>
    </row>
    <row r="33" spans="1:18" s="5" customFormat="1">
      <c r="A33" s="404"/>
      <c r="J33" s="404"/>
      <c r="K33" s="404"/>
      <c r="L33" s="404"/>
      <c r="M33" s="404"/>
      <c r="N33" s="404"/>
      <c r="O33" s="404"/>
      <c r="P33" s="404"/>
      <c r="Q33" s="404"/>
      <c r="R33" s="404"/>
    </row>
    <row r="34" spans="1:18" s="5" customFormat="1">
      <c r="A34" s="404"/>
      <c r="G34" s="303"/>
      <c r="J34" s="404"/>
      <c r="K34" s="404"/>
      <c r="L34" s="404"/>
      <c r="M34" s="404"/>
      <c r="N34" s="404"/>
      <c r="O34" s="404"/>
      <c r="P34" s="404"/>
      <c r="Q34" s="404"/>
      <c r="R34" s="404"/>
    </row>
    <row r="35" spans="1:18" s="5" customFormat="1">
      <c r="A35" s="404"/>
      <c r="J35" s="404"/>
      <c r="K35" s="404"/>
      <c r="L35" s="404"/>
      <c r="M35" s="404"/>
      <c r="N35" s="404"/>
      <c r="O35" s="404"/>
      <c r="P35" s="404"/>
      <c r="Q35" s="404"/>
      <c r="R35" s="404"/>
    </row>
    <row r="36" spans="1:18" s="5" customFormat="1">
      <c r="A36" s="404"/>
      <c r="J36" s="404"/>
      <c r="K36" s="404"/>
      <c r="L36" s="404"/>
      <c r="M36" s="404"/>
      <c r="N36" s="404"/>
      <c r="O36" s="404"/>
      <c r="P36" s="404"/>
      <c r="Q36" s="404"/>
      <c r="R36" s="404"/>
    </row>
    <row r="37" spans="1:18" s="5" customFormat="1">
      <c r="A37" s="404"/>
      <c r="J37" s="404"/>
      <c r="K37" s="404"/>
      <c r="L37" s="404"/>
      <c r="M37" s="404"/>
      <c r="N37" s="404"/>
      <c r="O37" s="404"/>
      <c r="P37" s="404"/>
      <c r="Q37" s="404"/>
      <c r="R37" s="404"/>
    </row>
    <row r="38" spans="1:18" s="5" customFormat="1">
      <c r="A38" s="404"/>
      <c r="J38" s="404"/>
      <c r="K38" s="404"/>
      <c r="L38" s="404"/>
      <c r="M38" s="404"/>
      <c r="N38" s="404"/>
      <c r="O38" s="404"/>
      <c r="P38" s="404"/>
      <c r="Q38" s="404"/>
      <c r="R38" s="404"/>
    </row>
  </sheetData>
  <mergeCells count="9">
    <mergeCell ref="B20:I20"/>
    <mergeCell ref="B23:B27"/>
    <mergeCell ref="B4:I4"/>
    <mergeCell ref="B2:I2"/>
    <mergeCell ref="B3:I3"/>
    <mergeCell ref="B18:I18"/>
    <mergeCell ref="B19:I19"/>
    <mergeCell ref="B7:B15"/>
    <mergeCell ref="B16:C16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T196"/>
  <sheetViews>
    <sheetView topLeftCell="A13" zoomScale="70" zoomScaleNormal="70" workbookViewId="0">
      <selection activeCell="H34" sqref="H34"/>
    </sheetView>
  </sheetViews>
  <sheetFormatPr baseColWidth="10" defaultRowHeight="14.4"/>
  <cols>
    <col min="1" max="1" width="5.88671875" style="46" customWidth="1"/>
    <col min="2" max="2" width="24.44140625" customWidth="1"/>
    <col min="3" max="3" width="24.109375" customWidth="1"/>
    <col min="4" max="4" width="18.5546875" customWidth="1"/>
    <col min="5" max="5" width="16.109375" customWidth="1"/>
    <col min="6" max="6" width="15.44140625" style="4" customWidth="1"/>
    <col min="7" max="7" width="13.88671875" customWidth="1"/>
    <col min="8" max="8" width="15.109375" customWidth="1"/>
    <col min="9" max="9" width="13.44140625" customWidth="1"/>
    <col min="10" max="10" width="15.109375" customWidth="1"/>
    <col min="11" max="78" width="11.44140625" style="46"/>
    <col min="79" max="306" width="11.44140625" style="3"/>
  </cols>
  <sheetData>
    <row r="1" spans="1:78" s="46" customFormat="1" ht="15" thickBot="1">
      <c r="E1" s="47"/>
      <c r="F1" s="48"/>
    </row>
    <row r="2" spans="1:78" ht="18.600000000000001" customHeight="1">
      <c r="B2" s="491" t="s">
        <v>146</v>
      </c>
      <c r="C2" s="492"/>
      <c r="D2" s="492"/>
      <c r="E2" s="492"/>
      <c r="F2" s="492"/>
      <c r="G2" s="492"/>
      <c r="H2" s="492"/>
      <c r="I2" s="492"/>
      <c r="J2" s="493"/>
    </row>
    <row r="3" spans="1:78" ht="19.8" hidden="1" customHeight="1">
      <c r="B3" s="494"/>
      <c r="C3" s="495"/>
      <c r="D3" s="495"/>
      <c r="E3" s="495"/>
      <c r="F3" s="495"/>
      <c r="G3" s="495"/>
      <c r="H3" s="495"/>
      <c r="I3" s="495"/>
      <c r="J3" s="496"/>
    </row>
    <row r="4" spans="1:78" ht="15.6" customHeight="1">
      <c r="B4" s="501">
        <f>+'Resumen anual'!B4:I4</f>
        <v>43510</v>
      </c>
      <c r="C4" s="502"/>
      <c r="D4" s="502"/>
      <c r="E4" s="502"/>
      <c r="F4" s="502"/>
      <c r="G4" s="502"/>
      <c r="H4" s="502"/>
      <c r="I4" s="502"/>
      <c r="J4" s="503"/>
    </row>
    <row r="5" spans="1:78" ht="35.4" customHeight="1">
      <c r="B5" s="64" t="s">
        <v>13</v>
      </c>
      <c r="C5" s="149" t="s">
        <v>0</v>
      </c>
      <c r="D5" s="149" t="s">
        <v>1</v>
      </c>
      <c r="E5" s="150" t="s">
        <v>2</v>
      </c>
      <c r="F5" s="151" t="s">
        <v>3</v>
      </c>
      <c r="G5" s="149" t="s">
        <v>4</v>
      </c>
      <c r="H5" s="149" t="s">
        <v>5</v>
      </c>
      <c r="I5" s="149" t="s">
        <v>6</v>
      </c>
      <c r="J5" s="152" t="s">
        <v>17</v>
      </c>
    </row>
    <row r="6" spans="1:78" ht="21" customHeight="1">
      <c r="B6" s="518" t="s">
        <v>82</v>
      </c>
      <c r="C6" s="497" t="s">
        <v>38</v>
      </c>
      <c r="D6" s="153" t="s">
        <v>37</v>
      </c>
      <c r="E6" s="49">
        <f>'Control Cuota Artesanal XV-IV'!E7</f>
        <v>4</v>
      </c>
      <c r="F6" s="59">
        <f>'Control Cuota Artesanal XV-IV'!F7</f>
        <v>0</v>
      </c>
      <c r="G6" s="52">
        <f>E6</f>
        <v>4</v>
      </c>
      <c r="H6" s="51">
        <f>'Control Cuota Artesanal XV-IV'!H7</f>
        <v>0</v>
      </c>
      <c r="I6" s="52">
        <f t="shared" ref="I6:I14" si="0">G6-H6</f>
        <v>4</v>
      </c>
      <c r="J6" s="62">
        <f t="shared" ref="J6:J12" si="1">H6/G6</f>
        <v>0</v>
      </c>
    </row>
    <row r="7" spans="1:78" ht="21" customHeight="1">
      <c r="B7" s="518"/>
      <c r="C7" s="498"/>
      <c r="D7" s="57" t="s">
        <v>36</v>
      </c>
      <c r="E7" s="53">
        <f>'Control Cuota Artesanal XV-IV'!E8</f>
        <v>1</v>
      </c>
      <c r="F7" s="60">
        <f>'Control Cuota Artesanal XV-IV'!F8</f>
        <v>0</v>
      </c>
      <c r="G7" s="56">
        <f>E7+I6</f>
        <v>5</v>
      </c>
      <c r="H7" s="55">
        <f>'Control Cuota Artesanal XV-IV'!H8</f>
        <v>0</v>
      </c>
      <c r="I7" s="56">
        <f t="shared" si="0"/>
        <v>5</v>
      </c>
      <c r="J7" s="63">
        <f t="shared" si="1"/>
        <v>0</v>
      </c>
    </row>
    <row r="8" spans="1:78" ht="21" customHeight="1">
      <c r="B8" s="518"/>
      <c r="C8" s="498" t="s">
        <v>63</v>
      </c>
      <c r="D8" s="153" t="s">
        <v>37</v>
      </c>
      <c r="E8" s="154">
        <f>'Control Cuota Artesanal XV-IV'!E9</f>
        <v>54</v>
      </c>
      <c r="F8" s="155">
        <f>'Control Cuota Artesanal XV-IV'!F9</f>
        <v>0</v>
      </c>
      <c r="G8" s="156">
        <f>E8</f>
        <v>54</v>
      </c>
      <c r="H8" s="157">
        <f>'Control Cuota Artesanal XV-IV'!H9</f>
        <v>0</v>
      </c>
      <c r="I8" s="156">
        <f t="shared" si="0"/>
        <v>54</v>
      </c>
      <c r="J8" s="158">
        <f t="shared" si="1"/>
        <v>0</v>
      </c>
    </row>
    <row r="9" spans="1:78" ht="21" customHeight="1">
      <c r="B9" s="518"/>
      <c r="C9" s="499"/>
      <c r="D9" s="58" t="s">
        <v>36</v>
      </c>
      <c r="E9" s="49">
        <f>'Control Cuota Artesanal XV-IV'!E10</f>
        <v>6</v>
      </c>
      <c r="F9" s="59">
        <f>'Control Cuota Artesanal XV-IV'!F10</f>
        <v>0</v>
      </c>
      <c r="G9" s="56">
        <f>E9+I8</f>
        <v>60</v>
      </c>
      <c r="H9" s="51">
        <f>'Control Cuota Artesanal XV-IV'!H10</f>
        <v>0</v>
      </c>
      <c r="I9" s="52">
        <f t="shared" si="0"/>
        <v>60</v>
      </c>
      <c r="J9" s="62">
        <f t="shared" si="1"/>
        <v>0</v>
      </c>
    </row>
    <row r="10" spans="1:78" ht="21" customHeight="1">
      <c r="B10" s="518"/>
      <c r="C10" s="498" t="s">
        <v>64</v>
      </c>
      <c r="D10" s="153" t="s">
        <v>37</v>
      </c>
      <c r="E10" s="154">
        <f>'Control Cuota Artesanal XV-IV'!E15+'Control Cuota Artesanal XV-IV'!E17+'Control Cuota Artesanal XV-IV'!E11+'Control Cuota Artesanal XV-IV'!E13+'Control Cuota Artesanal XV-IV'!E19</f>
        <v>603</v>
      </c>
      <c r="F10" s="155">
        <f>'Control Cuota Artesanal XV-IV'!F15+'Control Cuota Artesanal XV-IV'!F17+'Control Cuota Artesanal XV-IV'!F11+'Control Cuota Artesanal XV-IV'!F13+'Control Cuota Artesanal XV-IV'!F19</f>
        <v>0</v>
      </c>
      <c r="G10" s="156">
        <f>E10+F10</f>
        <v>603</v>
      </c>
      <c r="H10" s="157">
        <f>'Control Cuota Artesanal XV-IV'!H15+'Control Cuota Artesanal XV-IV'!H17+'Control Cuota Artesanal XV-IV'!H11+'Control Cuota Artesanal XV-IV'!H13+'Control Cuota Artesanal XV-IV'!H19</f>
        <v>0</v>
      </c>
      <c r="I10" s="156">
        <f t="shared" si="0"/>
        <v>603</v>
      </c>
      <c r="J10" s="158">
        <f t="shared" si="1"/>
        <v>0</v>
      </c>
    </row>
    <row r="11" spans="1:78" ht="21" customHeight="1">
      <c r="B11" s="518"/>
      <c r="C11" s="500"/>
      <c r="D11" s="57" t="s">
        <v>36</v>
      </c>
      <c r="E11" s="49">
        <f>'Control Cuota Artesanal XV-IV'!E16+'Control Cuota Artesanal XV-IV'!E18+'Control Cuota Artesanal XV-IV'!E12+'Control Cuota Artesanal XV-IV'!E14+'Control Cuota Artesanal XV-IV'!E20</f>
        <v>67.000000000000014</v>
      </c>
      <c r="F11" s="59">
        <f>'Control Cuota Artesanal XV-IV'!F16+'Control Cuota Artesanal XV-IV'!F18+'Control Cuota Artesanal XV-IV'!F12+'Control Cuota Artesanal XV-IV'!F14+'Control Cuota Artesanal XV-IV'!F20</f>
        <v>0</v>
      </c>
      <c r="G11" s="56">
        <f>E11+F11+I10</f>
        <v>670</v>
      </c>
      <c r="H11" s="51">
        <f>'Control Cuota Artesanal XV-IV'!H16+'Control Cuota Artesanal XV-IV'!H18+'Control Cuota Artesanal XV-IV'!H12+'Control Cuota Artesanal XV-IV'!H14+'Control Cuota Artesanal XV-IV'!H20</f>
        <v>0</v>
      </c>
      <c r="I11" s="52">
        <f t="shared" si="0"/>
        <v>670</v>
      </c>
      <c r="J11" s="62">
        <f t="shared" si="1"/>
        <v>0</v>
      </c>
    </row>
    <row r="12" spans="1:78" ht="21" customHeight="1">
      <c r="B12" s="518"/>
      <c r="C12" s="159" t="s">
        <v>41</v>
      </c>
      <c r="D12" s="138" t="s">
        <v>113</v>
      </c>
      <c r="E12" s="154">
        <v>15</v>
      </c>
      <c r="F12" s="160">
        <v>0</v>
      </c>
      <c r="G12" s="156">
        <f>E12</f>
        <v>15</v>
      </c>
      <c r="H12" s="157">
        <v>0</v>
      </c>
      <c r="I12" s="156">
        <f t="shared" si="0"/>
        <v>15</v>
      </c>
      <c r="J12" s="158">
        <f t="shared" si="1"/>
        <v>0</v>
      </c>
    </row>
    <row r="13" spans="1:78" ht="21" customHeight="1">
      <c r="B13" s="518"/>
      <c r="C13" s="497" t="s">
        <v>59</v>
      </c>
      <c r="D13" s="153" t="s">
        <v>37</v>
      </c>
      <c r="E13" s="161">
        <f>+'Control Cuota Ind LTP XV-IV'!E23</f>
        <v>4.9999994999999995</v>
      </c>
      <c r="F13" s="162">
        <f>+'Control Cuota Ind LTP XV-IV'!F23</f>
        <v>0</v>
      </c>
      <c r="G13" s="160">
        <f>E13+F13</f>
        <v>4.9999994999999995</v>
      </c>
      <c r="H13" s="162">
        <f>+'Control Cuota Ind LTP XV-IV'!H23</f>
        <v>0</v>
      </c>
      <c r="I13" s="163">
        <f t="shared" si="0"/>
        <v>4.9999994999999995</v>
      </c>
      <c r="J13" s="164">
        <f>H13/G13</f>
        <v>0</v>
      </c>
    </row>
    <row r="14" spans="1:78" ht="21" customHeight="1">
      <c r="B14" s="518"/>
      <c r="C14" s="497"/>
      <c r="D14" s="57" t="s">
        <v>36</v>
      </c>
      <c r="E14" s="67">
        <f>+'Control Cuota Ind LTP XV-IV'!E24</f>
        <v>0.99999989999999994</v>
      </c>
      <c r="F14" s="50">
        <f>+'Control Cuota Ind LTP XV-IV'!F24</f>
        <v>0</v>
      </c>
      <c r="G14" s="66">
        <f>E14+F14+I13</f>
        <v>5.9999993999999992</v>
      </c>
      <c r="H14" s="50">
        <f>+'Control Cuota Ind LTP XV-IV'!H24</f>
        <v>0</v>
      </c>
      <c r="I14" s="61">
        <f t="shared" si="0"/>
        <v>5.9999993999999992</v>
      </c>
      <c r="J14" s="76">
        <f t="shared" ref="J14:J18" si="2">H14/G14</f>
        <v>0</v>
      </c>
    </row>
    <row r="15" spans="1:78" s="3" customFormat="1" ht="21" customHeight="1">
      <c r="A15" s="46"/>
      <c r="B15" s="518"/>
      <c r="C15" s="506" t="s">
        <v>60</v>
      </c>
      <c r="D15" s="153" t="s">
        <v>37</v>
      </c>
      <c r="E15" s="155">
        <f>+'Control Cuota Ind LTP XV-IV'!K23</f>
        <v>21.999997799999999</v>
      </c>
      <c r="F15" s="162">
        <f>+'Control Cuota Ind LTP XV-IV'!L23</f>
        <v>0</v>
      </c>
      <c r="G15" s="160">
        <f>E15+F15</f>
        <v>21.999997799999999</v>
      </c>
      <c r="H15" s="162">
        <f>+'Control Cuota Ind LTP XV-IV'!N23</f>
        <v>0</v>
      </c>
      <c r="I15" s="154">
        <f t="shared" ref="I15" si="3">G15-H13:H15</f>
        <v>21.999997799999999</v>
      </c>
      <c r="J15" s="164">
        <f t="shared" si="2"/>
        <v>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</row>
    <row r="16" spans="1:78" s="3" customFormat="1" ht="21" customHeight="1">
      <c r="A16" s="46"/>
      <c r="B16" s="518"/>
      <c r="C16" s="507"/>
      <c r="D16" s="57" t="s">
        <v>36</v>
      </c>
      <c r="E16" s="59">
        <f>+'Control Cuota Ind LTP XV-IV'!K24</f>
        <v>2.9999997000000005</v>
      </c>
      <c r="F16" s="54">
        <f>+'Control Cuota Ind LTP XV-IV'!L24</f>
        <v>0</v>
      </c>
      <c r="G16" s="65">
        <f>E16+F16+I15</f>
        <v>24.999997499999999</v>
      </c>
      <c r="H16" s="54">
        <f>+'Control Cuota Ind LTP XV-IV'!N24</f>
        <v>0</v>
      </c>
      <c r="I16" s="53">
        <f t="shared" ref="I16" si="4">G16-H16</f>
        <v>24.999997499999999</v>
      </c>
      <c r="J16" s="77">
        <f t="shared" si="2"/>
        <v>0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</row>
    <row r="17" spans="1:78" s="3" customFormat="1" ht="21" customHeight="1">
      <c r="A17" s="46"/>
      <c r="B17" s="519"/>
      <c r="C17" s="249" t="s">
        <v>132</v>
      </c>
      <c r="D17" s="138" t="s">
        <v>113</v>
      </c>
      <c r="E17" s="139">
        <v>19</v>
      </c>
      <c r="F17" s="59">
        <v>0</v>
      </c>
      <c r="G17" s="66">
        <f>E17+F17</f>
        <v>19</v>
      </c>
      <c r="H17" s="50" t="e">
        <f>+'P.Investigacion-Fauna Acomp'!#REF!</f>
        <v>#REF!</v>
      </c>
      <c r="I17" s="49" t="e">
        <f>G17-H17</f>
        <v>#REF!</v>
      </c>
      <c r="J17" s="76" t="e">
        <f t="shared" ref="J17" si="5">H17/G17</f>
        <v>#REF!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</row>
    <row r="18" spans="1:78" s="3" customFormat="1" ht="21" customHeight="1" thickBot="1">
      <c r="A18" s="46"/>
      <c r="B18" s="520"/>
      <c r="C18" s="514" t="s">
        <v>112</v>
      </c>
      <c r="D18" s="515"/>
      <c r="E18" s="145">
        <f>SUM(E6:E16)</f>
        <v>780.99999689999993</v>
      </c>
      <c r="F18" s="146">
        <f>SUM(F6:F17)</f>
        <v>0</v>
      </c>
      <c r="G18" s="147">
        <f>+E18+F18</f>
        <v>780.99999689999993</v>
      </c>
      <c r="H18" s="146" t="e">
        <f>SUM(H6:H17)</f>
        <v>#REF!</v>
      </c>
      <c r="I18" s="147" t="e">
        <f>+G18-H18</f>
        <v>#REF!</v>
      </c>
      <c r="J18" s="148" t="e">
        <f t="shared" si="2"/>
        <v>#REF!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</row>
    <row r="19" spans="1:78" s="3" customFormat="1" ht="21" customHeight="1" thickBo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</row>
    <row r="20" spans="1:78" s="3" customFormat="1" ht="16.8" customHeight="1">
      <c r="A20" s="46"/>
      <c r="B20" s="508" t="s">
        <v>80</v>
      </c>
      <c r="C20" s="509"/>
      <c r="D20" s="509"/>
      <c r="E20" s="509"/>
      <c r="F20" s="509"/>
      <c r="G20" s="509"/>
      <c r="H20" s="509"/>
      <c r="I20" s="509"/>
      <c r="J20" s="510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</row>
    <row r="21" spans="1:78" s="3" customFormat="1" ht="17.399999999999999" hidden="1" customHeight="1">
      <c r="A21" s="46"/>
      <c r="B21" s="511"/>
      <c r="C21" s="512"/>
      <c r="D21" s="512"/>
      <c r="E21" s="512"/>
      <c r="F21" s="512"/>
      <c r="G21" s="512"/>
      <c r="H21" s="512"/>
      <c r="I21" s="512"/>
      <c r="J21" s="513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</row>
    <row r="22" spans="1:78" s="3" customFormat="1" ht="18.600000000000001" customHeight="1">
      <c r="A22" s="46"/>
      <c r="B22" s="523">
        <f>+'Resumen anual'!B4</f>
        <v>43510</v>
      </c>
      <c r="C22" s="524"/>
      <c r="D22" s="524"/>
      <c r="E22" s="524"/>
      <c r="F22" s="524"/>
      <c r="G22" s="524"/>
      <c r="H22" s="524"/>
      <c r="I22" s="524"/>
      <c r="J22" s="52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</row>
    <row r="23" spans="1:78" s="3" customFormat="1" ht="32.4" customHeight="1">
      <c r="A23" s="46"/>
      <c r="B23" s="165" t="s">
        <v>13</v>
      </c>
      <c r="C23" s="149" t="s">
        <v>0</v>
      </c>
      <c r="D23" s="166" t="s">
        <v>1</v>
      </c>
      <c r="E23" s="150" t="s">
        <v>79</v>
      </c>
      <c r="F23" s="151" t="s">
        <v>3</v>
      </c>
      <c r="G23" s="149" t="s">
        <v>4</v>
      </c>
      <c r="H23" s="167" t="s">
        <v>5</v>
      </c>
      <c r="I23" s="149" t="s">
        <v>6</v>
      </c>
      <c r="J23" s="168" t="s">
        <v>17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</row>
    <row r="24" spans="1:78" s="3" customFormat="1" ht="21" customHeight="1">
      <c r="A24" s="46"/>
      <c r="B24" s="516" t="s">
        <v>83</v>
      </c>
      <c r="C24" s="521" t="s">
        <v>61</v>
      </c>
      <c r="D24" s="153" t="s">
        <v>37</v>
      </c>
      <c r="E24" s="69">
        <f>+'Control Cuota Licitada V-VIII'!F39</f>
        <v>886.05018909</v>
      </c>
      <c r="F24" s="69">
        <f>+'Control Cuota Licitada V-VIII'!G39</f>
        <v>0</v>
      </c>
      <c r="G24" s="169">
        <f>E24+F24</f>
        <v>886.05018909</v>
      </c>
      <c r="H24" s="73">
        <f>+'Control Cuota Licitada V-VIII'!I39</f>
        <v>0</v>
      </c>
      <c r="I24" s="74">
        <f t="shared" ref="I24:I27" si="6">G24-H24</f>
        <v>886.05018909</v>
      </c>
      <c r="J24" s="68">
        <f t="shared" ref="J24:J30" si="7">H24/G24</f>
        <v>0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</row>
    <row r="25" spans="1:78" s="3" customFormat="1" ht="21" customHeight="1">
      <c r="A25" s="46"/>
      <c r="B25" s="516"/>
      <c r="C25" s="521"/>
      <c r="D25" s="57" t="s">
        <v>36</v>
      </c>
      <c r="E25" s="70">
        <f>+'Control Cuota Licitada V-VIII'!F40</f>
        <v>98.450021009999986</v>
      </c>
      <c r="F25" s="70">
        <f>+'Control Cuota Licitada V-VIII'!G40</f>
        <v>0</v>
      </c>
      <c r="G25" s="70">
        <f>E25+F25+I24</f>
        <v>984.5002101</v>
      </c>
      <c r="H25" s="71">
        <f>+'Control Cuota Licitada V-VIII'!I40</f>
        <v>0</v>
      </c>
      <c r="I25" s="75">
        <f t="shared" si="6"/>
        <v>984.5002101</v>
      </c>
      <c r="J25" s="72">
        <f t="shared" si="7"/>
        <v>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</row>
    <row r="26" spans="1:78" s="3" customFormat="1" ht="21" customHeight="1">
      <c r="A26" s="46"/>
      <c r="B26" s="516"/>
      <c r="C26" s="504" t="s">
        <v>62</v>
      </c>
      <c r="D26" s="58" t="s">
        <v>37</v>
      </c>
      <c r="E26" s="69">
        <f>+'Control Cuota Licitada V-VIII'!L39</f>
        <v>2869.3706123460006</v>
      </c>
      <c r="F26" s="69">
        <f>+'Control Cuota Licitada V-VIII'!M39</f>
        <v>0</v>
      </c>
      <c r="G26" s="169">
        <f>E26+F26</f>
        <v>2869.3706123460006</v>
      </c>
      <c r="H26" s="73">
        <f>+'Control Cuota Licitada V-VIII'!O39</f>
        <v>0</v>
      </c>
      <c r="I26" s="74">
        <f t="shared" si="6"/>
        <v>2869.3706123460006</v>
      </c>
      <c r="J26" s="68">
        <f t="shared" si="7"/>
        <v>0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</row>
    <row r="27" spans="1:78" s="3" customFormat="1" ht="21" customHeight="1">
      <c r="A27" s="46"/>
      <c r="B27" s="516"/>
      <c r="C27" s="505"/>
      <c r="D27" s="58" t="s">
        <v>36</v>
      </c>
      <c r="E27" s="69">
        <f>+'Control Cuota Licitada V-VIII'!L40</f>
        <v>318.62006799600005</v>
      </c>
      <c r="F27" s="69">
        <f>+'Control Cuota Licitada V-VIII'!M40</f>
        <v>0</v>
      </c>
      <c r="G27" s="69">
        <f>E27+F27+I26</f>
        <v>3187.9906803420008</v>
      </c>
      <c r="H27" s="73">
        <f>+'Control Cuota Licitada V-VIII'!O40</f>
        <v>0</v>
      </c>
      <c r="I27" s="74">
        <f t="shared" si="6"/>
        <v>3187.9906803420008</v>
      </c>
      <c r="J27" s="68">
        <f t="shared" si="7"/>
        <v>0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</row>
    <row r="28" spans="1:78" s="3" customFormat="1" ht="21" customHeight="1">
      <c r="A28" s="46"/>
      <c r="B28" s="516"/>
      <c r="C28" s="177" t="s">
        <v>115</v>
      </c>
      <c r="D28" s="141" t="s">
        <v>113</v>
      </c>
      <c r="E28" s="142">
        <v>50</v>
      </c>
      <c r="F28" s="142">
        <v>0</v>
      </c>
      <c r="G28" s="142">
        <f>+E28+F28</f>
        <v>50</v>
      </c>
      <c r="H28" s="170">
        <v>0.71000000000000008</v>
      </c>
      <c r="I28" s="143">
        <f t="shared" ref="I28:I29" si="8">G28-H28</f>
        <v>49.29</v>
      </c>
      <c r="J28" s="144">
        <f t="shared" ref="J28:J29" si="9">H28/G28</f>
        <v>1.4200000000000001E-2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</row>
    <row r="29" spans="1:78" s="3" customFormat="1" ht="21" customHeight="1">
      <c r="A29" s="46"/>
      <c r="B29" s="516"/>
      <c r="C29" s="243" t="s">
        <v>133</v>
      </c>
      <c r="D29" s="141" t="s">
        <v>113</v>
      </c>
      <c r="E29" s="248">
        <v>86</v>
      </c>
      <c r="F29" s="87">
        <v>0</v>
      </c>
      <c r="G29" s="87">
        <f t="shared" ref="G29" si="10">E29+F29</f>
        <v>86</v>
      </c>
      <c r="H29" s="248" t="e">
        <f>+'P.Investigacion-Fauna Acomp'!#REF!</f>
        <v>#REF!</v>
      </c>
      <c r="I29" s="244" t="e">
        <f t="shared" si="8"/>
        <v>#REF!</v>
      </c>
      <c r="J29" s="245" t="e">
        <f t="shared" si="9"/>
        <v>#REF!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</row>
    <row r="30" spans="1:78" s="3" customFormat="1" ht="21" customHeight="1" thickBot="1">
      <c r="A30" s="46"/>
      <c r="B30" s="517"/>
      <c r="C30" s="514" t="s">
        <v>114</v>
      </c>
      <c r="D30" s="522"/>
      <c r="E30" s="147">
        <f>SUM(E23:E29)</f>
        <v>4308.4908904420008</v>
      </c>
      <c r="F30" s="147">
        <f>SUM(F24:F29)</f>
        <v>0</v>
      </c>
      <c r="G30" s="147">
        <f>+E30+F30</f>
        <v>4308.4908904420008</v>
      </c>
      <c r="H30" s="146" t="e">
        <f>SUM(H24:H29)</f>
        <v>#REF!</v>
      </c>
      <c r="I30" s="147" t="e">
        <f>+G30-H30</f>
        <v>#REF!</v>
      </c>
      <c r="J30" s="148" t="e">
        <f t="shared" si="7"/>
        <v>#REF!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</row>
    <row r="31" spans="1:78" s="3" customFormat="1" ht="21" customHeight="1">
      <c r="A31" s="46"/>
      <c r="B31" s="46"/>
      <c r="C31" s="46"/>
      <c r="D31" s="46"/>
      <c r="E31" s="46"/>
      <c r="F31" s="48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</row>
    <row r="32" spans="1:78" s="3" customFormat="1" ht="21" customHeight="1">
      <c r="A32" s="46"/>
      <c r="B32" s="46"/>
      <c r="C32" s="46"/>
      <c r="D32" s="46"/>
      <c r="E32" s="176"/>
      <c r="F32" s="48"/>
      <c r="G32" s="46"/>
      <c r="H32" s="103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</row>
    <row r="33" spans="1:78" s="3" customFormat="1" ht="21" customHeight="1">
      <c r="A33" s="46"/>
      <c r="B33" s="46"/>
      <c r="C33" s="46"/>
      <c r="D33" s="46"/>
      <c r="E33" s="48"/>
      <c r="F33" s="48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</row>
    <row r="34" spans="1:78" s="3" customFormat="1" ht="21" customHeight="1">
      <c r="A34" s="46"/>
      <c r="B34" s="46"/>
      <c r="C34" s="46"/>
      <c r="D34" s="46"/>
      <c r="E34" s="46"/>
      <c r="F34" s="48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</row>
    <row r="35" spans="1:78" s="3" customFormat="1" ht="21" customHeight="1">
      <c r="A35" s="46"/>
      <c r="B35" s="46"/>
      <c r="C35" s="46"/>
      <c r="D35" s="46"/>
      <c r="E35" s="46"/>
      <c r="F35" s="48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</row>
    <row r="36" spans="1:78" s="3" customFormat="1" ht="21" customHeight="1">
      <c r="A36" s="46"/>
      <c r="B36" s="46"/>
      <c r="C36" s="46"/>
      <c r="D36" s="46"/>
      <c r="E36" s="46"/>
      <c r="F36" s="48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</row>
    <row r="37" spans="1:78" s="3" customFormat="1" ht="21" customHeight="1">
      <c r="A37" s="46"/>
      <c r="B37" s="46"/>
      <c r="C37" s="46"/>
      <c r="D37" s="46"/>
      <c r="E37" s="46"/>
      <c r="F37" s="48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</row>
    <row r="38" spans="1:78" s="3" customFormat="1" ht="21" customHeight="1">
      <c r="A38" s="46"/>
      <c r="B38" s="46"/>
      <c r="C38" s="46"/>
      <c r="D38" s="46"/>
      <c r="E38" s="46"/>
      <c r="F38" s="4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</row>
    <row r="39" spans="1:78" s="3" customFormat="1" ht="21" customHeight="1">
      <c r="A39" s="46"/>
      <c r="B39" s="46"/>
      <c r="C39" s="46"/>
      <c r="D39" s="46"/>
      <c r="E39" s="46"/>
      <c r="F39" s="48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</row>
    <row r="40" spans="1:78" s="3" customFormat="1" ht="21" customHeight="1">
      <c r="A40" s="46"/>
      <c r="B40" s="46"/>
      <c r="C40" s="46"/>
      <c r="D40" s="46"/>
      <c r="E40" s="46"/>
      <c r="F40" s="48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</row>
    <row r="41" spans="1:78" s="3" customFormat="1" ht="21" customHeight="1">
      <c r="A41" s="46"/>
      <c r="B41" s="46"/>
      <c r="C41" s="46"/>
      <c r="D41" s="46"/>
      <c r="E41" s="46"/>
      <c r="F41" s="4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</row>
    <row r="42" spans="1:78" s="3" customFormat="1" ht="21" customHeight="1">
      <c r="A42" s="46"/>
      <c r="B42" s="46"/>
      <c r="C42" s="46"/>
      <c r="D42" s="46"/>
      <c r="E42" s="46"/>
      <c r="F42" s="4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</row>
    <row r="43" spans="1:78" s="3" customFormat="1" ht="21" customHeight="1">
      <c r="A43" s="46"/>
      <c r="B43" s="46"/>
      <c r="C43" s="46"/>
      <c r="D43" s="46"/>
      <c r="E43" s="46"/>
      <c r="F43" s="48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</row>
    <row r="44" spans="1:78" s="3" customFormat="1" ht="21" customHeight="1">
      <c r="A44" s="46"/>
      <c r="B44" s="46"/>
      <c r="C44" s="46"/>
      <c r="D44" s="46"/>
      <c r="E44" s="46"/>
      <c r="F44" s="48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</row>
    <row r="45" spans="1:78" s="3" customFormat="1" ht="21" customHeight="1">
      <c r="A45" s="46"/>
      <c r="B45" s="46"/>
      <c r="C45" s="46"/>
      <c r="D45" s="46"/>
      <c r="E45" s="46"/>
      <c r="F45" s="48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</row>
    <row r="46" spans="1:78" s="3" customFormat="1" ht="21" customHeight="1">
      <c r="A46" s="46"/>
      <c r="B46" s="46"/>
      <c r="C46" s="46"/>
      <c r="D46" s="46"/>
      <c r="E46" s="46"/>
      <c r="F46" s="48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</row>
    <row r="47" spans="1:78" s="3" customFormat="1" ht="21" customHeight="1">
      <c r="A47" s="46"/>
      <c r="B47" s="46"/>
      <c r="C47" s="46"/>
      <c r="D47" s="46"/>
      <c r="E47" s="46"/>
      <c r="F47" s="48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</row>
    <row r="48" spans="1:78" s="3" customFormat="1" ht="21" customHeight="1">
      <c r="A48" s="46"/>
      <c r="B48" s="46"/>
      <c r="C48" s="46"/>
      <c r="D48" s="46"/>
      <c r="E48" s="46"/>
      <c r="F48" s="48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</row>
    <row r="49" spans="1:78" s="3" customFormat="1" ht="21" customHeight="1">
      <c r="A49" s="46"/>
      <c r="B49" s="46"/>
      <c r="C49" s="46"/>
      <c r="D49" s="46"/>
      <c r="E49" s="46"/>
      <c r="F49" s="48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</row>
    <row r="50" spans="1:78" s="3" customFormat="1" ht="21" customHeight="1">
      <c r="A50" s="46"/>
      <c r="B50" s="46"/>
      <c r="C50" s="46"/>
      <c r="D50" s="46"/>
      <c r="E50" s="46"/>
      <c r="F50" s="48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</row>
    <row r="51" spans="1:78" s="3" customFormat="1" ht="21" customHeight="1">
      <c r="A51" s="46"/>
      <c r="B51" s="46"/>
      <c r="C51" s="46"/>
      <c r="D51" s="46"/>
      <c r="E51" s="46"/>
      <c r="F51" s="48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</row>
    <row r="52" spans="1:78" s="3" customFormat="1" ht="21" customHeight="1">
      <c r="A52" s="46"/>
      <c r="B52" s="46"/>
      <c r="C52" s="46"/>
      <c r="D52" s="46"/>
      <c r="E52" s="46"/>
      <c r="F52" s="48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</row>
    <row r="53" spans="1:78" s="3" customFormat="1" ht="21" customHeight="1">
      <c r="A53" s="46"/>
      <c r="B53" s="46"/>
      <c r="C53" s="46"/>
      <c r="D53" s="46"/>
      <c r="E53" s="46"/>
      <c r="F53" s="48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</row>
    <row r="54" spans="1:78" s="3" customFormat="1" ht="21" customHeight="1">
      <c r="A54" s="46"/>
      <c r="B54" s="46"/>
      <c r="C54" s="46"/>
      <c r="D54" s="46"/>
      <c r="E54" s="46"/>
      <c r="F54" s="48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</row>
    <row r="55" spans="1:78" s="3" customFormat="1" ht="21" customHeight="1">
      <c r="A55" s="46"/>
      <c r="B55" s="46"/>
      <c r="C55" s="46"/>
      <c r="D55" s="46"/>
      <c r="E55" s="46"/>
      <c r="F55" s="48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</row>
    <row r="56" spans="1:78" s="3" customFormat="1" ht="21" customHeight="1">
      <c r="A56" s="46"/>
      <c r="B56" s="46"/>
      <c r="C56" s="46"/>
      <c r="D56" s="46"/>
      <c r="E56" s="46"/>
      <c r="F56" s="48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</row>
    <row r="57" spans="1:78" s="3" customFormat="1" ht="21" customHeight="1">
      <c r="A57" s="46"/>
      <c r="B57" s="46"/>
      <c r="C57" s="46"/>
      <c r="D57" s="46"/>
      <c r="E57" s="46"/>
      <c r="F57" s="48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</row>
    <row r="58" spans="1:78" s="3" customFormat="1" ht="21" customHeight="1">
      <c r="A58" s="46"/>
      <c r="B58" s="46"/>
      <c r="C58" s="46"/>
      <c r="D58" s="46"/>
      <c r="E58" s="46"/>
      <c r="F58" s="48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</row>
    <row r="59" spans="1:78" s="3" customFormat="1" ht="21" customHeight="1">
      <c r="A59" s="46"/>
      <c r="B59" s="46"/>
      <c r="C59" s="46"/>
      <c r="D59" s="46"/>
      <c r="E59" s="46"/>
      <c r="F59" s="48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</row>
    <row r="60" spans="1:78" s="3" customFormat="1" ht="21" customHeight="1">
      <c r="A60" s="46"/>
      <c r="B60" s="46"/>
      <c r="C60" s="46"/>
      <c r="D60" s="46"/>
      <c r="E60" s="46"/>
      <c r="F60" s="48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</row>
    <row r="61" spans="1:78" s="3" customFormat="1" ht="21" customHeight="1">
      <c r="A61" s="46"/>
      <c r="B61" s="46"/>
      <c r="C61" s="46"/>
      <c r="D61" s="46"/>
      <c r="E61" s="46"/>
      <c r="F61" s="48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</row>
    <row r="62" spans="1:78" s="3" customFormat="1" ht="21" customHeight="1">
      <c r="A62" s="46"/>
      <c r="B62" s="46"/>
      <c r="C62" s="46"/>
      <c r="D62" s="46"/>
      <c r="E62" s="46"/>
      <c r="F62" s="48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</row>
    <row r="63" spans="1:78" s="3" customFormat="1" ht="21" customHeight="1">
      <c r="A63" s="46"/>
      <c r="B63" s="46"/>
      <c r="C63" s="46"/>
      <c r="D63" s="46"/>
      <c r="E63" s="46"/>
      <c r="F63" s="48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</row>
    <row r="64" spans="1:78" s="3" customFormat="1" ht="21" customHeight="1">
      <c r="A64" s="46"/>
      <c r="B64" s="46"/>
      <c r="C64" s="46"/>
      <c r="D64" s="46"/>
      <c r="E64" s="46"/>
      <c r="F64" s="48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</row>
    <row r="65" spans="1:78" s="3" customFormat="1" ht="21" customHeight="1">
      <c r="A65" s="46"/>
      <c r="B65" s="46"/>
      <c r="C65" s="46"/>
      <c r="D65" s="46"/>
      <c r="E65" s="46"/>
      <c r="F65" s="48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</row>
    <row r="66" spans="1:78" s="3" customFormat="1" ht="21" customHeight="1">
      <c r="A66" s="46"/>
      <c r="B66" s="46"/>
      <c r="C66" s="46"/>
      <c r="D66" s="46"/>
      <c r="E66" s="46"/>
      <c r="F66" s="48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</row>
    <row r="67" spans="1:78" s="3" customFormat="1" ht="21" customHeight="1">
      <c r="A67" s="46"/>
      <c r="B67" s="46"/>
      <c r="C67" s="46"/>
      <c r="D67" s="46"/>
      <c r="E67" s="46"/>
      <c r="F67" s="48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</row>
    <row r="68" spans="1:78" s="3" customFormat="1" ht="21" customHeight="1">
      <c r="A68" s="46"/>
      <c r="B68" s="46"/>
      <c r="C68" s="46"/>
      <c r="D68" s="46"/>
      <c r="E68" s="46"/>
      <c r="F68" s="48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</row>
    <row r="69" spans="1:78" s="3" customFormat="1" ht="21" customHeight="1">
      <c r="A69" s="46"/>
      <c r="B69" s="46"/>
      <c r="C69" s="46"/>
      <c r="D69" s="46"/>
      <c r="E69" s="46"/>
      <c r="F69" s="48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</row>
    <row r="70" spans="1:78" s="3" customFormat="1" ht="21" customHeight="1">
      <c r="A70" s="46"/>
      <c r="B70" s="46"/>
      <c r="C70" s="46"/>
      <c r="D70" s="46"/>
      <c r="E70" s="46"/>
      <c r="F70" s="48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</row>
    <row r="71" spans="1:78" s="3" customFormat="1" ht="21" customHeight="1">
      <c r="A71" s="46"/>
      <c r="B71" s="46"/>
      <c r="C71" s="46"/>
      <c r="D71" s="46"/>
      <c r="E71" s="46"/>
      <c r="F71" s="48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</row>
    <row r="72" spans="1:78" s="3" customFormat="1" ht="21" customHeight="1">
      <c r="A72" s="46"/>
      <c r="B72" s="46"/>
      <c r="C72" s="46"/>
      <c r="D72" s="46"/>
      <c r="E72" s="46"/>
      <c r="F72" s="48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</row>
    <row r="73" spans="1:78" s="3" customFormat="1" ht="21" customHeight="1">
      <c r="A73" s="46"/>
      <c r="B73" s="46"/>
      <c r="C73" s="46"/>
      <c r="D73" s="46"/>
      <c r="E73" s="46"/>
      <c r="F73" s="48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</row>
    <row r="74" spans="1:78" s="3" customFormat="1" ht="21" customHeight="1">
      <c r="A74" s="46"/>
      <c r="B74" s="46"/>
      <c r="C74" s="46"/>
      <c r="D74" s="46"/>
      <c r="E74" s="46"/>
      <c r="F74" s="48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</row>
    <row r="75" spans="1:78" s="3" customFormat="1" ht="21" customHeight="1">
      <c r="A75" s="46"/>
      <c r="B75" s="46"/>
      <c r="C75" s="46"/>
      <c r="D75" s="46"/>
      <c r="E75" s="46"/>
      <c r="F75" s="48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</row>
    <row r="76" spans="1:78" s="3" customFormat="1" ht="21" customHeight="1">
      <c r="A76" s="46"/>
      <c r="B76" s="46"/>
      <c r="C76" s="46"/>
      <c r="D76" s="46"/>
      <c r="E76" s="46"/>
      <c r="F76" s="48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</row>
    <row r="77" spans="1:78" s="3" customFormat="1" ht="21" customHeight="1">
      <c r="A77" s="46"/>
      <c r="B77" s="46"/>
      <c r="C77" s="46"/>
      <c r="D77" s="46"/>
      <c r="E77" s="46"/>
      <c r="F77" s="48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</row>
    <row r="78" spans="1:78" s="3" customFormat="1" ht="21" customHeight="1">
      <c r="A78" s="46"/>
      <c r="B78" s="46"/>
      <c r="C78" s="46"/>
      <c r="D78" s="46"/>
      <c r="E78" s="46"/>
      <c r="F78" s="48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</row>
    <row r="79" spans="1:78" s="3" customFormat="1" ht="21" customHeight="1">
      <c r="A79" s="46"/>
      <c r="B79" s="46"/>
      <c r="C79" s="46"/>
      <c r="D79" s="46"/>
      <c r="E79" s="46"/>
      <c r="F79" s="48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</row>
    <row r="80" spans="1:78" s="3" customFormat="1" ht="21" customHeight="1">
      <c r="A80" s="46"/>
      <c r="B80" s="46"/>
      <c r="C80" s="46"/>
      <c r="D80" s="46"/>
      <c r="E80" s="46"/>
      <c r="F80" s="48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</row>
    <row r="81" spans="1:78" s="3" customFormat="1" ht="21" customHeight="1">
      <c r="A81" s="46"/>
      <c r="B81" s="46"/>
      <c r="C81" s="46"/>
      <c r="D81" s="46"/>
      <c r="E81" s="46"/>
      <c r="F81" s="48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</row>
    <row r="82" spans="1:78" s="3" customFormat="1" ht="21" customHeight="1">
      <c r="A82" s="46"/>
      <c r="B82" s="46"/>
      <c r="C82" s="46"/>
      <c r="D82" s="46"/>
      <c r="E82" s="46"/>
      <c r="F82" s="48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</row>
    <row r="83" spans="1:78" s="3" customFormat="1" ht="21" customHeight="1">
      <c r="A83" s="46"/>
      <c r="B83" s="46"/>
      <c r="C83" s="46"/>
      <c r="D83" s="46"/>
      <c r="E83" s="46"/>
      <c r="F83" s="48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</row>
    <row r="84" spans="1:78" s="3" customFormat="1" ht="21" customHeight="1">
      <c r="A84" s="46"/>
      <c r="B84" s="46"/>
      <c r="C84" s="46"/>
      <c r="D84" s="46"/>
      <c r="E84" s="46"/>
      <c r="F84" s="48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</row>
    <row r="85" spans="1:78" s="3" customFormat="1" ht="21" customHeight="1">
      <c r="A85" s="46"/>
      <c r="B85" s="46"/>
      <c r="C85" s="46"/>
      <c r="D85" s="46"/>
      <c r="E85" s="46"/>
      <c r="F85" s="48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</row>
    <row r="86" spans="1:78" s="3" customFormat="1" ht="21" customHeight="1">
      <c r="A86" s="46"/>
      <c r="B86" s="46"/>
      <c r="C86" s="46"/>
      <c r="D86" s="46"/>
      <c r="E86" s="46"/>
      <c r="F86" s="48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</row>
    <row r="87" spans="1:78" s="3" customFormat="1" ht="21" customHeight="1">
      <c r="A87" s="46"/>
      <c r="B87" s="46"/>
      <c r="C87" s="46"/>
      <c r="D87" s="46"/>
      <c r="E87" s="46"/>
      <c r="F87" s="48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</row>
    <row r="88" spans="1:78" s="3" customFormat="1" ht="21" customHeight="1">
      <c r="A88" s="46"/>
      <c r="B88" s="46"/>
      <c r="C88" s="46"/>
      <c r="D88" s="46"/>
      <c r="E88" s="46"/>
      <c r="F88" s="48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</row>
    <row r="89" spans="1:78" s="3" customFormat="1" ht="21" customHeight="1">
      <c r="A89" s="46"/>
      <c r="B89" s="46"/>
      <c r="C89" s="46"/>
      <c r="D89" s="46"/>
      <c r="E89" s="46"/>
      <c r="F89" s="48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</row>
    <row r="90" spans="1:78" s="3" customFormat="1" ht="21" customHeight="1">
      <c r="A90" s="46"/>
      <c r="B90" s="46"/>
      <c r="C90" s="46"/>
      <c r="D90" s="46"/>
      <c r="E90" s="46"/>
      <c r="F90" s="48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</row>
    <row r="91" spans="1:78" s="3" customFormat="1" ht="21" customHeight="1">
      <c r="A91" s="46"/>
      <c r="B91" s="46"/>
      <c r="C91" s="46"/>
      <c r="D91" s="46"/>
      <c r="E91" s="46"/>
      <c r="F91" s="48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</row>
    <row r="92" spans="1:78" s="3" customFormat="1" ht="21" customHeight="1">
      <c r="A92" s="46"/>
      <c r="B92" s="46"/>
      <c r="C92" s="46"/>
      <c r="D92" s="46"/>
      <c r="E92" s="46"/>
      <c r="F92" s="48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</row>
    <row r="93" spans="1:78" s="3" customFormat="1" ht="21" customHeight="1">
      <c r="A93" s="46"/>
      <c r="B93" s="46"/>
      <c r="C93" s="46"/>
      <c r="D93" s="46"/>
      <c r="E93" s="46"/>
      <c r="F93" s="48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</row>
    <row r="94" spans="1:78" s="3" customFormat="1" ht="21" customHeight="1">
      <c r="A94" s="46"/>
      <c r="B94" s="46"/>
      <c r="C94" s="46"/>
      <c r="D94" s="46"/>
      <c r="E94" s="46"/>
      <c r="F94" s="48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</row>
    <row r="95" spans="1:78" s="3" customFormat="1" ht="21" customHeight="1">
      <c r="A95" s="46"/>
      <c r="B95" s="46"/>
      <c r="C95" s="46"/>
      <c r="D95" s="46"/>
      <c r="E95" s="46"/>
      <c r="F95" s="48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</row>
    <row r="96" spans="1:78" s="3" customFormat="1" ht="21" customHeight="1">
      <c r="A96" s="46"/>
      <c r="B96" s="46"/>
      <c r="C96" s="46"/>
      <c r="D96" s="46"/>
      <c r="E96" s="46"/>
      <c r="F96" s="48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</row>
    <row r="97" spans="1:78" s="3" customFormat="1" ht="21" customHeight="1">
      <c r="A97" s="46"/>
      <c r="B97" s="46"/>
      <c r="C97" s="46"/>
      <c r="D97" s="46"/>
      <c r="E97" s="46"/>
      <c r="F97" s="48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</row>
    <row r="98" spans="1:78" s="3" customFormat="1" ht="21" customHeight="1">
      <c r="A98" s="46"/>
      <c r="B98" s="46"/>
      <c r="C98" s="46"/>
      <c r="D98" s="46"/>
      <c r="E98" s="46"/>
      <c r="F98" s="48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</row>
    <row r="99" spans="1:78" s="3" customFormat="1" ht="21" customHeight="1">
      <c r="A99" s="46"/>
      <c r="B99" s="46"/>
      <c r="C99" s="46"/>
      <c r="D99" s="46"/>
      <c r="E99" s="46"/>
      <c r="F99" s="48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</row>
    <row r="100" spans="1:78" s="3" customFormat="1" ht="21" customHeight="1">
      <c r="A100" s="46"/>
      <c r="B100" s="46"/>
      <c r="C100" s="46"/>
      <c r="D100" s="46"/>
      <c r="E100" s="46"/>
      <c r="F100" s="48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</row>
    <row r="101" spans="1:78" s="3" customFormat="1" ht="21" customHeight="1">
      <c r="A101" s="46"/>
      <c r="B101" s="46"/>
      <c r="C101" s="46"/>
      <c r="D101" s="46"/>
      <c r="E101" s="46"/>
      <c r="F101" s="48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</row>
    <row r="102" spans="1:78" s="3" customFormat="1" ht="21" customHeight="1">
      <c r="A102" s="46"/>
      <c r="B102" s="46"/>
      <c r="C102" s="46"/>
      <c r="D102" s="46"/>
      <c r="E102" s="46"/>
      <c r="F102" s="48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</row>
    <row r="103" spans="1:78" s="3" customFormat="1" ht="21" customHeight="1">
      <c r="A103" s="46"/>
      <c r="B103" s="46"/>
      <c r="C103" s="46"/>
      <c r="D103" s="46"/>
      <c r="E103" s="46"/>
      <c r="F103" s="48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</row>
    <row r="104" spans="1:78" s="3" customFormat="1" ht="21" customHeight="1">
      <c r="A104" s="46"/>
      <c r="B104" s="46"/>
      <c r="C104" s="46"/>
      <c r="D104" s="46"/>
      <c r="E104" s="46"/>
      <c r="F104" s="48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</row>
    <row r="105" spans="1:78" s="3" customFormat="1" ht="21" customHeight="1">
      <c r="A105" s="46"/>
      <c r="B105" s="46"/>
      <c r="C105" s="46"/>
      <c r="D105" s="46"/>
      <c r="E105" s="46"/>
      <c r="F105" s="48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</row>
    <row r="106" spans="1:78" s="3" customFormat="1" ht="21" customHeight="1">
      <c r="A106" s="46"/>
      <c r="B106" s="46"/>
      <c r="C106" s="46"/>
      <c r="D106" s="46"/>
      <c r="E106" s="46"/>
      <c r="F106" s="48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</row>
    <row r="107" spans="1:78" s="3" customFormat="1" ht="21" customHeight="1">
      <c r="A107" s="46"/>
      <c r="B107" s="46"/>
      <c r="C107" s="46"/>
      <c r="D107" s="46"/>
      <c r="E107" s="46"/>
      <c r="F107" s="48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</row>
    <row r="108" spans="1:78" s="3" customFormat="1" ht="21" customHeight="1">
      <c r="A108" s="46"/>
      <c r="B108" s="46"/>
      <c r="C108" s="46"/>
      <c r="D108" s="46"/>
      <c r="E108" s="46"/>
      <c r="F108" s="48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</row>
    <row r="109" spans="1:78" s="3" customFormat="1" ht="21" customHeight="1">
      <c r="A109" s="46"/>
      <c r="B109" s="46"/>
      <c r="C109" s="46"/>
      <c r="D109" s="46"/>
      <c r="E109" s="46"/>
      <c r="F109" s="48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</row>
    <row r="110" spans="1:78" s="3" customFormat="1" ht="21" customHeight="1">
      <c r="A110" s="46"/>
      <c r="B110" s="46"/>
      <c r="C110" s="46"/>
      <c r="D110" s="46"/>
      <c r="E110" s="46"/>
      <c r="F110" s="48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</row>
    <row r="111" spans="1:78" s="3" customFormat="1" ht="21" customHeight="1">
      <c r="A111" s="46"/>
      <c r="B111" s="46"/>
      <c r="C111" s="46"/>
      <c r="D111" s="46"/>
      <c r="E111" s="46"/>
      <c r="F111" s="48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</row>
    <row r="112" spans="1:78" s="3" customFormat="1" ht="21" customHeight="1">
      <c r="A112" s="46"/>
      <c r="B112" s="46"/>
      <c r="C112" s="46"/>
      <c r="D112" s="46"/>
      <c r="E112" s="46"/>
      <c r="F112" s="48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</row>
    <row r="113" spans="1:78" s="3" customFormat="1" ht="21" customHeight="1">
      <c r="A113" s="46"/>
      <c r="B113" s="46"/>
      <c r="C113" s="46"/>
      <c r="D113" s="46"/>
      <c r="E113" s="46"/>
      <c r="F113" s="48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</row>
    <row r="114" spans="1:78" s="3" customFormat="1">
      <c r="A114" s="46"/>
      <c r="B114" s="46"/>
      <c r="C114" s="46"/>
      <c r="D114" s="46"/>
      <c r="E114" s="46"/>
      <c r="F114" s="48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</row>
    <row r="115" spans="1:78" s="3" customFormat="1">
      <c r="A115" s="46"/>
      <c r="B115" s="46"/>
      <c r="C115" s="46"/>
      <c r="D115" s="46"/>
      <c r="E115" s="46"/>
      <c r="F115" s="48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</row>
    <row r="116" spans="1:78" s="3" customFormat="1">
      <c r="A116" s="46"/>
      <c r="B116" s="46"/>
      <c r="C116" s="46"/>
      <c r="D116" s="46"/>
      <c r="E116" s="46"/>
      <c r="F116" s="48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</row>
    <row r="117" spans="1:78" s="3" customFormat="1">
      <c r="A117" s="46"/>
      <c r="B117" s="46"/>
      <c r="C117" s="46"/>
      <c r="D117" s="46"/>
      <c r="E117" s="46"/>
      <c r="F117" s="48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</row>
    <row r="118" spans="1:78" s="3" customFormat="1">
      <c r="A118" s="46"/>
      <c r="B118" s="46"/>
      <c r="C118" s="46"/>
      <c r="D118" s="46"/>
      <c r="E118" s="46"/>
      <c r="F118" s="48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</row>
    <row r="119" spans="1:78" s="3" customFormat="1">
      <c r="A119" s="46"/>
      <c r="B119" s="46"/>
      <c r="C119" s="46"/>
      <c r="D119" s="46"/>
      <c r="E119" s="46"/>
      <c r="F119" s="48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</row>
    <row r="120" spans="1:78" s="3" customFormat="1">
      <c r="A120" s="46"/>
      <c r="B120" s="46"/>
      <c r="C120" s="46"/>
      <c r="D120" s="46"/>
      <c r="E120" s="46"/>
      <c r="F120" s="48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</row>
    <row r="121" spans="1:78" s="3" customFormat="1">
      <c r="A121" s="46"/>
      <c r="B121" s="46"/>
      <c r="C121" s="46"/>
      <c r="D121" s="46"/>
      <c r="E121" s="46"/>
      <c r="F121" s="48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</row>
    <row r="122" spans="1:78" s="3" customFormat="1">
      <c r="A122" s="46"/>
      <c r="B122" s="46"/>
      <c r="C122" s="46"/>
      <c r="D122" s="46"/>
      <c r="E122" s="46"/>
      <c r="F122" s="48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</row>
    <row r="123" spans="1:78" s="3" customFormat="1">
      <c r="A123" s="46"/>
      <c r="B123" s="46"/>
      <c r="C123" s="46"/>
      <c r="D123" s="46"/>
      <c r="E123" s="46"/>
      <c r="F123" s="48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</row>
    <row r="124" spans="1:78" s="3" customFormat="1">
      <c r="A124" s="46"/>
      <c r="B124" s="46"/>
      <c r="C124" s="46"/>
      <c r="D124" s="46"/>
      <c r="E124" s="46"/>
      <c r="F124" s="48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</row>
    <row r="125" spans="1:78" s="3" customFormat="1">
      <c r="A125" s="46"/>
      <c r="B125" s="46"/>
      <c r="C125" s="46"/>
      <c r="D125" s="46"/>
      <c r="E125" s="46"/>
      <c r="F125" s="48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</row>
    <row r="126" spans="1:78" s="3" customFormat="1">
      <c r="A126" s="46"/>
      <c r="B126" s="46"/>
      <c r="C126" s="46"/>
      <c r="D126" s="46"/>
      <c r="E126" s="46"/>
      <c r="F126" s="48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</row>
    <row r="127" spans="1:78" s="3" customFormat="1">
      <c r="A127" s="46"/>
      <c r="B127" s="46"/>
      <c r="C127" s="46"/>
      <c r="D127" s="46"/>
      <c r="E127" s="46"/>
      <c r="F127" s="48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</row>
    <row r="128" spans="1:78" s="3" customFormat="1">
      <c r="A128" s="46"/>
      <c r="B128" s="46"/>
      <c r="C128" s="46"/>
      <c r="D128" s="46"/>
      <c r="E128" s="46"/>
      <c r="F128" s="48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</row>
    <row r="129" spans="1:78" s="3" customFormat="1">
      <c r="A129" s="46"/>
      <c r="B129" s="46"/>
      <c r="C129" s="46"/>
      <c r="D129" s="46"/>
      <c r="E129" s="46"/>
      <c r="F129" s="48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</row>
    <row r="130" spans="1:78" s="3" customFormat="1">
      <c r="A130" s="46"/>
      <c r="B130" s="46"/>
      <c r="C130" s="46"/>
      <c r="D130" s="46"/>
      <c r="E130" s="46"/>
      <c r="F130" s="48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</row>
    <row r="131" spans="1:78" s="3" customFormat="1">
      <c r="A131" s="46"/>
      <c r="B131" s="46"/>
      <c r="C131" s="46"/>
      <c r="D131" s="46"/>
      <c r="E131" s="46"/>
      <c r="F131" s="48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</row>
    <row r="132" spans="1:78" s="3" customFormat="1">
      <c r="A132" s="46"/>
      <c r="B132" s="46"/>
      <c r="C132" s="46"/>
      <c r="D132" s="46"/>
      <c r="E132" s="46"/>
      <c r="F132" s="48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</row>
    <row r="133" spans="1:78" s="3" customFormat="1">
      <c r="A133" s="46"/>
      <c r="B133" s="46"/>
      <c r="C133" s="46"/>
      <c r="D133" s="46"/>
      <c r="E133" s="46"/>
      <c r="F133" s="48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</row>
    <row r="134" spans="1:78" s="3" customFormat="1">
      <c r="A134" s="46"/>
      <c r="B134" s="46"/>
      <c r="C134" s="46"/>
      <c r="D134" s="46"/>
      <c r="E134" s="46"/>
      <c r="F134" s="48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</row>
    <row r="135" spans="1:78" s="3" customFormat="1">
      <c r="A135" s="46"/>
      <c r="B135" s="46"/>
      <c r="C135" s="46"/>
      <c r="D135" s="46"/>
      <c r="E135" s="46"/>
      <c r="F135" s="48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</row>
    <row r="136" spans="1:78" s="3" customFormat="1">
      <c r="A136" s="46"/>
      <c r="B136" s="46"/>
      <c r="C136" s="46"/>
      <c r="D136" s="46"/>
      <c r="E136" s="46"/>
      <c r="F136" s="48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</row>
    <row r="137" spans="1:78" s="3" customFormat="1">
      <c r="A137" s="46"/>
      <c r="B137" s="46"/>
      <c r="C137" s="46"/>
      <c r="D137" s="46"/>
      <c r="E137" s="46"/>
      <c r="F137" s="48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</row>
    <row r="138" spans="1:78" s="3" customFormat="1">
      <c r="A138" s="46"/>
      <c r="B138" s="46"/>
      <c r="C138" s="46"/>
      <c r="D138" s="46"/>
      <c r="E138" s="46"/>
      <c r="F138" s="48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</row>
    <row r="139" spans="1:78" s="3" customFormat="1">
      <c r="A139" s="46"/>
      <c r="B139" s="46"/>
      <c r="C139" s="46"/>
      <c r="D139" s="46"/>
      <c r="E139" s="46"/>
      <c r="F139" s="48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</row>
    <row r="140" spans="1:78" s="3" customFormat="1">
      <c r="A140" s="46"/>
      <c r="B140" s="46"/>
      <c r="C140" s="46"/>
      <c r="D140" s="46"/>
      <c r="E140" s="46"/>
      <c r="F140" s="48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</row>
    <row r="141" spans="1:78" s="3" customFormat="1">
      <c r="A141" s="46"/>
      <c r="B141" s="46"/>
      <c r="C141" s="46"/>
      <c r="D141" s="46"/>
      <c r="E141" s="46"/>
      <c r="F141" s="48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</row>
    <row r="142" spans="1:78" s="3" customFormat="1">
      <c r="A142" s="46"/>
      <c r="B142" s="46"/>
      <c r="C142" s="46"/>
      <c r="D142" s="46"/>
      <c r="E142" s="46"/>
      <c r="F142" s="48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</row>
    <row r="143" spans="1:78" s="3" customFormat="1">
      <c r="A143" s="46"/>
      <c r="B143" s="46"/>
      <c r="C143" s="46"/>
      <c r="D143" s="46"/>
      <c r="E143" s="46"/>
      <c r="F143" s="48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</row>
    <row r="144" spans="1:78" s="3" customFormat="1">
      <c r="A144" s="46"/>
      <c r="B144" s="46"/>
      <c r="C144" s="46"/>
      <c r="D144" s="46"/>
      <c r="E144" s="46"/>
      <c r="F144" s="48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</row>
    <row r="145" spans="1:78" s="3" customFormat="1">
      <c r="A145" s="46"/>
      <c r="B145" s="46"/>
      <c r="C145" s="46"/>
      <c r="D145" s="46"/>
      <c r="E145" s="46"/>
      <c r="F145" s="48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</row>
    <row r="146" spans="1:78" s="3" customFormat="1">
      <c r="A146" s="46"/>
      <c r="B146" s="46"/>
      <c r="C146" s="46"/>
      <c r="D146" s="46"/>
      <c r="E146" s="46"/>
      <c r="F146" s="48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</row>
    <row r="147" spans="1:78" s="3" customFormat="1">
      <c r="A147" s="46"/>
      <c r="B147" s="46"/>
      <c r="C147" s="46"/>
      <c r="D147" s="46"/>
      <c r="E147" s="46"/>
      <c r="F147" s="48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</row>
    <row r="148" spans="1:78" s="3" customFormat="1">
      <c r="A148" s="46"/>
      <c r="B148" s="46"/>
      <c r="C148" s="46"/>
      <c r="D148" s="46"/>
      <c r="E148" s="46"/>
      <c r="F148" s="48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</row>
    <row r="149" spans="1:78" s="3" customFormat="1">
      <c r="A149" s="46"/>
      <c r="B149" s="46"/>
      <c r="C149" s="46"/>
      <c r="D149" s="46"/>
      <c r="E149" s="46"/>
      <c r="F149" s="48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</row>
    <row r="150" spans="1:78" s="3" customFormat="1">
      <c r="A150" s="46"/>
      <c r="B150" s="46"/>
      <c r="C150" s="46"/>
      <c r="D150" s="46"/>
      <c r="E150" s="46"/>
      <c r="F150" s="48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</row>
    <row r="151" spans="1:78" s="3" customFormat="1">
      <c r="A151" s="46"/>
      <c r="B151" s="46"/>
      <c r="C151" s="46"/>
      <c r="D151" s="46"/>
      <c r="E151" s="46"/>
      <c r="F151" s="48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</row>
    <row r="152" spans="1:78" s="3" customFormat="1">
      <c r="A152" s="46"/>
      <c r="B152" s="46"/>
      <c r="C152" s="46"/>
      <c r="D152" s="46"/>
      <c r="E152" s="46"/>
      <c r="F152" s="48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</row>
    <row r="153" spans="1:78" s="3" customFormat="1">
      <c r="A153" s="46"/>
      <c r="B153" s="46"/>
      <c r="C153" s="46"/>
      <c r="D153" s="46"/>
      <c r="E153" s="46"/>
      <c r="F153" s="48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</row>
    <row r="154" spans="1:78" s="3" customFormat="1">
      <c r="A154" s="46"/>
      <c r="B154" s="46"/>
      <c r="C154" s="46"/>
      <c r="D154" s="46"/>
      <c r="E154" s="46"/>
      <c r="F154" s="48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</row>
    <row r="155" spans="1:78" s="3" customFormat="1">
      <c r="A155" s="46"/>
      <c r="B155" s="46"/>
      <c r="C155" s="46"/>
      <c r="D155" s="46"/>
      <c r="E155" s="46"/>
      <c r="F155" s="48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</row>
    <row r="156" spans="1:78" s="3" customFormat="1">
      <c r="A156" s="46"/>
      <c r="B156" s="46"/>
      <c r="C156" s="46"/>
      <c r="D156" s="46"/>
      <c r="E156" s="46"/>
      <c r="F156" s="48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</row>
    <row r="157" spans="1:78" s="3" customFormat="1">
      <c r="A157" s="46"/>
      <c r="B157" s="46"/>
      <c r="C157" s="46"/>
      <c r="D157" s="46"/>
      <c r="E157" s="46"/>
      <c r="F157" s="48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</row>
    <row r="158" spans="1:78" s="3" customFormat="1">
      <c r="A158" s="46"/>
      <c r="B158" s="46"/>
      <c r="C158" s="46"/>
      <c r="D158" s="46"/>
      <c r="E158" s="46"/>
      <c r="F158" s="48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</row>
    <row r="159" spans="1:78" s="3" customFormat="1">
      <c r="A159" s="46"/>
      <c r="B159" s="46"/>
      <c r="C159" s="46"/>
      <c r="D159" s="46"/>
      <c r="E159" s="46"/>
      <c r="F159" s="48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</row>
    <row r="160" spans="1:78" s="3" customFormat="1">
      <c r="A160" s="46"/>
      <c r="B160" s="46"/>
      <c r="C160" s="46"/>
      <c r="D160" s="46"/>
      <c r="E160" s="46"/>
      <c r="F160" s="48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</row>
    <row r="161" spans="1:78" s="3" customFormat="1">
      <c r="A161" s="46"/>
      <c r="B161" s="46"/>
      <c r="C161" s="46"/>
      <c r="D161" s="46"/>
      <c r="E161" s="46"/>
      <c r="F161" s="48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</row>
    <row r="162" spans="1:78" s="3" customFormat="1">
      <c r="A162" s="46"/>
      <c r="B162" s="46"/>
      <c r="C162" s="46"/>
      <c r="D162" s="46"/>
      <c r="E162" s="46"/>
      <c r="F162" s="48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</row>
    <row r="163" spans="1:78" s="3" customFormat="1">
      <c r="A163" s="46"/>
      <c r="B163" s="46"/>
      <c r="C163" s="46"/>
      <c r="D163" s="46"/>
      <c r="E163" s="46"/>
      <c r="F163" s="48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</row>
    <row r="164" spans="1:78" s="3" customFormat="1">
      <c r="A164" s="46"/>
      <c r="B164" s="46"/>
      <c r="C164" s="46"/>
      <c r="D164" s="46"/>
      <c r="E164" s="46"/>
      <c r="F164" s="48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</row>
    <row r="165" spans="1:78" s="3" customFormat="1">
      <c r="A165" s="46"/>
      <c r="B165" s="46"/>
      <c r="C165" s="46"/>
      <c r="D165" s="46"/>
      <c r="E165" s="46"/>
      <c r="F165" s="48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</row>
    <row r="166" spans="1:78" s="3" customFormat="1">
      <c r="A166" s="46"/>
      <c r="B166" s="46"/>
      <c r="C166" s="46"/>
      <c r="D166" s="46"/>
      <c r="E166" s="46"/>
      <c r="F166" s="48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</row>
    <row r="167" spans="1:78" s="3" customFormat="1">
      <c r="A167" s="46"/>
      <c r="B167" s="46"/>
      <c r="C167" s="46"/>
      <c r="D167" s="46"/>
      <c r="E167" s="46"/>
      <c r="F167" s="48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</row>
    <row r="168" spans="1:78" s="3" customFormat="1">
      <c r="A168" s="46"/>
      <c r="B168" s="46"/>
      <c r="C168" s="46"/>
      <c r="D168" s="46"/>
      <c r="E168" s="46"/>
      <c r="F168" s="48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</row>
    <row r="169" spans="1:78" s="3" customFormat="1">
      <c r="A169" s="46"/>
      <c r="B169" s="46"/>
      <c r="C169" s="46"/>
      <c r="D169" s="46"/>
      <c r="E169" s="46"/>
      <c r="F169" s="48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</row>
    <row r="170" spans="1:78" s="3" customFormat="1">
      <c r="A170" s="46"/>
      <c r="B170" s="46"/>
      <c r="C170" s="46"/>
      <c r="D170" s="46"/>
      <c r="E170" s="46"/>
      <c r="F170" s="48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</row>
    <row r="171" spans="1:78" s="3" customFormat="1">
      <c r="A171" s="46"/>
      <c r="B171" s="46"/>
      <c r="C171" s="46"/>
      <c r="D171" s="46"/>
      <c r="E171" s="46"/>
      <c r="F171" s="48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</row>
    <row r="172" spans="1:78" s="3" customFormat="1">
      <c r="A172" s="46"/>
      <c r="B172" s="46"/>
      <c r="C172" s="46"/>
      <c r="D172" s="46"/>
      <c r="E172" s="46"/>
      <c r="F172" s="48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</row>
    <row r="173" spans="1:78" s="3" customFormat="1">
      <c r="A173" s="46"/>
      <c r="B173" s="46"/>
      <c r="C173" s="46"/>
      <c r="D173" s="46"/>
      <c r="E173" s="46"/>
      <c r="F173" s="48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</row>
    <row r="174" spans="1:78" s="3" customFormat="1">
      <c r="A174" s="46"/>
      <c r="B174" s="46"/>
      <c r="C174" s="46"/>
      <c r="D174" s="46"/>
      <c r="E174" s="46"/>
      <c r="F174" s="48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</row>
    <row r="175" spans="1:78" s="3" customFormat="1">
      <c r="A175" s="46"/>
      <c r="B175" s="46"/>
      <c r="C175" s="46"/>
      <c r="D175" s="46"/>
      <c r="E175" s="46"/>
      <c r="F175" s="48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</row>
    <row r="176" spans="1:78" s="3" customFormat="1">
      <c r="A176" s="46"/>
      <c r="B176" s="46"/>
      <c r="C176" s="46"/>
      <c r="D176" s="46"/>
      <c r="E176" s="46"/>
      <c r="F176" s="48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</row>
    <row r="177" spans="1:78" s="3" customFormat="1">
      <c r="A177" s="46"/>
      <c r="B177" s="46"/>
      <c r="C177" s="46"/>
      <c r="D177" s="46"/>
      <c r="E177" s="46"/>
      <c r="F177" s="48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</row>
    <row r="178" spans="1:78" s="3" customFormat="1">
      <c r="A178" s="46"/>
      <c r="B178" s="46"/>
      <c r="C178" s="46"/>
      <c r="D178" s="46"/>
      <c r="E178" s="46"/>
      <c r="F178" s="48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</row>
    <row r="179" spans="1:78" s="3" customFormat="1">
      <c r="A179" s="46"/>
      <c r="B179" s="46"/>
      <c r="C179" s="46"/>
      <c r="D179" s="46"/>
      <c r="E179" s="46"/>
      <c r="F179" s="48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</row>
    <row r="180" spans="1:78" s="3" customFormat="1">
      <c r="A180" s="46"/>
      <c r="B180" s="46"/>
      <c r="C180" s="46"/>
      <c r="D180" s="46"/>
      <c r="E180" s="46"/>
      <c r="F180" s="48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</row>
    <row r="181" spans="1:78" s="3" customFormat="1">
      <c r="A181" s="46"/>
      <c r="B181" s="46"/>
      <c r="C181" s="46"/>
      <c r="D181" s="46"/>
      <c r="E181" s="46"/>
      <c r="F181" s="48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</row>
    <row r="182" spans="1:78" s="3" customFormat="1">
      <c r="A182" s="46"/>
      <c r="B182" s="46"/>
      <c r="C182" s="46"/>
      <c r="D182" s="46"/>
      <c r="E182" s="46"/>
      <c r="F182" s="48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</row>
    <row r="183" spans="1:78" s="3" customFormat="1">
      <c r="A183" s="46"/>
      <c r="B183" s="46"/>
      <c r="C183" s="46"/>
      <c r="D183" s="46"/>
      <c r="E183" s="46"/>
      <c r="F183" s="48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</row>
    <row r="184" spans="1:78" s="3" customFormat="1">
      <c r="A184" s="46"/>
      <c r="B184" s="46"/>
      <c r="C184" s="46"/>
      <c r="D184" s="46"/>
      <c r="E184" s="46"/>
      <c r="F184" s="48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</row>
    <row r="185" spans="1:78" s="3" customFormat="1">
      <c r="A185" s="46"/>
      <c r="B185" s="46"/>
      <c r="C185" s="46"/>
      <c r="D185" s="46"/>
      <c r="E185" s="46"/>
      <c r="F185" s="48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</row>
    <row r="186" spans="1:78" s="3" customFormat="1">
      <c r="A186" s="46"/>
      <c r="B186" s="46"/>
      <c r="C186" s="46"/>
      <c r="D186" s="46"/>
      <c r="E186" s="46"/>
      <c r="F186" s="48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</row>
    <row r="187" spans="1:78" s="3" customFormat="1">
      <c r="A187" s="46"/>
      <c r="B187" s="46"/>
      <c r="C187" s="46"/>
      <c r="D187" s="46"/>
      <c r="E187" s="46"/>
      <c r="F187" s="48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</row>
    <row r="188" spans="1:78" s="3" customFormat="1">
      <c r="A188" s="46"/>
      <c r="B188" s="46"/>
      <c r="C188" s="46"/>
      <c r="D188" s="46"/>
      <c r="E188" s="46"/>
      <c r="F188" s="48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</row>
    <row r="189" spans="1:78" s="3" customFormat="1">
      <c r="A189" s="46"/>
      <c r="B189" s="46"/>
      <c r="C189" s="46"/>
      <c r="D189" s="46"/>
      <c r="E189" s="46"/>
      <c r="F189" s="48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</row>
    <row r="190" spans="1:78" s="3" customFormat="1">
      <c r="A190" s="46"/>
      <c r="B190" s="46"/>
      <c r="C190" s="46"/>
      <c r="D190" s="46"/>
      <c r="E190" s="46"/>
      <c r="F190" s="48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</row>
    <row r="191" spans="1:78" s="3" customFormat="1">
      <c r="A191" s="46"/>
      <c r="B191" s="46"/>
      <c r="C191" s="46"/>
      <c r="D191" s="46"/>
      <c r="E191" s="46"/>
      <c r="F191" s="48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</row>
    <row r="192" spans="1:78" s="3" customFormat="1">
      <c r="A192" s="46"/>
      <c r="B192" s="46"/>
      <c r="C192" s="46"/>
      <c r="D192" s="46"/>
      <c r="E192" s="46"/>
      <c r="F192" s="48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</row>
    <row r="193" spans="1:78" s="3" customFormat="1">
      <c r="A193" s="46"/>
      <c r="B193" s="46"/>
      <c r="C193" s="46"/>
      <c r="D193" s="46"/>
      <c r="E193" s="46"/>
      <c r="F193" s="48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</row>
    <row r="194" spans="1:78" s="3" customFormat="1">
      <c r="A194" s="46"/>
      <c r="B194" s="46"/>
      <c r="C194" s="46"/>
      <c r="D194" s="46"/>
      <c r="E194" s="46"/>
      <c r="F194" s="48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</row>
    <row r="195" spans="1:78" s="3" customFormat="1">
      <c r="A195" s="46"/>
      <c r="B195" s="46"/>
      <c r="C195" s="46"/>
      <c r="D195" s="46"/>
      <c r="E195" s="46"/>
      <c r="F195" s="48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</row>
    <row r="196" spans="1:78">
      <c r="B196" s="46"/>
      <c r="C196" s="46"/>
      <c r="D196" s="46"/>
      <c r="E196" s="46"/>
      <c r="F196" s="48"/>
      <c r="G196" s="46"/>
      <c r="H196" s="46"/>
      <c r="I196" s="46"/>
      <c r="J196" s="46"/>
    </row>
  </sheetData>
  <mergeCells count="17">
    <mergeCell ref="C26:C27"/>
    <mergeCell ref="C13:C14"/>
    <mergeCell ref="C15:C16"/>
    <mergeCell ref="B20:J20"/>
    <mergeCell ref="B21:J21"/>
    <mergeCell ref="C18:D18"/>
    <mergeCell ref="B24:B30"/>
    <mergeCell ref="B6:B18"/>
    <mergeCell ref="C24:C25"/>
    <mergeCell ref="C30:D30"/>
    <mergeCell ref="B22:J22"/>
    <mergeCell ref="B2:J2"/>
    <mergeCell ref="B3:J3"/>
    <mergeCell ref="C6:C7"/>
    <mergeCell ref="C8:C9"/>
    <mergeCell ref="C10:C11"/>
    <mergeCell ref="B4:J4"/>
  </mergeCells>
  <conditionalFormatting sqref="H6:H17">
    <cfRule type="dataBar" priority="2">
      <dataBar>
        <cfvo type="min" val="0"/>
        <cfvo type="max" val="0"/>
        <color rgb="FFFF555A"/>
      </dataBar>
    </cfRule>
  </conditionalFormatting>
  <conditionalFormatting sqref="H24:H29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r:id="rId1"/>
  <ignoredErrors>
    <ignoredError sqref="G7:G8 G14:G15" formula="1"/>
    <ignoredError sqref="G18 J13:J16 J30 I31 I24:J27" evalError="1"/>
    <ignoredError sqref="I15:I16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L571"/>
  <sheetViews>
    <sheetView zoomScale="70" zoomScaleNormal="70" workbookViewId="0">
      <selection activeCell="K11" sqref="C11:K20"/>
    </sheetView>
  </sheetViews>
  <sheetFormatPr baseColWidth="10" defaultRowHeight="14.4"/>
  <cols>
    <col min="1" max="1" width="4.44140625" style="1" customWidth="1"/>
    <col min="2" max="2" width="16.6640625" customWidth="1"/>
    <col min="3" max="3" width="20" customWidth="1"/>
    <col min="5" max="5" width="10.109375" customWidth="1"/>
    <col min="6" max="6" width="12.21875" customWidth="1"/>
    <col min="8" max="8" width="10.5546875" customWidth="1"/>
    <col min="10" max="10" width="12.77734375" bestFit="1" customWidth="1"/>
    <col min="11" max="11" width="10.5546875" customWidth="1"/>
    <col min="12" max="12" width="4.109375" customWidth="1"/>
    <col min="13" max="13" width="12.44140625" style="1" customWidth="1"/>
    <col min="14" max="14" width="13.109375" style="1" customWidth="1"/>
    <col min="15" max="116" width="11.44140625" style="1"/>
  </cols>
  <sheetData>
    <row r="1" spans="1:116" s="1" customFormat="1" ht="15" thickBot="1"/>
    <row r="2" spans="1:116" ht="20.399999999999999" customHeight="1">
      <c r="B2" s="551" t="s">
        <v>147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3"/>
    </row>
    <row r="3" spans="1:116" ht="20.100000000000001" customHeight="1" thickBot="1">
      <c r="B3" s="366"/>
      <c r="C3" s="557">
        <f>+'Resumen anual'!B4</f>
        <v>43510</v>
      </c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367"/>
      <c r="Q3" s="367"/>
      <c r="R3" s="368"/>
    </row>
    <row r="4" spans="1:116" s="1" customFormat="1" ht="15" thickBot="1">
      <c r="I4" s="2"/>
    </row>
    <row r="5" spans="1:116" s="44" customFormat="1" ht="21" customHeight="1" thickBot="1">
      <c r="B5" s="544" t="s">
        <v>0</v>
      </c>
      <c r="C5" s="546" t="s">
        <v>16</v>
      </c>
      <c r="D5" s="548" t="s">
        <v>19</v>
      </c>
      <c r="E5" s="549"/>
      <c r="F5" s="549"/>
      <c r="G5" s="549"/>
      <c r="H5" s="549"/>
      <c r="I5" s="549"/>
      <c r="J5" s="549"/>
      <c r="K5" s="550"/>
      <c r="M5" s="554" t="s">
        <v>18</v>
      </c>
      <c r="N5" s="555"/>
      <c r="O5" s="555"/>
      <c r="P5" s="555"/>
      <c r="Q5" s="555"/>
      <c r="R5" s="556"/>
    </row>
    <row r="6" spans="1:116" s="45" customFormat="1" ht="29.4" thickBot="1">
      <c r="A6" s="44"/>
      <c r="B6" s="545"/>
      <c r="C6" s="547"/>
      <c r="D6" s="369" t="s">
        <v>1</v>
      </c>
      <c r="E6" s="370" t="s">
        <v>2</v>
      </c>
      <c r="F6" s="370" t="s">
        <v>21</v>
      </c>
      <c r="G6" s="370" t="s">
        <v>4</v>
      </c>
      <c r="H6" s="370" t="s">
        <v>5</v>
      </c>
      <c r="I6" s="370" t="s">
        <v>6</v>
      </c>
      <c r="J6" s="370" t="s">
        <v>17</v>
      </c>
      <c r="K6" s="371" t="s">
        <v>8</v>
      </c>
      <c r="L6" s="44"/>
      <c r="M6" s="377" t="s">
        <v>2</v>
      </c>
      <c r="N6" s="378" t="s">
        <v>3</v>
      </c>
      <c r="O6" s="378" t="s">
        <v>4</v>
      </c>
      <c r="P6" s="379" t="s">
        <v>5</v>
      </c>
      <c r="Q6" s="378" t="s">
        <v>6</v>
      </c>
      <c r="R6" s="380" t="s">
        <v>7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</row>
    <row r="7" spans="1:116" ht="15" customHeight="1">
      <c r="B7" s="486" t="s">
        <v>9</v>
      </c>
      <c r="C7" s="542" t="s">
        <v>111</v>
      </c>
      <c r="D7" s="346" t="s">
        <v>12</v>
      </c>
      <c r="E7" s="347">
        <v>4</v>
      </c>
      <c r="F7" s="12"/>
      <c r="G7" s="347">
        <f>E7+F7</f>
        <v>4</v>
      </c>
      <c r="H7" s="12"/>
      <c r="I7" s="347">
        <f>G7-H7</f>
        <v>4</v>
      </c>
      <c r="J7" s="361">
        <f>(H7/G7)</f>
        <v>0</v>
      </c>
      <c r="K7" s="356" t="s">
        <v>129</v>
      </c>
      <c r="L7" s="1"/>
      <c r="M7" s="543">
        <f>E7+E8</f>
        <v>5</v>
      </c>
      <c r="N7" s="541">
        <f>F7+F8</f>
        <v>0</v>
      </c>
      <c r="O7" s="541">
        <f>M7+N7</f>
        <v>5</v>
      </c>
      <c r="P7" s="541">
        <f>H7+H8</f>
        <v>0</v>
      </c>
      <c r="Q7" s="541">
        <f>O7-P7</f>
        <v>5</v>
      </c>
      <c r="R7" s="558">
        <f>P7/O7</f>
        <v>0</v>
      </c>
    </row>
    <row r="8" spans="1:116" ht="15" thickBot="1">
      <c r="B8" s="488"/>
      <c r="C8" s="559"/>
      <c r="D8" s="348" t="s">
        <v>10</v>
      </c>
      <c r="E8" s="349">
        <v>1</v>
      </c>
      <c r="F8" s="13"/>
      <c r="G8" s="349">
        <f>E8+F8+I7</f>
        <v>5</v>
      </c>
      <c r="H8" s="13"/>
      <c r="I8" s="349">
        <f>G8-H8</f>
        <v>5</v>
      </c>
      <c r="J8" s="362">
        <f>(H8/G8)</f>
        <v>0</v>
      </c>
      <c r="K8" s="357" t="s">
        <v>129</v>
      </c>
      <c r="L8" s="1"/>
      <c r="M8" s="534"/>
      <c r="N8" s="536"/>
      <c r="O8" s="536"/>
      <c r="P8" s="536"/>
      <c r="Q8" s="536"/>
      <c r="R8" s="537"/>
    </row>
    <row r="9" spans="1:116" ht="15" customHeight="1">
      <c r="B9" s="486" t="s">
        <v>11</v>
      </c>
      <c r="C9" s="795" t="s">
        <v>111</v>
      </c>
      <c r="D9" s="346" t="s">
        <v>12</v>
      </c>
      <c r="E9" s="347">
        <v>54</v>
      </c>
      <c r="F9" s="14"/>
      <c r="G9" s="353">
        <f>E9+F9</f>
        <v>54</v>
      </c>
      <c r="H9" s="12"/>
      <c r="I9" s="354">
        <f>G9-H9</f>
        <v>54</v>
      </c>
      <c r="J9" s="361">
        <f>(H9/G9)</f>
        <v>0</v>
      </c>
      <c r="K9" s="796" t="s">
        <v>129</v>
      </c>
      <c r="L9" s="1"/>
      <c r="M9" s="543">
        <f>E9+E10</f>
        <v>60</v>
      </c>
      <c r="N9" s="541">
        <f>F9+F10</f>
        <v>0</v>
      </c>
      <c r="O9" s="541">
        <f>M9+N9</f>
        <v>60</v>
      </c>
      <c r="P9" s="541">
        <f>H9+H10</f>
        <v>0</v>
      </c>
      <c r="Q9" s="541">
        <f>O9-P9</f>
        <v>60</v>
      </c>
      <c r="R9" s="558">
        <f>P9/O9</f>
        <v>0</v>
      </c>
    </row>
    <row r="10" spans="1:116" ht="15" thickBot="1">
      <c r="B10" s="487"/>
      <c r="C10" s="797"/>
      <c r="D10" s="381" t="s">
        <v>10</v>
      </c>
      <c r="E10" s="382">
        <v>6</v>
      </c>
      <c r="F10" s="299"/>
      <c r="G10" s="383">
        <f>E10+F10+I9</f>
        <v>60</v>
      </c>
      <c r="H10" s="384"/>
      <c r="I10" s="385">
        <f>G10-H10</f>
        <v>60</v>
      </c>
      <c r="J10" s="386">
        <f>(H10/G10)</f>
        <v>0</v>
      </c>
      <c r="K10" s="359" t="s">
        <v>129</v>
      </c>
      <c r="L10" s="1"/>
      <c r="M10" s="534"/>
      <c r="N10" s="536"/>
      <c r="O10" s="536"/>
      <c r="P10" s="536"/>
      <c r="Q10" s="536"/>
      <c r="R10" s="537"/>
    </row>
    <row r="11" spans="1:116" ht="15" customHeight="1">
      <c r="B11" s="486" t="s">
        <v>15</v>
      </c>
      <c r="C11" s="808" t="s">
        <v>141</v>
      </c>
      <c r="D11" s="346" t="s">
        <v>12</v>
      </c>
      <c r="E11" s="347">
        <v>127.84</v>
      </c>
      <c r="F11" s="250"/>
      <c r="G11" s="353">
        <f>E11+F11</f>
        <v>127.84</v>
      </c>
      <c r="H11" s="809"/>
      <c r="I11" s="354">
        <f>G11-H11</f>
        <v>127.84</v>
      </c>
      <c r="J11" s="361">
        <f>(H11/G11)</f>
        <v>0</v>
      </c>
      <c r="K11" s="365" t="s">
        <v>129</v>
      </c>
      <c r="L11" s="1"/>
      <c r="M11" s="533">
        <f>E11+E12</f>
        <v>142.04</v>
      </c>
      <c r="N11" s="535">
        <f>F11+F12</f>
        <v>0</v>
      </c>
      <c r="O11" s="535">
        <f>M11+N11</f>
        <v>142.04</v>
      </c>
      <c r="P11" s="535">
        <f>H11+H12</f>
        <v>0</v>
      </c>
      <c r="Q11" s="535">
        <f>O11-P11</f>
        <v>142.04</v>
      </c>
      <c r="R11" s="538">
        <f>P11/O11</f>
        <v>0</v>
      </c>
    </row>
    <row r="12" spans="1:116">
      <c r="B12" s="487"/>
      <c r="C12" s="799"/>
      <c r="D12" s="351" t="s">
        <v>10</v>
      </c>
      <c r="E12" s="350">
        <v>14.2</v>
      </c>
      <c r="F12" s="101"/>
      <c r="G12" s="387">
        <f>E12+I11+F12</f>
        <v>142.04</v>
      </c>
      <c r="H12" s="280"/>
      <c r="I12" s="355">
        <f>G12-H12</f>
        <v>142.04</v>
      </c>
      <c r="J12" s="363">
        <f>(H12/G12)</f>
        <v>0</v>
      </c>
      <c r="K12" s="358" t="s">
        <v>129</v>
      </c>
      <c r="L12" s="1"/>
      <c r="M12" s="533"/>
      <c r="N12" s="535"/>
      <c r="O12" s="535"/>
      <c r="P12" s="535"/>
      <c r="Q12" s="535"/>
      <c r="R12" s="539"/>
    </row>
    <row r="13" spans="1:116">
      <c r="B13" s="487"/>
      <c r="C13" s="793" t="s">
        <v>144</v>
      </c>
      <c r="D13" s="351" t="s">
        <v>12</v>
      </c>
      <c r="E13" s="350">
        <v>120.6</v>
      </c>
      <c r="F13" s="101"/>
      <c r="G13" s="387">
        <f>E13+F13</f>
        <v>120.6</v>
      </c>
      <c r="H13" s="280"/>
      <c r="I13" s="355">
        <f>G13-H13</f>
        <v>120.6</v>
      </c>
      <c r="J13" s="363">
        <f>(H13/G13)</f>
        <v>0</v>
      </c>
      <c r="K13" s="358" t="s">
        <v>129</v>
      </c>
      <c r="L13" s="1"/>
      <c r="M13" s="533">
        <f>E13+E14</f>
        <v>134</v>
      </c>
      <c r="N13" s="535">
        <f>F13+F14</f>
        <v>0</v>
      </c>
      <c r="O13" s="535">
        <f>M13+N13</f>
        <v>134</v>
      </c>
      <c r="P13" s="535">
        <f>H13+H14</f>
        <v>0</v>
      </c>
      <c r="Q13" s="535">
        <f>O13-P13</f>
        <v>134</v>
      </c>
      <c r="R13" s="532">
        <f>P13/O13</f>
        <v>0</v>
      </c>
    </row>
    <row r="14" spans="1:116">
      <c r="B14" s="487"/>
      <c r="C14" s="800"/>
      <c r="D14" s="381" t="s">
        <v>10</v>
      </c>
      <c r="E14" s="382">
        <v>13.4</v>
      </c>
      <c r="F14" s="388"/>
      <c r="G14" s="383">
        <f>E14+F14+I13</f>
        <v>134</v>
      </c>
      <c r="H14" s="384"/>
      <c r="I14" s="385">
        <f>G14-H14</f>
        <v>134</v>
      </c>
      <c r="J14" s="386">
        <f>(H14/G14)</f>
        <v>0</v>
      </c>
      <c r="K14" s="359" t="s">
        <v>129</v>
      </c>
      <c r="L14" s="1"/>
      <c r="M14" s="805"/>
      <c r="N14" s="806"/>
      <c r="O14" s="806"/>
      <c r="P14" s="806"/>
      <c r="Q14" s="806"/>
      <c r="R14" s="807"/>
    </row>
    <row r="15" spans="1:116">
      <c r="B15" s="487"/>
      <c r="C15" s="793" t="s">
        <v>143</v>
      </c>
      <c r="D15" s="351" t="s">
        <v>12</v>
      </c>
      <c r="E15" s="350">
        <v>177.28</v>
      </c>
      <c r="F15" s="251"/>
      <c r="G15" s="387">
        <f>E15+F15</f>
        <v>177.28</v>
      </c>
      <c r="H15" s="101"/>
      <c r="I15" s="355">
        <f t="shared" ref="I15:I20" si="0">G15-H15</f>
        <v>177.28</v>
      </c>
      <c r="J15" s="363">
        <f>(H15/G15)</f>
        <v>0</v>
      </c>
      <c r="K15" s="358" t="s">
        <v>129</v>
      </c>
      <c r="L15" s="1"/>
      <c r="M15" s="533">
        <f>E15+E16</f>
        <v>196.98</v>
      </c>
      <c r="N15" s="535">
        <f>F15+F16</f>
        <v>0</v>
      </c>
      <c r="O15" s="535">
        <f>M15+N15</f>
        <v>196.98</v>
      </c>
      <c r="P15" s="535">
        <f>H15+H16</f>
        <v>0</v>
      </c>
      <c r="Q15" s="535">
        <f>O15-P15</f>
        <v>196.98</v>
      </c>
      <c r="R15" s="538">
        <f>P15/O15</f>
        <v>0</v>
      </c>
    </row>
    <row r="16" spans="1:116">
      <c r="B16" s="487"/>
      <c r="C16" s="794"/>
      <c r="D16" s="351" t="s">
        <v>10</v>
      </c>
      <c r="E16" s="350">
        <v>19.7</v>
      </c>
      <c r="F16" s="251"/>
      <c r="G16" s="387">
        <f>E16+F16+I15</f>
        <v>196.98</v>
      </c>
      <c r="H16" s="280"/>
      <c r="I16" s="355">
        <f t="shared" si="0"/>
        <v>196.98</v>
      </c>
      <c r="J16" s="363">
        <f t="shared" ref="J16:J20" si="1">(H16/G16)</f>
        <v>0</v>
      </c>
      <c r="K16" s="358" t="s">
        <v>129</v>
      </c>
      <c r="L16" s="1"/>
      <c r="M16" s="533"/>
      <c r="N16" s="535"/>
      <c r="O16" s="535"/>
      <c r="P16" s="535"/>
      <c r="Q16" s="535"/>
      <c r="R16" s="539"/>
    </row>
    <row r="17" spans="2:18" ht="14.4" customHeight="1">
      <c r="B17" s="487"/>
      <c r="C17" s="793" t="s">
        <v>142</v>
      </c>
      <c r="D17" s="351" t="s">
        <v>12</v>
      </c>
      <c r="E17" s="350">
        <v>165.22</v>
      </c>
      <c r="F17" s="251"/>
      <c r="G17" s="387">
        <f>E17+F17</f>
        <v>165.22</v>
      </c>
      <c r="H17" s="281"/>
      <c r="I17" s="355">
        <f t="shared" si="0"/>
        <v>165.22</v>
      </c>
      <c r="J17" s="363">
        <f t="shared" si="1"/>
        <v>0</v>
      </c>
      <c r="K17" s="358" t="s">
        <v>129</v>
      </c>
      <c r="L17" s="1"/>
      <c r="M17" s="533">
        <f>E17+E18</f>
        <v>183.57999999999998</v>
      </c>
      <c r="N17" s="535">
        <f>F17+F18</f>
        <v>0</v>
      </c>
      <c r="O17" s="535">
        <f>M17+N17</f>
        <v>183.57999999999998</v>
      </c>
      <c r="P17" s="535">
        <f>H17+H18</f>
        <v>0</v>
      </c>
      <c r="Q17" s="540">
        <f>O17-P17</f>
        <v>183.57999999999998</v>
      </c>
      <c r="R17" s="538">
        <f>P17/O17</f>
        <v>0</v>
      </c>
    </row>
    <row r="18" spans="2:18">
      <c r="B18" s="487"/>
      <c r="C18" s="794"/>
      <c r="D18" s="381" t="s">
        <v>10</v>
      </c>
      <c r="E18" s="350">
        <v>18.36</v>
      </c>
      <c r="F18" s="251"/>
      <c r="G18" s="387">
        <f>E18+F18+I17</f>
        <v>183.57999999999998</v>
      </c>
      <c r="H18" s="280"/>
      <c r="I18" s="355">
        <f t="shared" si="0"/>
        <v>183.57999999999998</v>
      </c>
      <c r="J18" s="363">
        <f t="shared" si="1"/>
        <v>0</v>
      </c>
      <c r="K18" s="358" t="s">
        <v>129</v>
      </c>
      <c r="L18" s="1"/>
      <c r="M18" s="533"/>
      <c r="N18" s="535"/>
      <c r="O18" s="535"/>
      <c r="P18" s="535"/>
      <c r="Q18" s="540"/>
      <c r="R18" s="539"/>
    </row>
    <row r="19" spans="2:18">
      <c r="B19" s="487"/>
      <c r="C19" s="798" t="s">
        <v>117</v>
      </c>
      <c r="D19" s="351" t="s">
        <v>12</v>
      </c>
      <c r="E19" s="350">
        <v>12.06</v>
      </c>
      <c r="F19" s="801"/>
      <c r="G19" s="382">
        <f>E19+F19</f>
        <v>12.06</v>
      </c>
      <c r="H19" s="389"/>
      <c r="I19" s="382">
        <f t="shared" si="0"/>
        <v>12.06</v>
      </c>
      <c r="J19" s="390">
        <f t="shared" si="1"/>
        <v>0</v>
      </c>
      <c r="K19" s="360" t="s">
        <v>129</v>
      </c>
      <c r="L19" s="1"/>
      <c r="M19" s="533">
        <f>E19+E20</f>
        <v>13.4</v>
      </c>
      <c r="N19" s="535">
        <f>F19+F20</f>
        <v>0</v>
      </c>
      <c r="O19" s="535">
        <f>M19+N19</f>
        <v>13.4</v>
      </c>
      <c r="P19" s="535">
        <f>H19+H20</f>
        <v>0</v>
      </c>
      <c r="Q19" s="535">
        <f>O19-P19</f>
        <v>13.4</v>
      </c>
      <c r="R19" s="532">
        <f>P19/O19</f>
        <v>0</v>
      </c>
    </row>
    <row r="20" spans="2:18" ht="15" thickBot="1">
      <c r="B20" s="488"/>
      <c r="C20" s="802"/>
      <c r="D20" s="391" t="s">
        <v>10</v>
      </c>
      <c r="E20" s="429">
        <v>1.34</v>
      </c>
      <c r="F20" s="6"/>
      <c r="G20" s="352">
        <f>E20+F20+I19</f>
        <v>13.4</v>
      </c>
      <c r="H20" s="282"/>
      <c r="I20" s="352">
        <f t="shared" si="0"/>
        <v>13.4</v>
      </c>
      <c r="J20" s="364">
        <f t="shared" si="1"/>
        <v>0</v>
      </c>
      <c r="K20" s="357" t="s">
        <v>129</v>
      </c>
      <c r="L20" s="1"/>
      <c r="M20" s="534"/>
      <c r="N20" s="536"/>
      <c r="O20" s="536"/>
      <c r="P20" s="536"/>
      <c r="Q20" s="536"/>
      <c r="R20" s="537"/>
    </row>
    <row r="21" spans="2:18" s="10" customFormat="1" ht="16.2" customHeight="1">
      <c r="B21" s="461" t="s">
        <v>152</v>
      </c>
      <c r="C21" s="462"/>
      <c r="D21" s="392" t="s">
        <v>12</v>
      </c>
      <c r="E21" s="393">
        <f>SUM(E7+E9+E15+E17+E11+E13+E19)</f>
        <v>661</v>
      </c>
      <c r="F21" s="393">
        <f>SUM(F7+F9+F15+F17+F11+F13+F19)</f>
        <v>0</v>
      </c>
      <c r="G21" s="394">
        <f>+F21+E21</f>
        <v>661</v>
      </c>
      <c r="H21" s="393">
        <f>SUM(H7+H9+H15+H17+H11+H13+H19)</f>
        <v>0</v>
      </c>
      <c r="I21" s="395">
        <f>+G21-H21</f>
        <v>661</v>
      </c>
      <c r="J21" s="396">
        <f>H21/G21</f>
        <v>0</v>
      </c>
      <c r="K21" s="397" t="s">
        <v>129</v>
      </c>
      <c r="M21" s="530">
        <f>SUM(M7:M20)</f>
        <v>734.99999999999989</v>
      </c>
      <c r="N21" s="526">
        <f>SUM(N7:N20)</f>
        <v>0</v>
      </c>
      <c r="O21" s="526">
        <f>+M21+N21</f>
        <v>734.99999999999989</v>
      </c>
      <c r="P21" s="526">
        <f>SUM(P7:P20)</f>
        <v>0</v>
      </c>
      <c r="Q21" s="526">
        <f>+O21-P21</f>
        <v>734.99999999999989</v>
      </c>
      <c r="R21" s="528">
        <f>+P21/O21</f>
        <v>0</v>
      </c>
    </row>
    <row r="22" spans="2:18" s="1" customFormat="1" ht="20.399999999999999" customHeight="1" thickBot="1">
      <c r="B22" s="463"/>
      <c r="C22" s="464"/>
      <c r="D22" s="398" t="s">
        <v>10</v>
      </c>
      <c r="E22" s="372">
        <f>SUM(E8+E10+E16+E18+E12+E14+E20)</f>
        <v>74.000000000000014</v>
      </c>
      <c r="F22" s="372">
        <f>SUM(F8+F10+F16+F18+F12+F14+F20)</f>
        <v>0</v>
      </c>
      <c r="G22" s="373">
        <f>E22+F22+I21</f>
        <v>735</v>
      </c>
      <c r="H22" s="372">
        <f>SUM(H8+H10+H16+H18+H12+H14+H20)</f>
        <v>0</v>
      </c>
      <c r="I22" s="374">
        <f>+G22-H22</f>
        <v>735</v>
      </c>
      <c r="J22" s="375">
        <f>H22/G22</f>
        <v>0</v>
      </c>
      <c r="K22" s="376" t="s">
        <v>129</v>
      </c>
      <c r="M22" s="531"/>
      <c r="N22" s="527"/>
      <c r="O22" s="527"/>
      <c r="P22" s="527"/>
      <c r="Q22" s="527"/>
      <c r="R22" s="529"/>
    </row>
    <row r="23" spans="2:18" s="1" customFormat="1" ht="13.5" customHeight="1" thickBot="1">
      <c r="H23" s="246"/>
    </row>
    <row r="24" spans="2:18" s="1" customFormat="1" ht="14.4" customHeight="1">
      <c r="B24" s="378" t="s">
        <v>157</v>
      </c>
      <c r="C24" s="790"/>
      <c r="D24" s="788" t="s">
        <v>158</v>
      </c>
      <c r="E24" s="788">
        <v>15</v>
      </c>
      <c r="F24" s="788" t="s">
        <v>159</v>
      </c>
      <c r="G24" s="788">
        <f>+E24</f>
        <v>15</v>
      </c>
      <c r="H24" s="788">
        <v>0.02</v>
      </c>
      <c r="I24" s="788">
        <f>+G24-H24</f>
        <v>14.98</v>
      </c>
      <c r="J24" s="803">
        <f>+H24/G24</f>
        <v>1.3333333333333333E-3</v>
      </c>
      <c r="K24" s="788" t="s">
        <v>129</v>
      </c>
    </row>
    <row r="25" spans="2:18" s="1" customFormat="1" ht="15" thickBot="1">
      <c r="B25" s="791"/>
      <c r="C25" s="792"/>
      <c r="D25" s="789"/>
      <c r="E25" s="789"/>
      <c r="F25" s="789"/>
      <c r="G25" s="789"/>
      <c r="H25" s="789"/>
      <c r="I25" s="789"/>
      <c r="J25" s="804"/>
      <c r="K25" s="789" t="s">
        <v>129</v>
      </c>
    </row>
    <row r="26" spans="2:18" s="1" customFormat="1"/>
    <row r="27" spans="2:18" s="1" customFormat="1"/>
    <row r="28" spans="2:18" s="1" customFormat="1">
      <c r="B28" s="98" t="s">
        <v>160</v>
      </c>
    </row>
    <row r="29" spans="2:18" s="1" customFormat="1">
      <c r="B29" s="98" t="s">
        <v>74</v>
      </c>
      <c r="J29" s="10"/>
    </row>
    <row r="30" spans="2:18" s="1" customFormat="1">
      <c r="B30" s="99" t="s">
        <v>76</v>
      </c>
    </row>
    <row r="31" spans="2:18" s="1" customFormat="1"/>
    <row r="32" spans="2:18">
      <c r="B32" s="1"/>
      <c r="C32" s="1"/>
      <c r="D32" s="1"/>
      <c r="E32" s="1"/>
      <c r="F32" s="304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</sheetData>
  <mergeCells count="72">
    <mergeCell ref="K24:K25"/>
    <mergeCell ref="H24:H25"/>
    <mergeCell ref="I24:I25"/>
    <mergeCell ref="J24:J25"/>
    <mergeCell ref="D24:D25"/>
    <mergeCell ref="E24:E25"/>
    <mergeCell ref="F24:F25"/>
    <mergeCell ref="G24:G25"/>
    <mergeCell ref="P7:P8"/>
    <mergeCell ref="Q7:Q8"/>
    <mergeCell ref="R7:R8"/>
    <mergeCell ref="Q9:Q10"/>
    <mergeCell ref="B7:B8"/>
    <mergeCell ref="C7:C8"/>
    <mergeCell ref="M7:M8"/>
    <mergeCell ref="N7:N8"/>
    <mergeCell ref="O7:O8"/>
    <mergeCell ref="R9:R10"/>
    <mergeCell ref="B5:B6"/>
    <mergeCell ref="C5:C6"/>
    <mergeCell ref="D5:K5"/>
    <mergeCell ref="B2:R2"/>
    <mergeCell ref="M5:R5"/>
    <mergeCell ref="C3:O3"/>
    <mergeCell ref="P15:P16"/>
    <mergeCell ref="Q15:Q16"/>
    <mergeCell ref="R15:R16"/>
    <mergeCell ref="B9:B10"/>
    <mergeCell ref="C9:C10"/>
    <mergeCell ref="M9:M10"/>
    <mergeCell ref="N9:N10"/>
    <mergeCell ref="O9:O10"/>
    <mergeCell ref="P9:P10"/>
    <mergeCell ref="B11:B20"/>
    <mergeCell ref="C15:C16"/>
    <mergeCell ref="M15:M16"/>
    <mergeCell ref="N15:N16"/>
    <mergeCell ref="O15:O16"/>
    <mergeCell ref="R17:R18"/>
    <mergeCell ref="C11:C12"/>
    <mergeCell ref="R11:R12"/>
    <mergeCell ref="C17:C18"/>
    <mergeCell ref="M17:M18"/>
    <mergeCell ref="N17:N18"/>
    <mergeCell ref="O17:O18"/>
    <mergeCell ref="P17:P18"/>
    <mergeCell ref="Q17:Q18"/>
    <mergeCell ref="M11:M12"/>
    <mergeCell ref="N11:N12"/>
    <mergeCell ref="O11:O12"/>
    <mergeCell ref="P11:P12"/>
    <mergeCell ref="Q11:Q12"/>
    <mergeCell ref="R13:R14"/>
    <mergeCell ref="C19:C20"/>
    <mergeCell ref="M19:M20"/>
    <mergeCell ref="N19:N20"/>
    <mergeCell ref="O19:O20"/>
    <mergeCell ref="P19:P20"/>
    <mergeCell ref="Q19:Q20"/>
    <mergeCell ref="R19:R20"/>
    <mergeCell ref="C13:C14"/>
    <mergeCell ref="M13:M14"/>
    <mergeCell ref="N13:N14"/>
    <mergeCell ref="O13:O14"/>
    <mergeCell ref="P13:P14"/>
    <mergeCell ref="Q13:Q14"/>
    <mergeCell ref="Q21:Q22"/>
    <mergeCell ref="R21:R22"/>
    <mergeCell ref="M21:M22"/>
    <mergeCell ref="N21:N22"/>
    <mergeCell ref="O21:O22"/>
    <mergeCell ref="P21:P22"/>
  </mergeCells>
  <conditionalFormatting sqref="R11:R12 R15:R18">
    <cfRule type="cellIs" dxfId="3" priority="6" operator="greaterThan">
      <formula>0.8</formula>
    </cfRule>
  </conditionalFormatting>
  <conditionalFormatting sqref="J21:J22">
    <cfRule type="cellIs" dxfId="2" priority="3" operator="greaterThan">
      <formula>0.9</formula>
    </cfRule>
    <cfRule type="cellIs" dxfId="1" priority="4" operator="greaterThan">
      <formula>0.95</formula>
    </cfRule>
  </conditionalFormatting>
  <conditionalFormatting sqref="E21:I22">
    <cfRule type="cellIs" dxfId="0" priority="2" operator="lessThan">
      <formula>0</formula>
    </cfRule>
  </conditionalFormatting>
  <conditionalFormatting sqref="H7:H20">
    <cfRule type="dataBar" priority="1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O7:O10 O15:O18 G15:G18 G8:G12 G19:G2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7C80"/>
  </sheetPr>
  <dimension ref="A1:AS108"/>
  <sheetViews>
    <sheetView zoomScale="59" zoomScaleNormal="59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7" sqref="L7"/>
    </sheetView>
  </sheetViews>
  <sheetFormatPr baseColWidth="10" defaultColWidth="11.44140625" defaultRowHeight="14.4"/>
  <cols>
    <col min="1" max="1" width="6.44140625" style="430" customWidth="1"/>
    <col min="2" max="2" width="12.88671875" style="16" customWidth="1"/>
    <col min="3" max="3" width="38.44140625" style="17" customWidth="1"/>
    <col min="4" max="4" width="14.44140625" style="16" customWidth="1"/>
    <col min="5" max="5" width="10.44140625" style="16" customWidth="1"/>
    <col min="6" max="6" width="13.5546875" style="16" customWidth="1"/>
    <col min="7" max="7" width="11" style="16" customWidth="1"/>
    <col min="8" max="8" width="11.5546875" style="16" customWidth="1"/>
    <col min="9" max="9" width="9.5546875" style="16" customWidth="1"/>
    <col min="10" max="10" width="10.5546875" style="16" customWidth="1"/>
    <col min="11" max="11" width="11.44140625" style="16"/>
    <col min="12" max="12" width="13.33203125" style="16" customWidth="1"/>
    <col min="13" max="13" width="11.44140625" style="16"/>
    <col min="14" max="14" width="11.88671875" style="16" customWidth="1"/>
    <col min="15" max="16" width="11.44140625" style="16"/>
    <col min="17" max="17" width="0" style="16" hidden="1" customWidth="1"/>
    <col min="18" max="18" width="12.44140625" style="16" hidden="1" customWidth="1"/>
    <col min="19" max="21" width="0" style="16" hidden="1" customWidth="1"/>
    <col min="22" max="22" width="9.5546875" style="16" hidden="1" customWidth="1"/>
    <col min="23" max="28" width="11.44140625" style="16"/>
    <col min="29" max="29" width="11.44140625" style="430"/>
    <col min="30" max="30" width="15" style="430" customWidth="1"/>
    <col min="31" max="32" width="11.44140625" style="430"/>
    <col min="33" max="33" width="11.44140625" style="432"/>
    <col min="34" max="55" width="11.44140625" style="430"/>
    <col min="56" max="56" width="17.44140625" style="430" bestFit="1" customWidth="1"/>
    <col min="57" max="57" width="11.44140625" style="430"/>
    <col min="58" max="58" width="20.5546875" style="430" bestFit="1" customWidth="1"/>
    <col min="59" max="16384" width="11.44140625" style="430"/>
  </cols>
  <sheetData>
    <row r="1" spans="2:33" ht="15" thickBot="1">
      <c r="B1" s="430"/>
      <c r="C1" s="431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</row>
    <row r="2" spans="2:33" ht="18.75" customHeight="1">
      <c r="B2" s="560" t="s">
        <v>148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2"/>
    </row>
    <row r="3" spans="2:33" ht="24.75" customHeight="1" thickBot="1">
      <c r="B3" s="563">
        <f>+'Resumen anual'!B4:I4</f>
        <v>43510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5"/>
    </row>
    <row r="4" spans="2:33" ht="15" thickBot="1">
      <c r="B4" s="434"/>
      <c r="C4" s="435"/>
      <c r="D4" s="434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</row>
    <row r="5" spans="2:33" s="433" customFormat="1" ht="41.4" customHeight="1" thickBot="1">
      <c r="B5" s="573" t="s">
        <v>52</v>
      </c>
      <c r="C5" s="571" t="s">
        <v>46</v>
      </c>
      <c r="D5" s="577" t="s">
        <v>116</v>
      </c>
      <c r="E5" s="604" t="s">
        <v>45</v>
      </c>
      <c r="F5" s="604"/>
      <c r="G5" s="604"/>
      <c r="H5" s="604"/>
      <c r="I5" s="604"/>
      <c r="J5" s="604"/>
      <c r="K5" s="605" t="s">
        <v>44</v>
      </c>
      <c r="L5" s="606"/>
      <c r="M5" s="606"/>
      <c r="N5" s="606"/>
      <c r="O5" s="606"/>
      <c r="P5" s="606"/>
      <c r="Q5" s="598" t="s">
        <v>47</v>
      </c>
      <c r="R5" s="599"/>
      <c r="S5" s="599"/>
      <c r="T5" s="599"/>
      <c r="U5" s="599"/>
      <c r="V5" s="600"/>
      <c r="W5" s="601" t="s">
        <v>48</v>
      </c>
      <c r="X5" s="602"/>
      <c r="Y5" s="602"/>
      <c r="Z5" s="602"/>
      <c r="AA5" s="602"/>
      <c r="AB5" s="603"/>
      <c r="AG5" s="437"/>
    </row>
    <row r="6" spans="2:33" s="433" customFormat="1" ht="41.4" customHeight="1" thickBot="1">
      <c r="B6" s="574"/>
      <c r="C6" s="572"/>
      <c r="D6" s="578"/>
      <c r="E6" s="215" t="s">
        <v>42</v>
      </c>
      <c r="F6" s="199" t="s">
        <v>43</v>
      </c>
      <c r="G6" s="199" t="s">
        <v>4</v>
      </c>
      <c r="H6" s="200" t="s">
        <v>5</v>
      </c>
      <c r="I6" s="200" t="s">
        <v>25</v>
      </c>
      <c r="J6" s="201" t="s">
        <v>26</v>
      </c>
      <c r="K6" s="202" t="s">
        <v>27</v>
      </c>
      <c r="L6" s="203" t="s">
        <v>43</v>
      </c>
      <c r="M6" s="203" t="s">
        <v>4</v>
      </c>
      <c r="N6" s="204" t="s">
        <v>5</v>
      </c>
      <c r="O6" s="204" t="s">
        <v>25</v>
      </c>
      <c r="P6" s="205" t="s">
        <v>26</v>
      </c>
      <c r="Q6" s="206" t="s">
        <v>31</v>
      </c>
      <c r="R6" s="207" t="s">
        <v>43</v>
      </c>
      <c r="S6" s="207" t="s">
        <v>4</v>
      </c>
      <c r="T6" s="208" t="s">
        <v>51</v>
      </c>
      <c r="U6" s="208" t="s">
        <v>6</v>
      </c>
      <c r="V6" s="209" t="s">
        <v>26</v>
      </c>
      <c r="W6" s="210" t="s">
        <v>49</v>
      </c>
      <c r="X6" s="211" t="s">
        <v>43</v>
      </c>
      <c r="Y6" s="212" t="s">
        <v>4</v>
      </c>
      <c r="Z6" s="213" t="s">
        <v>50</v>
      </c>
      <c r="AA6" s="213" t="s">
        <v>6</v>
      </c>
      <c r="AB6" s="214" t="s">
        <v>26</v>
      </c>
      <c r="AG6" s="437"/>
    </row>
    <row r="7" spans="2:33" ht="21" customHeight="1">
      <c r="B7" s="575" t="s">
        <v>32</v>
      </c>
      <c r="C7" s="579" t="str">
        <f>+Transa_LtpPep_Langocolorado!C9</f>
        <v>ANTARTIC SEAFOOD S.A.</v>
      </c>
      <c r="D7" s="216" t="s">
        <v>12</v>
      </c>
      <c r="E7" s="23">
        <f>+Transa_LtpPep_Langocolorado!H9</f>
        <v>1.206324</v>
      </c>
      <c r="F7" s="20">
        <f>+Transa_LtpPep_Langocolorado!J9</f>
        <v>0</v>
      </c>
      <c r="G7" s="23">
        <f>E7+F7</f>
        <v>1.206324</v>
      </c>
      <c r="H7" s="20"/>
      <c r="I7" s="23">
        <f>G7-H7</f>
        <v>1.206324</v>
      </c>
      <c r="J7" s="39">
        <f>H7/G7</f>
        <v>0</v>
      </c>
      <c r="K7" s="26">
        <f>+Transa_LtpPep_Langocolorado!I9</f>
        <v>5.3078256000000001</v>
      </c>
      <c r="L7" s="20">
        <f>+Transa_LtpPep_Langocolorado!K9</f>
        <v>0</v>
      </c>
      <c r="M7" s="27">
        <f>K7+L7</f>
        <v>5.3078256000000001</v>
      </c>
      <c r="N7" s="20"/>
      <c r="O7" s="27">
        <f>M7-N7</f>
        <v>5.3078256000000001</v>
      </c>
      <c r="P7" s="28">
        <f>N7/M7</f>
        <v>0</v>
      </c>
      <c r="Q7" s="33">
        <f>+E7+K7</f>
        <v>6.5141495999999997</v>
      </c>
      <c r="R7" s="32">
        <f>F7+L7</f>
        <v>0</v>
      </c>
      <c r="S7" s="33">
        <f>Q7+R7</f>
        <v>6.5141495999999997</v>
      </c>
      <c r="T7" s="32">
        <f>H7+N7</f>
        <v>0</v>
      </c>
      <c r="U7" s="33">
        <f>S7-T7</f>
        <v>6.5141495999999997</v>
      </c>
      <c r="V7" s="34">
        <f>T7/S7</f>
        <v>0</v>
      </c>
      <c r="W7" s="586">
        <f>Q7+Q8</f>
        <v>7.4792087999999994</v>
      </c>
      <c r="X7" s="566">
        <f>R7+R8</f>
        <v>0</v>
      </c>
      <c r="Y7" s="587">
        <f>W7+X7</f>
        <v>7.4792087999999994</v>
      </c>
      <c r="Z7" s="566">
        <f>T7+T8</f>
        <v>0</v>
      </c>
      <c r="AA7" s="566">
        <f>Y7-Z7</f>
        <v>7.4792087999999994</v>
      </c>
      <c r="AB7" s="568">
        <f>Z7/Y7</f>
        <v>0</v>
      </c>
      <c r="AC7" s="569"/>
      <c r="AD7" s="570"/>
      <c r="AE7" s="570"/>
      <c r="AF7" s="570"/>
    </row>
    <row r="8" spans="2:33" ht="21" customHeight="1">
      <c r="B8" s="575"/>
      <c r="C8" s="580"/>
      <c r="D8" s="217" t="s">
        <v>10</v>
      </c>
      <c r="E8" s="23">
        <f>+Transa_LtpPep_Langocolorado!H10</f>
        <v>0.2412648</v>
      </c>
      <c r="F8" s="20">
        <f>+Transa_LtpPep_Langocolorado!J10</f>
        <v>0</v>
      </c>
      <c r="G8" s="24">
        <f>E8+F8+I7</f>
        <v>1.4475887999999999</v>
      </c>
      <c r="H8" s="21"/>
      <c r="I8" s="24">
        <f>G8-H8</f>
        <v>1.4475887999999999</v>
      </c>
      <c r="J8" s="40">
        <f>H8/G8</f>
        <v>0</v>
      </c>
      <c r="K8" s="26">
        <f>+Transa_LtpPep_Langocolorado!I10</f>
        <v>0.72379440000000006</v>
      </c>
      <c r="L8" s="21">
        <f>+Transa_LtpPep_Langocolorado!K10</f>
        <v>0</v>
      </c>
      <c r="M8" s="29">
        <f>O7+K8+L8</f>
        <v>6.0316200000000002</v>
      </c>
      <c r="N8" s="21"/>
      <c r="O8" s="30">
        <f>M8-N8</f>
        <v>6.0316200000000002</v>
      </c>
      <c r="P8" s="31">
        <f>N8/M8</f>
        <v>0</v>
      </c>
      <c r="Q8" s="36">
        <f>+E8+K8</f>
        <v>0.96505920000000001</v>
      </c>
      <c r="R8" s="35">
        <f t="shared" ref="R8:R22" si="0">F8+L8</f>
        <v>0</v>
      </c>
      <c r="S8" s="36">
        <f>Q8+R8+U7</f>
        <v>7.4792087999999994</v>
      </c>
      <c r="T8" s="35">
        <f t="shared" ref="T8:T22" si="1">H8+N8</f>
        <v>0</v>
      </c>
      <c r="U8" s="37">
        <f t="shared" ref="U8:U24" si="2">S8-T8</f>
        <v>7.4792087999999994</v>
      </c>
      <c r="V8" s="38">
        <f t="shared" ref="V8:V24" si="3">T8/S8</f>
        <v>0</v>
      </c>
      <c r="W8" s="582"/>
      <c r="X8" s="567"/>
      <c r="Y8" s="585"/>
      <c r="Z8" s="567"/>
      <c r="AA8" s="567"/>
      <c r="AB8" s="539"/>
    </row>
    <row r="9" spans="2:33" ht="21" customHeight="1">
      <c r="B9" s="575"/>
      <c r="C9" s="579" t="str">
        <f>+Transa_LtpPep_Langocolorado!C11</f>
        <v>BRACPESCA S.A.</v>
      </c>
      <c r="D9" s="218" t="s">
        <v>12</v>
      </c>
      <c r="E9" s="23">
        <f>+Transa_LtpPep_Langocolorado!H11</f>
        <v>2.4036095</v>
      </c>
      <c r="F9" s="20">
        <f>+Transa_LtpPep_Langocolorado!J11</f>
        <v>0</v>
      </c>
      <c r="G9" s="25">
        <f>E9+F9</f>
        <v>2.4036095</v>
      </c>
      <c r="H9" s="22"/>
      <c r="I9" s="25">
        <f t="shared" ref="I9:I16" si="4">G9-H9</f>
        <v>2.4036095</v>
      </c>
      <c r="J9" s="41">
        <f t="shared" ref="J9:J14" si="5">H9/G9</f>
        <v>0</v>
      </c>
      <c r="K9" s="26">
        <f>+Transa_LtpPep_Langocolorado!I11</f>
        <v>10.575881799999999</v>
      </c>
      <c r="L9" s="20">
        <f>+Transa_LtpPep_Langocolorado!K11</f>
        <v>0</v>
      </c>
      <c r="M9" s="140">
        <f t="shared" ref="M9" si="6">K9+L9</f>
        <v>10.575881799999999</v>
      </c>
      <c r="N9" s="22"/>
      <c r="O9" s="140">
        <f t="shared" ref="O9:O16" si="7">M9-N9</f>
        <v>10.575881799999999</v>
      </c>
      <c r="P9" s="111">
        <f t="shared" ref="P9:P10" si="8">N9/M9</f>
        <v>0</v>
      </c>
      <c r="Q9" s="113">
        <f t="shared" ref="Q9:Q16" si="9">+E9+K9</f>
        <v>12.979491299999999</v>
      </c>
      <c r="R9" s="112">
        <f t="shared" ref="R9:R16" si="10">F9+L9</f>
        <v>0</v>
      </c>
      <c r="S9" s="113">
        <f t="shared" ref="S9" si="11">Q9+R9</f>
        <v>12.979491299999999</v>
      </c>
      <c r="T9" s="112">
        <f t="shared" ref="T9:T16" si="12">H9+N9</f>
        <v>0</v>
      </c>
      <c r="U9" s="113">
        <f t="shared" ref="U9:U16" si="13">S9-T9</f>
        <v>12.979491299999999</v>
      </c>
      <c r="V9" s="110">
        <f t="shared" ref="V9:V16" si="14">T9/S9</f>
        <v>0</v>
      </c>
      <c r="W9" s="623">
        <f>Q9+Q10</f>
        <v>14.902378899999999</v>
      </c>
      <c r="X9" s="621">
        <f t="shared" ref="X9" si="15">R9+R10</f>
        <v>0</v>
      </c>
      <c r="Y9" s="624">
        <f t="shared" ref="Y9" si="16">W9+X9</f>
        <v>14.902378899999999</v>
      </c>
      <c r="Z9" s="621">
        <f t="shared" ref="Z9" si="17">T9+T10</f>
        <v>0</v>
      </c>
      <c r="AA9" s="621">
        <f t="shared" ref="AA9" si="18">Y9-Z9</f>
        <v>14.902378899999999</v>
      </c>
      <c r="AB9" s="622">
        <f t="shared" ref="AB9" si="19">Z9/Y9</f>
        <v>0</v>
      </c>
    </row>
    <row r="10" spans="2:33" ht="21" customHeight="1">
      <c r="B10" s="575"/>
      <c r="C10" s="580"/>
      <c r="D10" s="217" t="s">
        <v>10</v>
      </c>
      <c r="E10" s="23">
        <f>+Transa_LtpPep_Langocolorado!H12</f>
        <v>0.48072189999999998</v>
      </c>
      <c r="F10" s="20">
        <f>+Transa_LtpPep_Langocolorado!J12</f>
        <v>0</v>
      </c>
      <c r="G10" s="24">
        <f>E10+F10+I9</f>
        <v>2.8843313999999998</v>
      </c>
      <c r="H10" s="21"/>
      <c r="I10" s="24">
        <f t="shared" si="4"/>
        <v>2.8843313999999998</v>
      </c>
      <c r="J10" s="40">
        <f t="shared" si="5"/>
        <v>0</v>
      </c>
      <c r="K10" s="26">
        <f>+Transa_LtpPep_Langocolorado!I12</f>
        <v>1.4421656999999999</v>
      </c>
      <c r="L10" s="21">
        <f>+Transa_LtpPep_Langocolorado!K12</f>
        <v>0</v>
      </c>
      <c r="M10" s="29">
        <f>O9+K10+L10</f>
        <v>12.0180475</v>
      </c>
      <c r="N10" s="21"/>
      <c r="O10" s="27">
        <f t="shared" si="7"/>
        <v>12.0180475</v>
      </c>
      <c r="P10" s="31">
        <f t="shared" si="8"/>
        <v>0</v>
      </c>
      <c r="Q10" s="36">
        <f t="shared" si="9"/>
        <v>1.9228875999999999</v>
      </c>
      <c r="R10" s="35">
        <f t="shared" si="10"/>
        <v>0</v>
      </c>
      <c r="S10" s="36">
        <f>Q10+R10+U9</f>
        <v>14.902378899999999</v>
      </c>
      <c r="T10" s="35">
        <f t="shared" si="12"/>
        <v>0</v>
      </c>
      <c r="U10" s="33">
        <f t="shared" si="13"/>
        <v>14.902378899999999</v>
      </c>
      <c r="V10" s="38">
        <f t="shared" si="14"/>
        <v>0</v>
      </c>
      <c r="W10" s="582"/>
      <c r="X10" s="567"/>
      <c r="Y10" s="585"/>
      <c r="Z10" s="567"/>
      <c r="AA10" s="567"/>
      <c r="AB10" s="539"/>
    </row>
    <row r="11" spans="2:33" ht="21" customHeight="1">
      <c r="B11" s="575"/>
      <c r="C11" s="579" t="str">
        <f>+Transa_LtpPep_Langocolorado!C13</f>
        <v>ISLADAMAS S.A. PESQ.</v>
      </c>
      <c r="D11" s="218" t="s">
        <v>12</v>
      </c>
      <c r="E11" s="23">
        <f>+Transa_LtpPep_Langocolorado!H13</f>
        <v>1.2769699999999999</v>
      </c>
      <c r="F11" s="20">
        <f>+Transa_LtpPep_Langocolorado!J13</f>
        <v>0</v>
      </c>
      <c r="G11" s="25">
        <f t="shared" ref="G11" si="20">E11+F11</f>
        <v>1.2769699999999999</v>
      </c>
      <c r="H11" s="22"/>
      <c r="I11" s="25">
        <f t="shared" si="4"/>
        <v>1.2769699999999999</v>
      </c>
      <c r="J11" s="41">
        <f t="shared" si="5"/>
        <v>0</v>
      </c>
      <c r="K11" s="26">
        <f>+Transa_LtpPep_Langocolorado!I13</f>
        <v>5.6186680000000004</v>
      </c>
      <c r="L11" s="20">
        <f>+Transa_LtpPep_Langocolorado!K13</f>
        <v>0</v>
      </c>
      <c r="M11" s="140">
        <f t="shared" ref="M11" si="21">K11+L11</f>
        <v>5.6186680000000004</v>
      </c>
      <c r="N11" s="22"/>
      <c r="O11" s="140">
        <f t="shared" si="7"/>
        <v>5.6186680000000004</v>
      </c>
      <c r="P11" s="111">
        <f>N11/M11</f>
        <v>0</v>
      </c>
      <c r="Q11" s="113">
        <f t="shared" si="9"/>
        <v>6.8956379999999999</v>
      </c>
      <c r="R11" s="112">
        <f t="shared" si="10"/>
        <v>0</v>
      </c>
      <c r="S11" s="113">
        <f t="shared" ref="S11" si="22">Q11+R11</f>
        <v>6.8956379999999999</v>
      </c>
      <c r="T11" s="112">
        <f t="shared" si="12"/>
        <v>0</v>
      </c>
      <c r="U11" s="113">
        <f t="shared" si="13"/>
        <v>6.8956379999999999</v>
      </c>
      <c r="V11" s="110">
        <f t="shared" si="14"/>
        <v>0</v>
      </c>
      <c r="W11" s="623">
        <f t="shared" ref="W11" si="23">Q11+Q12</f>
        <v>7.9172139999999995</v>
      </c>
      <c r="X11" s="621">
        <f t="shared" ref="X11" si="24">R11+R12</f>
        <v>0</v>
      </c>
      <c r="Y11" s="624">
        <f t="shared" ref="Y11" si="25">W11+X11</f>
        <v>7.9172139999999995</v>
      </c>
      <c r="Z11" s="621">
        <f t="shared" ref="Z11" si="26">T11+T12</f>
        <v>0</v>
      </c>
      <c r="AA11" s="621">
        <f t="shared" ref="AA11" si="27">Y11-Z11</f>
        <v>7.9172139999999995</v>
      </c>
      <c r="AB11" s="622">
        <f t="shared" ref="AB11" si="28">Z11/Y11</f>
        <v>0</v>
      </c>
    </row>
    <row r="12" spans="2:33" ht="21" customHeight="1">
      <c r="B12" s="575"/>
      <c r="C12" s="580"/>
      <c r="D12" s="217" t="s">
        <v>10</v>
      </c>
      <c r="E12" s="23">
        <f>+Transa_LtpPep_Langocolorado!H14</f>
        <v>0.25539400000000001</v>
      </c>
      <c r="F12" s="20">
        <f>+Transa_LtpPep_Langocolorado!J14</f>
        <v>0</v>
      </c>
      <c r="G12" s="24">
        <f t="shared" ref="G12" si="29">E12+F12+I11</f>
        <v>1.5323639999999998</v>
      </c>
      <c r="H12" s="21"/>
      <c r="I12" s="24">
        <f t="shared" si="4"/>
        <v>1.5323639999999998</v>
      </c>
      <c r="J12" s="40">
        <f t="shared" si="5"/>
        <v>0</v>
      </c>
      <c r="K12" s="26">
        <f>+Transa_LtpPep_Langocolorado!I14</f>
        <v>0.76618200000000003</v>
      </c>
      <c r="L12" s="21">
        <f>+Transa_LtpPep_Langocolorado!K14</f>
        <v>0</v>
      </c>
      <c r="M12" s="29">
        <f>O11+K12+L12</f>
        <v>6.3848500000000001</v>
      </c>
      <c r="N12" s="21"/>
      <c r="O12" s="27">
        <f>M12-N12</f>
        <v>6.3848500000000001</v>
      </c>
      <c r="P12" s="31">
        <f t="shared" ref="P12:P14" si="30">N12/M12</f>
        <v>0</v>
      </c>
      <c r="Q12" s="36">
        <f t="shared" si="9"/>
        <v>1.021576</v>
      </c>
      <c r="R12" s="35">
        <f t="shared" si="10"/>
        <v>0</v>
      </c>
      <c r="S12" s="36">
        <f>Q12+R12+U11</f>
        <v>7.9172139999999995</v>
      </c>
      <c r="T12" s="35">
        <f t="shared" si="12"/>
        <v>0</v>
      </c>
      <c r="U12" s="33">
        <f t="shared" si="13"/>
        <v>7.9172139999999995</v>
      </c>
      <c r="V12" s="38">
        <f t="shared" si="14"/>
        <v>0</v>
      </c>
      <c r="W12" s="582"/>
      <c r="X12" s="567"/>
      <c r="Y12" s="585"/>
      <c r="Z12" s="567"/>
      <c r="AA12" s="567"/>
      <c r="AB12" s="539"/>
    </row>
    <row r="13" spans="2:33" ht="21" customHeight="1">
      <c r="B13" s="575"/>
      <c r="C13" s="579" t="str">
        <f>+Transa_LtpPep_Langocolorado!C15</f>
        <v>RUBIO Y MAUAD LTDA.</v>
      </c>
      <c r="D13" s="218" t="s">
        <v>12</v>
      </c>
      <c r="E13" s="23">
        <f>+Transa_LtpPep_Langocolorado!H15</f>
        <v>0.10159599999999999</v>
      </c>
      <c r="F13" s="20">
        <f>+Transa_LtpPep_Langocolorado!J15</f>
        <v>0</v>
      </c>
      <c r="G13" s="25">
        <f t="shared" ref="G13" si="31">E13+F13</f>
        <v>0.10159599999999999</v>
      </c>
      <c r="H13" s="22"/>
      <c r="I13" s="25">
        <f t="shared" si="4"/>
        <v>0.10159599999999999</v>
      </c>
      <c r="J13" s="41">
        <f t="shared" si="5"/>
        <v>0</v>
      </c>
      <c r="K13" s="26">
        <f>+Transa_LtpPep_Langocolorado!I15</f>
        <v>0.44702239999999999</v>
      </c>
      <c r="L13" s="20">
        <f>+Transa_LtpPep_Langocolorado!K15</f>
        <v>0</v>
      </c>
      <c r="M13" s="140">
        <f t="shared" ref="M13" si="32">K13+L13</f>
        <v>0.44702239999999999</v>
      </c>
      <c r="N13" s="22"/>
      <c r="O13" s="140">
        <f t="shared" si="7"/>
        <v>0.44702239999999999</v>
      </c>
      <c r="P13" s="111">
        <f t="shared" si="30"/>
        <v>0</v>
      </c>
      <c r="Q13" s="113">
        <f t="shared" si="9"/>
        <v>0.54861839999999995</v>
      </c>
      <c r="R13" s="112">
        <f t="shared" si="10"/>
        <v>0</v>
      </c>
      <c r="S13" s="113">
        <f t="shared" ref="S13" si="33">Q13+R13</f>
        <v>0.54861839999999995</v>
      </c>
      <c r="T13" s="112">
        <f t="shared" si="12"/>
        <v>0</v>
      </c>
      <c r="U13" s="113">
        <f t="shared" si="13"/>
        <v>0.54861839999999995</v>
      </c>
      <c r="V13" s="110">
        <f t="shared" si="14"/>
        <v>0</v>
      </c>
      <c r="W13" s="623">
        <f t="shared" ref="W13" si="34">Q13+Q14</f>
        <v>0.62989519999999999</v>
      </c>
      <c r="X13" s="621">
        <f t="shared" ref="X13" si="35">R13+R14</f>
        <v>0</v>
      </c>
      <c r="Y13" s="624">
        <f t="shared" ref="Y13" si="36">W13+X13</f>
        <v>0.62989519999999999</v>
      </c>
      <c r="Z13" s="621">
        <f t="shared" ref="Z13" si="37">T13+T14</f>
        <v>0</v>
      </c>
      <c r="AA13" s="621">
        <f t="shared" ref="AA13" si="38">Y13-Z13</f>
        <v>0.62989519999999999</v>
      </c>
      <c r="AB13" s="622">
        <f t="shared" ref="AB13" si="39">Z13/Y13</f>
        <v>0</v>
      </c>
    </row>
    <row r="14" spans="2:33" ht="21" customHeight="1">
      <c r="B14" s="575"/>
      <c r="C14" s="580"/>
      <c r="D14" s="217" t="s">
        <v>10</v>
      </c>
      <c r="E14" s="23">
        <f>+Transa_LtpPep_Langocolorado!H16</f>
        <v>2.0319199999999999E-2</v>
      </c>
      <c r="F14" s="20">
        <f>+Transa_LtpPep_Langocolorado!J16</f>
        <v>0</v>
      </c>
      <c r="G14" s="24">
        <f t="shared" ref="G14" si="40">E14+F14+I13</f>
        <v>0.12191519999999999</v>
      </c>
      <c r="H14" s="21"/>
      <c r="I14" s="24">
        <f t="shared" si="4"/>
        <v>0.12191519999999999</v>
      </c>
      <c r="J14" s="40">
        <f t="shared" si="5"/>
        <v>0</v>
      </c>
      <c r="K14" s="26">
        <f>+Transa_LtpPep_Langocolorado!I16</f>
        <v>6.0957600000000001E-2</v>
      </c>
      <c r="L14" s="21">
        <f>+Transa_LtpPep_Langocolorado!K16</f>
        <v>0</v>
      </c>
      <c r="M14" s="29">
        <f t="shared" ref="M14" si="41">O13+K14+L14</f>
        <v>0.50797999999999999</v>
      </c>
      <c r="N14" s="323"/>
      <c r="O14" s="27">
        <f>M14-N14</f>
        <v>0.50797999999999999</v>
      </c>
      <c r="P14" s="31">
        <f t="shared" si="30"/>
        <v>0</v>
      </c>
      <c r="Q14" s="36">
        <f t="shared" si="9"/>
        <v>8.1276799999999996E-2</v>
      </c>
      <c r="R14" s="35">
        <f t="shared" si="10"/>
        <v>0</v>
      </c>
      <c r="S14" s="36">
        <f>Q14+R14+U13</f>
        <v>0.62989519999999999</v>
      </c>
      <c r="T14" s="35">
        <f t="shared" si="12"/>
        <v>0</v>
      </c>
      <c r="U14" s="33">
        <f t="shared" si="13"/>
        <v>0.62989519999999999</v>
      </c>
      <c r="V14" s="38">
        <f t="shared" si="14"/>
        <v>0</v>
      </c>
      <c r="W14" s="582"/>
      <c r="X14" s="567"/>
      <c r="Y14" s="585"/>
      <c r="Z14" s="567"/>
      <c r="AA14" s="567"/>
      <c r="AB14" s="539"/>
    </row>
    <row r="15" spans="2:33" ht="21" customHeight="1">
      <c r="B15" s="575"/>
      <c r="C15" s="579" t="str">
        <f>+Transa_LtpPep_Langocolorado!C17</f>
        <v>SUNRISE S.A. PESQ.</v>
      </c>
      <c r="D15" s="218" t="s">
        <v>12</v>
      </c>
      <c r="E15" s="23">
        <f>+Transa_LtpPep_Langocolorado!H17</f>
        <v>0</v>
      </c>
      <c r="F15" s="20">
        <f>+Transa_LtpPep_Langocolorado!J17</f>
        <v>0</v>
      </c>
      <c r="G15" s="129">
        <f t="shared" ref="G15" si="42">E15+F15</f>
        <v>0</v>
      </c>
      <c r="H15" s="22"/>
      <c r="I15" s="129">
        <f t="shared" si="4"/>
        <v>0</v>
      </c>
      <c r="J15" s="130">
        <v>0</v>
      </c>
      <c r="K15" s="26">
        <f>+Transa_LtpPep_Langocolorado!I17</f>
        <v>0</v>
      </c>
      <c r="L15" s="20">
        <f>+Transa_LtpPep_Langocolorado!K17</f>
        <v>0</v>
      </c>
      <c r="M15" s="132">
        <f t="shared" ref="M15" si="43">K15+L15</f>
        <v>0</v>
      </c>
      <c r="N15" s="22"/>
      <c r="O15" s="132">
        <f t="shared" si="7"/>
        <v>0</v>
      </c>
      <c r="P15" s="133">
        <v>0</v>
      </c>
      <c r="Q15" s="132">
        <f t="shared" si="9"/>
        <v>0</v>
      </c>
      <c r="R15" s="131">
        <f t="shared" si="10"/>
        <v>0</v>
      </c>
      <c r="S15" s="132">
        <f t="shared" ref="S15" si="44">Q15+R15</f>
        <v>0</v>
      </c>
      <c r="T15" s="131">
        <f t="shared" si="12"/>
        <v>0</v>
      </c>
      <c r="U15" s="132">
        <f t="shared" si="13"/>
        <v>0</v>
      </c>
      <c r="V15" s="133" t="e">
        <f t="shared" si="14"/>
        <v>#DIV/0!</v>
      </c>
      <c r="W15" s="619">
        <f t="shared" ref="W15" si="45">Q15+Q16</f>
        <v>0</v>
      </c>
      <c r="X15" s="588">
        <f t="shared" ref="X15" si="46">R15+R16</f>
        <v>0</v>
      </c>
      <c r="Y15" s="590">
        <f t="shared" ref="Y15" si="47">W15+X15</f>
        <v>0</v>
      </c>
      <c r="Z15" s="588">
        <f t="shared" ref="Z15" si="48">T15+T16</f>
        <v>0</v>
      </c>
      <c r="AA15" s="588">
        <f t="shared" ref="AA15" si="49">Y15-Z15</f>
        <v>0</v>
      </c>
      <c r="AB15" s="617">
        <v>0</v>
      </c>
    </row>
    <row r="16" spans="2:33" ht="21" customHeight="1">
      <c r="B16" s="575"/>
      <c r="C16" s="580"/>
      <c r="D16" s="217" t="s">
        <v>10</v>
      </c>
      <c r="E16" s="23">
        <f>+Transa_LtpPep_Langocolorado!H18</f>
        <v>0</v>
      </c>
      <c r="F16" s="20">
        <f>+Transa_LtpPep_Langocolorado!J18</f>
        <v>0</v>
      </c>
      <c r="G16" s="134">
        <f t="shared" ref="G16" si="50">E16+F16+I15</f>
        <v>0</v>
      </c>
      <c r="H16" s="20"/>
      <c r="I16" s="134">
        <f t="shared" si="4"/>
        <v>0</v>
      </c>
      <c r="J16" s="136">
        <v>0</v>
      </c>
      <c r="K16" s="26">
        <f>+Transa_LtpPep_Langocolorado!I18</f>
        <v>0</v>
      </c>
      <c r="L16" s="21">
        <f>+Transa_LtpPep_Langocolorado!K18</f>
        <v>0</v>
      </c>
      <c r="M16" s="134">
        <f>O15+K16+L16</f>
        <v>0</v>
      </c>
      <c r="N16" s="20"/>
      <c r="O16" s="134">
        <f t="shared" si="7"/>
        <v>0</v>
      </c>
      <c r="P16" s="137">
        <v>0</v>
      </c>
      <c r="Q16" s="134">
        <f t="shared" si="9"/>
        <v>0</v>
      </c>
      <c r="R16" s="135">
        <f t="shared" si="10"/>
        <v>0</v>
      </c>
      <c r="S16" s="134">
        <f>Q16+R16+U15</f>
        <v>0</v>
      </c>
      <c r="T16" s="135">
        <f t="shared" si="12"/>
        <v>0</v>
      </c>
      <c r="U16" s="134">
        <f t="shared" si="13"/>
        <v>0</v>
      </c>
      <c r="V16" s="137" t="e">
        <f t="shared" si="14"/>
        <v>#DIV/0!</v>
      </c>
      <c r="W16" s="620"/>
      <c r="X16" s="589"/>
      <c r="Y16" s="591"/>
      <c r="Z16" s="589"/>
      <c r="AA16" s="589"/>
      <c r="AB16" s="618"/>
    </row>
    <row r="17" spans="1:45" ht="21" customHeight="1">
      <c r="B17" s="575"/>
      <c r="C17" s="579" t="str">
        <f>+Transa_LtpPep_Langocolorado!C19</f>
        <v>QUINTERO S.A. PESQ.</v>
      </c>
      <c r="D17" s="218" t="s">
        <v>12</v>
      </c>
      <c r="E17" s="23">
        <f>+Transa_LtpPep_Langocolorado!H19</f>
        <v>1.1000000000000001E-2</v>
      </c>
      <c r="F17" s="20">
        <f>+Transa_LtpPep_Langocolorado!J19</f>
        <v>0</v>
      </c>
      <c r="G17" s="126">
        <f>E17+F17</f>
        <v>1.1000000000000001E-2</v>
      </c>
      <c r="H17" s="100"/>
      <c r="I17" s="126">
        <f t="shared" ref="I17:I22" si="51">G17-H17</f>
        <v>1.1000000000000001E-2</v>
      </c>
      <c r="J17" s="127">
        <f t="shared" ref="J17:J24" si="52">H17/G17</f>
        <v>0</v>
      </c>
      <c r="K17" s="26">
        <f>+Transa_LtpPep_Langocolorado!I19</f>
        <v>4.8400000000000006E-2</v>
      </c>
      <c r="L17" s="20">
        <f>+Transa_LtpPep_Langocolorado!K19</f>
        <v>0</v>
      </c>
      <c r="M17" s="140">
        <f t="shared" ref="M17" si="53">K17+L17</f>
        <v>4.8400000000000006E-2</v>
      </c>
      <c r="N17" s="100"/>
      <c r="O17" s="140">
        <f t="shared" ref="O17:O23" si="54">M17-N17</f>
        <v>4.8400000000000006E-2</v>
      </c>
      <c r="P17" s="111">
        <f t="shared" ref="P17:P24" si="55">N17/M17</f>
        <v>0</v>
      </c>
      <c r="Q17" s="113">
        <f t="shared" ref="Q17:Q22" si="56">+E17+K17</f>
        <v>5.9400000000000008E-2</v>
      </c>
      <c r="R17" s="112">
        <f t="shared" si="0"/>
        <v>0</v>
      </c>
      <c r="S17" s="128">
        <f t="shared" ref="S17:S21" si="57">Q17+R17</f>
        <v>5.9400000000000008E-2</v>
      </c>
      <c r="T17" s="112">
        <f t="shared" si="1"/>
        <v>0</v>
      </c>
      <c r="U17" s="128">
        <f t="shared" si="2"/>
        <v>5.9400000000000008E-2</v>
      </c>
      <c r="V17" s="110">
        <f t="shared" si="3"/>
        <v>0</v>
      </c>
      <c r="W17" s="581">
        <f>Q17+Q18</f>
        <v>6.8200000000000011E-2</v>
      </c>
      <c r="X17" s="583">
        <f t="shared" ref="X17" si="58">R17+R18</f>
        <v>0</v>
      </c>
      <c r="Y17" s="584">
        <f t="shared" ref="Y17" si="59">W17+X17</f>
        <v>6.8200000000000011E-2</v>
      </c>
      <c r="Z17" s="583">
        <f t="shared" ref="Z17" si="60">T17+T18</f>
        <v>0</v>
      </c>
      <c r="AA17" s="583">
        <f t="shared" ref="AA17" si="61">Y17-Z17</f>
        <v>6.8200000000000011E-2</v>
      </c>
      <c r="AB17" s="592">
        <f t="shared" ref="AB17" si="62">Z17/Y17</f>
        <v>0</v>
      </c>
    </row>
    <row r="18" spans="1:45" ht="21" customHeight="1">
      <c r="B18" s="575"/>
      <c r="C18" s="580"/>
      <c r="D18" s="217" t="s">
        <v>10</v>
      </c>
      <c r="E18" s="23">
        <f>+Transa_LtpPep_Langocolorado!H20</f>
        <v>2.2000000000000001E-3</v>
      </c>
      <c r="F18" s="20">
        <f>+Transa_LtpPep_Langocolorado!J20</f>
        <v>0</v>
      </c>
      <c r="G18" s="24">
        <f>E18+F18+I17</f>
        <v>1.3200000000000002E-2</v>
      </c>
      <c r="H18" s="21"/>
      <c r="I18" s="24">
        <f t="shared" si="51"/>
        <v>1.3200000000000002E-2</v>
      </c>
      <c r="J18" s="40">
        <f t="shared" si="52"/>
        <v>0</v>
      </c>
      <c r="K18" s="26">
        <f>+Transa_LtpPep_Langocolorado!I20</f>
        <v>6.6E-3</v>
      </c>
      <c r="L18" s="21">
        <f>+Transa_LtpPep_Langocolorado!K20</f>
        <v>0</v>
      </c>
      <c r="M18" s="29">
        <f t="shared" ref="M18" si="63">O17+K18+L18</f>
        <v>5.5000000000000007E-2</v>
      </c>
      <c r="N18" s="21"/>
      <c r="O18" s="30">
        <f t="shared" si="54"/>
        <v>5.5000000000000007E-2</v>
      </c>
      <c r="P18" s="31">
        <f t="shared" si="55"/>
        <v>0</v>
      </c>
      <c r="Q18" s="36">
        <f t="shared" si="56"/>
        <v>8.8000000000000005E-3</v>
      </c>
      <c r="R18" s="35">
        <f t="shared" si="0"/>
        <v>0</v>
      </c>
      <c r="S18" s="36">
        <f>Q18+R18+U17</f>
        <v>6.8200000000000011E-2</v>
      </c>
      <c r="T18" s="35">
        <f t="shared" si="1"/>
        <v>0</v>
      </c>
      <c r="U18" s="37">
        <f t="shared" si="2"/>
        <v>6.8200000000000011E-2</v>
      </c>
      <c r="V18" s="38">
        <f t="shared" si="3"/>
        <v>0</v>
      </c>
      <c r="W18" s="582"/>
      <c r="X18" s="567"/>
      <c r="Y18" s="585"/>
      <c r="Z18" s="567"/>
      <c r="AA18" s="567"/>
      <c r="AB18" s="539"/>
    </row>
    <row r="19" spans="1:45" ht="21" customHeight="1">
      <c r="B19" s="575"/>
      <c r="C19" s="579" t="str">
        <f>+Transa_LtpPep_Langocolorado!C21</f>
        <v>ALIMENTOS ALSAN LTDA</v>
      </c>
      <c r="D19" s="218" t="s">
        <v>12</v>
      </c>
      <c r="E19" s="23">
        <f>+Transa_LtpPep_Langocolorado!H21</f>
        <v>5.0000000000000001E-4</v>
      </c>
      <c r="F19" s="20">
        <f>+Transa_LtpPep_Langocolorado!J21</f>
        <v>0</v>
      </c>
      <c r="G19" s="25">
        <f>E19+F19</f>
        <v>5.0000000000000001E-4</v>
      </c>
      <c r="H19" s="22"/>
      <c r="I19" s="25">
        <f>G19-H19</f>
        <v>5.0000000000000001E-4</v>
      </c>
      <c r="J19" s="41">
        <f t="shared" ref="J19:J20" si="64">H19/G19</f>
        <v>0</v>
      </c>
      <c r="K19" s="26">
        <f>+Transa_LtpPep_Langocolorado!I21</f>
        <v>2.2000000000000001E-3</v>
      </c>
      <c r="L19" s="20">
        <f>+Transa_LtpPep_Langocolorado!K21</f>
        <v>0</v>
      </c>
      <c r="M19" s="140">
        <f t="shared" ref="M19" si="65">K19+L19</f>
        <v>2.2000000000000001E-3</v>
      </c>
      <c r="N19" s="22"/>
      <c r="O19" s="140">
        <f t="shared" ref="O19:O20" si="66">M19-N19</f>
        <v>2.2000000000000001E-3</v>
      </c>
      <c r="P19" s="111">
        <f t="shared" ref="P19:P20" si="67">N19/M19</f>
        <v>0</v>
      </c>
      <c r="Q19" s="113">
        <f t="shared" ref="Q19:Q20" si="68">+E19+K19</f>
        <v>2.7000000000000001E-3</v>
      </c>
      <c r="R19" s="112">
        <f t="shared" ref="R19:R20" si="69">F19+L19</f>
        <v>0</v>
      </c>
      <c r="S19" s="113">
        <f t="shared" ref="S19" si="70">Q19+R19</f>
        <v>2.7000000000000001E-3</v>
      </c>
      <c r="T19" s="112">
        <f t="shared" ref="T19:T20" si="71">H19+N19</f>
        <v>0</v>
      </c>
      <c r="U19" s="113">
        <f t="shared" ref="U19:U20" si="72">S19-T19</f>
        <v>2.7000000000000001E-3</v>
      </c>
      <c r="V19" s="110">
        <f t="shared" ref="V19:V20" si="73">T19/S19</f>
        <v>0</v>
      </c>
      <c r="W19" s="623">
        <f>Q19+Q20</f>
        <v>3.1000000000000003E-3</v>
      </c>
      <c r="X19" s="621">
        <f>R19+R20</f>
        <v>0</v>
      </c>
      <c r="Y19" s="625">
        <f t="shared" ref="Y19" si="74">W19+X19</f>
        <v>3.1000000000000003E-3</v>
      </c>
      <c r="Z19" s="621">
        <f>T19+T20</f>
        <v>0</v>
      </c>
      <c r="AA19" s="621">
        <f t="shared" ref="AA19" si="75">Y19-Z19</f>
        <v>3.1000000000000003E-3</v>
      </c>
      <c r="AB19" s="622">
        <f t="shared" ref="AB19" si="76">Z19/Y19</f>
        <v>0</v>
      </c>
    </row>
    <row r="20" spans="1:45" ht="21" customHeight="1">
      <c r="B20" s="575"/>
      <c r="C20" s="580"/>
      <c r="D20" s="217" t="s">
        <v>10</v>
      </c>
      <c r="E20" s="23">
        <f>+Transa_LtpPep_Langocolorado!H22</f>
        <v>1E-4</v>
      </c>
      <c r="F20" s="20">
        <f>+Transa_LtpPep_Langocolorado!J22</f>
        <v>0</v>
      </c>
      <c r="G20" s="23">
        <f>E20+F20+I19</f>
        <v>6.0000000000000006E-4</v>
      </c>
      <c r="H20" s="20"/>
      <c r="I20" s="23">
        <f t="shared" ref="I20" si="77">G20-H20</f>
        <v>6.0000000000000006E-4</v>
      </c>
      <c r="J20" s="39">
        <f t="shared" si="64"/>
        <v>0</v>
      </c>
      <c r="K20" s="26">
        <f>+Transa_LtpPep_Langocolorado!I22</f>
        <v>3.0000000000000003E-4</v>
      </c>
      <c r="L20" s="21">
        <f>+Transa_LtpPep_Langocolorado!K22</f>
        <v>0</v>
      </c>
      <c r="M20" s="27">
        <f>O19+K20+L20</f>
        <v>2.5000000000000001E-3</v>
      </c>
      <c r="N20" s="20"/>
      <c r="O20" s="27">
        <f t="shared" si="66"/>
        <v>2.5000000000000001E-3</v>
      </c>
      <c r="P20" s="28">
        <f t="shared" si="67"/>
        <v>0</v>
      </c>
      <c r="Q20" s="33">
        <f t="shared" si="68"/>
        <v>4.0000000000000002E-4</v>
      </c>
      <c r="R20" s="32">
        <f t="shared" si="69"/>
        <v>0</v>
      </c>
      <c r="S20" s="33">
        <f>Q20+R20+U19</f>
        <v>3.1000000000000003E-3</v>
      </c>
      <c r="T20" s="32">
        <f t="shared" si="71"/>
        <v>0</v>
      </c>
      <c r="U20" s="33">
        <f t="shared" si="72"/>
        <v>3.1000000000000003E-3</v>
      </c>
      <c r="V20" s="34">
        <f t="shared" si="73"/>
        <v>0</v>
      </c>
      <c r="W20" s="582"/>
      <c r="X20" s="567"/>
      <c r="Y20" s="626"/>
      <c r="Z20" s="567"/>
      <c r="AA20" s="567"/>
      <c r="AB20" s="539"/>
    </row>
    <row r="21" spans="1:45" ht="21" customHeight="1">
      <c r="B21" s="575"/>
      <c r="C21" s="579" t="str">
        <f>+Transa_LtpPep_Langocolorado!C23</f>
        <v>DA VENEZIA RETAMALES ANTONIO</v>
      </c>
      <c r="D21" s="218" t="s">
        <v>12</v>
      </c>
      <c r="E21" s="23">
        <f>+Transa_LtpPep_Langocolorado!H23</f>
        <v>0</v>
      </c>
      <c r="F21" s="20">
        <f>+Transa_LtpPep_Langocolorado!J23</f>
        <v>0</v>
      </c>
      <c r="G21" s="129">
        <f>E21+F21</f>
        <v>0</v>
      </c>
      <c r="H21" s="22"/>
      <c r="I21" s="129">
        <f t="shared" si="51"/>
        <v>0</v>
      </c>
      <c r="J21" s="130">
        <v>0</v>
      </c>
      <c r="K21" s="26">
        <f>+Transa_LtpPep_Langocolorado!I23</f>
        <v>0</v>
      </c>
      <c r="L21" s="20">
        <f>+Transa_LtpPep_Langocolorado!K23</f>
        <v>0</v>
      </c>
      <c r="M21" s="132">
        <f t="shared" ref="M21" si="78">K21+L21</f>
        <v>0</v>
      </c>
      <c r="N21" s="22"/>
      <c r="O21" s="132">
        <f t="shared" si="54"/>
        <v>0</v>
      </c>
      <c r="P21" s="133">
        <v>0</v>
      </c>
      <c r="Q21" s="132">
        <f t="shared" si="56"/>
        <v>0</v>
      </c>
      <c r="R21" s="131">
        <f t="shared" si="0"/>
        <v>0</v>
      </c>
      <c r="S21" s="132">
        <f t="shared" si="57"/>
        <v>0</v>
      </c>
      <c r="T21" s="131">
        <f t="shared" si="1"/>
        <v>0</v>
      </c>
      <c r="U21" s="132">
        <f t="shared" si="2"/>
        <v>0</v>
      </c>
      <c r="V21" s="133" t="e">
        <f t="shared" si="3"/>
        <v>#DIV/0!</v>
      </c>
      <c r="W21" s="619">
        <f>Q21+Q22</f>
        <v>0</v>
      </c>
      <c r="X21" s="588">
        <f t="shared" ref="X21" si="79">R21+R22</f>
        <v>0</v>
      </c>
      <c r="Y21" s="590">
        <f t="shared" ref="Y21" si="80">W21+X21</f>
        <v>0</v>
      </c>
      <c r="Z21" s="588">
        <f t="shared" ref="Z21" si="81">T21+T22</f>
        <v>0</v>
      </c>
      <c r="AA21" s="588">
        <f t="shared" ref="AA21" si="82">Y21-Z21</f>
        <v>0</v>
      </c>
      <c r="AB21" s="617">
        <v>0</v>
      </c>
    </row>
    <row r="22" spans="1:45" ht="21" customHeight="1" thickBot="1">
      <c r="B22" s="575"/>
      <c r="C22" s="580"/>
      <c r="D22" s="216" t="s">
        <v>10</v>
      </c>
      <c r="E22" s="23">
        <f>+Transa_LtpPep_Langocolorado!H24</f>
        <v>0</v>
      </c>
      <c r="F22" s="20">
        <f>+Transa_LtpPep_Langocolorado!J24</f>
        <v>0</v>
      </c>
      <c r="G22" s="134">
        <f>E22+F22+I21</f>
        <v>0</v>
      </c>
      <c r="H22" s="20"/>
      <c r="I22" s="134">
        <f t="shared" si="51"/>
        <v>0</v>
      </c>
      <c r="J22" s="136">
        <v>0</v>
      </c>
      <c r="K22" s="26">
        <f>+Transa_LtpPep_Langocolorado!I24</f>
        <v>0</v>
      </c>
      <c r="L22" s="21">
        <f>+Transa_LtpPep_Langocolorado!K24</f>
        <v>0</v>
      </c>
      <c r="M22" s="134">
        <f t="shared" ref="M22" si="83">O21+K22+L22</f>
        <v>0</v>
      </c>
      <c r="N22" s="20"/>
      <c r="O22" s="134">
        <f t="shared" si="54"/>
        <v>0</v>
      </c>
      <c r="P22" s="137">
        <v>0</v>
      </c>
      <c r="Q22" s="134">
        <f t="shared" si="56"/>
        <v>0</v>
      </c>
      <c r="R22" s="135">
        <f t="shared" si="0"/>
        <v>0</v>
      </c>
      <c r="S22" s="134">
        <f>Q22+R22+U21</f>
        <v>0</v>
      </c>
      <c r="T22" s="135">
        <f t="shared" si="1"/>
        <v>0</v>
      </c>
      <c r="U22" s="134">
        <f t="shared" si="2"/>
        <v>0</v>
      </c>
      <c r="V22" s="137" t="e">
        <f t="shared" si="3"/>
        <v>#DIV/0!</v>
      </c>
      <c r="W22" s="620"/>
      <c r="X22" s="589"/>
      <c r="Y22" s="591"/>
      <c r="Z22" s="589"/>
      <c r="AA22" s="589"/>
      <c r="AB22" s="618"/>
    </row>
    <row r="23" spans="1:45" s="438" customFormat="1" ht="21" customHeight="1">
      <c r="A23" s="430"/>
      <c r="B23" s="575"/>
      <c r="C23" s="594" t="s">
        <v>118</v>
      </c>
      <c r="D23" s="219" t="s">
        <v>12</v>
      </c>
      <c r="E23" s="188">
        <f>+E7+E9+E11+E13+E15+E17+E19+E21</f>
        <v>4.9999994999999995</v>
      </c>
      <c r="F23" s="188">
        <f>+F7+F9+F11+F13+F15+F17+F19+F21</f>
        <v>0</v>
      </c>
      <c r="G23" s="189">
        <f>+E23+F23</f>
        <v>4.9999994999999995</v>
      </c>
      <c r="H23" s="188">
        <f>+H7+H9+H11+H13+H15+H17+H19+H21</f>
        <v>0</v>
      </c>
      <c r="I23" s="190">
        <f t="shared" ref="I23:I24" si="84">G23-H23</f>
        <v>4.9999994999999995</v>
      </c>
      <c r="J23" s="191">
        <f t="shared" si="52"/>
        <v>0</v>
      </c>
      <c r="K23" s="187">
        <f>+K7+K9+K11+K13+K15+K17+K19+K21</f>
        <v>21.999997799999999</v>
      </c>
      <c r="L23" s="188">
        <f>+L7+L9+L11+L13+L15+L17+L19+L21</f>
        <v>0</v>
      </c>
      <c r="M23" s="189">
        <f>+K23+L23</f>
        <v>21.999997799999999</v>
      </c>
      <c r="N23" s="188">
        <f>+N7+N9+N11+N13+N15+N17+N19+N21</f>
        <v>0</v>
      </c>
      <c r="O23" s="190">
        <f t="shared" si="54"/>
        <v>21.999997799999999</v>
      </c>
      <c r="P23" s="192">
        <f t="shared" si="55"/>
        <v>0</v>
      </c>
      <c r="Q23" s="188">
        <f>+Q7+Q9+Q11+Q13+Q15+Q17+Q19+Q21</f>
        <v>26.9999973</v>
      </c>
      <c r="R23" s="188">
        <f>+R7+R9+R11+R13+R15+R17+R19+R21</f>
        <v>0</v>
      </c>
      <c r="S23" s="189">
        <f>+Q23+R23</f>
        <v>26.9999973</v>
      </c>
      <c r="T23" s="188">
        <f>+T7+T9+T11+T13+T15+T17+T19+T21</f>
        <v>0</v>
      </c>
      <c r="U23" s="190">
        <f t="shared" si="2"/>
        <v>26.9999973</v>
      </c>
      <c r="V23" s="191">
        <f t="shared" si="3"/>
        <v>0</v>
      </c>
      <c r="W23" s="596">
        <f>SUM(W7:W22)</f>
        <v>30.999996899999999</v>
      </c>
      <c r="X23" s="615">
        <f>SUM(X7:X22)</f>
        <v>0</v>
      </c>
      <c r="Y23" s="607">
        <f>+W23+X23</f>
        <v>30.999996899999999</v>
      </c>
      <c r="Z23" s="609">
        <f>SUM(Z7:Z22)</f>
        <v>0</v>
      </c>
      <c r="AA23" s="611">
        <f>Y23-Z23</f>
        <v>30.999996899999999</v>
      </c>
      <c r="AB23" s="613">
        <f>Z23/Y23</f>
        <v>0</v>
      </c>
      <c r="AC23" s="430"/>
      <c r="AD23" s="430"/>
      <c r="AE23" s="430"/>
      <c r="AF23" s="430"/>
      <c r="AG23" s="432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</row>
    <row r="24" spans="1:45" s="438" customFormat="1" ht="21" customHeight="1" thickBot="1">
      <c r="A24" s="430"/>
      <c r="B24" s="576"/>
      <c r="C24" s="595"/>
      <c r="D24" s="220" t="s">
        <v>10</v>
      </c>
      <c r="E24" s="194">
        <f>+E8+E10+E12+E14+E16+E18+E20+E22</f>
        <v>0.99999989999999994</v>
      </c>
      <c r="F24" s="194">
        <f>+F8+F10+F12+F14+F16+F18+F20+F22</f>
        <v>0</v>
      </c>
      <c r="G24" s="195">
        <f>+G23+E24+F24</f>
        <v>5.9999993999999992</v>
      </c>
      <c r="H24" s="194">
        <f>+H8+H10+H12+H14+H16+H18+H20+H22</f>
        <v>0</v>
      </c>
      <c r="I24" s="196">
        <f t="shared" si="84"/>
        <v>5.9999993999999992</v>
      </c>
      <c r="J24" s="197">
        <f t="shared" si="52"/>
        <v>0</v>
      </c>
      <c r="K24" s="193">
        <f>+K8+K10+K12+K14+K16+K18+K20+K22</f>
        <v>2.9999997000000005</v>
      </c>
      <c r="L24" s="194">
        <f>+L8+L10+L12+L14+L16+L18+L20+L22</f>
        <v>0</v>
      </c>
      <c r="M24" s="195">
        <f>+M23+K24+L24</f>
        <v>24.999997499999999</v>
      </c>
      <c r="N24" s="194">
        <f>+N8+N10+N12+N14+N16+N18+N20+N22</f>
        <v>0</v>
      </c>
      <c r="O24" s="195">
        <f>M24-N24</f>
        <v>24.999997499999999</v>
      </c>
      <c r="P24" s="198">
        <f t="shared" si="55"/>
        <v>0</v>
      </c>
      <c r="Q24" s="194">
        <f>+Q8+Q10+Q12+Q14+Q16+Q18+Q20+Q22</f>
        <v>3.9999995999999998</v>
      </c>
      <c r="R24" s="194">
        <f>+R8+R10+R12+R14+R16+R18+R20+R22</f>
        <v>0</v>
      </c>
      <c r="S24" s="195">
        <f>+S23+Q24+R24</f>
        <v>30.999996899999999</v>
      </c>
      <c r="T24" s="194">
        <f>+T8+T10+T12+T14+T16+T18+T20+T22</f>
        <v>0</v>
      </c>
      <c r="U24" s="196">
        <f t="shared" si="2"/>
        <v>30.999996899999999</v>
      </c>
      <c r="V24" s="197">
        <f t="shared" si="3"/>
        <v>0</v>
      </c>
      <c r="W24" s="597"/>
      <c r="X24" s="616"/>
      <c r="Y24" s="608"/>
      <c r="Z24" s="610"/>
      <c r="AA24" s="612"/>
      <c r="AB24" s="614"/>
      <c r="AC24" s="430"/>
      <c r="AD24" s="430"/>
      <c r="AE24" s="430"/>
      <c r="AF24" s="430"/>
      <c r="AG24" s="432"/>
      <c r="AH24" s="430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</row>
    <row r="25" spans="1:45" ht="15" customHeight="1">
      <c r="B25" s="436" t="s">
        <v>75</v>
      </c>
      <c r="C25" s="431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</row>
    <row r="26" spans="1:45" ht="15" customHeight="1">
      <c r="B26" s="436" t="s">
        <v>74</v>
      </c>
      <c r="C26" s="431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</row>
    <row r="27" spans="1:45" ht="15" customHeight="1">
      <c r="B27" s="593" t="s">
        <v>76</v>
      </c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430"/>
      <c r="Z27" s="430"/>
      <c r="AA27" s="430"/>
      <c r="AB27" s="430"/>
    </row>
    <row r="28" spans="1:45">
      <c r="B28" s="430"/>
      <c r="C28" s="431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</row>
    <row r="29" spans="1:45">
      <c r="B29" s="430"/>
      <c r="C29" s="431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</row>
    <row r="30" spans="1:45">
      <c r="B30" s="430"/>
      <c r="C30" s="431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</row>
    <row r="31" spans="1:45">
      <c r="B31" s="430"/>
      <c r="C31" s="431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</row>
    <row r="32" spans="1:45">
      <c r="B32" s="430"/>
      <c r="C32" s="431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</row>
    <row r="33" spans="2:28">
      <c r="B33" s="430"/>
      <c r="C33" s="431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</row>
    <row r="34" spans="2:28">
      <c r="B34" s="430"/>
      <c r="C34" s="431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</row>
    <row r="35" spans="2:28">
      <c r="B35" s="430"/>
      <c r="C35" s="431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</row>
    <row r="36" spans="2:28">
      <c r="B36" s="430"/>
      <c r="C36" s="431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</row>
    <row r="37" spans="2:28">
      <c r="B37" s="430"/>
      <c r="C37" s="431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</row>
    <row r="38" spans="2:28">
      <c r="B38" s="430"/>
      <c r="C38" s="431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</row>
    <row r="39" spans="2:28">
      <c r="B39" s="430"/>
      <c r="C39" s="431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</row>
    <row r="40" spans="2:28">
      <c r="B40" s="430"/>
      <c r="C40" s="431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</row>
    <row r="41" spans="2:28">
      <c r="B41" s="430"/>
      <c r="C41" s="431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</row>
    <row r="42" spans="2:28">
      <c r="B42" s="430"/>
      <c r="C42" s="431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</row>
    <row r="43" spans="2:28">
      <c r="B43" s="430"/>
      <c r="C43" s="431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</row>
    <row r="44" spans="2:28">
      <c r="B44" s="430"/>
      <c r="C44" s="431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</row>
    <row r="45" spans="2:28">
      <c r="B45" s="430"/>
      <c r="C45" s="431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</row>
    <row r="46" spans="2:28">
      <c r="B46" s="430"/>
      <c r="C46" s="431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</row>
    <row r="47" spans="2:28">
      <c r="B47" s="430"/>
      <c r="C47" s="431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</row>
    <row r="48" spans="2:28">
      <c r="B48" s="430"/>
      <c r="C48" s="431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</row>
    <row r="49" spans="2:28">
      <c r="B49" s="430"/>
      <c r="C49" s="431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</row>
    <row r="50" spans="2:28">
      <c r="B50" s="430"/>
      <c r="C50" s="431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</row>
    <row r="51" spans="2:28">
      <c r="B51" s="430"/>
      <c r="C51" s="431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</row>
    <row r="52" spans="2:28">
      <c r="B52" s="430"/>
      <c r="C52" s="431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</row>
    <row r="53" spans="2:28">
      <c r="B53" s="430"/>
      <c r="C53" s="431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</row>
    <row r="54" spans="2:28">
      <c r="B54" s="430"/>
      <c r="C54" s="431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</row>
    <row r="55" spans="2:28">
      <c r="B55" s="430"/>
      <c r="C55" s="431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</row>
    <row r="56" spans="2:28">
      <c r="B56" s="430"/>
      <c r="C56" s="431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</row>
    <row r="57" spans="2:28">
      <c r="B57" s="430"/>
      <c r="C57" s="431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</row>
    <row r="58" spans="2:28">
      <c r="B58" s="430"/>
      <c r="C58" s="431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</row>
    <row r="59" spans="2:28">
      <c r="B59" s="430"/>
      <c r="C59" s="431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</row>
    <row r="60" spans="2:28">
      <c r="B60" s="430"/>
      <c r="C60" s="431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</row>
    <row r="61" spans="2:28">
      <c r="B61" s="430"/>
      <c r="C61" s="431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</row>
    <row r="62" spans="2:28">
      <c r="B62" s="430"/>
      <c r="C62" s="431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</row>
    <row r="63" spans="2:28">
      <c r="B63" s="430"/>
      <c r="C63" s="431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</row>
    <row r="64" spans="2:28">
      <c r="B64" s="430"/>
      <c r="C64" s="431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</row>
    <row r="65" spans="2:28">
      <c r="B65" s="430"/>
      <c r="C65" s="431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</row>
    <row r="66" spans="2:28">
      <c r="B66" s="430"/>
      <c r="C66" s="431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</row>
    <row r="67" spans="2:28">
      <c r="B67" s="430"/>
      <c r="C67" s="431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</row>
    <row r="68" spans="2:28">
      <c r="B68" s="430"/>
      <c r="C68" s="431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</row>
    <row r="69" spans="2:28">
      <c r="B69" s="430"/>
      <c r="C69" s="431"/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</row>
    <row r="70" spans="2:28">
      <c r="B70" s="430"/>
      <c r="C70" s="431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</row>
    <row r="71" spans="2:28">
      <c r="B71" s="430"/>
      <c r="C71" s="431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</row>
    <row r="72" spans="2:28">
      <c r="B72" s="430"/>
      <c r="C72" s="431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</row>
    <row r="73" spans="2:28">
      <c r="B73" s="430"/>
      <c r="C73" s="431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</row>
    <row r="74" spans="2:28">
      <c r="B74" s="430"/>
      <c r="C74" s="431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</row>
    <row r="75" spans="2:28">
      <c r="B75" s="430"/>
      <c r="C75" s="431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</row>
    <row r="76" spans="2:28">
      <c r="B76" s="430"/>
      <c r="C76" s="431"/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</row>
    <row r="77" spans="2:28">
      <c r="B77" s="430"/>
      <c r="C77" s="431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</row>
    <row r="78" spans="2:28">
      <c r="B78" s="430"/>
      <c r="C78" s="431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</row>
    <row r="79" spans="2:28">
      <c r="B79" s="430"/>
      <c r="C79" s="431"/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0"/>
    </row>
    <row r="80" spans="2:28">
      <c r="B80" s="430"/>
      <c r="C80" s="431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</row>
    <row r="81" spans="2:28">
      <c r="B81" s="430"/>
      <c r="C81" s="431"/>
      <c r="D81" s="430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0"/>
      <c r="Z81" s="430"/>
      <c r="AA81" s="430"/>
      <c r="AB81" s="430"/>
    </row>
    <row r="82" spans="2:28">
      <c r="B82" s="430"/>
      <c r="C82" s="431"/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</row>
    <row r="83" spans="2:28">
      <c r="B83" s="430"/>
      <c r="C83" s="431"/>
      <c r="D83" s="430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0"/>
      <c r="S83" s="430"/>
      <c r="T83" s="430"/>
      <c r="U83" s="430"/>
      <c r="V83" s="430"/>
      <c r="W83" s="430"/>
      <c r="X83" s="430"/>
      <c r="Y83" s="430"/>
      <c r="Z83" s="430"/>
      <c r="AA83" s="430"/>
      <c r="AB83" s="430"/>
    </row>
    <row r="84" spans="2:28">
      <c r="B84" s="430"/>
      <c r="C84" s="431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0"/>
    </row>
    <row r="85" spans="2:28">
      <c r="B85" s="430"/>
      <c r="C85" s="431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0"/>
      <c r="AA85" s="430"/>
      <c r="AB85" s="430"/>
    </row>
    <row r="86" spans="2:28">
      <c r="B86" s="430"/>
      <c r="C86" s="431"/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30"/>
      <c r="U86" s="430"/>
      <c r="V86" s="430"/>
      <c r="W86" s="430"/>
      <c r="X86" s="430"/>
      <c r="Y86" s="430"/>
      <c r="Z86" s="430"/>
      <c r="AA86" s="430"/>
      <c r="AB86" s="430"/>
    </row>
    <row r="87" spans="2:28">
      <c r="B87" s="430"/>
      <c r="C87" s="431"/>
      <c r="D87" s="430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  <c r="AA87" s="430"/>
      <c r="AB87" s="430"/>
    </row>
    <row r="88" spans="2:28">
      <c r="B88" s="430"/>
      <c r="C88" s="431"/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430"/>
      <c r="AA88" s="430"/>
      <c r="AB88" s="430"/>
    </row>
    <row r="89" spans="2:28">
      <c r="B89" s="430"/>
      <c r="C89" s="431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0"/>
      <c r="Z89" s="430"/>
      <c r="AA89" s="430"/>
      <c r="AB89" s="430"/>
    </row>
    <row r="90" spans="2:28">
      <c r="B90" s="430"/>
      <c r="C90" s="431"/>
      <c r="D90" s="430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0"/>
      <c r="Y90" s="430"/>
      <c r="Z90" s="430"/>
      <c r="AA90" s="430"/>
      <c r="AB90" s="430"/>
    </row>
    <row r="91" spans="2:28">
      <c r="B91" s="430"/>
      <c r="C91" s="431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0"/>
      <c r="Y91" s="430"/>
      <c r="Z91" s="430"/>
      <c r="AA91" s="430"/>
      <c r="AB91" s="430"/>
    </row>
    <row r="92" spans="2:28">
      <c r="B92" s="430"/>
      <c r="C92" s="431"/>
      <c r="D92" s="430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30"/>
      <c r="AA92" s="430"/>
      <c r="AB92" s="430"/>
    </row>
    <row r="93" spans="2:28">
      <c r="B93" s="430"/>
      <c r="C93" s="431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0"/>
      <c r="Z93" s="430"/>
      <c r="AA93" s="430"/>
      <c r="AB93" s="430"/>
    </row>
    <row r="94" spans="2:28">
      <c r="B94" s="430"/>
      <c r="C94" s="431"/>
      <c r="D94" s="430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0"/>
    </row>
    <row r="95" spans="2:28">
      <c r="B95" s="430"/>
      <c r="C95" s="431"/>
      <c r="D95" s="430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30"/>
      <c r="T95" s="430"/>
      <c r="U95" s="430"/>
      <c r="V95" s="430"/>
      <c r="W95" s="430"/>
      <c r="X95" s="430"/>
      <c r="Y95" s="430"/>
      <c r="Z95" s="430"/>
      <c r="AA95" s="430"/>
      <c r="AB95" s="430"/>
    </row>
    <row r="96" spans="2:28">
      <c r="B96" s="430"/>
      <c r="C96" s="431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0"/>
    </row>
    <row r="97" spans="2:28">
      <c r="B97" s="430"/>
      <c r="C97" s="431"/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0"/>
    </row>
    <row r="98" spans="2:28">
      <c r="B98" s="430"/>
      <c r="C98" s="431"/>
      <c r="D98" s="430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30"/>
      <c r="T98" s="430"/>
      <c r="U98" s="430"/>
      <c r="V98" s="430"/>
      <c r="W98" s="430"/>
      <c r="X98" s="430"/>
      <c r="Y98" s="430"/>
      <c r="Z98" s="430"/>
      <c r="AA98" s="430"/>
      <c r="AB98" s="430"/>
    </row>
    <row r="99" spans="2:28">
      <c r="B99" s="430"/>
      <c r="C99" s="431"/>
      <c r="D99" s="430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</row>
    <row r="100" spans="2:28">
      <c r="B100" s="430"/>
      <c r="C100" s="431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0"/>
      <c r="AA100" s="430"/>
      <c r="AB100" s="430"/>
    </row>
    <row r="101" spans="2:28">
      <c r="B101" s="430"/>
      <c r="C101" s="431"/>
      <c r="D101" s="430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430"/>
      <c r="R101" s="430"/>
      <c r="S101" s="430"/>
      <c r="T101" s="430"/>
      <c r="U101" s="430"/>
      <c r="V101" s="430"/>
      <c r="W101" s="430"/>
      <c r="X101" s="430"/>
      <c r="Y101" s="430"/>
      <c r="Z101" s="430"/>
      <c r="AA101" s="430"/>
      <c r="AB101" s="430"/>
    </row>
    <row r="102" spans="2:28">
      <c r="B102" s="430"/>
      <c r="C102" s="431"/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0"/>
    </row>
    <row r="103" spans="2:28">
      <c r="B103" s="430"/>
      <c r="C103" s="431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0"/>
      <c r="T103" s="430"/>
      <c r="U103" s="430"/>
      <c r="V103" s="430"/>
      <c r="W103" s="430"/>
      <c r="X103" s="430"/>
      <c r="Y103" s="430"/>
      <c r="Z103" s="430"/>
      <c r="AA103" s="430"/>
      <c r="AB103" s="430"/>
    </row>
    <row r="104" spans="2:28">
      <c r="B104" s="430"/>
      <c r="C104" s="431"/>
      <c r="D104" s="430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430"/>
    </row>
    <row r="105" spans="2:28">
      <c r="B105" s="430"/>
      <c r="C105" s="431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</row>
    <row r="106" spans="2:28">
      <c r="B106" s="430"/>
      <c r="C106" s="431"/>
      <c r="D106" s="430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0"/>
      <c r="AA106" s="430"/>
      <c r="AB106" s="430"/>
    </row>
    <row r="107" spans="2:28">
      <c r="B107" s="430"/>
      <c r="C107" s="431"/>
      <c r="D107" s="430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0"/>
      <c r="R107" s="430"/>
      <c r="S107" s="430"/>
      <c r="T107" s="430"/>
      <c r="U107" s="430"/>
      <c r="V107" s="430"/>
      <c r="W107" s="430"/>
      <c r="X107" s="430"/>
      <c r="Y107" s="430"/>
      <c r="Z107" s="430"/>
      <c r="AA107" s="430"/>
      <c r="AB107" s="430"/>
    </row>
    <row r="108" spans="2:28">
      <c r="B108" s="430"/>
      <c r="C108" s="431"/>
      <c r="D108" s="430"/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  <c r="Q108" s="430"/>
      <c r="R108" s="430"/>
      <c r="S108" s="430"/>
      <c r="T108" s="430"/>
      <c r="U108" s="430"/>
      <c r="V108" s="430"/>
      <c r="W108" s="430"/>
      <c r="X108" s="430"/>
      <c r="Y108" s="430"/>
      <c r="Z108" s="430"/>
      <c r="AA108" s="430"/>
      <c r="AB108" s="430"/>
    </row>
  </sheetData>
  <mergeCells count="75">
    <mergeCell ref="AA13:AA14"/>
    <mergeCell ref="AB13:AB14"/>
    <mergeCell ref="C19:C20"/>
    <mergeCell ref="W19:W20"/>
    <mergeCell ref="X19:X20"/>
    <mergeCell ref="Y19:Y20"/>
    <mergeCell ref="Z19:Z20"/>
    <mergeCell ref="AA19:AA20"/>
    <mergeCell ref="AB19:AB20"/>
    <mergeCell ref="C15:C16"/>
    <mergeCell ref="W15:W16"/>
    <mergeCell ref="X15:X16"/>
    <mergeCell ref="Y15:Y16"/>
    <mergeCell ref="Z15:Z16"/>
    <mergeCell ref="AA15:AA16"/>
    <mergeCell ref="AB15:AB16"/>
    <mergeCell ref="C13:C14"/>
    <mergeCell ref="W13:W14"/>
    <mergeCell ref="X13:X14"/>
    <mergeCell ref="Y13:Y14"/>
    <mergeCell ref="Z13:Z14"/>
    <mergeCell ref="AB11:AB12"/>
    <mergeCell ref="C9:C10"/>
    <mergeCell ref="W9:W10"/>
    <mergeCell ref="X9:X10"/>
    <mergeCell ref="Y9:Y10"/>
    <mergeCell ref="C11:C12"/>
    <mergeCell ref="W11:W12"/>
    <mergeCell ref="X11:X12"/>
    <mergeCell ref="Y11:Y12"/>
    <mergeCell ref="Z11:Z12"/>
    <mergeCell ref="Q5:V5"/>
    <mergeCell ref="W5:AB5"/>
    <mergeCell ref="E5:J5"/>
    <mergeCell ref="K5:P5"/>
    <mergeCell ref="Y23:Y24"/>
    <mergeCell ref="Z23:Z24"/>
    <mergeCell ref="AA23:AA24"/>
    <mergeCell ref="AB23:AB24"/>
    <mergeCell ref="X23:X24"/>
    <mergeCell ref="AA21:AA22"/>
    <mergeCell ref="AB21:AB22"/>
    <mergeCell ref="W21:W22"/>
    <mergeCell ref="Z9:Z10"/>
    <mergeCell ref="AA9:AA10"/>
    <mergeCell ref="AB9:AB10"/>
    <mergeCell ref="AA11:AA12"/>
    <mergeCell ref="AA17:AA18"/>
    <mergeCell ref="AB17:AB18"/>
    <mergeCell ref="B27:X27"/>
    <mergeCell ref="C23:C24"/>
    <mergeCell ref="W23:W24"/>
    <mergeCell ref="C21:C22"/>
    <mergeCell ref="X7:X8"/>
    <mergeCell ref="Y7:Y8"/>
    <mergeCell ref="Z7:Z8"/>
    <mergeCell ref="X21:X22"/>
    <mergeCell ref="Y21:Y22"/>
    <mergeCell ref="Z21:Z22"/>
    <mergeCell ref="B2:AB2"/>
    <mergeCell ref="B3:AB3"/>
    <mergeCell ref="AA7:AA8"/>
    <mergeCell ref="AB7:AB8"/>
    <mergeCell ref="AC7:AF7"/>
    <mergeCell ref="C5:C6"/>
    <mergeCell ref="B5:B6"/>
    <mergeCell ref="B7:B24"/>
    <mergeCell ref="D5:D6"/>
    <mergeCell ref="C17:C18"/>
    <mergeCell ref="W17:W18"/>
    <mergeCell ref="X17:X18"/>
    <mergeCell ref="Y17:Y18"/>
    <mergeCell ref="Z17:Z18"/>
    <mergeCell ref="C7:C8"/>
    <mergeCell ref="W7:W8"/>
  </mergeCells>
  <conditionalFormatting sqref="Z7:Z22">
    <cfRule type="dataBar" priority="3">
      <dataBar>
        <cfvo type="min" val="0"/>
        <cfvo type="max" val="0"/>
        <color rgb="FFFF555A"/>
      </dataBar>
    </cfRule>
  </conditionalFormatting>
  <conditionalFormatting sqref="P7:P22 AB7:AB22">
    <cfRule type="cellIs" dxfId="71" priority="2" operator="greaterThan">
      <formula>0.8</formula>
    </cfRule>
  </conditionalFormatting>
  <pageMargins left="0.7" right="0.7" top="0.75" bottom="0.75" header="0.3" footer="0.3"/>
  <pageSetup orientation="portrait" r:id="rId1"/>
  <ignoredErrors>
    <ignoredError sqref="S21:S22 M21:M22 M8 S7:S8 Y7:Y8 M17:M18 S17:S18 G17:G18 G21:G23 Y23:Y24 Y21:Y22 Y17:Y18 Y9:Y16 Y19:Y2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CM35954"/>
  <sheetViews>
    <sheetView showGridLines="0" tabSelected="1" zoomScale="55" zoomScaleNormal="55" workbookViewId="0">
      <pane xSplit="5" ySplit="6" topLeftCell="F25" activePane="bottomRight" state="frozen"/>
      <selection pane="topRight" activeCell="F1" sqref="F1"/>
      <selection pane="bottomLeft" activeCell="A7" sqref="A7"/>
      <selection pane="bottomRight" activeCell="B3" sqref="B3:AC3"/>
    </sheetView>
  </sheetViews>
  <sheetFormatPr baseColWidth="10" defaultRowHeight="14.4"/>
  <cols>
    <col min="1" max="1" width="3" style="1" customWidth="1"/>
    <col min="2" max="2" width="13.5546875" customWidth="1"/>
    <col min="3" max="3" width="36.44140625" customWidth="1"/>
    <col min="5" max="5" width="13.5546875" customWidth="1"/>
    <col min="6" max="6" width="14" customWidth="1"/>
    <col min="7" max="7" width="13" customWidth="1"/>
    <col min="8" max="8" width="11.88671875" bestFit="1" customWidth="1"/>
    <col min="9" max="9" width="13.109375" customWidth="1"/>
    <col min="12" max="12" width="12.5546875" customWidth="1"/>
    <col min="13" max="13" width="13.44140625" customWidth="1"/>
    <col min="14" max="14" width="14.88671875" customWidth="1"/>
    <col min="15" max="15" width="14.109375" customWidth="1"/>
    <col min="16" max="16" width="14" customWidth="1"/>
    <col min="17" max="17" width="14.88671875" bestFit="1" customWidth="1"/>
    <col min="20" max="20" width="13.5546875" customWidth="1"/>
    <col min="22" max="22" width="10.44140625" customWidth="1"/>
    <col min="23" max="23" width="15.109375" customWidth="1"/>
    <col min="24" max="24" width="16" customWidth="1"/>
    <col min="25" max="25" width="14.88671875" customWidth="1"/>
    <col min="26" max="26" width="16.44140625" customWidth="1"/>
    <col min="27" max="27" width="15.88671875" customWidth="1"/>
    <col min="28" max="28" width="16.44140625" customWidth="1"/>
    <col min="29" max="29" width="17" customWidth="1"/>
    <col min="30" max="30" width="23.5546875" style="1" customWidth="1"/>
    <col min="31" max="91" width="11.5546875" style="1"/>
  </cols>
  <sheetData>
    <row r="1" spans="1:91" s="1" customFormat="1"/>
    <row r="2" spans="1:91" s="18" customFormat="1" ht="30" customHeight="1">
      <c r="A2" s="1"/>
      <c r="B2" s="654" t="s">
        <v>149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s="18" customFormat="1" ht="27.6" customHeight="1">
      <c r="A3" s="1"/>
      <c r="B3" s="656">
        <f>+'Resumen anual'!B4:I4</f>
        <v>43510</v>
      </c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s="1" customFormat="1" ht="15" thickBot="1"/>
    <row r="5" spans="1:91" s="18" customFormat="1" ht="33.6" customHeight="1" thickBot="1">
      <c r="A5" s="1"/>
      <c r="B5" s="661" t="s">
        <v>22</v>
      </c>
      <c r="C5" s="683" t="s">
        <v>23</v>
      </c>
      <c r="D5" s="681" t="s">
        <v>24</v>
      </c>
      <c r="E5" s="686" t="s">
        <v>130</v>
      </c>
      <c r="F5" s="769" t="s">
        <v>53</v>
      </c>
      <c r="G5" s="770"/>
      <c r="H5" s="770"/>
      <c r="I5" s="770"/>
      <c r="J5" s="770"/>
      <c r="K5" s="771"/>
      <c r="L5" s="772" t="s">
        <v>54</v>
      </c>
      <c r="M5" s="773"/>
      <c r="N5" s="773"/>
      <c r="O5" s="773"/>
      <c r="P5" s="773"/>
      <c r="Q5" s="774"/>
      <c r="R5" s="775" t="s">
        <v>56</v>
      </c>
      <c r="S5" s="776"/>
      <c r="T5" s="776"/>
      <c r="U5" s="776"/>
      <c r="V5" s="776"/>
      <c r="W5" s="777"/>
      <c r="X5" s="651" t="s">
        <v>57</v>
      </c>
      <c r="Y5" s="652"/>
      <c r="Z5" s="652"/>
      <c r="AA5" s="652"/>
      <c r="AB5" s="652"/>
      <c r="AC5" s="653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8.2" thickBot="1">
      <c r="A6" s="43"/>
      <c r="B6" s="662"/>
      <c r="C6" s="684"/>
      <c r="D6" s="682"/>
      <c r="E6" s="687"/>
      <c r="F6" s="779" t="s">
        <v>77</v>
      </c>
      <c r="G6" s="780" t="s">
        <v>43</v>
      </c>
      <c r="H6" s="780" t="s">
        <v>4</v>
      </c>
      <c r="I6" s="781" t="s">
        <v>5</v>
      </c>
      <c r="J6" s="781" t="s">
        <v>25</v>
      </c>
      <c r="K6" s="782" t="s">
        <v>26</v>
      </c>
      <c r="L6" s="202" t="s">
        <v>33</v>
      </c>
      <c r="M6" s="203" t="s">
        <v>55</v>
      </c>
      <c r="N6" s="203" t="s">
        <v>4</v>
      </c>
      <c r="O6" s="204" t="s">
        <v>50</v>
      </c>
      <c r="P6" s="204" t="s">
        <v>25</v>
      </c>
      <c r="Q6" s="783" t="s">
        <v>17</v>
      </c>
      <c r="R6" s="784" t="s">
        <v>73</v>
      </c>
      <c r="S6" s="785" t="s">
        <v>43</v>
      </c>
      <c r="T6" s="785" t="s">
        <v>4</v>
      </c>
      <c r="U6" s="786" t="s">
        <v>28</v>
      </c>
      <c r="V6" s="786" t="s">
        <v>25</v>
      </c>
      <c r="W6" s="787" t="s">
        <v>17</v>
      </c>
      <c r="X6" s="325" t="s">
        <v>73</v>
      </c>
      <c r="Y6" s="326" t="s">
        <v>58</v>
      </c>
      <c r="Z6" s="326" t="s">
        <v>4</v>
      </c>
      <c r="AA6" s="327" t="s">
        <v>28</v>
      </c>
      <c r="AB6" s="327" t="s">
        <v>25</v>
      </c>
      <c r="AC6" s="328" t="s">
        <v>17</v>
      </c>
    </row>
    <row r="7" spans="1:91" ht="20.100000000000001" customHeight="1">
      <c r="A7" s="43"/>
      <c r="B7" s="649" t="s">
        <v>119</v>
      </c>
      <c r="C7" s="663" t="str">
        <f>+Transa_LtpPep_Langocolorado!B38</f>
        <v>CAMANCHACA PESCA SUR</v>
      </c>
      <c r="D7" s="276" t="s">
        <v>30</v>
      </c>
      <c r="E7" s="668">
        <f>+Transa_LtpPep_Langocolorado!E38</f>
        <v>0.57108029000000005</v>
      </c>
      <c r="F7" s="765">
        <f>+Transa_LtpPep_Langocolorado!H38</f>
        <v>565.36948710000001</v>
      </c>
      <c r="G7" s="767">
        <f>+Transa_LtpPep_Langocolorado!J38</f>
        <v>3.8928999999999974</v>
      </c>
      <c r="H7" s="765">
        <f>F7+G7</f>
        <v>569.26238710000007</v>
      </c>
      <c r="I7" s="778"/>
      <c r="J7" s="765">
        <f t="shared" ref="J7:J38" si="0">H7-I7</f>
        <v>569.26238710000007</v>
      </c>
      <c r="K7" s="439">
        <f>I7/H7</f>
        <v>0</v>
      </c>
      <c r="L7" s="450">
        <f>+Transa_LtpPep_Langocolorado!I38</f>
        <v>1830.8834097400002</v>
      </c>
      <c r="M7" s="767">
        <f>+Transa_LtpPep_Langocolorado!K38</f>
        <v>12.605917999999917</v>
      </c>
      <c r="N7" s="290">
        <f>L7+M7</f>
        <v>1843.4893277400001</v>
      </c>
      <c r="O7" s="292"/>
      <c r="P7" s="42">
        <f t="shared" ref="P7:P38" si="1">N7-O7</f>
        <v>1843.4893277400001</v>
      </c>
      <c r="Q7" s="279">
        <f>O7/N7</f>
        <v>0</v>
      </c>
      <c r="R7" s="107">
        <f t="shared" ref="R7:R38" si="2">+F7+L7</f>
        <v>2396.2528968400002</v>
      </c>
      <c r="S7" s="253">
        <f t="shared" ref="S7:S38" si="3">G7+M7</f>
        <v>16.498817999999915</v>
      </c>
      <c r="T7" s="107">
        <f t="shared" ref="T7" si="4">R7+S7</f>
        <v>2412.7517148400002</v>
      </c>
      <c r="U7" s="253">
        <f>I7+O7</f>
        <v>0</v>
      </c>
      <c r="V7" s="107">
        <f>T7-U7</f>
        <v>2412.7517148400002</v>
      </c>
      <c r="W7" s="173">
        <f>U7/T7</f>
        <v>0</v>
      </c>
      <c r="X7" s="664">
        <f>R7+R8</f>
        <v>2662.3763119800001</v>
      </c>
      <c r="Y7" s="665">
        <f t="shared" ref="Y7" si="5">S7+S8</f>
        <v>16.498817999999915</v>
      </c>
      <c r="Z7" s="666">
        <f t="shared" ref="Z7" si="6">X7+Y7</f>
        <v>2678.8751299800001</v>
      </c>
      <c r="AA7" s="667">
        <f>U7+U8</f>
        <v>0</v>
      </c>
      <c r="AB7" s="658">
        <f t="shared" ref="AB7" si="7">Z7-AA7</f>
        <v>2678.8751299800001</v>
      </c>
      <c r="AC7" s="659">
        <f t="shared" ref="AC7" si="8">AA7/Z7</f>
        <v>0</v>
      </c>
    </row>
    <row r="8" spans="1:91" ht="20.100000000000001" customHeight="1">
      <c r="A8" s="43"/>
      <c r="B8" s="649"/>
      <c r="C8" s="639"/>
      <c r="D8" s="106" t="s">
        <v>10</v>
      </c>
      <c r="E8" s="638"/>
      <c r="F8" s="284">
        <f>+Transa_LtpPep_Langocolorado!H39</f>
        <v>62.818831900000006</v>
      </c>
      <c r="G8" s="768">
        <f>+Transa_LtpPep_Langocolorado!J39</f>
        <v>0</v>
      </c>
      <c r="H8" s="284">
        <f>F8+G8+J7</f>
        <v>632.08121900000003</v>
      </c>
      <c r="I8" s="305"/>
      <c r="J8" s="284">
        <f>H8-I8</f>
        <v>632.08121900000003</v>
      </c>
      <c r="K8" s="324">
        <f t="shared" ref="K8:K24" si="9">I8/H8</f>
        <v>0</v>
      </c>
      <c r="L8" s="446">
        <f>+Transa_LtpPep_Langocolorado!I39</f>
        <v>203.30458324000003</v>
      </c>
      <c r="M8" s="768">
        <f>+Transa_LtpPep_Langocolorado!K39</f>
        <v>0</v>
      </c>
      <c r="N8" s="29">
        <f t="shared" ref="N8" si="10">P7+L8+M8</f>
        <v>2046.7939109800002</v>
      </c>
      <c r="O8" s="296"/>
      <c r="P8" s="104">
        <f>N8-O8</f>
        <v>2046.7939109800002</v>
      </c>
      <c r="Q8" s="252">
        <f>O8/N8</f>
        <v>0</v>
      </c>
      <c r="R8" s="108">
        <f t="shared" si="2"/>
        <v>266.12341514000002</v>
      </c>
      <c r="S8" s="254">
        <f t="shared" si="3"/>
        <v>0</v>
      </c>
      <c r="T8" s="108">
        <f>R8+S8+V7</f>
        <v>2678.8751299800001</v>
      </c>
      <c r="U8" s="254">
        <f>I8+O8</f>
        <v>0</v>
      </c>
      <c r="V8" s="108">
        <f>T8-U8</f>
        <v>2678.8751299800001</v>
      </c>
      <c r="W8" s="174">
        <f>U8/T8</f>
        <v>0</v>
      </c>
      <c r="X8" s="628"/>
      <c r="Y8" s="630"/>
      <c r="Z8" s="632"/>
      <c r="AA8" s="634"/>
      <c r="AB8" s="636"/>
      <c r="AC8" s="660"/>
    </row>
    <row r="9" spans="1:91" ht="20.100000000000001" customHeight="1">
      <c r="A9" s="43"/>
      <c r="B9" s="649"/>
      <c r="C9" s="639" t="str">
        <f>+Transa_LtpPep_Langocolorado!B40</f>
        <v>BRACPESCA</v>
      </c>
      <c r="D9" s="330" t="s">
        <v>30</v>
      </c>
      <c r="E9" s="638">
        <f>+Transa_LtpPep_Langocolorado!E40</f>
        <v>6.5325499999999995E-2</v>
      </c>
      <c r="F9" s="764">
        <f>+Transa_LtpPep_Langocolorado!H40</f>
        <v>64.67224499999999</v>
      </c>
      <c r="G9" s="766">
        <f>+Transa_LtpPep_Langocolorado!J40</f>
        <v>0</v>
      </c>
      <c r="H9" s="764">
        <f t="shared" ref="H9" si="11">F9+G9</f>
        <v>64.67224499999999</v>
      </c>
      <c r="I9" s="308"/>
      <c r="J9" s="286">
        <f t="shared" si="0"/>
        <v>64.67224499999999</v>
      </c>
      <c r="K9" s="439">
        <f t="shared" si="9"/>
        <v>0</v>
      </c>
      <c r="L9" s="447">
        <f>+Transa_LtpPep_Langocolorado!I40</f>
        <v>209.43355299999999</v>
      </c>
      <c r="M9" s="766">
        <f>+Transa_LtpPep_Langocolorado!K40</f>
        <v>0</v>
      </c>
      <c r="N9" s="298">
        <f>L9+M9</f>
        <v>209.43355299999999</v>
      </c>
      <c r="O9" s="345"/>
      <c r="P9" s="42">
        <f>N9-O9</f>
        <v>209.43355299999999</v>
      </c>
      <c r="Q9" s="279">
        <f>O9/N9</f>
        <v>0</v>
      </c>
      <c r="R9" s="443">
        <f t="shared" si="2"/>
        <v>274.10579799999999</v>
      </c>
      <c r="S9" s="297">
        <f>G9+M9</f>
        <v>0</v>
      </c>
      <c r="T9" s="109">
        <f t="shared" ref="T9:T23" si="12">R9+S9</f>
        <v>274.10579799999999</v>
      </c>
      <c r="U9" s="297">
        <f>I9+O9</f>
        <v>0</v>
      </c>
      <c r="V9" s="107">
        <f t="shared" ref="V9:V38" si="13">T9-U9</f>
        <v>274.10579799999999</v>
      </c>
      <c r="W9" s="173">
        <f t="shared" ref="W9:W24" si="14">U9/T9</f>
        <v>0</v>
      </c>
      <c r="X9" s="628">
        <f t="shared" ref="X9:Y9" si="15">R9+R10</f>
        <v>304.547481</v>
      </c>
      <c r="Y9" s="630">
        <f t="shared" si="15"/>
        <v>0</v>
      </c>
      <c r="Z9" s="632">
        <f t="shared" ref="Z9" si="16">X9+Y9</f>
        <v>304.547481</v>
      </c>
      <c r="AA9" s="634">
        <f t="shared" ref="AA9" si="17">U9+U10</f>
        <v>0</v>
      </c>
      <c r="AB9" s="636">
        <f t="shared" ref="AB9" si="18">Z9-AA9</f>
        <v>304.547481</v>
      </c>
      <c r="AC9" s="627">
        <f t="shared" ref="AC9" si="19">AA9/Z9</f>
        <v>0</v>
      </c>
    </row>
    <row r="10" spans="1:91" ht="20.100000000000001" customHeight="1">
      <c r="A10" s="43"/>
      <c r="B10" s="649"/>
      <c r="C10" s="639"/>
      <c r="D10" s="106" t="s">
        <v>10</v>
      </c>
      <c r="E10" s="638"/>
      <c r="F10" s="284">
        <f>+Transa_LtpPep_Langocolorado!H41</f>
        <v>7.1858049999999993</v>
      </c>
      <c r="G10" s="768">
        <f>+Transa_LtpPep_Langocolorado!J41</f>
        <v>0</v>
      </c>
      <c r="H10" s="284">
        <f t="shared" ref="H10" si="20">F10+G10+J9</f>
        <v>71.858049999999992</v>
      </c>
      <c r="I10" s="305"/>
      <c r="J10" s="284">
        <f t="shared" si="0"/>
        <v>71.858049999999992</v>
      </c>
      <c r="K10" s="324">
        <f t="shared" si="9"/>
        <v>0</v>
      </c>
      <c r="L10" s="446">
        <f>+Transa_LtpPep_Langocolorado!I41</f>
        <v>23.255877999999999</v>
      </c>
      <c r="M10" s="768">
        <f>+Transa_LtpPep_Langocolorado!K41</f>
        <v>0</v>
      </c>
      <c r="N10" s="287">
        <f t="shared" ref="N10" si="21">P9+L10+M10</f>
        <v>232.68943099999998</v>
      </c>
      <c r="O10" s="283"/>
      <c r="P10" s="104">
        <f t="shared" si="1"/>
        <v>232.68943099999998</v>
      </c>
      <c r="Q10" s="252">
        <f t="shared" ref="Q10:Q24" si="22">O10/N10</f>
        <v>0</v>
      </c>
      <c r="R10" s="108">
        <f t="shared" si="2"/>
        <v>30.441682999999998</v>
      </c>
      <c r="S10" s="254">
        <f t="shared" si="3"/>
        <v>0</v>
      </c>
      <c r="T10" s="108">
        <f>R10+S10+V9</f>
        <v>304.547481</v>
      </c>
      <c r="U10" s="254">
        <f t="shared" ref="U10:U38" si="23">I10+O10</f>
        <v>0</v>
      </c>
      <c r="V10" s="108">
        <f t="shared" si="13"/>
        <v>304.547481</v>
      </c>
      <c r="W10" s="174">
        <f t="shared" si="14"/>
        <v>0</v>
      </c>
      <c r="X10" s="628"/>
      <c r="Y10" s="630"/>
      <c r="Z10" s="632"/>
      <c r="AA10" s="634"/>
      <c r="AB10" s="636"/>
      <c r="AC10" s="627"/>
    </row>
    <row r="11" spans="1:91" s="19" customFormat="1" ht="20.100000000000001" customHeight="1">
      <c r="A11" s="43"/>
      <c r="B11" s="649"/>
      <c r="C11" s="639" t="str">
        <f>+Transa_LtpPep_Langocolorado!B42</f>
        <v>ALIMAR</v>
      </c>
      <c r="D11" s="330" t="s">
        <v>30</v>
      </c>
      <c r="E11" s="638">
        <f>+Transa_LtpPep_Langocolorado!E42</f>
        <v>5.0000000000000001E-3</v>
      </c>
      <c r="F11" s="764">
        <f>+Transa_LtpPep_Langocolorado!H42</f>
        <v>4.95</v>
      </c>
      <c r="G11" s="766">
        <f>+Transa_LtpPep_Langocolorado!J42</f>
        <v>0</v>
      </c>
      <c r="H11" s="764">
        <f t="shared" ref="H11" si="24">F11+G11</f>
        <v>4.95</v>
      </c>
      <c r="I11" s="295"/>
      <c r="J11" s="286">
        <f t="shared" si="0"/>
        <v>4.95</v>
      </c>
      <c r="K11" s="439">
        <f t="shared" si="9"/>
        <v>0</v>
      </c>
      <c r="L11" s="447">
        <f>+Transa_LtpPep_Langocolorado!I42</f>
        <v>16.03</v>
      </c>
      <c r="M11" s="766">
        <f>+Transa_LtpPep_Langocolorado!K42</f>
        <v>0</v>
      </c>
      <c r="N11" s="298">
        <f t="shared" ref="N11" si="25">L11+M11</f>
        <v>16.03</v>
      </c>
      <c r="O11" s="345"/>
      <c r="P11" s="42">
        <f t="shared" si="1"/>
        <v>16.03</v>
      </c>
      <c r="Q11" s="279">
        <f t="shared" si="22"/>
        <v>0</v>
      </c>
      <c r="R11" s="443">
        <f t="shared" si="2"/>
        <v>20.98</v>
      </c>
      <c r="S11" s="297">
        <f t="shared" si="3"/>
        <v>0</v>
      </c>
      <c r="T11" s="109">
        <f t="shared" si="12"/>
        <v>20.98</v>
      </c>
      <c r="U11" s="297">
        <f t="shared" si="23"/>
        <v>0</v>
      </c>
      <c r="V11" s="107">
        <f t="shared" si="13"/>
        <v>20.98</v>
      </c>
      <c r="W11" s="173">
        <f t="shared" si="14"/>
        <v>0</v>
      </c>
      <c r="X11" s="628">
        <f t="shared" ref="X11:Y11" si="26">R11+R12</f>
        <v>23.310000000000002</v>
      </c>
      <c r="Y11" s="630">
        <f t="shared" si="26"/>
        <v>0</v>
      </c>
      <c r="Z11" s="632">
        <f t="shared" ref="Z11" si="27">X11+Y11</f>
        <v>23.310000000000002</v>
      </c>
      <c r="AA11" s="634">
        <f t="shared" ref="AA11" si="28">U11+U12</f>
        <v>0</v>
      </c>
      <c r="AB11" s="636">
        <f t="shared" ref="AB11" si="29">Z11-AA11</f>
        <v>23.310000000000002</v>
      </c>
      <c r="AC11" s="627">
        <f t="shared" ref="AC11" si="30">AA11/Z11</f>
        <v>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s="19" customFormat="1" ht="20.100000000000001" customHeight="1">
      <c r="A12" s="43"/>
      <c r="B12" s="649"/>
      <c r="C12" s="639"/>
      <c r="D12" s="106" t="s">
        <v>10</v>
      </c>
      <c r="E12" s="638"/>
      <c r="F12" s="284">
        <f>+Transa_LtpPep_Langocolorado!H43</f>
        <v>0.55000000000000004</v>
      </c>
      <c r="G12" s="768">
        <f>+Transa_LtpPep_Langocolorado!J43</f>
        <v>0</v>
      </c>
      <c r="H12" s="284">
        <f t="shared" ref="H12" si="31">F12+G12+J11</f>
        <v>5.5</v>
      </c>
      <c r="I12" s="283"/>
      <c r="J12" s="284">
        <f t="shared" si="0"/>
        <v>5.5</v>
      </c>
      <c r="K12" s="324">
        <f t="shared" si="9"/>
        <v>0</v>
      </c>
      <c r="L12" s="446">
        <f>+Transa_LtpPep_Langocolorado!I43</f>
        <v>1.78</v>
      </c>
      <c r="M12" s="768">
        <f>+Transa_LtpPep_Langocolorado!K43</f>
        <v>0</v>
      </c>
      <c r="N12" s="287">
        <f t="shared" ref="N12" si="32">P11+L12+M12</f>
        <v>17.810000000000002</v>
      </c>
      <c r="O12" s="283"/>
      <c r="P12" s="104">
        <f t="shared" si="1"/>
        <v>17.810000000000002</v>
      </c>
      <c r="Q12" s="252">
        <f t="shared" si="22"/>
        <v>0</v>
      </c>
      <c r="R12" s="108">
        <f t="shared" si="2"/>
        <v>2.33</v>
      </c>
      <c r="S12" s="254">
        <f t="shared" si="3"/>
        <v>0</v>
      </c>
      <c r="T12" s="108">
        <f>R12+S12+V11</f>
        <v>23.310000000000002</v>
      </c>
      <c r="U12" s="254">
        <f t="shared" si="23"/>
        <v>0</v>
      </c>
      <c r="V12" s="108">
        <f t="shared" si="13"/>
        <v>23.310000000000002</v>
      </c>
      <c r="W12" s="174">
        <f t="shared" si="14"/>
        <v>0</v>
      </c>
      <c r="X12" s="628"/>
      <c r="Y12" s="630"/>
      <c r="Z12" s="632"/>
      <c r="AA12" s="634"/>
      <c r="AB12" s="636"/>
      <c r="AC12" s="627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ht="20.100000000000001" customHeight="1">
      <c r="A13" s="43"/>
      <c r="B13" s="649"/>
      <c r="C13" s="639" t="str">
        <f>+Transa_LtpPep_Langocolorado!B44</f>
        <v>ISLA DAMAS S.A.</v>
      </c>
      <c r="D13" s="330" t="s">
        <v>30</v>
      </c>
      <c r="E13" s="638">
        <f>+Transa_LtpPep_Langocolorado!E44</f>
        <v>5.5329960000000004E-2</v>
      </c>
      <c r="F13" s="764">
        <f>+Transa_LtpPep_Langocolorado!H44</f>
        <v>54.776660400000004</v>
      </c>
      <c r="G13" s="766">
        <f>+Transa_LtpPep_Langocolorado!J44</f>
        <v>0</v>
      </c>
      <c r="H13" s="764">
        <f t="shared" ref="H13" si="33">F13+G13</f>
        <v>54.776660400000004</v>
      </c>
      <c r="I13" s="299"/>
      <c r="J13" s="286">
        <f t="shared" si="0"/>
        <v>54.776660400000004</v>
      </c>
      <c r="K13" s="439">
        <f t="shared" si="9"/>
        <v>0</v>
      </c>
      <c r="L13" s="447">
        <f>+Transa_LtpPep_Langocolorado!I44</f>
        <v>177.38785176000002</v>
      </c>
      <c r="M13" s="766">
        <f>+Transa_LtpPep_Langocolorado!K44</f>
        <v>0</v>
      </c>
      <c r="N13" s="298">
        <f t="shared" ref="N13" si="34">L13+M13</f>
        <v>177.38785176000002</v>
      </c>
      <c r="O13" s="345"/>
      <c r="P13" s="42">
        <f t="shared" si="1"/>
        <v>177.38785176000002</v>
      </c>
      <c r="Q13" s="279">
        <f t="shared" si="22"/>
        <v>0</v>
      </c>
      <c r="R13" s="443">
        <f t="shared" si="2"/>
        <v>232.16451216000002</v>
      </c>
      <c r="S13" s="297">
        <f t="shared" si="3"/>
        <v>0</v>
      </c>
      <c r="T13" s="109">
        <f t="shared" si="12"/>
        <v>232.16451216000002</v>
      </c>
      <c r="U13" s="297">
        <f t="shared" si="23"/>
        <v>0</v>
      </c>
      <c r="V13" s="107">
        <f t="shared" si="13"/>
        <v>232.16451216000002</v>
      </c>
      <c r="W13" s="173">
        <f t="shared" si="14"/>
        <v>0</v>
      </c>
      <c r="X13" s="628">
        <f t="shared" ref="X13:Y13" si="35">R13+R14</f>
        <v>257.94827352000004</v>
      </c>
      <c r="Y13" s="630">
        <f t="shared" si="35"/>
        <v>0</v>
      </c>
      <c r="Z13" s="632">
        <f t="shared" ref="Z13" si="36">X13+Y13</f>
        <v>257.94827352000004</v>
      </c>
      <c r="AA13" s="634">
        <f t="shared" ref="AA13" si="37">U13+U14</f>
        <v>0</v>
      </c>
      <c r="AB13" s="636">
        <f t="shared" ref="AB13" si="38">Z13-AA13</f>
        <v>257.94827352000004</v>
      </c>
      <c r="AC13" s="627">
        <f t="shared" ref="AC13" si="39">AA13/Z13</f>
        <v>0</v>
      </c>
    </row>
    <row r="14" spans="1:91" ht="20.100000000000001" customHeight="1">
      <c r="A14" s="43"/>
      <c r="B14" s="649"/>
      <c r="C14" s="639"/>
      <c r="D14" s="106" t="s">
        <v>10</v>
      </c>
      <c r="E14" s="638"/>
      <c r="F14" s="284">
        <f>+Transa_LtpPep_Langocolorado!H45</f>
        <v>6.0862956000000006</v>
      </c>
      <c r="G14" s="768">
        <f>+Transa_LtpPep_Langocolorado!J45</f>
        <v>0</v>
      </c>
      <c r="H14" s="284">
        <f>F14+G14+J13</f>
        <v>60.862956000000004</v>
      </c>
      <c r="I14" s="305"/>
      <c r="J14" s="284">
        <f t="shared" si="0"/>
        <v>60.862956000000004</v>
      </c>
      <c r="K14" s="324">
        <f t="shared" si="9"/>
        <v>0</v>
      </c>
      <c r="L14" s="446">
        <f>+Transa_LtpPep_Langocolorado!I45</f>
        <v>19.69746576</v>
      </c>
      <c r="M14" s="768">
        <f>+Transa_LtpPep_Langocolorado!K45</f>
        <v>0</v>
      </c>
      <c r="N14" s="287">
        <f t="shared" ref="N14" si="40">P13+L14+M14</f>
        <v>197.08531752000002</v>
      </c>
      <c r="O14" s="283"/>
      <c r="P14" s="104">
        <f t="shared" si="1"/>
        <v>197.08531752000002</v>
      </c>
      <c r="Q14" s="252">
        <f>O14/N14</f>
        <v>0</v>
      </c>
      <c r="R14" s="108">
        <f t="shared" si="2"/>
        <v>25.78376136</v>
      </c>
      <c r="S14" s="254">
        <f t="shared" si="3"/>
        <v>0</v>
      </c>
      <c r="T14" s="108">
        <f>R14+S14+V13</f>
        <v>257.94827352000004</v>
      </c>
      <c r="U14" s="254">
        <f t="shared" si="23"/>
        <v>0</v>
      </c>
      <c r="V14" s="108">
        <f t="shared" si="13"/>
        <v>257.94827352000004</v>
      </c>
      <c r="W14" s="174">
        <f t="shared" si="14"/>
        <v>0</v>
      </c>
      <c r="X14" s="628"/>
      <c r="Y14" s="630"/>
      <c r="Z14" s="632"/>
      <c r="AA14" s="634"/>
      <c r="AB14" s="636"/>
      <c r="AC14" s="627"/>
    </row>
    <row r="15" spans="1:91" ht="20.100000000000001" customHeight="1">
      <c r="A15" s="43"/>
      <c r="B15" s="649"/>
      <c r="C15" s="639" t="str">
        <f>+Transa_LtpPep_Langocolorado!B46</f>
        <v>ANTARTIC SEAFOOD S.A.</v>
      </c>
      <c r="D15" s="330" t="s">
        <v>30</v>
      </c>
      <c r="E15" s="638">
        <f>+Transa_LtpPep_Langocolorado!E46</f>
        <v>5.16205E-2</v>
      </c>
      <c r="F15" s="764">
        <f>+Transa_LtpPep_Langocolorado!H46</f>
        <v>51.104295</v>
      </c>
      <c r="G15" s="766">
        <f>+Transa_LtpPep_Langocolorado!J46</f>
        <v>0</v>
      </c>
      <c r="H15" s="764">
        <f t="shared" ref="H15" si="41">F15+G15</f>
        <v>51.104295</v>
      </c>
      <c r="I15" s="295"/>
      <c r="J15" s="286">
        <f t="shared" si="0"/>
        <v>51.104295</v>
      </c>
      <c r="K15" s="439">
        <f t="shared" si="9"/>
        <v>0</v>
      </c>
      <c r="L15" s="447">
        <f>+Transa_LtpPep_Langocolorado!I46</f>
        <v>165.49532300000001</v>
      </c>
      <c r="M15" s="766">
        <f>+Transa_LtpPep_Langocolorado!K46</f>
        <v>0</v>
      </c>
      <c r="N15" s="298">
        <f t="shared" ref="N15" si="42">L15+M15</f>
        <v>165.49532300000001</v>
      </c>
      <c r="O15" s="300"/>
      <c r="P15" s="42">
        <f t="shared" si="1"/>
        <v>165.49532300000001</v>
      </c>
      <c r="Q15" s="279">
        <f t="shared" si="22"/>
        <v>0</v>
      </c>
      <c r="R15" s="443">
        <f t="shared" si="2"/>
        <v>216.59961800000002</v>
      </c>
      <c r="S15" s="297">
        <f t="shared" si="3"/>
        <v>0</v>
      </c>
      <c r="T15" s="109">
        <f t="shared" si="12"/>
        <v>216.59961800000002</v>
      </c>
      <c r="U15" s="297">
        <f t="shared" si="23"/>
        <v>0</v>
      </c>
      <c r="V15" s="107">
        <f t="shared" si="13"/>
        <v>216.59961800000002</v>
      </c>
      <c r="W15" s="173">
        <f t="shared" si="14"/>
        <v>0</v>
      </c>
      <c r="X15" s="628">
        <f t="shared" ref="X15" si="43">R15+R16</f>
        <v>240.65477100000001</v>
      </c>
      <c r="Y15" s="630">
        <f>S15+S16</f>
        <v>0</v>
      </c>
      <c r="Z15" s="632">
        <f t="shared" ref="Z15" si="44">X15+Y15</f>
        <v>240.65477100000001</v>
      </c>
      <c r="AA15" s="634">
        <f t="shared" ref="AA15" si="45">U15+U16</f>
        <v>0</v>
      </c>
      <c r="AB15" s="636">
        <f t="shared" ref="AB15" si="46">Z15-AA15</f>
        <v>240.65477100000001</v>
      </c>
      <c r="AC15" s="627">
        <f t="shared" ref="AC15" si="47">AA15/Z15</f>
        <v>0</v>
      </c>
    </row>
    <row r="16" spans="1:91" ht="20.100000000000001" customHeight="1">
      <c r="A16" s="43"/>
      <c r="B16" s="649"/>
      <c r="C16" s="639"/>
      <c r="D16" s="106" t="s">
        <v>10</v>
      </c>
      <c r="E16" s="638"/>
      <c r="F16" s="284">
        <f>+Transa_LtpPep_Langocolorado!H47</f>
        <v>5.6782550000000001</v>
      </c>
      <c r="G16" s="768">
        <f>+Transa_LtpPep_Langocolorado!J47</f>
        <v>0</v>
      </c>
      <c r="H16" s="284">
        <f t="shared" ref="H16" si="48">F16+G16+J15</f>
        <v>56.782550000000001</v>
      </c>
      <c r="I16" s="305"/>
      <c r="J16" s="284">
        <f t="shared" si="0"/>
        <v>56.782550000000001</v>
      </c>
      <c r="K16" s="324">
        <f t="shared" si="9"/>
        <v>0</v>
      </c>
      <c r="L16" s="446">
        <f>+Transa_LtpPep_Langocolorado!I47</f>
        <v>18.376898000000001</v>
      </c>
      <c r="M16" s="768">
        <f>+Transa_LtpPep_Langocolorado!K47</f>
        <v>0</v>
      </c>
      <c r="N16" s="287">
        <f t="shared" ref="N16" si="49">P15+L16+M16</f>
        <v>183.87222100000002</v>
      </c>
      <c r="O16" s="283"/>
      <c r="P16" s="104">
        <f t="shared" si="1"/>
        <v>183.87222100000002</v>
      </c>
      <c r="Q16" s="252">
        <f t="shared" si="22"/>
        <v>0</v>
      </c>
      <c r="R16" s="108">
        <f t="shared" si="2"/>
        <v>24.055153000000001</v>
      </c>
      <c r="S16" s="254">
        <f t="shared" si="3"/>
        <v>0</v>
      </c>
      <c r="T16" s="108">
        <f>R16+S16+V15</f>
        <v>240.65477100000001</v>
      </c>
      <c r="U16" s="254">
        <f t="shared" si="23"/>
        <v>0</v>
      </c>
      <c r="V16" s="108">
        <f t="shared" si="13"/>
        <v>240.65477100000001</v>
      </c>
      <c r="W16" s="174">
        <f t="shared" si="14"/>
        <v>0</v>
      </c>
      <c r="X16" s="628"/>
      <c r="Y16" s="630"/>
      <c r="Z16" s="632"/>
      <c r="AA16" s="634"/>
      <c r="AB16" s="636"/>
      <c r="AC16" s="627"/>
    </row>
    <row r="17" spans="1:91" ht="20.100000000000001" customHeight="1">
      <c r="A17" s="43"/>
      <c r="B17" s="649"/>
      <c r="C17" s="639" t="str">
        <f>+Transa_LtpPep_Langocolorado!B48</f>
        <v>PESQ. QUINTERO S.A.</v>
      </c>
      <c r="D17" s="331" t="s">
        <v>12</v>
      </c>
      <c r="E17" s="638">
        <f>+Transa_LtpPep_Langocolorado!E48</f>
        <v>3.2756E-3</v>
      </c>
      <c r="F17" s="764">
        <f>+Transa_LtpPep_Langocolorado!H48</f>
        <v>3.2428439999999998</v>
      </c>
      <c r="G17" s="766">
        <f>+Transa_LtpPep_Langocolorado!J48</f>
        <v>0</v>
      </c>
      <c r="H17" s="764">
        <f t="shared" ref="H17" si="50">F17+G17</f>
        <v>3.2428439999999998</v>
      </c>
      <c r="I17" s="295"/>
      <c r="J17" s="286">
        <f t="shared" si="0"/>
        <v>3.2428439999999998</v>
      </c>
      <c r="K17" s="439">
        <v>0</v>
      </c>
      <c r="L17" s="447">
        <f>+Transa_LtpPep_Langocolorado!I48</f>
        <v>10.5015736</v>
      </c>
      <c r="M17" s="766">
        <f>+Transa_LtpPep_Langocolorado!K48</f>
        <v>0</v>
      </c>
      <c r="N17" s="301">
        <f t="shared" ref="N17" si="51">L17+M17</f>
        <v>10.5015736</v>
      </c>
      <c r="O17" s="345"/>
      <c r="P17" s="42">
        <f t="shared" si="1"/>
        <v>10.5015736</v>
      </c>
      <c r="Q17" s="279">
        <v>0</v>
      </c>
      <c r="R17" s="443">
        <f t="shared" si="2"/>
        <v>13.7444176</v>
      </c>
      <c r="S17" s="297">
        <f t="shared" si="3"/>
        <v>0</v>
      </c>
      <c r="T17" s="109">
        <f t="shared" si="12"/>
        <v>13.7444176</v>
      </c>
      <c r="U17" s="297">
        <f t="shared" si="23"/>
        <v>0</v>
      </c>
      <c r="V17" s="107">
        <f t="shared" si="13"/>
        <v>13.7444176</v>
      </c>
      <c r="W17" s="173">
        <v>0</v>
      </c>
      <c r="X17" s="628">
        <f t="shared" ref="X17:Y17" si="52">R17+R18</f>
        <v>15.2708472</v>
      </c>
      <c r="Y17" s="630">
        <f t="shared" si="52"/>
        <v>0</v>
      </c>
      <c r="Z17" s="632">
        <f t="shared" ref="Z17" si="53">X17+Y17</f>
        <v>15.2708472</v>
      </c>
      <c r="AA17" s="634">
        <f t="shared" ref="AA17" si="54">U17+U18</f>
        <v>0</v>
      </c>
      <c r="AB17" s="636">
        <f t="shared" ref="AB17" si="55">Z17-AA17</f>
        <v>15.2708472</v>
      </c>
      <c r="AC17" s="627">
        <v>0</v>
      </c>
    </row>
    <row r="18" spans="1:91" ht="20.100000000000001" customHeight="1">
      <c r="A18" s="43"/>
      <c r="B18" s="649"/>
      <c r="C18" s="639"/>
      <c r="D18" s="171" t="s">
        <v>10</v>
      </c>
      <c r="E18" s="638"/>
      <c r="F18" s="284">
        <f>+Transa_LtpPep_Langocolorado!H49</f>
        <v>0.36031600000000003</v>
      </c>
      <c r="G18" s="768">
        <f>+Transa_LtpPep_Langocolorado!J49</f>
        <v>0</v>
      </c>
      <c r="H18" s="284">
        <f t="shared" ref="H18" si="56">F18+G18+J17</f>
        <v>3.6031599999999999</v>
      </c>
      <c r="I18" s="283"/>
      <c r="J18" s="284">
        <f t="shared" si="0"/>
        <v>3.6031599999999999</v>
      </c>
      <c r="K18" s="324">
        <v>0</v>
      </c>
      <c r="L18" s="446">
        <f>+Transa_LtpPep_Langocolorado!I49</f>
        <v>1.1661136000000001</v>
      </c>
      <c r="M18" s="768">
        <f>+Transa_LtpPep_Langocolorado!K49</f>
        <v>0</v>
      </c>
      <c r="N18" s="289">
        <f t="shared" ref="N18" si="57">P17+L18+M18</f>
        <v>11.6676872</v>
      </c>
      <c r="O18" s="283"/>
      <c r="P18" s="104">
        <f t="shared" si="1"/>
        <v>11.6676872</v>
      </c>
      <c r="Q18" s="252">
        <v>0</v>
      </c>
      <c r="R18" s="108">
        <f t="shared" si="2"/>
        <v>1.5264296000000002</v>
      </c>
      <c r="S18" s="254">
        <f t="shared" si="3"/>
        <v>0</v>
      </c>
      <c r="T18" s="108">
        <f>R18+S18+V17</f>
        <v>15.2708472</v>
      </c>
      <c r="U18" s="254">
        <f t="shared" si="23"/>
        <v>0</v>
      </c>
      <c r="V18" s="108">
        <f t="shared" si="13"/>
        <v>15.2708472</v>
      </c>
      <c r="W18" s="174">
        <v>0</v>
      </c>
      <c r="X18" s="628"/>
      <c r="Y18" s="630"/>
      <c r="Z18" s="632"/>
      <c r="AA18" s="634"/>
      <c r="AB18" s="636"/>
      <c r="AC18" s="627"/>
    </row>
    <row r="19" spans="1:91" ht="20.100000000000001" customHeight="1">
      <c r="A19" s="43"/>
      <c r="B19" s="649"/>
      <c r="C19" s="639" t="str">
        <f>+Transa_LtpPep_Langocolorado!B50</f>
        <v>SOC. PESQ. ENFEMAR LTDA.</v>
      </c>
      <c r="D19" s="331" t="s">
        <v>12</v>
      </c>
      <c r="E19" s="638">
        <f>+Transa_LtpPep_Langocolorado!E50</f>
        <v>3.1930000000000001E-5</v>
      </c>
      <c r="F19" s="764">
        <f>+Transa_LtpPep_Langocolorado!H50</f>
        <v>3.1610699999999999E-2</v>
      </c>
      <c r="G19" s="766">
        <f>+Transa_LtpPep_Langocolorado!J50</f>
        <v>0</v>
      </c>
      <c r="H19" s="764">
        <f t="shared" ref="H19" si="58">F19+G19</f>
        <v>3.1610699999999999E-2</v>
      </c>
      <c r="I19" s="295"/>
      <c r="J19" s="286">
        <f t="shared" si="0"/>
        <v>3.1610699999999999E-2</v>
      </c>
      <c r="K19" s="439">
        <f t="shared" si="9"/>
        <v>0</v>
      </c>
      <c r="L19" s="447">
        <f>+Transa_LtpPep_Langocolorado!I50</f>
        <v>0.10236758</v>
      </c>
      <c r="M19" s="766">
        <f>+Transa_LtpPep_Langocolorado!K50</f>
        <v>0</v>
      </c>
      <c r="N19" s="301">
        <f t="shared" ref="N19" si="59">L19+M19</f>
        <v>0.10236758</v>
      </c>
      <c r="O19" s="345"/>
      <c r="P19" s="42">
        <f t="shared" si="1"/>
        <v>0.10236758</v>
      </c>
      <c r="Q19" s="279">
        <f t="shared" si="22"/>
        <v>0</v>
      </c>
      <c r="R19" s="443">
        <f t="shared" si="2"/>
        <v>0.13397828000000001</v>
      </c>
      <c r="S19" s="297">
        <f t="shared" si="3"/>
        <v>0</v>
      </c>
      <c r="T19" s="109">
        <f t="shared" si="12"/>
        <v>0.13397828000000001</v>
      </c>
      <c r="U19" s="297">
        <f t="shared" si="23"/>
        <v>0</v>
      </c>
      <c r="V19" s="107">
        <f t="shared" si="13"/>
        <v>0.13397828000000001</v>
      </c>
      <c r="W19" s="173">
        <f t="shared" si="14"/>
        <v>0</v>
      </c>
      <c r="X19" s="628">
        <f t="shared" ref="X19:Y19" si="60">R19+R20</f>
        <v>0.14885766</v>
      </c>
      <c r="Y19" s="630">
        <f t="shared" si="60"/>
        <v>0</v>
      </c>
      <c r="Z19" s="632">
        <f t="shared" ref="Z19" si="61">X19+Y19</f>
        <v>0.14885766</v>
      </c>
      <c r="AA19" s="634">
        <f t="shared" ref="AA19" si="62">U19+U20</f>
        <v>0</v>
      </c>
      <c r="AB19" s="636">
        <f t="shared" ref="AB19" si="63">Z19-AA19</f>
        <v>0.14885766</v>
      </c>
      <c r="AC19" s="627">
        <f t="shared" ref="AC19" si="64">AA19/Z19</f>
        <v>0</v>
      </c>
    </row>
    <row r="20" spans="1:91" ht="20.100000000000001" customHeight="1">
      <c r="A20" s="43"/>
      <c r="B20" s="649"/>
      <c r="C20" s="639"/>
      <c r="D20" s="171" t="s">
        <v>10</v>
      </c>
      <c r="E20" s="638"/>
      <c r="F20" s="284">
        <f>+Transa_LtpPep_Langocolorado!H51</f>
        <v>3.5123000000000003E-3</v>
      </c>
      <c r="G20" s="768">
        <f>+Transa_LtpPep_Langocolorado!J51</f>
        <v>0</v>
      </c>
      <c r="H20" s="284">
        <f t="shared" ref="H20" si="65">F20+G20+J19</f>
        <v>3.5123000000000001E-2</v>
      </c>
      <c r="I20" s="305"/>
      <c r="J20" s="284">
        <f t="shared" si="0"/>
        <v>3.5123000000000001E-2</v>
      </c>
      <c r="K20" s="324">
        <f t="shared" si="9"/>
        <v>0</v>
      </c>
      <c r="L20" s="446">
        <f>+Transa_LtpPep_Langocolorado!I51</f>
        <v>1.136708E-2</v>
      </c>
      <c r="M20" s="768">
        <f>+Transa_LtpPep_Langocolorado!K51</f>
        <v>0</v>
      </c>
      <c r="N20" s="289">
        <f t="shared" ref="N20" si="66">P19+L20+M20</f>
        <v>0.11373466</v>
      </c>
      <c r="O20" s="283"/>
      <c r="P20" s="104">
        <f t="shared" si="1"/>
        <v>0.11373466</v>
      </c>
      <c r="Q20" s="252">
        <f t="shared" si="22"/>
        <v>0</v>
      </c>
      <c r="R20" s="108">
        <f t="shared" si="2"/>
        <v>1.4879380000000001E-2</v>
      </c>
      <c r="S20" s="254">
        <f t="shared" si="3"/>
        <v>0</v>
      </c>
      <c r="T20" s="108">
        <f>R20+S20+V19</f>
        <v>0.14885766</v>
      </c>
      <c r="U20" s="254">
        <f t="shared" si="23"/>
        <v>0</v>
      </c>
      <c r="V20" s="108">
        <f t="shared" si="13"/>
        <v>0.14885766</v>
      </c>
      <c r="W20" s="174">
        <f t="shared" si="14"/>
        <v>0</v>
      </c>
      <c r="X20" s="628"/>
      <c r="Y20" s="630"/>
      <c r="Z20" s="632"/>
      <c r="AA20" s="634"/>
      <c r="AB20" s="636"/>
      <c r="AC20" s="627"/>
    </row>
    <row r="21" spans="1:91" ht="20.100000000000001" customHeight="1">
      <c r="A21" s="43"/>
      <c r="B21" s="649"/>
      <c r="C21" s="639" t="str">
        <f>+Transa_LtpPep_Langocolorado!B52</f>
        <v xml:space="preserve">PESQ. ANTONIO CRUZ CORDOVA </v>
      </c>
      <c r="D21" s="331" t="s">
        <v>12</v>
      </c>
      <c r="E21" s="638">
        <f>+Transa_LtpPep_Langocolorado!E52</f>
        <v>8.25E-5</v>
      </c>
      <c r="F21" s="764">
        <f>+Transa_LtpPep_Langocolorado!H52</f>
        <v>8.1674999999999998E-2</v>
      </c>
      <c r="G21" s="766">
        <f>+Transa_LtpPep_Langocolorado!J52</f>
        <v>0</v>
      </c>
      <c r="H21" s="764">
        <f t="shared" ref="H21" si="67">F21+G21</f>
        <v>8.1674999999999998E-2</v>
      </c>
      <c r="I21" s="295"/>
      <c r="J21" s="286">
        <f t="shared" si="0"/>
        <v>8.1674999999999998E-2</v>
      </c>
      <c r="K21" s="439">
        <f t="shared" si="9"/>
        <v>0</v>
      </c>
      <c r="L21" s="447">
        <f>+Transa_LtpPep_Langocolorado!I52</f>
        <v>0.26449499999999998</v>
      </c>
      <c r="M21" s="766">
        <f>+Transa_LtpPep_Langocolorado!K52</f>
        <v>0</v>
      </c>
      <c r="N21" s="301">
        <f t="shared" ref="N21" si="68">L21+M21</f>
        <v>0.26449499999999998</v>
      </c>
      <c r="O21" s="345"/>
      <c r="P21" s="42">
        <f t="shared" si="1"/>
        <v>0.26449499999999998</v>
      </c>
      <c r="Q21" s="279">
        <f t="shared" si="22"/>
        <v>0</v>
      </c>
      <c r="R21" s="443">
        <f t="shared" si="2"/>
        <v>0.34616999999999998</v>
      </c>
      <c r="S21" s="297">
        <f t="shared" si="3"/>
        <v>0</v>
      </c>
      <c r="T21" s="109">
        <f t="shared" si="12"/>
        <v>0.34616999999999998</v>
      </c>
      <c r="U21" s="297">
        <f t="shared" si="23"/>
        <v>0</v>
      </c>
      <c r="V21" s="107">
        <f t="shared" si="13"/>
        <v>0.34616999999999998</v>
      </c>
      <c r="W21" s="173">
        <f t="shared" si="14"/>
        <v>0</v>
      </c>
      <c r="X21" s="628">
        <f t="shared" ref="X21" si="69">R21+R22</f>
        <v>0.38461499999999998</v>
      </c>
      <c r="Y21" s="630">
        <f>S21+S22</f>
        <v>0</v>
      </c>
      <c r="Z21" s="632">
        <f t="shared" ref="Z21" si="70">X21+Y21</f>
        <v>0.38461499999999998</v>
      </c>
      <c r="AA21" s="634">
        <f t="shared" ref="AA21" si="71">U21+U22</f>
        <v>0</v>
      </c>
      <c r="AB21" s="636">
        <f t="shared" ref="AB21" si="72">Z21-AA21</f>
        <v>0.38461499999999998</v>
      </c>
      <c r="AC21" s="627">
        <f t="shared" ref="AC21" si="73">AA21/Z21</f>
        <v>0</v>
      </c>
    </row>
    <row r="22" spans="1:91" ht="20.100000000000001" customHeight="1">
      <c r="A22" s="43"/>
      <c r="B22" s="649"/>
      <c r="C22" s="639"/>
      <c r="D22" s="171" t="s">
        <v>10</v>
      </c>
      <c r="E22" s="638"/>
      <c r="F22" s="284">
        <f>+Transa_LtpPep_Langocolorado!H53</f>
        <v>9.0749999999999997E-3</v>
      </c>
      <c r="G22" s="768">
        <f>+Transa_LtpPep_Langocolorado!J53</f>
        <v>0</v>
      </c>
      <c r="H22" s="284">
        <f t="shared" ref="H22" si="74">F22+G22+J21</f>
        <v>9.0749999999999997E-2</v>
      </c>
      <c r="I22" s="283"/>
      <c r="J22" s="284">
        <f t="shared" si="0"/>
        <v>9.0749999999999997E-2</v>
      </c>
      <c r="K22" s="324">
        <f t="shared" si="9"/>
        <v>0</v>
      </c>
      <c r="L22" s="446">
        <f>+Transa_LtpPep_Langocolorado!I53</f>
        <v>2.937E-2</v>
      </c>
      <c r="M22" s="768">
        <f>+Transa_LtpPep_Langocolorado!K53</f>
        <v>0</v>
      </c>
      <c r="N22" s="289">
        <f t="shared" ref="N22" si="75">P21+L22+M22</f>
        <v>0.29386499999999999</v>
      </c>
      <c r="O22" s="283"/>
      <c r="P22" s="104">
        <f t="shared" si="1"/>
        <v>0.29386499999999999</v>
      </c>
      <c r="Q22" s="252">
        <f t="shared" si="22"/>
        <v>0</v>
      </c>
      <c r="R22" s="108">
        <f t="shared" si="2"/>
        <v>3.8445E-2</v>
      </c>
      <c r="S22" s="254">
        <f t="shared" si="3"/>
        <v>0</v>
      </c>
      <c r="T22" s="108">
        <f>R22+S22+V21</f>
        <v>0.38461499999999998</v>
      </c>
      <c r="U22" s="254">
        <f t="shared" si="23"/>
        <v>0</v>
      </c>
      <c r="V22" s="108">
        <f t="shared" si="13"/>
        <v>0.38461499999999998</v>
      </c>
      <c r="W22" s="174">
        <f t="shared" si="14"/>
        <v>0</v>
      </c>
      <c r="X22" s="628"/>
      <c r="Y22" s="630"/>
      <c r="Z22" s="632"/>
      <c r="AA22" s="634"/>
      <c r="AB22" s="636"/>
      <c r="AC22" s="627"/>
    </row>
    <row r="23" spans="1:91" ht="20.100000000000001" customHeight="1">
      <c r="A23" s="43"/>
      <c r="B23" s="649"/>
      <c r="C23" s="639" t="str">
        <f>+Transa_LtpPep_Langocolorado!B54</f>
        <v>PACIFICBLU SpA</v>
      </c>
      <c r="D23" s="331" t="s">
        <v>12</v>
      </c>
      <c r="E23" s="638">
        <f>+Transa_LtpPep_Langocolorado!E54</f>
        <v>0.142744871</v>
      </c>
      <c r="F23" s="764">
        <f>+Transa_LtpPep_Langocolorado!H54</f>
        <v>141.31742229</v>
      </c>
      <c r="G23" s="766">
        <f>+Transa_LtpPep_Langocolorado!J54</f>
        <v>-134.7929</v>
      </c>
      <c r="H23" s="764">
        <f t="shared" ref="H23" si="76">F23+G23</f>
        <v>6.5245222899999931</v>
      </c>
      <c r="I23" s="295"/>
      <c r="J23" s="286">
        <f t="shared" si="0"/>
        <v>6.5245222899999931</v>
      </c>
      <c r="K23" s="440">
        <f t="shared" si="9"/>
        <v>0</v>
      </c>
      <c r="L23" s="447">
        <f>+Transa_LtpPep_Langocolorado!I54</f>
        <v>457.640056426</v>
      </c>
      <c r="M23" s="766">
        <f>+Transa_LtpPep_Langocolorado!K54</f>
        <v>-436.48391799999996</v>
      </c>
      <c r="N23" s="301">
        <f t="shared" ref="N23" si="77">L23+M23</f>
        <v>21.156138426000041</v>
      </c>
      <c r="O23" s="345"/>
      <c r="P23" s="42">
        <f t="shared" si="1"/>
        <v>21.156138426000041</v>
      </c>
      <c r="Q23" s="279">
        <f t="shared" si="22"/>
        <v>0</v>
      </c>
      <c r="R23" s="443">
        <f t="shared" si="2"/>
        <v>598.95747871599997</v>
      </c>
      <c r="S23" s="297">
        <f t="shared" si="3"/>
        <v>-571.27681799999993</v>
      </c>
      <c r="T23" s="109">
        <f t="shared" si="12"/>
        <v>27.680660716000034</v>
      </c>
      <c r="U23" s="297">
        <f t="shared" si="23"/>
        <v>0</v>
      </c>
      <c r="V23" s="107">
        <f t="shared" si="13"/>
        <v>27.680660716000034</v>
      </c>
      <c r="W23" s="173">
        <f t="shared" si="14"/>
        <v>0</v>
      </c>
      <c r="X23" s="628">
        <f t="shared" ref="X23:Y23" si="78">R23+R24</f>
        <v>665.47658860199999</v>
      </c>
      <c r="Y23" s="630">
        <f t="shared" si="78"/>
        <v>-571.27681799999993</v>
      </c>
      <c r="Z23" s="632">
        <f t="shared" ref="Z23" si="79">X23+Y23</f>
        <v>94.199770602000058</v>
      </c>
      <c r="AA23" s="634">
        <f t="shared" ref="AA23" si="80">U23+U24</f>
        <v>0</v>
      </c>
      <c r="AB23" s="636">
        <f t="shared" ref="AB23" si="81">Z23-AA23</f>
        <v>94.199770602000058</v>
      </c>
      <c r="AC23" s="627">
        <f t="shared" ref="AC23" si="82">AA23/Z23</f>
        <v>0</v>
      </c>
    </row>
    <row r="24" spans="1:91" s="18" customFormat="1" ht="20.100000000000001" customHeight="1">
      <c r="A24" s="43"/>
      <c r="B24" s="649"/>
      <c r="C24" s="639"/>
      <c r="D24" s="171" t="s">
        <v>10</v>
      </c>
      <c r="E24" s="638"/>
      <c r="F24" s="284">
        <f>+Transa_LtpPep_Langocolorado!H55</f>
        <v>15.70193581</v>
      </c>
      <c r="G24" s="768">
        <f>+Transa_LtpPep_Langocolorado!J55</f>
        <v>0</v>
      </c>
      <c r="H24" s="284">
        <f t="shared" ref="H24" si="83">F24+G24+J23</f>
        <v>22.226458099999995</v>
      </c>
      <c r="I24" s="283"/>
      <c r="J24" s="284">
        <f t="shared" si="0"/>
        <v>22.226458099999995</v>
      </c>
      <c r="K24" s="324">
        <f t="shared" si="9"/>
        <v>0</v>
      </c>
      <c r="L24" s="446">
        <f>+Transa_LtpPep_Langocolorado!I55</f>
        <v>50.817174076000001</v>
      </c>
      <c r="M24" s="768">
        <f>+Transa_LtpPep_Langocolorado!K55</f>
        <v>0</v>
      </c>
      <c r="N24" s="289">
        <f t="shared" ref="N24" si="84">P23+L24+M24</f>
        <v>71.973312502000041</v>
      </c>
      <c r="O24" s="283"/>
      <c r="P24" s="104">
        <f t="shared" si="1"/>
        <v>71.973312502000041</v>
      </c>
      <c r="Q24" s="252">
        <f t="shared" si="22"/>
        <v>0</v>
      </c>
      <c r="R24" s="108">
        <f t="shared" si="2"/>
        <v>66.519109885999995</v>
      </c>
      <c r="S24" s="254">
        <f t="shared" si="3"/>
        <v>0</v>
      </c>
      <c r="T24" s="108">
        <f>R24+S24+V23</f>
        <v>94.199770602000029</v>
      </c>
      <c r="U24" s="254">
        <f t="shared" si="23"/>
        <v>0</v>
      </c>
      <c r="V24" s="108">
        <f t="shared" si="13"/>
        <v>94.199770602000029</v>
      </c>
      <c r="W24" s="174">
        <f t="shared" si="14"/>
        <v>0</v>
      </c>
      <c r="X24" s="628"/>
      <c r="Y24" s="630"/>
      <c r="Z24" s="632"/>
      <c r="AA24" s="634"/>
      <c r="AB24" s="636"/>
      <c r="AC24" s="627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s="18" customFormat="1" ht="20.100000000000001" customHeight="1">
      <c r="A25" s="43"/>
      <c r="B25" s="649"/>
      <c r="C25" s="639" t="str">
        <f>+Transa_LtpPep_Langocolorado!B56</f>
        <v xml:space="preserve">ANTONIO DA VENEZIA RETAMALES </v>
      </c>
      <c r="D25" s="331" t="s">
        <v>12</v>
      </c>
      <c r="E25" s="638">
        <f>+Transa_LtpPep_Langocolorado!E56</f>
        <v>9.0399999999999998E-6</v>
      </c>
      <c r="F25" s="764">
        <f>+Transa_LtpPep_Langocolorado!H56</f>
        <v>8.9496000000000003E-3</v>
      </c>
      <c r="G25" s="766">
        <f>+Transa_LtpPep_Langocolorado!J56</f>
        <v>0</v>
      </c>
      <c r="H25" s="33">
        <f>F25+G25</f>
        <v>8.9496000000000003E-3</v>
      </c>
      <c r="I25" s="295"/>
      <c r="J25" s="33">
        <f t="shared" si="0"/>
        <v>8.9496000000000003E-3</v>
      </c>
      <c r="K25" s="439">
        <v>0</v>
      </c>
      <c r="L25" s="447">
        <f>+Transa_LtpPep_Langocolorado!I56</f>
        <v>2.8982239999999999E-2</v>
      </c>
      <c r="M25" s="766">
        <f>+Transa_LtpPep_Langocolorado!K56</f>
        <v>0</v>
      </c>
      <c r="N25" s="290">
        <f t="shared" ref="N25" si="85">L25+M25</f>
        <v>2.8982239999999999E-2</v>
      </c>
      <c r="O25" s="291"/>
      <c r="P25" s="42">
        <f t="shared" si="1"/>
        <v>2.8982239999999999E-2</v>
      </c>
      <c r="Q25" s="279">
        <v>0</v>
      </c>
      <c r="R25" s="107">
        <f t="shared" si="2"/>
        <v>3.7931840000000001E-2</v>
      </c>
      <c r="S25" s="253">
        <f t="shared" si="3"/>
        <v>0</v>
      </c>
      <c r="T25" s="107">
        <f>R25+S25</f>
        <v>3.7931840000000001E-2</v>
      </c>
      <c r="U25" s="253">
        <f t="shared" si="23"/>
        <v>0</v>
      </c>
      <c r="V25" s="107">
        <f t="shared" si="13"/>
        <v>3.7931840000000001E-2</v>
      </c>
      <c r="W25" s="173">
        <v>0</v>
      </c>
      <c r="X25" s="669">
        <f>R25+R26</f>
        <v>4.2144479999999998E-2</v>
      </c>
      <c r="Y25" s="670">
        <f>S25+S26</f>
        <v>0</v>
      </c>
      <c r="Z25" s="671">
        <f t="shared" ref="Z25" si="86">X25+Y25</f>
        <v>4.2144479999999998E-2</v>
      </c>
      <c r="AA25" s="672">
        <f>U25+U26</f>
        <v>0</v>
      </c>
      <c r="AB25" s="673">
        <f t="shared" ref="AB25" si="87">Z25-AA25</f>
        <v>4.2144479999999998E-2</v>
      </c>
      <c r="AC25" s="627">
        <v>0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s="18" customFormat="1" ht="20.100000000000001" customHeight="1">
      <c r="A26" s="43"/>
      <c r="B26" s="649"/>
      <c r="C26" s="639"/>
      <c r="D26" s="171" t="s">
        <v>10</v>
      </c>
      <c r="E26" s="638"/>
      <c r="F26" s="284">
        <f>+Transa_LtpPep_Langocolorado!H57</f>
        <v>9.9439999999999988E-4</v>
      </c>
      <c r="G26" s="768">
        <f>+Transa_LtpPep_Langocolorado!J57</f>
        <v>0</v>
      </c>
      <c r="H26" s="33">
        <f>F26+G26+J25</f>
        <v>9.9439999999999997E-3</v>
      </c>
      <c r="I26" s="292"/>
      <c r="J26" s="33">
        <f>H26-I26</f>
        <v>9.9439999999999997E-3</v>
      </c>
      <c r="K26" s="439">
        <v>0</v>
      </c>
      <c r="L26" s="446">
        <f>+Transa_LtpPep_Langocolorado!I57</f>
        <v>3.2182399999999998E-3</v>
      </c>
      <c r="M26" s="768">
        <f>+Transa_LtpPep_Langocolorado!K57</f>
        <v>0</v>
      </c>
      <c r="N26" s="290">
        <f>P25+L26+M26</f>
        <v>3.2200479999999997E-2</v>
      </c>
      <c r="O26" s="291"/>
      <c r="P26" s="104">
        <f t="shared" si="1"/>
        <v>3.2200479999999997E-2</v>
      </c>
      <c r="Q26" s="252">
        <v>0</v>
      </c>
      <c r="R26" s="107">
        <f t="shared" si="2"/>
        <v>4.2126400000000001E-3</v>
      </c>
      <c r="S26" s="253">
        <f t="shared" si="3"/>
        <v>0</v>
      </c>
      <c r="T26" s="107">
        <f>R26+S26+V25</f>
        <v>4.2144479999999998E-2</v>
      </c>
      <c r="U26" s="253">
        <f t="shared" si="23"/>
        <v>0</v>
      </c>
      <c r="V26" s="108">
        <f t="shared" si="13"/>
        <v>4.2144479999999998E-2</v>
      </c>
      <c r="W26" s="174">
        <v>0</v>
      </c>
      <c r="X26" s="669"/>
      <c r="Y26" s="670"/>
      <c r="Z26" s="671"/>
      <c r="AA26" s="672"/>
      <c r="AB26" s="673"/>
      <c r="AC26" s="627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s="18" customFormat="1" ht="20.100000000000001" customHeight="1">
      <c r="A27" s="43"/>
      <c r="B27" s="649"/>
      <c r="C27" s="639" t="str">
        <f>+Transa_LtpPep_Langocolorado!B58</f>
        <v>SOC. PESQ. LANDES S.A.</v>
      </c>
      <c r="D27" s="331" t="s">
        <v>12</v>
      </c>
      <c r="E27" s="638">
        <f>+Transa_LtpPep_Langocolorado!E58</f>
        <v>5.0000000000000001E-4</v>
      </c>
      <c r="F27" s="764">
        <f>+Transa_LtpPep_Langocolorado!H58</f>
        <v>0.495</v>
      </c>
      <c r="G27" s="766">
        <f>+Transa_LtpPep_Langocolorado!J58</f>
        <v>0</v>
      </c>
      <c r="H27" s="764">
        <f>F27+G27</f>
        <v>0.495</v>
      </c>
      <c r="I27" s="295"/>
      <c r="J27" s="286">
        <f t="shared" ref="J27:J30" si="88">H27-I27</f>
        <v>0.495</v>
      </c>
      <c r="K27" s="440">
        <f t="shared" ref="K27:K28" si="89">I27/H27</f>
        <v>0</v>
      </c>
      <c r="L27" s="447">
        <f>+Transa_LtpPep_Langocolorado!I58</f>
        <v>1.603</v>
      </c>
      <c r="M27" s="766">
        <f>+Transa_LtpPep_Langocolorado!K58</f>
        <v>0</v>
      </c>
      <c r="N27" s="301">
        <f t="shared" ref="N27" si="90">L27+M27</f>
        <v>1.603</v>
      </c>
      <c r="O27" s="345"/>
      <c r="P27" s="42">
        <f t="shared" ref="P27:P30" si="91">N27-O27</f>
        <v>1.603</v>
      </c>
      <c r="Q27" s="279">
        <f t="shared" ref="Q27:Q28" si="92">O27/N27</f>
        <v>0</v>
      </c>
      <c r="R27" s="443">
        <f t="shared" ref="R27:R30" si="93">+F27+L27</f>
        <v>2.0979999999999999</v>
      </c>
      <c r="S27" s="297">
        <f t="shared" ref="S27:S30" si="94">G27+M27</f>
        <v>0</v>
      </c>
      <c r="T27" s="109">
        <f>R27+S27</f>
        <v>2.0979999999999999</v>
      </c>
      <c r="U27" s="297">
        <f t="shared" ref="U27:U30" si="95">I27+O27</f>
        <v>0</v>
      </c>
      <c r="V27" s="107">
        <f t="shared" ref="V27:V30" si="96">T27-U27</f>
        <v>2.0979999999999999</v>
      </c>
      <c r="W27" s="173">
        <f t="shared" ref="W27:W28" si="97">U27/T27</f>
        <v>0</v>
      </c>
      <c r="X27" s="628">
        <f>R27+R28</f>
        <v>2.331</v>
      </c>
      <c r="Y27" s="630">
        <f>S27+S28</f>
        <v>0</v>
      </c>
      <c r="Z27" s="632">
        <f t="shared" ref="Z27" si="98">X27+Y27</f>
        <v>2.331</v>
      </c>
      <c r="AA27" s="634">
        <f>U27+U28</f>
        <v>0</v>
      </c>
      <c r="AB27" s="636">
        <f t="shared" ref="AB27" si="99">Z27-AA27</f>
        <v>2.331</v>
      </c>
      <c r="AC27" s="627">
        <f t="shared" ref="AC27" si="100">AA27/Z27</f>
        <v>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s="18" customFormat="1" ht="20.100000000000001" customHeight="1">
      <c r="A28" s="43"/>
      <c r="B28" s="649"/>
      <c r="C28" s="639"/>
      <c r="D28" s="171" t="s">
        <v>10</v>
      </c>
      <c r="E28" s="638"/>
      <c r="F28" s="284">
        <f>+Transa_LtpPep_Langocolorado!H59</f>
        <v>5.5E-2</v>
      </c>
      <c r="G28" s="768">
        <f>+Transa_LtpPep_Langocolorado!J59</f>
        <v>0</v>
      </c>
      <c r="H28" s="284">
        <f>F28+G28+J27</f>
        <v>0.55000000000000004</v>
      </c>
      <c r="I28" s="283"/>
      <c r="J28" s="284">
        <f t="shared" si="88"/>
        <v>0.55000000000000004</v>
      </c>
      <c r="K28" s="324">
        <f t="shared" si="89"/>
        <v>0</v>
      </c>
      <c r="L28" s="446">
        <f>+Transa_LtpPep_Langocolorado!I59</f>
        <v>0.17799999999999999</v>
      </c>
      <c r="M28" s="768">
        <f>+Transa_LtpPep_Langocolorado!K59</f>
        <v>0</v>
      </c>
      <c r="N28" s="289">
        <f>P27+L28+M28</f>
        <v>1.7809999999999999</v>
      </c>
      <c r="O28" s="283"/>
      <c r="P28" s="104">
        <f t="shared" si="91"/>
        <v>1.7809999999999999</v>
      </c>
      <c r="Q28" s="252">
        <f t="shared" si="92"/>
        <v>0</v>
      </c>
      <c r="R28" s="108">
        <f t="shared" si="93"/>
        <v>0.23299999999999998</v>
      </c>
      <c r="S28" s="254">
        <f t="shared" si="94"/>
        <v>0</v>
      </c>
      <c r="T28" s="108">
        <f>R28+S28+V27</f>
        <v>2.331</v>
      </c>
      <c r="U28" s="254">
        <f t="shared" si="95"/>
        <v>0</v>
      </c>
      <c r="V28" s="108">
        <f t="shared" si="96"/>
        <v>2.331</v>
      </c>
      <c r="W28" s="174">
        <f t="shared" si="97"/>
        <v>0</v>
      </c>
      <c r="X28" s="629"/>
      <c r="Y28" s="631"/>
      <c r="Z28" s="633"/>
      <c r="AA28" s="635"/>
      <c r="AB28" s="637"/>
      <c r="AC28" s="627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s="18" customFormat="1" ht="20.100000000000001" customHeight="1">
      <c r="A29" s="43"/>
      <c r="B29" s="649"/>
      <c r="C29" s="639" t="str">
        <f>+Transa_LtpPep_Langocolorado!B60</f>
        <v>JORGE COFRE REYES</v>
      </c>
      <c r="D29" s="331" t="s">
        <v>12</v>
      </c>
      <c r="E29" s="638">
        <f>+Transa_LtpPep_Langocolorado!E60</f>
        <v>0</v>
      </c>
      <c r="F29" s="764">
        <f>+Transa_LtpPep_Langocolorado!H60</f>
        <v>0</v>
      </c>
      <c r="G29" s="766">
        <f>+Transa_LtpPep_Langocolorado!J60</f>
        <v>130.9</v>
      </c>
      <c r="H29" s="128">
        <f>F29+G29</f>
        <v>130.9</v>
      </c>
      <c r="I29" s="295"/>
      <c r="J29" s="113">
        <f t="shared" si="88"/>
        <v>130.9</v>
      </c>
      <c r="K29" s="440">
        <v>0</v>
      </c>
      <c r="L29" s="447">
        <f>+Transa_LtpPep_Langocolorado!I60</f>
        <v>0</v>
      </c>
      <c r="M29" s="766">
        <f>+Transa_LtpPep_Langocolorado!K60</f>
        <v>423.87800000000004</v>
      </c>
      <c r="N29" s="448">
        <f t="shared" ref="N29" si="101">L29+M29</f>
        <v>423.87800000000004</v>
      </c>
      <c r="O29" s="345"/>
      <c r="P29" s="42">
        <f t="shared" si="91"/>
        <v>423.87800000000004</v>
      </c>
      <c r="Q29" s="449">
        <v>0</v>
      </c>
      <c r="R29" s="443">
        <f t="shared" si="93"/>
        <v>0</v>
      </c>
      <c r="S29" s="297">
        <f t="shared" si="94"/>
        <v>554.77800000000002</v>
      </c>
      <c r="T29" s="109">
        <f>R29+S29</f>
        <v>554.77800000000002</v>
      </c>
      <c r="U29" s="297">
        <f t="shared" si="95"/>
        <v>0</v>
      </c>
      <c r="V29" s="107">
        <f t="shared" si="96"/>
        <v>554.77800000000002</v>
      </c>
      <c r="W29" s="173">
        <v>0</v>
      </c>
      <c r="X29" s="674">
        <f>R29+R30</f>
        <v>0</v>
      </c>
      <c r="Y29" s="631">
        <f>S29+S30</f>
        <v>554.77800000000002</v>
      </c>
      <c r="Z29" s="633">
        <f t="shared" ref="Z29" si="102">X29+Y29</f>
        <v>554.77800000000002</v>
      </c>
      <c r="AA29" s="676">
        <f>U29+U30</f>
        <v>0</v>
      </c>
      <c r="AB29" s="637">
        <f t="shared" ref="AB29" si="103">Z29-AA29</f>
        <v>554.77800000000002</v>
      </c>
      <c r="AC29" s="627">
        <f t="shared" ref="AC29:AC31" si="104">AA29/Z29</f>
        <v>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s="18" customFormat="1" ht="20.100000000000001" customHeight="1">
      <c r="A30" s="43"/>
      <c r="B30" s="649"/>
      <c r="C30" s="639"/>
      <c r="D30" s="171" t="s">
        <v>10</v>
      </c>
      <c r="E30" s="638"/>
      <c r="F30" s="284">
        <f>+Transa_LtpPep_Langocolorado!H61</f>
        <v>0</v>
      </c>
      <c r="G30" s="768">
        <f>+Transa_LtpPep_Langocolorado!J61</f>
        <v>0</v>
      </c>
      <c r="H30" s="33">
        <f>F30+G30+J29</f>
        <v>130.9</v>
      </c>
      <c r="I30" s="292"/>
      <c r="J30" s="33">
        <f t="shared" si="88"/>
        <v>130.9</v>
      </c>
      <c r="K30" s="324">
        <v>0</v>
      </c>
      <c r="L30" s="446">
        <f>+Transa_LtpPep_Langocolorado!I61</f>
        <v>0</v>
      </c>
      <c r="M30" s="768">
        <f>+Transa_LtpPep_Langocolorado!K61</f>
        <v>0</v>
      </c>
      <c r="N30" s="290">
        <f>P29+L30+M30</f>
        <v>423.87800000000004</v>
      </c>
      <c r="O30" s="292"/>
      <c r="P30" s="104">
        <f t="shared" si="91"/>
        <v>423.87800000000004</v>
      </c>
      <c r="Q30" s="285">
        <v>0</v>
      </c>
      <c r="R30" s="107">
        <f t="shared" si="93"/>
        <v>0</v>
      </c>
      <c r="S30" s="253">
        <f t="shared" si="94"/>
        <v>0</v>
      </c>
      <c r="T30" s="107">
        <f>R30+S30+V29</f>
        <v>554.77800000000002</v>
      </c>
      <c r="U30" s="253">
        <f t="shared" si="95"/>
        <v>0</v>
      </c>
      <c r="V30" s="108">
        <f t="shared" si="96"/>
        <v>554.77800000000002</v>
      </c>
      <c r="W30" s="174">
        <v>0</v>
      </c>
      <c r="X30" s="675"/>
      <c r="Y30" s="670"/>
      <c r="Z30" s="671"/>
      <c r="AA30" s="672"/>
      <c r="AB30" s="673"/>
      <c r="AC30" s="627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s="18" customFormat="1" ht="20.100000000000001" customHeight="1">
      <c r="A31" s="43"/>
      <c r="B31" s="649"/>
      <c r="C31" s="639" t="str">
        <f>+Transa_LtpPep_Langocolorado!B62</f>
        <v>CRISTIAN RODRIGO ANTONIO MARDONES PANTOJA</v>
      </c>
      <c r="D31" s="331" t="s">
        <v>12</v>
      </c>
      <c r="E31" s="638">
        <f>+Transa_LtpPep_Langocolorado!E62</f>
        <v>0</v>
      </c>
      <c r="F31" s="764">
        <f>+Transa_LtpPep_Langocolorado!H62</f>
        <v>0</v>
      </c>
      <c r="G31" s="766">
        <f>+Transa_LtpPep_Langocolorado!J62</f>
        <v>0</v>
      </c>
      <c r="H31" s="128">
        <f>F31+G31</f>
        <v>0</v>
      </c>
      <c r="I31" s="299"/>
      <c r="J31" s="113">
        <f t="shared" ref="J31" si="105">H31-I31</f>
        <v>0</v>
      </c>
      <c r="K31" s="440">
        <v>0</v>
      </c>
      <c r="L31" s="447">
        <f>+Transa_LtpPep_Langocolorado!I62</f>
        <v>0</v>
      </c>
      <c r="M31" s="766">
        <f>+Transa_LtpPep_Langocolorado!K62</f>
        <v>0</v>
      </c>
      <c r="N31" s="448">
        <f t="shared" ref="N31" si="106">L31+M31</f>
        <v>0</v>
      </c>
      <c r="O31" s="345"/>
      <c r="P31" s="42">
        <f t="shared" ref="P31:P32" si="107">N31-O31</f>
        <v>0</v>
      </c>
      <c r="Q31" s="449">
        <v>0</v>
      </c>
      <c r="R31" s="443">
        <f t="shared" ref="R31:R32" si="108">+F31+L31</f>
        <v>0</v>
      </c>
      <c r="S31" s="297">
        <f t="shared" ref="S31:S32" si="109">G31+M31</f>
        <v>0</v>
      </c>
      <c r="T31" s="109">
        <f>R31+S31</f>
        <v>0</v>
      </c>
      <c r="U31" s="332">
        <f t="shared" ref="U31:U32" si="110">I31+O31</f>
        <v>0</v>
      </c>
      <c r="V31" s="107">
        <f t="shared" ref="V31:V32" si="111">T31-U31</f>
        <v>0</v>
      </c>
      <c r="W31" s="173">
        <v>0</v>
      </c>
      <c r="X31" s="674">
        <f>R31+R32</f>
        <v>0</v>
      </c>
      <c r="Y31" s="631">
        <f>S31+S32</f>
        <v>0</v>
      </c>
      <c r="Z31" s="633">
        <f t="shared" ref="Z31" si="112">X31+Y31</f>
        <v>0</v>
      </c>
      <c r="AA31" s="692">
        <f>U31+U32</f>
        <v>0</v>
      </c>
      <c r="AB31" s="637">
        <f t="shared" ref="AB31" si="113">Z31-AA31</f>
        <v>0</v>
      </c>
      <c r="AC31" s="627">
        <v>0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s="18" customFormat="1" ht="20.100000000000001" customHeight="1">
      <c r="A32" s="43"/>
      <c r="B32" s="649"/>
      <c r="C32" s="639"/>
      <c r="D32" s="171" t="s">
        <v>10</v>
      </c>
      <c r="E32" s="638"/>
      <c r="F32" s="284">
        <f>+Transa_LtpPep_Langocolorado!H63</f>
        <v>0</v>
      </c>
      <c r="G32" s="768">
        <f>+Transa_LtpPep_Langocolorado!J63</f>
        <v>0</v>
      </c>
      <c r="H32" s="36">
        <f>F32+G32+J31</f>
        <v>0</v>
      </c>
      <c r="I32" s="283"/>
      <c r="J32" s="36">
        <f>H32-I32</f>
        <v>0</v>
      </c>
      <c r="K32" s="324">
        <v>0</v>
      </c>
      <c r="L32" s="446">
        <f>+Transa_LtpPep_Langocolorado!I63</f>
        <v>0</v>
      </c>
      <c r="M32" s="768">
        <f>+Transa_LtpPep_Langocolorado!K63</f>
        <v>0</v>
      </c>
      <c r="N32" s="293">
        <f>P31+L32+M32</f>
        <v>0</v>
      </c>
      <c r="O32" s="294"/>
      <c r="P32" s="104">
        <f t="shared" si="107"/>
        <v>0</v>
      </c>
      <c r="Q32" s="285">
        <v>0</v>
      </c>
      <c r="R32" s="108">
        <f t="shared" si="108"/>
        <v>0</v>
      </c>
      <c r="S32" s="254">
        <f t="shared" si="109"/>
        <v>0</v>
      </c>
      <c r="T32" s="108">
        <f>R32+S32+V31</f>
        <v>0</v>
      </c>
      <c r="U32" s="333">
        <f t="shared" si="110"/>
        <v>0</v>
      </c>
      <c r="V32" s="108">
        <f t="shared" si="111"/>
        <v>0</v>
      </c>
      <c r="W32" s="174">
        <v>0</v>
      </c>
      <c r="X32" s="689"/>
      <c r="Y32" s="690"/>
      <c r="Z32" s="691"/>
      <c r="AA32" s="693"/>
      <c r="AB32" s="694"/>
      <c r="AC32" s="627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s="18" customFormat="1" ht="20.100000000000001" customHeight="1">
      <c r="A33" s="43"/>
      <c r="B33" s="649"/>
      <c r="C33" s="639" t="str">
        <f>+Transa_LtpPep_Langocolorado!B64</f>
        <v>PESQUERA CMK LTDA.</v>
      </c>
      <c r="D33" s="331" t="s">
        <v>12</v>
      </c>
      <c r="E33" s="638">
        <f>+Transa_LtpPep_Langocolorado!E64</f>
        <v>0</v>
      </c>
      <c r="F33" s="764">
        <f>+Transa_LtpPep_Langocolorado!H64</f>
        <v>0</v>
      </c>
      <c r="G33" s="766">
        <f>+Transa_LtpPep_Langocolorado!J64</f>
        <v>0</v>
      </c>
      <c r="H33" s="764">
        <f>F33+G33</f>
        <v>0</v>
      </c>
      <c r="I33" s="295"/>
      <c r="J33" s="286">
        <f t="shared" si="0"/>
        <v>0</v>
      </c>
      <c r="K33" s="440">
        <v>0</v>
      </c>
      <c r="L33" s="447">
        <f>+Transa_LtpPep_Langocolorado!I64</f>
        <v>0</v>
      </c>
      <c r="M33" s="766">
        <f>+Transa_LtpPep_Langocolorado!K64</f>
        <v>0</v>
      </c>
      <c r="N33" s="301">
        <f t="shared" ref="N33" si="114">L33+M33</f>
        <v>0</v>
      </c>
      <c r="O33" s="345"/>
      <c r="P33" s="42">
        <f t="shared" si="1"/>
        <v>0</v>
      </c>
      <c r="Q33" s="449">
        <v>0</v>
      </c>
      <c r="R33" s="443">
        <f t="shared" si="2"/>
        <v>0</v>
      </c>
      <c r="S33" s="297">
        <f t="shared" si="3"/>
        <v>0</v>
      </c>
      <c r="T33" s="109">
        <f>R33+S33</f>
        <v>0</v>
      </c>
      <c r="U33" s="297">
        <f t="shared" si="23"/>
        <v>0</v>
      </c>
      <c r="V33" s="107">
        <f t="shared" si="13"/>
        <v>0</v>
      </c>
      <c r="W33" s="173">
        <v>0</v>
      </c>
      <c r="X33" s="628">
        <f>R33+R34</f>
        <v>0</v>
      </c>
      <c r="Y33" s="630">
        <f>S33+S34</f>
        <v>0</v>
      </c>
      <c r="Z33" s="632">
        <f t="shared" ref="Z33" si="115">X33+Y33</f>
        <v>0</v>
      </c>
      <c r="AA33" s="634">
        <f>U33+U34</f>
        <v>0</v>
      </c>
      <c r="AB33" s="636">
        <f t="shared" ref="AB33" si="116">Z33-AA33</f>
        <v>0</v>
      </c>
      <c r="AC33" s="627">
        <v>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s="18" customFormat="1" ht="20.100000000000001" customHeight="1">
      <c r="A34" s="43"/>
      <c r="B34" s="649"/>
      <c r="C34" s="639"/>
      <c r="D34" s="171" t="s">
        <v>10</v>
      </c>
      <c r="E34" s="638"/>
      <c r="F34" s="284">
        <f>+Transa_LtpPep_Langocolorado!H65</f>
        <v>0</v>
      </c>
      <c r="G34" s="768">
        <f>+Transa_LtpPep_Langocolorado!J65</f>
        <v>0</v>
      </c>
      <c r="H34" s="284">
        <f>F34+G34+J33</f>
        <v>0</v>
      </c>
      <c r="I34" s="283"/>
      <c r="J34" s="284">
        <f t="shared" si="0"/>
        <v>0</v>
      </c>
      <c r="K34" s="324">
        <v>0</v>
      </c>
      <c r="L34" s="446">
        <f>+Transa_LtpPep_Langocolorado!I65</f>
        <v>0</v>
      </c>
      <c r="M34" s="768">
        <f>+Transa_LtpPep_Langocolorado!K65</f>
        <v>0</v>
      </c>
      <c r="N34" s="289">
        <f>P33+L34+M34</f>
        <v>0</v>
      </c>
      <c r="O34" s="283"/>
      <c r="P34" s="104">
        <f t="shared" si="1"/>
        <v>0</v>
      </c>
      <c r="Q34" s="285">
        <v>0</v>
      </c>
      <c r="R34" s="108">
        <f t="shared" si="2"/>
        <v>0</v>
      </c>
      <c r="S34" s="254">
        <f t="shared" si="3"/>
        <v>0</v>
      </c>
      <c r="T34" s="108">
        <f>R34+S34+V33</f>
        <v>0</v>
      </c>
      <c r="U34" s="254">
        <f t="shared" si="23"/>
        <v>0</v>
      </c>
      <c r="V34" s="108">
        <f t="shared" si="13"/>
        <v>0</v>
      </c>
      <c r="W34" s="174">
        <v>0</v>
      </c>
      <c r="X34" s="629"/>
      <c r="Y34" s="631"/>
      <c r="Z34" s="633"/>
      <c r="AA34" s="635"/>
      <c r="AB34" s="637"/>
      <c r="AC34" s="627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s="18" customFormat="1" ht="20.100000000000001" customHeight="1">
      <c r="A35" s="43"/>
      <c r="B35" s="649"/>
      <c r="C35" s="639" t="str">
        <f>+Transa_LtpPep_Langocolorado!B66</f>
        <v>PESCA FINA SPA</v>
      </c>
      <c r="D35" s="330" t="s">
        <v>30</v>
      </c>
      <c r="E35" s="638">
        <f>+Transa_LtpPep_Langocolorado!E66</f>
        <v>0</v>
      </c>
      <c r="F35" s="764">
        <f>+Transa_LtpPep_Langocolorado!H66</f>
        <v>0</v>
      </c>
      <c r="G35" s="766">
        <f>+Transa_LtpPep_Langocolorado!J66</f>
        <v>0</v>
      </c>
      <c r="H35" s="764">
        <f>F35+G35</f>
        <v>0</v>
      </c>
      <c r="I35" s="295"/>
      <c r="J35" s="286">
        <f t="shared" ref="J35:J36" si="117">H35-I35</f>
        <v>0</v>
      </c>
      <c r="K35" s="440">
        <v>0</v>
      </c>
      <c r="L35" s="447">
        <f>+Transa_LtpPep_Langocolorado!I66</f>
        <v>0</v>
      </c>
      <c r="M35" s="766">
        <f>+Transa_LtpPep_Langocolorado!K66</f>
        <v>0</v>
      </c>
      <c r="N35" s="298">
        <f t="shared" ref="N35" si="118">L35+M35</f>
        <v>0</v>
      </c>
      <c r="O35" s="345"/>
      <c r="P35" s="42">
        <f t="shared" ref="P35:P36" si="119">N35-O35</f>
        <v>0</v>
      </c>
      <c r="Q35" s="449">
        <v>0</v>
      </c>
      <c r="R35" s="443">
        <f t="shared" ref="R35:R36" si="120">+F35+L35</f>
        <v>0</v>
      </c>
      <c r="S35" s="297">
        <f t="shared" ref="S35:S36" si="121">G35+M35</f>
        <v>0</v>
      </c>
      <c r="T35" s="109">
        <f>R35+S35</f>
        <v>0</v>
      </c>
      <c r="U35" s="297">
        <f t="shared" ref="U35:U36" si="122">I35+O35</f>
        <v>0</v>
      </c>
      <c r="V35" s="107">
        <f t="shared" ref="V35:V36" si="123">T35-U35</f>
        <v>0</v>
      </c>
      <c r="W35" s="173">
        <v>0</v>
      </c>
      <c r="X35" s="628">
        <f>R35+R36</f>
        <v>0</v>
      </c>
      <c r="Y35" s="630">
        <f>S35+S36</f>
        <v>0</v>
      </c>
      <c r="Z35" s="632">
        <f t="shared" ref="Z35" si="124">X35+Y35</f>
        <v>0</v>
      </c>
      <c r="AA35" s="634">
        <f>U35+U36</f>
        <v>0</v>
      </c>
      <c r="AB35" s="636">
        <f>Z35-AA35</f>
        <v>0</v>
      </c>
      <c r="AC35" s="627">
        <v>0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s="18" customFormat="1" ht="20.100000000000001" customHeight="1">
      <c r="A36" s="43"/>
      <c r="B36" s="649"/>
      <c r="C36" s="639"/>
      <c r="D36" s="106" t="s">
        <v>10</v>
      </c>
      <c r="E36" s="638"/>
      <c r="F36" s="284">
        <f>+Transa_LtpPep_Langocolorado!H67</f>
        <v>0</v>
      </c>
      <c r="G36" s="768">
        <f>+Transa_LtpPep_Langocolorado!J67</f>
        <v>0</v>
      </c>
      <c r="H36" s="284">
        <f>F36+G36+J35</f>
        <v>0</v>
      </c>
      <c r="I36" s="292"/>
      <c r="J36" s="284">
        <f t="shared" si="117"/>
        <v>0</v>
      </c>
      <c r="K36" s="324">
        <v>0</v>
      </c>
      <c r="L36" s="446">
        <f>+Transa_LtpPep_Langocolorado!I67</f>
        <v>0</v>
      </c>
      <c r="M36" s="768">
        <f>+Transa_LtpPep_Langocolorado!K67</f>
        <v>0</v>
      </c>
      <c r="N36" s="287">
        <f>P35+L36+M36</f>
        <v>0</v>
      </c>
      <c r="O36" s="283"/>
      <c r="P36" s="104">
        <f t="shared" si="119"/>
        <v>0</v>
      </c>
      <c r="Q36" s="285">
        <v>0</v>
      </c>
      <c r="R36" s="108">
        <f t="shared" si="120"/>
        <v>0</v>
      </c>
      <c r="S36" s="254">
        <f t="shared" si="121"/>
        <v>0</v>
      </c>
      <c r="T36" s="108">
        <f>R36+S36+V35</f>
        <v>0</v>
      </c>
      <c r="U36" s="254">
        <f t="shared" si="122"/>
        <v>0</v>
      </c>
      <c r="V36" s="108">
        <f t="shared" si="123"/>
        <v>0</v>
      </c>
      <c r="W36" s="174">
        <v>0</v>
      </c>
      <c r="X36" s="628"/>
      <c r="Y36" s="630"/>
      <c r="Z36" s="632"/>
      <c r="AA36" s="634"/>
      <c r="AB36" s="636"/>
      <c r="AC36" s="627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s="18" customFormat="1" ht="20.100000000000001" customHeight="1">
      <c r="A37" s="43"/>
      <c r="B37" s="649"/>
      <c r="C37" s="639">
        <f>+Transa_LtpPep_Langocolorado!B68</f>
        <v>0</v>
      </c>
      <c r="D37" s="331" t="s">
        <v>12</v>
      </c>
      <c r="E37" s="638">
        <f>+Transa_LtpPep_Langocolorado!E68</f>
        <v>0</v>
      </c>
      <c r="F37" s="764">
        <f>+Transa_LtpPep_Langocolorado!H68</f>
        <v>0</v>
      </c>
      <c r="G37" s="766">
        <f>+Transa_LtpPep_Langocolorado!J68</f>
        <v>0</v>
      </c>
      <c r="H37" s="128">
        <f>F37+G37</f>
        <v>0</v>
      </c>
      <c r="I37" s="295"/>
      <c r="J37" s="113">
        <f t="shared" si="0"/>
        <v>0</v>
      </c>
      <c r="K37" s="440">
        <v>0</v>
      </c>
      <c r="L37" s="447">
        <f>+Transa_LtpPep_Langocolorado!I68</f>
        <v>0</v>
      </c>
      <c r="M37" s="766">
        <f>+Transa_LtpPep_Langocolorado!K68</f>
        <v>0</v>
      </c>
      <c r="N37" s="448">
        <f t="shared" ref="N37" si="125">L37+M37</f>
        <v>0</v>
      </c>
      <c r="O37" s="345"/>
      <c r="P37" s="42">
        <f t="shared" si="1"/>
        <v>0</v>
      </c>
      <c r="Q37" s="449">
        <v>0</v>
      </c>
      <c r="R37" s="443">
        <f t="shared" si="2"/>
        <v>0</v>
      </c>
      <c r="S37" s="297">
        <f t="shared" si="3"/>
        <v>0</v>
      </c>
      <c r="T37" s="109">
        <f>R37+S37</f>
        <v>0</v>
      </c>
      <c r="U37" s="297">
        <f t="shared" si="23"/>
        <v>0</v>
      </c>
      <c r="V37" s="107">
        <f t="shared" si="13"/>
        <v>0</v>
      </c>
      <c r="W37" s="173">
        <v>0</v>
      </c>
      <c r="X37" s="674">
        <f>R37+R38</f>
        <v>0</v>
      </c>
      <c r="Y37" s="631">
        <f>S37+S38</f>
        <v>0</v>
      </c>
      <c r="Z37" s="633">
        <f t="shared" ref="Z37" si="126">X37+Y37</f>
        <v>0</v>
      </c>
      <c r="AA37" s="676">
        <f>U37+U38</f>
        <v>0</v>
      </c>
      <c r="AB37" s="637">
        <f t="shared" ref="AB37" si="127">Z37-AA37</f>
        <v>0</v>
      </c>
      <c r="AC37" s="627" t="e">
        <f t="shared" ref="AC37" si="128">AA37/Z37</f>
        <v>#DIV/0!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s="18" customFormat="1" ht="20.100000000000001" customHeight="1" thickBot="1">
      <c r="A38" s="43"/>
      <c r="B38" s="649"/>
      <c r="C38" s="685"/>
      <c r="D38" s="329" t="s">
        <v>10</v>
      </c>
      <c r="E38" s="640"/>
      <c r="F38" s="765">
        <f>+Transa_LtpPep_Langocolorado!H69</f>
        <v>0</v>
      </c>
      <c r="G38" s="767">
        <f>+Transa_LtpPep_Langocolorado!J69</f>
        <v>0</v>
      </c>
      <c r="H38" s="33">
        <f>F38+G38+J37</f>
        <v>0</v>
      </c>
      <c r="I38" s="292"/>
      <c r="J38" s="33">
        <f t="shared" si="0"/>
        <v>0</v>
      </c>
      <c r="K38" s="439">
        <v>0</v>
      </c>
      <c r="L38" s="450">
        <f>+Transa_LtpPep_Langocolorado!I69</f>
        <v>0</v>
      </c>
      <c r="M38" s="767">
        <f>+Transa_LtpPep_Langocolorado!K69</f>
        <v>0</v>
      </c>
      <c r="N38" s="290">
        <f>P37+L38+M38</f>
        <v>0</v>
      </c>
      <c r="O38" s="292"/>
      <c r="P38" s="42">
        <f t="shared" si="1"/>
        <v>0</v>
      </c>
      <c r="Q38" s="288">
        <v>0</v>
      </c>
      <c r="R38" s="107">
        <f t="shared" si="2"/>
        <v>0</v>
      </c>
      <c r="S38" s="253">
        <f t="shared" si="3"/>
        <v>0</v>
      </c>
      <c r="T38" s="107">
        <f>R38+S38+V37</f>
        <v>0</v>
      </c>
      <c r="U38" s="253">
        <f t="shared" si="23"/>
        <v>0</v>
      </c>
      <c r="V38" s="107">
        <f t="shared" si="13"/>
        <v>0</v>
      </c>
      <c r="W38" s="173">
        <v>0</v>
      </c>
      <c r="X38" s="675"/>
      <c r="Y38" s="670"/>
      <c r="Z38" s="671"/>
      <c r="AA38" s="672"/>
      <c r="AB38" s="673"/>
      <c r="AC38" s="688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s="18" customFormat="1" ht="20.100000000000001" customHeight="1">
      <c r="A39" s="43"/>
      <c r="B39" s="649"/>
      <c r="C39" s="677" t="s">
        <v>122</v>
      </c>
      <c r="D39" s="334" t="s">
        <v>12</v>
      </c>
      <c r="E39" s="641">
        <f>SUM(E7:E38)</f>
        <v>0.89500019100000006</v>
      </c>
      <c r="F39" s="335">
        <f>+F7+F35+F9+F11+F13+F15+F17+F19+F21+F23+F25+F27+F29+F31+F33+F37</f>
        <v>886.05018909</v>
      </c>
      <c r="G39" s="336">
        <f>+G7+G35+G9+G11+G13+G15+G17+G19+G21+G23+G25+G27+G29+G31+G33+G37</f>
        <v>0</v>
      </c>
      <c r="H39" s="336">
        <f>+F39+G39</f>
        <v>886.05018909</v>
      </c>
      <c r="I39" s="336">
        <f>+I7+I35+I9+I11+I13+I15+I17+I19+I21+I23+I25+I27+I29+I31+I33+I37</f>
        <v>0</v>
      </c>
      <c r="J39" s="336">
        <f>H39-I39</f>
        <v>886.05018909</v>
      </c>
      <c r="K39" s="441">
        <f>I39/H39</f>
        <v>0</v>
      </c>
      <c r="L39" s="451">
        <f>+L7+L35+L9+L11+L13+L15+L17+L19+L21+L23+L25+L27+L29+L31+L33+L37</f>
        <v>2869.3706123460006</v>
      </c>
      <c r="M39" s="336">
        <f>+M7+M35+M9+M11+M13+M15+M17+M19+M21+M23+M25+M27+M29+M31+M33+M37</f>
        <v>0</v>
      </c>
      <c r="N39" s="336">
        <f>+L39+M39</f>
        <v>2869.3706123460006</v>
      </c>
      <c r="O39" s="337">
        <f>+O7+O35+O9+O11+O13+O15+O17+O19+O21+O23+O25+O27+O29+O31+O33+O37</f>
        <v>0</v>
      </c>
      <c r="P39" s="336">
        <f>N39-O39</f>
        <v>2869.3706123460006</v>
      </c>
      <c r="Q39" s="452">
        <f>O39/N39</f>
        <v>0</v>
      </c>
      <c r="R39" s="444">
        <f>+R7+R35+R9+R11+R13+R15+R17+R19+R21+R23+R25+R27+R29+R31+R33+R37</f>
        <v>3755.4208014360001</v>
      </c>
      <c r="S39" s="338">
        <f>+S7+S35+S9+S11+S13+S15+S17+S19+S21+S23+S31+S33+S37</f>
        <v>-554.77800000000002</v>
      </c>
      <c r="T39" s="338">
        <f>+R39+S39</f>
        <v>3200.6428014359999</v>
      </c>
      <c r="U39" s="338">
        <f>+U7+U35+U9+U11+U13+U15+U17+U19+U21+U23+U25+U27+U29+U31+U33+U37</f>
        <v>0</v>
      </c>
      <c r="V39" s="338">
        <f>T39-U39</f>
        <v>3200.6428014359999</v>
      </c>
      <c r="W39" s="339">
        <f>U39/T39</f>
        <v>0</v>
      </c>
      <c r="X39" s="679">
        <f>SUM(X7:X38)</f>
        <v>4172.4908904419999</v>
      </c>
      <c r="Y39" s="643">
        <f>SUM(Y7:Y38)</f>
        <v>0</v>
      </c>
      <c r="Z39" s="643">
        <f>+X39+Y39</f>
        <v>4172.4908904419999</v>
      </c>
      <c r="AA39" s="645">
        <f>SUM(AA7:AA38)</f>
        <v>0</v>
      </c>
      <c r="AB39" s="643">
        <f>SUM(AB7:AB38)</f>
        <v>4172.4908904419999</v>
      </c>
      <c r="AC39" s="647">
        <f>AA39/Z39</f>
        <v>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s="18" customFormat="1" ht="20.100000000000001" customHeight="1" thickBot="1">
      <c r="A40" s="43"/>
      <c r="B40" s="650"/>
      <c r="C40" s="678"/>
      <c r="D40" s="172" t="s">
        <v>10</v>
      </c>
      <c r="E40" s="642"/>
      <c r="F40" s="340">
        <f>+F8+F36+F10+F12+F14+F16+F18+F20+F22+F24+F26+F28+F30+F32+F34+F38</f>
        <v>98.450021009999986</v>
      </c>
      <c r="G40" s="341">
        <f>+G8+G36+G10+G12+G14+G16+G18+G20+G22+G24+G26+G28+G30+G32+G34+G38</f>
        <v>0</v>
      </c>
      <c r="H40" s="465">
        <f>F40+G40+J39</f>
        <v>984.5002101</v>
      </c>
      <c r="I40" s="341">
        <f>+I8+I36+I10+I12+I14+I16+I18+I20+I22+I24+I26+I28+I30+I32+I34+I38</f>
        <v>0</v>
      </c>
      <c r="J40" s="341">
        <f>H40-I40</f>
        <v>984.5002101</v>
      </c>
      <c r="K40" s="442">
        <f>I40/H40</f>
        <v>0</v>
      </c>
      <c r="L40" s="453">
        <f>+L8+L36+L10+L12+L14+L16+L18+L20+L22+L24+L26+L28+L30+L32+L34+L38</f>
        <v>318.62006799600005</v>
      </c>
      <c r="M40" s="341">
        <f>+M8+M36+M10+M12+M14+M16+M18+M20+M22+M24+M26+M28+M30+M32+M34+M38</f>
        <v>0</v>
      </c>
      <c r="N40" s="465">
        <f>L40+M40+P39</f>
        <v>3187.9906803420008</v>
      </c>
      <c r="O40" s="341">
        <f>+O8+O36+O10+O12+O14+O16+O18+O20+O22+O24+O26+O28+O30+O32+O34+O38</f>
        <v>0</v>
      </c>
      <c r="P40" s="341">
        <f>N40-O40</f>
        <v>3187.9906803420008</v>
      </c>
      <c r="Q40" s="454">
        <f>O40/N40</f>
        <v>0</v>
      </c>
      <c r="R40" s="445">
        <f>+R8+R36+R10+R12+R14+R16+R18+R20+R22+R24+R26+R28+R30+R32+R34+R38</f>
        <v>417.07008900600016</v>
      </c>
      <c r="S40" s="342">
        <f>+S8+S36+S10+S12+S14+S16+S18+S20+S22+S24+S32+S34+S38</f>
        <v>0</v>
      </c>
      <c r="T40" s="343">
        <f>R40+S40+V39</f>
        <v>3617.7128904420001</v>
      </c>
      <c r="U40" s="342">
        <f>+U8+U36+U10+U12+U14+U16+U18+U20+U22+U24+U26+U28+U30+U32+U34+U38</f>
        <v>0</v>
      </c>
      <c r="V40" s="342">
        <f>T40-U40</f>
        <v>3617.7128904420001</v>
      </c>
      <c r="W40" s="344">
        <f>U40/T40</f>
        <v>0</v>
      </c>
      <c r="X40" s="680"/>
      <c r="Y40" s="644"/>
      <c r="Z40" s="644"/>
      <c r="AA40" s="646"/>
      <c r="AB40" s="644"/>
      <c r="AC40" s="648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s="1" customFormat="1" ht="21" customHeight="1">
      <c r="A41" s="43"/>
      <c r="B41" s="98" t="s">
        <v>75</v>
      </c>
      <c r="C41" s="11"/>
      <c r="D41" s="11"/>
      <c r="E41" s="11"/>
      <c r="F41" s="11"/>
      <c r="G41" s="240"/>
      <c r="H41" s="11"/>
      <c r="I41" s="306"/>
      <c r="J41" s="11"/>
      <c r="K41" s="11"/>
      <c r="X41" s="44"/>
    </row>
    <row r="42" spans="1:91" s="1" customFormat="1" ht="21" customHeight="1">
      <c r="A42" s="43"/>
      <c r="B42" s="98"/>
      <c r="C42" s="11"/>
      <c r="D42" s="11"/>
      <c r="E42" s="11"/>
      <c r="F42" s="11"/>
      <c r="G42" s="240"/>
      <c r="H42" s="11"/>
      <c r="I42" s="277"/>
      <c r="J42" s="11"/>
      <c r="K42" s="11"/>
      <c r="O42" s="278"/>
      <c r="X42" s="44"/>
    </row>
    <row r="43" spans="1:91" s="1" customFormat="1">
      <c r="A43" s="43"/>
      <c r="B43" s="98" t="s">
        <v>74</v>
      </c>
      <c r="O43" s="278"/>
      <c r="U43" s="302">
        <f>+U40-U32</f>
        <v>0</v>
      </c>
      <c r="X43" s="44"/>
    </row>
    <row r="44" spans="1:91" s="1" customFormat="1">
      <c r="A44" s="43"/>
      <c r="B44" s="307" t="s">
        <v>76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AA44" s="246"/>
    </row>
    <row r="45" spans="1:91" s="1" customFormat="1">
      <c r="A45" s="43"/>
      <c r="I45" s="246"/>
      <c r="O45" s="247"/>
    </row>
    <row r="46" spans="1:91" s="1" customFormat="1">
      <c r="A46" s="43"/>
      <c r="X46" s="186"/>
    </row>
    <row r="47" spans="1:91" s="1" customFormat="1">
      <c r="A47" s="43"/>
    </row>
    <row r="48" spans="1:91" s="1" customFormat="1">
      <c r="A48" s="43"/>
    </row>
    <row r="49" spans="1:1" s="1" customFormat="1">
      <c r="A49" s="43"/>
    </row>
    <row r="50" spans="1:1" s="1" customFormat="1">
      <c r="A50" s="43"/>
    </row>
    <row r="51" spans="1:1" s="1" customFormat="1">
      <c r="A51" s="43"/>
    </row>
    <row r="52" spans="1:1" s="1" customFormat="1"/>
    <row r="53" spans="1:1" s="1" customFormat="1"/>
    <row r="54" spans="1:1" s="1" customFormat="1"/>
    <row r="55" spans="1:1" s="1" customFormat="1"/>
    <row r="56" spans="1:1" s="1" customFormat="1"/>
    <row r="57" spans="1:1" s="1" customFormat="1"/>
    <row r="58" spans="1:1" s="1" customFormat="1"/>
    <row r="59" spans="1:1" s="1" customFormat="1"/>
    <row r="60" spans="1:1" s="1" customFormat="1"/>
    <row r="61" spans="1:1" s="1" customFormat="1"/>
    <row r="62" spans="1:1" s="1" customFormat="1"/>
    <row r="63" spans="1:1" s="1" customFormat="1"/>
    <row r="64" spans="1:1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</sheetData>
  <mergeCells count="147">
    <mergeCell ref="C39:C40"/>
    <mergeCell ref="X39:X40"/>
    <mergeCell ref="D5:D6"/>
    <mergeCell ref="C5:C6"/>
    <mergeCell ref="AC33:AC34"/>
    <mergeCell ref="C37:C38"/>
    <mergeCell ref="X37:X38"/>
    <mergeCell ref="Y37:Y38"/>
    <mergeCell ref="E5:E6"/>
    <mergeCell ref="Z37:Z38"/>
    <mergeCell ref="AA37:AA38"/>
    <mergeCell ref="AB37:AB38"/>
    <mergeCell ref="AC37:AC38"/>
    <mergeCell ref="C33:C34"/>
    <mergeCell ref="AC23:AC24"/>
    <mergeCell ref="C31:C32"/>
    <mergeCell ref="X31:X32"/>
    <mergeCell ref="Y31:Y32"/>
    <mergeCell ref="Z31:Z32"/>
    <mergeCell ref="AA31:AA32"/>
    <mergeCell ref="AB31:AB32"/>
    <mergeCell ref="AC31:AC32"/>
    <mergeCell ref="C23:C24"/>
    <mergeCell ref="X23:X24"/>
    <mergeCell ref="Y23:Y24"/>
    <mergeCell ref="Z23:Z24"/>
    <mergeCell ref="AA23:AA24"/>
    <mergeCell ref="AB23:AB24"/>
    <mergeCell ref="E23:E24"/>
    <mergeCell ref="E31:E32"/>
    <mergeCell ref="C25:C26"/>
    <mergeCell ref="E25:E26"/>
    <mergeCell ref="X25:X26"/>
    <mergeCell ref="Y25:Y26"/>
    <mergeCell ref="Z25:Z26"/>
    <mergeCell ref="AA25:AA26"/>
    <mergeCell ref="AB25:AB26"/>
    <mergeCell ref="C29:C30"/>
    <mergeCell ref="E29:E30"/>
    <mergeCell ref="X29:X30"/>
    <mergeCell ref="Y29:Y30"/>
    <mergeCell ref="Z29:Z30"/>
    <mergeCell ref="AA29:AA30"/>
    <mergeCell ref="AB29:AB30"/>
    <mergeCell ref="AC19:AC20"/>
    <mergeCell ref="C21:C22"/>
    <mergeCell ref="X21:X22"/>
    <mergeCell ref="Y21:Y22"/>
    <mergeCell ref="Z21:Z22"/>
    <mergeCell ref="AA21:AA22"/>
    <mergeCell ref="AB21:AB22"/>
    <mergeCell ref="AC21:AC22"/>
    <mergeCell ref="C19:C20"/>
    <mergeCell ref="X19:X20"/>
    <mergeCell ref="Y19:Y20"/>
    <mergeCell ref="Z19:Z20"/>
    <mergeCell ref="AA19:AA20"/>
    <mergeCell ref="AB19:AB20"/>
    <mergeCell ref="E19:E20"/>
    <mergeCell ref="E21:E22"/>
    <mergeCell ref="C17:C18"/>
    <mergeCell ref="X17:X18"/>
    <mergeCell ref="Y17:Y18"/>
    <mergeCell ref="Z17:Z18"/>
    <mergeCell ref="AA17:AA18"/>
    <mergeCell ref="AB17:AB18"/>
    <mergeCell ref="AC17:AC18"/>
    <mergeCell ref="C15:C16"/>
    <mergeCell ref="X15:X16"/>
    <mergeCell ref="Y15:Y16"/>
    <mergeCell ref="Z15:Z16"/>
    <mergeCell ref="AA15:AA16"/>
    <mergeCell ref="AB15:AB16"/>
    <mergeCell ref="E15:E16"/>
    <mergeCell ref="E17:E18"/>
    <mergeCell ref="X11:X12"/>
    <mergeCell ref="Y11:Y12"/>
    <mergeCell ref="Z11:Z12"/>
    <mergeCell ref="E11:E12"/>
    <mergeCell ref="E13:E14"/>
    <mergeCell ref="AA11:AA12"/>
    <mergeCell ref="AB11:AB12"/>
    <mergeCell ref="AC11:AC12"/>
    <mergeCell ref="AC15:AC16"/>
    <mergeCell ref="R5:W5"/>
    <mergeCell ref="X5:AC5"/>
    <mergeCell ref="B2:AC2"/>
    <mergeCell ref="B3:AC3"/>
    <mergeCell ref="AB7:AB8"/>
    <mergeCell ref="AC7:AC8"/>
    <mergeCell ref="B5:B6"/>
    <mergeCell ref="F5:K5"/>
    <mergeCell ref="L5:Q5"/>
    <mergeCell ref="C7:C8"/>
    <mergeCell ref="X7:X8"/>
    <mergeCell ref="Y7:Y8"/>
    <mergeCell ref="Z7:Z8"/>
    <mergeCell ref="AA7:AA8"/>
    <mergeCell ref="E7:E8"/>
    <mergeCell ref="E39:E40"/>
    <mergeCell ref="Y39:Y40"/>
    <mergeCell ref="Z39:Z40"/>
    <mergeCell ref="AA39:AA40"/>
    <mergeCell ref="AB39:AB40"/>
    <mergeCell ref="AC39:AC40"/>
    <mergeCell ref="B7:B40"/>
    <mergeCell ref="AC25:AC26"/>
    <mergeCell ref="C27:C28"/>
    <mergeCell ref="E27:E28"/>
    <mergeCell ref="X27:X28"/>
    <mergeCell ref="Y27:Y28"/>
    <mergeCell ref="Z27:Z28"/>
    <mergeCell ref="AA27:AA28"/>
    <mergeCell ref="AB27:AB28"/>
    <mergeCell ref="AC27:AC28"/>
    <mergeCell ref="X9:X10"/>
    <mergeCell ref="Y9:Y10"/>
    <mergeCell ref="Z9:Z10"/>
    <mergeCell ref="AA9:AA10"/>
    <mergeCell ref="AB9:AB10"/>
    <mergeCell ref="AC9:AC10"/>
    <mergeCell ref="AB35:AB36"/>
    <mergeCell ref="AC35:AC36"/>
    <mergeCell ref="AC29:AC30"/>
    <mergeCell ref="X33:X34"/>
    <mergeCell ref="Y33:Y34"/>
    <mergeCell ref="Z33:Z34"/>
    <mergeCell ref="AA33:AA34"/>
    <mergeCell ref="AB33:AB34"/>
    <mergeCell ref="E33:E34"/>
    <mergeCell ref="C9:C10"/>
    <mergeCell ref="E37:E38"/>
    <mergeCell ref="E9:E10"/>
    <mergeCell ref="C35:C36"/>
    <mergeCell ref="E35:E36"/>
    <mergeCell ref="X35:X36"/>
    <mergeCell ref="Y35:Y36"/>
    <mergeCell ref="Z35:Z36"/>
    <mergeCell ref="AA35:AA36"/>
    <mergeCell ref="C13:C14"/>
    <mergeCell ref="X13:X14"/>
    <mergeCell ref="Y13:Y14"/>
    <mergeCell ref="Z13:Z14"/>
    <mergeCell ref="AA13:AA14"/>
    <mergeCell ref="AB13:AB14"/>
    <mergeCell ref="AC13:AC14"/>
    <mergeCell ref="C11:C12"/>
  </mergeCells>
  <conditionalFormatting sqref="F7:F38 V7:V38 P7:P38 N7:N40 J7:J40 H7:H40">
    <cfRule type="cellIs" dxfId="70" priority="58" operator="lessThan">
      <formula>0</formula>
    </cfRule>
  </conditionalFormatting>
  <conditionalFormatting sqref="AC7:AC38 K7:K38 Q7:Q38 W7:W38">
    <cfRule type="cellIs" dxfId="69" priority="53" operator="greaterThan">
      <formula>0.8</formula>
    </cfRule>
  </conditionalFormatting>
  <conditionalFormatting sqref="O7:O38">
    <cfRule type="dataBar" priority="62">
      <dataBar>
        <cfvo type="min" val="0"/>
        <cfvo type="max" val="0"/>
        <color rgb="FFFF555A"/>
      </dataBar>
    </cfRule>
  </conditionalFormatting>
  <conditionalFormatting sqref="I7:I38">
    <cfRule type="dataBar" priority="64">
      <dataBar>
        <cfvo type="min" val="0"/>
        <cfvo type="max" val="0"/>
        <color rgb="FFFF555A"/>
      </dataBar>
    </cfRule>
  </conditionalFormatting>
  <conditionalFormatting sqref="AA7:AA38">
    <cfRule type="dataBar" priority="66">
      <dataBar>
        <cfvo type="min" val="0"/>
        <cfvo type="max" val="0"/>
        <color rgb="FFFF555A"/>
      </dataBar>
    </cfRule>
  </conditionalFormatting>
  <conditionalFormatting sqref="G7">
    <cfRule type="cellIs" dxfId="56" priority="20" operator="greaterThan">
      <formula>0</formula>
    </cfRule>
  </conditionalFormatting>
  <conditionalFormatting sqref="G7">
    <cfRule type="cellIs" dxfId="54" priority="19" operator="lessThan">
      <formula>0</formula>
    </cfRule>
  </conditionalFormatting>
  <conditionalFormatting sqref="G7">
    <cfRule type="cellIs" dxfId="52" priority="17" operator="greaterThan">
      <formula>0</formula>
    </cfRule>
    <cfRule type="cellIs" dxfId="51" priority="18" operator="lessThan">
      <formula>0</formula>
    </cfRule>
  </conditionalFormatting>
  <conditionalFormatting sqref="G8:G38">
    <cfRule type="cellIs" dxfId="40" priority="16" operator="greaterThan">
      <formula>0</formula>
    </cfRule>
  </conditionalFormatting>
  <conditionalFormatting sqref="G8:G38">
    <cfRule type="cellIs" dxfId="38" priority="15" operator="lessThan">
      <formula>0</formula>
    </cfRule>
  </conditionalFormatting>
  <conditionalFormatting sqref="G8:G38">
    <cfRule type="cellIs" dxfId="36" priority="13" operator="greaterThan">
      <formula>0</formula>
    </cfRule>
    <cfRule type="cellIs" dxfId="35" priority="14" operator="lessThan">
      <formula>0</formula>
    </cfRule>
  </conditionalFormatting>
  <conditionalFormatting sqref="G9 G11 G13 G15 G17 G19 G21 G23 G25 G27 G29 G31 G33 G35 G37">
    <cfRule type="cellIs" dxfId="32" priority="12" operator="greaterThan">
      <formula>0</formula>
    </cfRule>
  </conditionalFormatting>
  <conditionalFormatting sqref="G9 G11 G13 G15 G17 G19 G21 G23 G25 G27 G29 G31 G33 G35 G37">
    <cfRule type="cellIs" dxfId="30" priority="11" operator="lessThan">
      <formula>0</formula>
    </cfRule>
  </conditionalFormatting>
  <conditionalFormatting sqref="G9 G11 G13 G15 G17 G19 G21 G23 G25 G27 G29 G31 G33 G35 G37">
    <cfRule type="cellIs" dxfId="28" priority="9" operator="greaterThan">
      <formula>0</formula>
    </cfRule>
    <cfRule type="cellIs" dxfId="27" priority="10" operator="lessThan">
      <formula>0</formula>
    </cfRule>
  </conditionalFormatting>
  <conditionalFormatting sqref="M7:M38">
    <cfRule type="cellIs" dxfId="20" priority="8" operator="greaterThan">
      <formula>0</formula>
    </cfRule>
  </conditionalFormatting>
  <conditionalFormatting sqref="M7:M38">
    <cfRule type="cellIs" dxfId="18" priority="7" operator="lessThan">
      <formula>0</formula>
    </cfRule>
  </conditionalFormatting>
  <conditionalFormatting sqref="M7:M38">
    <cfRule type="cellIs" dxfId="16" priority="5" operator="greaterThan">
      <formula>0</formula>
    </cfRule>
    <cfRule type="cellIs" dxfId="15" priority="6" operator="lessThan">
      <formula>0</formula>
    </cfRule>
  </conditionalFormatting>
  <conditionalFormatting sqref="M7 M37 M9 M11 M13 M15 M17 M19 M21 M23 M25 M27 M29 M31 M33 M35">
    <cfRule type="cellIs" dxfId="12" priority="4" operator="greaterThan">
      <formula>0</formula>
    </cfRule>
  </conditionalFormatting>
  <conditionalFormatting sqref="M7 M37 M9 M11 M13 M15 M17 M19 M21 M23 M25 M27 M29 M31 M33 M35">
    <cfRule type="cellIs" dxfId="10" priority="3" operator="lessThan">
      <formula>0</formula>
    </cfRule>
  </conditionalFormatting>
  <conditionalFormatting sqref="M7 M37 M9 M11 M13 M15 M17 M19 M21 M23 M25 M27 M29 M31 M33 M35">
    <cfRule type="cellIs" dxfId="8" priority="1" operator="greaterThan">
      <formula>0</formula>
    </cfRule>
    <cfRule type="cellIs" dxfId="7" priority="2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T7:T8 N8 N37:N38 N9:N24 Z7:Z8 Z31:Z34 T37:T39 H37:H40 Z37:Z40 H8 T9:T34 N33:N34 Z9:Z25 H9:H3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7C80"/>
  </sheetPr>
  <dimension ref="A1"/>
  <sheetViews>
    <sheetView showGridLines="0" zoomScale="72" zoomScaleNormal="72" workbookViewId="0">
      <selection activeCell="J20" sqref="J20"/>
    </sheetView>
  </sheetViews>
  <sheetFormatPr baseColWidth="10" defaultColWidth="11.5546875" defaultRowHeight="12" customHeight="1"/>
  <cols>
    <col min="1" max="16384" width="11.5546875" style="45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B1:N71"/>
  <sheetViews>
    <sheetView topLeftCell="A22" zoomScale="65" zoomScaleNormal="65" workbookViewId="0">
      <selection activeCell="J38" sqref="J38:J67"/>
    </sheetView>
  </sheetViews>
  <sheetFormatPr baseColWidth="10" defaultColWidth="12" defaultRowHeight="12" customHeight="1"/>
  <cols>
    <col min="1" max="1" width="8.5546875" style="115" customWidth="1"/>
    <col min="2" max="2" width="20.44140625" style="115" customWidth="1"/>
    <col min="3" max="3" width="16.44140625" style="115" customWidth="1"/>
    <col min="4" max="4" width="14.77734375" style="115" customWidth="1"/>
    <col min="5" max="5" width="13.44140625" style="115" customWidth="1"/>
    <col min="6" max="6" width="10.109375" style="115" customWidth="1"/>
    <col min="7" max="7" width="12.44140625" style="115" customWidth="1"/>
    <col min="8" max="8" width="14.5546875" style="115" customWidth="1"/>
    <col min="9" max="9" width="12.5546875" style="115" customWidth="1"/>
    <col min="10" max="10" width="21.21875" style="115" customWidth="1"/>
    <col min="11" max="11" width="14.44140625" style="115" customWidth="1"/>
    <col min="12" max="12" width="12.5546875" style="115" customWidth="1"/>
    <col min="13" max="13" width="15.88671875" style="115" customWidth="1"/>
    <col min="14" max="14" width="10.5546875" style="115" customWidth="1"/>
    <col min="15" max="16384" width="12" style="115"/>
  </cols>
  <sheetData>
    <row r="1" spans="2:14" ht="26.1" customHeight="1" thickBot="1">
      <c r="B1" s="745" t="s">
        <v>128</v>
      </c>
      <c r="C1" s="746"/>
      <c r="D1" s="746"/>
      <c r="E1" s="747"/>
    </row>
    <row r="2" spans="2:14" ht="12" customHeight="1">
      <c r="B2" s="309" t="s">
        <v>150</v>
      </c>
      <c r="C2" s="310" t="s">
        <v>89</v>
      </c>
      <c r="D2" s="311" t="s">
        <v>84</v>
      </c>
      <c r="E2" s="312" t="s">
        <v>90</v>
      </c>
    </row>
    <row r="3" spans="2:14" ht="12" customHeight="1">
      <c r="B3" s="116" t="s">
        <v>91</v>
      </c>
      <c r="C3" s="117">
        <v>5</v>
      </c>
      <c r="D3" s="117">
        <v>22</v>
      </c>
      <c r="E3" s="313">
        <f t="shared" ref="E3:E4" si="0">SUM(C3:D3)</f>
        <v>27</v>
      </c>
    </row>
    <row r="4" spans="2:14" ht="12" customHeight="1">
      <c r="B4" s="116" t="s">
        <v>92</v>
      </c>
      <c r="C4" s="117">
        <v>1</v>
      </c>
      <c r="D4" s="117">
        <v>3</v>
      </c>
      <c r="E4" s="313">
        <f t="shared" si="0"/>
        <v>4</v>
      </c>
    </row>
    <row r="5" spans="2:14" ht="12" customHeight="1" thickBot="1">
      <c r="B5" s="314" t="s">
        <v>93</v>
      </c>
      <c r="C5" s="315">
        <f>SUM(C3:C4)</f>
        <v>6</v>
      </c>
      <c r="D5" s="315">
        <f>SUM(D3:D4)</f>
        <v>25</v>
      </c>
      <c r="E5" s="313">
        <f>SUM(C5:D5)</f>
        <v>31</v>
      </c>
    </row>
    <row r="6" spans="2:14" ht="41.4" customHeight="1" thickBot="1">
      <c r="B6" s="118"/>
      <c r="C6" s="119"/>
      <c r="D6" s="119"/>
      <c r="E6" s="119"/>
      <c r="F6" s="119"/>
      <c r="G6" s="119"/>
      <c r="H6" s="119"/>
      <c r="I6" s="119"/>
    </row>
    <row r="7" spans="2:14" ht="24.6" customHeight="1" thickBot="1">
      <c r="H7" s="716" t="s">
        <v>94</v>
      </c>
      <c r="I7" s="717"/>
      <c r="J7" s="708" t="s">
        <v>127</v>
      </c>
      <c r="K7" s="709"/>
    </row>
    <row r="8" spans="2:14" ht="33.6" customHeight="1" thickBot="1">
      <c r="B8" s="231" t="s">
        <v>95</v>
      </c>
      <c r="C8" s="238" t="s">
        <v>96</v>
      </c>
      <c r="D8" s="239"/>
      <c r="E8" s="232" t="s">
        <v>97</v>
      </c>
      <c r="F8" s="233" t="s">
        <v>131</v>
      </c>
      <c r="G8" s="234" t="s">
        <v>98</v>
      </c>
      <c r="H8" s="234" t="s">
        <v>99</v>
      </c>
      <c r="I8" s="236" t="s">
        <v>84</v>
      </c>
      <c r="J8" s="231" t="s">
        <v>100</v>
      </c>
      <c r="K8" s="235" t="s">
        <v>84</v>
      </c>
      <c r="L8" s="255" t="s">
        <v>101</v>
      </c>
      <c r="M8" s="237" t="s">
        <v>124</v>
      </c>
    </row>
    <row r="9" spans="2:14" ht="12" customHeight="1" thickBot="1">
      <c r="B9" s="179" t="s">
        <v>102</v>
      </c>
      <c r="C9" s="703" t="s">
        <v>34</v>
      </c>
      <c r="D9" s="704"/>
      <c r="E9" s="179">
        <f>+[1]Transa_Ltp_Langocolorado!$E$9</f>
        <v>0.2412648</v>
      </c>
      <c r="F9" s="710">
        <f>+E9*$E$5</f>
        <v>7.4792088000000003</v>
      </c>
      <c r="G9" s="223">
        <f>+H9+I9</f>
        <v>6.5141495999999997</v>
      </c>
      <c r="H9" s="225">
        <f>+E9*$C$3</f>
        <v>1.206324</v>
      </c>
      <c r="I9" s="256">
        <f>+E9*$D$3</f>
        <v>5.3078256000000001</v>
      </c>
      <c r="J9" s="225">
        <f>+[1]Transa_Ltp_Langocolorado!$J$9</f>
        <v>0</v>
      </c>
      <c r="K9" s="758">
        <f>+[1]Transa_Ltp_Langocolorado!$J$9</f>
        <v>0</v>
      </c>
      <c r="L9" s="713">
        <f>+F9+J9+K9</f>
        <v>7.4792088000000003</v>
      </c>
      <c r="M9" s="715">
        <f>+L9/$E$5</f>
        <v>0.2412648</v>
      </c>
      <c r="N9" s="120">
        <f>+M9-E9</f>
        <v>0</v>
      </c>
    </row>
    <row r="10" spans="2:14" ht="12" customHeight="1">
      <c r="B10" s="180"/>
      <c r="C10" s="705"/>
      <c r="D10" s="706"/>
      <c r="E10" s="180"/>
      <c r="F10" s="711"/>
      <c r="G10" s="224">
        <f>+H10+I10</f>
        <v>0.96505920000000001</v>
      </c>
      <c r="H10" s="226">
        <f>+E9*$C$4</f>
        <v>0.2412648</v>
      </c>
      <c r="I10" s="257">
        <f>+E9*$D$4</f>
        <v>0.72379440000000006</v>
      </c>
      <c r="J10" s="226"/>
      <c r="K10" s="759"/>
      <c r="L10" s="714"/>
      <c r="M10" s="712"/>
      <c r="N10" s="121"/>
    </row>
    <row r="11" spans="2:14" ht="12" customHeight="1" thickBot="1">
      <c r="B11" s="181" t="s">
        <v>103</v>
      </c>
      <c r="C11" s="707" t="s">
        <v>86</v>
      </c>
      <c r="D11" s="707" t="s">
        <v>86</v>
      </c>
      <c r="E11" s="181">
        <f>+[1]Transa_Ltp_Langocolorado!$E$11</f>
        <v>0.48072189999999998</v>
      </c>
      <c r="F11" s="710">
        <f t="shared" ref="F11" si="1">+E11*$E$5</f>
        <v>14.902378899999999</v>
      </c>
      <c r="G11" s="223">
        <f t="shared" ref="G11:G24" si="2">+H11+I11</f>
        <v>12.979491299999999</v>
      </c>
      <c r="H11" s="227">
        <f>+E11*$C$3</f>
        <v>2.4036095</v>
      </c>
      <c r="I11" s="258">
        <f t="shared" ref="I11" si="3">+E11*$D$3</f>
        <v>10.575881799999999</v>
      </c>
      <c r="J11" s="760">
        <f>+[1]Transa_Ltp_Langocolorado!$J$11</f>
        <v>0</v>
      </c>
      <c r="K11" s="761">
        <f>+[1]Transa_Ltp_Langocolorado!$J$11</f>
        <v>0</v>
      </c>
      <c r="L11" s="714">
        <f t="shared" ref="L11" si="4">+F11+J11+K11</f>
        <v>14.902378899999999</v>
      </c>
      <c r="M11" s="712">
        <f>+L11/$E$5</f>
        <v>0.48072189999999998</v>
      </c>
      <c r="N11" s="120">
        <f t="shared" ref="N11" si="5">+M11-E11</f>
        <v>0</v>
      </c>
    </row>
    <row r="12" spans="2:14" ht="12" customHeight="1">
      <c r="B12" s="221"/>
      <c r="C12" s="707"/>
      <c r="D12" s="707"/>
      <c r="E12" s="122"/>
      <c r="F12" s="711"/>
      <c r="G12" s="224">
        <f t="shared" si="2"/>
        <v>1.9228875999999999</v>
      </c>
      <c r="H12" s="226">
        <f>+E11*$C$4</f>
        <v>0.48072189999999998</v>
      </c>
      <c r="I12" s="257">
        <f t="shared" ref="I12" si="6">+E11*$D$4</f>
        <v>1.4421656999999999</v>
      </c>
      <c r="J12" s="226"/>
      <c r="K12" s="759"/>
      <c r="L12" s="714"/>
      <c r="M12" s="712"/>
      <c r="N12" s="121"/>
    </row>
    <row r="13" spans="2:14" ht="12" customHeight="1" thickBot="1">
      <c r="B13" s="181" t="s">
        <v>104</v>
      </c>
      <c r="C13" s="707" t="s">
        <v>85</v>
      </c>
      <c r="D13" s="707" t="s">
        <v>85</v>
      </c>
      <c r="E13" s="181">
        <f>+[1]Transa_Ltp_Langocolorado!$E$13</f>
        <v>0.25539400000000001</v>
      </c>
      <c r="F13" s="710">
        <f t="shared" ref="F13" si="7">+E13*$E$5</f>
        <v>7.9172140000000004</v>
      </c>
      <c r="G13" s="223">
        <f t="shared" si="2"/>
        <v>6.8956379999999999</v>
      </c>
      <c r="H13" s="227">
        <f t="shared" ref="H13" si="8">+E13*$C$3</f>
        <v>1.2769699999999999</v>
      </c>
      <c r="I13" s="258">
        <f t="shared" ref="I13" si="9">+E13*$D$3</f>
        <v>5.6186680000000004</v>
      </c>
      <c r="J13" s="760">
        <f>+[1]Transa_Ltp_Langocolorado!$J$13</f>
        <v>0</v>
      </c>
      <c r="K13" s="761">
        <f>+[1]Transa_Ltp_Langocolorado!$J$13</f>
        <v>0</v>
      </c>
      <c r="L13" s="714">
        <f t="shared" ref="L13" si="10">+F13+J13+K13</f>
        <v>7.9172140000000004</v>
      </c>
      <c r="M13" s="712">
        <f t="shared" ref="M13" si="11">+L13/$E$5</f>
        <v>0.25539400000000001</v>
      </c>
      <c r="N13" s="123">
        <f t="shared" ref="N13" si="12">+M13-E13</f>
        <v>0</v>
      </c>
    </row>
    <row r="14" spans="2:14" ht="12" customHeight="1">
      <c r="B14" s="221"/>
      <c r="C14" s="707"/>
      <c r="D14" s="707"/>
      <c r="E14" s="122"/>
      <c r="F14" s="711"/>
      <c r="G14" s="224">
        <f t="shared" si="2"/>
        <v>1.021576</v>
      </c>
      <c r="H14" s="226">
        <f t="shared" ref="H14" si="13">+E13*$C$4</f>
        <v>0.25539400000000001</v>
      </c>
      <c r="I14" s="257">
        <f t="shared" ref="I14" si="14">+E13*$D$4</f>
        <v>0.76618200000000003</v>
      </c>
      <c r="J14" s="226"/>
      <c r="K14" s="759"/>
      <c r="L14" s="714"/>
      <c r="M14" s="712"/>
      <c r="N14" s="121"/>
    </row>
    <row r="15" spans="2:14" ht="12" customHeight="1" thickBot="1">
      <c r="B15" s="181" t="s">
        <v>105</v>
      </c>
      <c r="C15" s="707" t="s">
        <v>35</v>
      </c>
      <c r="D15" s="707" t="s">
        <v>35</v>
      </c>
      <c r="E15" s="181">
        <f>+[1]Transa_Ltp_Langocolorado!$E$15</f>
        <v>2.0319199999999999E-2</v>
      </c>
      <c r="F15" s="710">
        <f t="shared" ref="F15" si="15">+E15*$E$5</f>
        <v>0.62989519999999999</v>
      </c>
      <c r="G15" s="223">
        <f t="shared" si="2"/>
        <v>0.54861839999999995</v>
      </c>
      <c r="H15" s="227">
        <f t="shared" ref="H15" si="16">+E15*$C$3</f>
        <v>0.10159599999999999</v>
      </c>
      <c r="I15" s="258">
        <f t="shared" ref="I15" si="17">+E15*$D$3</f>
        <v>0.44702239999999999</v>
      </c>
      <c r="J15" s="760">
        <f>+[1]Transa_Ltp_Langocolorado!$J$15</f>
        <v>0</v>
      </c>
      <c r="K15" s="761">
        <f>+[1]Transa_Ltp_Langocolorado!$J$15</f>
        <v>0</v>
      </c>
      <c r="L15" s="714">
        <f t="shared" ref="L15" si="18">+F15+J15+K15</f>
        <v>0.62989519999999999</v>
      </c>
      <c r="M15" s="712">
        <f t="shared" ref="M15" si="19">+L15/$E$5</f>
        <v>2.0319199999999999E-2</v>
      </c>
      <c r="N15" s="120">
        <f t="shared" ref="N15" si="20">+M15-E15</f>
        <v>0</v>
      </c>
    </row>
    <row r="16" spans="2:14" ht="12" customHeight="1">
      <c r="B16" s="221"/>
      <c r="C16" s="707"/>
      <c r="D16" s="707"/>
      <c r="E16" s="122"/>
      <c r="F16" s="711"/>
      <c r="G16" s="224">
        <f t="shared" si="2"/>
        <v>8.1276799999999996E-2</v>
      </c>
      <c r="H16" s="226">
        <f t="shared" ref="H16" si="21">+E15*$C$4</f>
        <v>2.0319199999999999E-2</v>
      </c>
      <c r="I16" s="257">
        <f t="shared" ref="I16" si="22">+E15*$D$4</f>
        <v>6.0957600000000001E-2</v>
      </c>
      <c r="J16" s="226"/>
      <c r="K16" s="759"/>
      <c r="L16" s="714"/>
      <c r="M16" s="712"/>
      <c r="N16" s="121"/>
    </row>
    <row r="17" spans="2:14" ht="12" customHeight="1" thickBot="1">
      <c r="B17" s="181" t="s">
        <v>106</v>
      </c>
      <c r="C17" s="707" t="s">
        <v>88</v>
      </c>
      <c r="D17" s="707" t="s">
        <v>88</v>
      </c>
      <c r="E17" s="181">
        <f>+[1]Transa_Ltp_Langocolorado!$E$17</f>
        <v>0</v>
      </c>
      <c r="F17" s="710">
        <f t="shared" ref="F17" si="23">+E17*$E$5</f>
        <v>0</v>
      </c>
      <c r="G17" s="223">
        <f t="shared" si="2"/>
        <v>0</v>
      </c>
      <c r="H17" s="227">
        <f t="shared" ref="H17" si="24">+E17*$C$3</f>
        <v>0</v>
      </c>
      <c r="I17" s="258">
        <f t="shared" ref="I17" si="25">+E17*$D$3</f>
        <v>0</v>
      </c>
      <c r="J17" s="760">
        <f>+[1]Transa_Ltp_Langocolorado!$J$17</f>
        <v>0</v>
      </c>
      <c r="K17" s="761">
        <f>+[1]Transa_Ltp_Langocolorado!$J$17</f>
        <v>0</v>
      </c>
      <c r="L17" s="714">
        <f t="shared" ref="L17" si="26">+F17+J17+K17</f>
        <v>0</v>
      </c>
      <c r="M17" s="712">
        <f t="shared" ref="M17" si="27">+L17/$E$5</f>
        <v>0</v>
      </c>
      <c r="N17" s="120">
        <f t="shared" ref="N17" si="28">+M17-E17</f>
        <v>0</v>
      </c>
    </row>
    <row r="18" spans="2:14" ht="12" customHeight="1">
      <c r="B18" s="221"/>
      <c r="C18" s="707"/>
      <c r="D18" s="707"/>
      <c r="E18" s="122"/>
      <c r="F18" s="711"/>
      <c r="G18" s="224">
        <f t="shared" si="2"/>
        <v>0</v>
      </c>
      <c r="H18" s="226">
        <f t="shared" ref="H18" si="29">+E17*$C$4</f>
        <v>0</v>
      </c>
      <c r="I18" s="257">
        <f t="shared" ref="I18" si="30">+E17*$D$4</f>
        <v>0</v>
      </c>
      <c r="J18" s="226"/>
      <c r="K18" s="759"/>
      <c r="L18" s="714"/>
      <c r="M18" s="712"/>
      <c r="N18" s="121"/>
    </row>
    <row r="19" spans="2:14" ht="12" customHeight="1" thickBot="1">
      <c r="B19" s="181" t="s">
        <v>107</v>
      </c>
      <c r="C19" s="707" t="s">
        <v>29</v>
      </c>
      <c r="D19" s="707" t="s">
        <v>29</v>
      </c>
      <c r="E19" s="181">
        <f>+[1]Transa_Ltp_Langocolorado!$E$19</f>
        <v>2.2000000000000001E-3</v>
      </c>
      <c r="F19" s="710">
        <f t="shared" ref="F19" si="31">+E19*$E$5</f>
        <v>6.8200000000000011E-2</v>
      </c>
      <c r="G19" s="223">
        <f>+H19+I19</f>
        <v>5.9400000000000008E-2</v>
      </c>
      <c r="H19" s="227">
        <f t="shared" ref="H19" si="32">+E19*$C$3</f>
        <v>1.1000000000000001E-2</v>
      </c>
      <c r="I19" s="258">
        <f t="shared" ref="I19" si="33">+E19*$D$3</f>
        <v>4.8400000000000006E-2</v>
      </c>
      <c r="J19" s="760">
        <f>+[1]Transa_Ltp_Langocolorado!$J$19</f>
        <v>0</v>
      </c>
      <c r="K19" s="761">
        <f>+[1]Transa_Ltp_Langocolorado!$J$19</f>
        <v>0</v>
      </c>
      <c r="L19" s="714">
        <f t="shared" ref="L19" si="34">+F19+J19+K19</f>
        <v>6.8200000000000011E-2</v>
      </c>
      <c r="M19" s="712">
        <f t="shared" ref="M19" si="35">+L19/$E$5</f>
        <v>2.2000000000000001E-3</v>
      </c>
      <c r="N19" s="120">
        <f t="shared" ref="N19" si="36">+M19-E19</f>
        <v>0</v>
      </c>
    </row>
    <row r="20" spans="2:14" ht="12" customHeight="1">
      <c r="B20" s="221"/>
      <c r="C20" s="707"/>
      <c r="D20" s="707"/>
      <c r="E20" s="122"/>
      <c r="F20" s="711"/>
      <c r="G20" s="224">
        <f>+H20+I20</f>
        <v>8.8000000000000005E-3</v>
      </c>
      <c r="H20" s="226">
        <f t="shared" ref="H20" si="37">+E19*$C$4</f>
        <v>2.2000000000000001E-3</v>
      </c>
      <c r="I20" s="257">
        <f t="shared" ref="I20" si="38">+E19*$D$4</f>
        <v>6.6E-3</v>
      </c>
      <c r="J20" s="226"/>
      <c r="K20" s="759"/>
      <c r="L20" s="714"/>
      <c r="M20" s="712"/>
      <c r="N20" s="121"/>
    </row>
    <row r="21" spans="2:14" ht="12" customHeight="1" thickBot="1">
      <c r="B21" s="181" t="s">
        <v>108</v>
      </c>
      <c r="C21" s="707" t="s">
        <v>109</v>
      </c>
      <c r="D21" s="707" t="s">
        <v>109</v>
      </c>
      <c r="E21" s="181">
        <f>+[1]Transa_Ltp_Langocolorado!$E$21</f>
        <v>1E-4</v>
      </c>
      <c r="F21" s="710">
        <f t="shared" ref="F21" si="39">+E21*$E$5</f>
        <v>3.1000000000000003E-3</v>
      </c>
      <c r="G21" s="223">
        <f t="shared" si="2"/>
        <v>2.7000000000000001E-3</v>
      </c>
      <c r="H21" s="227">
        <f t="shared" ref="H21" si="40">+E21*$C$3</f>
        <v>5.0000000000000001E-4</v>
      </c>
      <c r="I21" s="258">
        <f t="shared" ref="I21" si="41">+E21*$D$3</f>
        <v>2.2000000000000001E-3</v>
      </c>
      <c r="J21" s="760">
        <f>+[1]Transa_Ltp_Langocolorado!$J$21</f>
        <v>0</v>
      </c>
      <c r="K21" s="761">
        <f>+[1]Transa_Ltp_Langocolorado!$J$21</f>
        <v>0</v>
      </c>
      <c r="L21" s="714">
        <f t="shared" ref="L21" si="42">+F21+J21+K21</f>
        <v>3.1000000000000003E-3</v>
      </c>
      <c r="M21" s="712">
        <f t="shared" ref="M21" si="43">+L21/$E$5</f>
        <v>1E-4</v>
      </c>
      <c r="N21" s="123">
        <f t="shared" ref="N21" si="44">+M21-E21</f>
        <v>0</v>
      </c>
    </row>
    <row r="22" spans="2:14" ht="12" customHeight="1">
      <c r="B22" s="221"/>
      <c r="C22" s="707"/>
      <c r="D22" s="707"/>
      <c r="E22" s="122"/>
      <c r="F22" s="711"/>
      <c r="G22" s="224">
        <f t="shared" si="2"/>
        <v>4.0000000000000002E-4</v>
      </c>
      <c r="H22" s="226">
        <f t="shared" ref="H22" si="45">+E21*$C$4</f>
        <v>1E-4</v>
      </c>
      <c r="I22" s="257">
        <f t="shared" ref="I22" si="46">+E21*$D$4</f>
        <v>3.0000000000000003E-4</v>
      </c>
      <c r="J22" s="226"/>
      <c r="K22" s="759"/>
      <c r="L22" s="714"/>
      <c r="M22" s="712"/>
      <c r="N22" s="121"/>
    </row>
    <row r="23" spans="2:14" ht="12" customHeight="1" thickBot="1">
      <c r="B23" s="181" t="s">
        <v>110</v>
      </c>
      <c r="C23" s="707" t="s">
        <v>87</v>
      </c>
      <c r="D23" s="707" t="s">
        <v>87</v>
      </c>
      <c r="E23" s="181">
        <f>+[1]Transa_Ltp_Langocolorado!$E$23</f>
        <v>0</v>
      </c>
      <c r="F23" s="710">
        <f t="shared" ref="F23" si="47">+E23*$E$5</f>
        <v>0</v>
      </c>
      <c r="G23" s="223">
        <f t="shared" si="2"/>
        <v>0</v>
      </c>
      <c r="H23" s="227">
        <f t="shared" ref="H23" si="48">+E23*$C$3</f>
        <v>0</v>
      </c>
      <c r="I23" s="258">
        <f t="shared" ref="I23" si="49">+E23*$D$3</f>
        <v>0</v>
      </c>
      <c r="J23" s="760">
        <f>+[1]Transa_Ltp_Langocolorado!$J$23</f>
        <v>0</v>
      </c>
      <c r="K23" s="761">
        <f>+[1]Transa_Ltp_Langocolorado!$J$23</f>
        <v>0</v>
      </c>
      <c r="L23" s="714">
        <f t="shared" ref="L23" si="50">+F23+J23+K23</f>
        <v>0</v>
      </c>
      <c r="M23" s="712">
        <f t="shared" ref="M23" si="51">+L23/$E$5</f>
        <v>0</v>
      </c>
      <c r="N23" s="120">
        <f t="shared" ref="N23" si="52">+M23-E23</f>
        <v>0</v>
      </c>
    </row>
    <row r="24" spans="2:14" ht="12" customHeight="1" thickBot="1">
      <c r="B24" s="221"/>
      <c r="C24" s="707"/>
      <c r="D24" s="707"/>
      <c r="E24" s="182"/>
      <c r="F24" s="735"/>
      <c r="G24" s="223">
        <f t="shared" si="2"/>
        <v>0</v>
      </c>
      <c r="H24" s="225">
        <f t="shared" ref="H24" si="53">+E23*$C$4</f>
        <v>0</v>
      </c>
      <c r="I24" s="256">
        <f t="shared" ref="I24" si="54">+E23*$D$4</f>
        <v>0</v>
      </c>
      <c r="J24" s="225"/>
      <c r="K24" s="758"/>
      <c r="L24" s="718"/>
      <c r="M24" s="719"/>
      <c r="N24" s="121"/>
    </row>
    <row r="25" spans="2:14" ht="12" customHeight="1">
      <c r="E25" s="729">
        <f>SUM(E9:E24)</f>
        <v>0.99999989999999994</v>
      </c>
      <c r="F25" s="731">
        <f>SUM(F9:F24)</f>
        <v>30.999996899999999</v>
      </c>
      <c r="G25" s="459">
        <f>+G9+G11+G13+G15+G17+G19+G21+G23</f>
        <v>26.9999973</v>
      </c>
      <c r="H25" s="456">
        <f t="shared" ref="H25:I26" si="55">+H9+H11+H13+H15+H17+H19+H21+H23</f>
        <v>4.9999994999999995</v>
      </c>
      <c r="I25" s="455">
        <f t="shared" si="55"/>
        <v>21.999997799999999</v>
      </c>
      <c r="J25" s="733">
        <f>SUM(J9:J24)</f>
        <v>0</v>
      </c>
      <c r="K25" s="762">
        <f>SUM(K9:K24)</f>
        <v>0</v>
      </c>
      <c r="L25" s="756">
        <f>SUM(L9:L24)</f>
        <v>30.999996899999999</v>
      </c>
      <c r="M25" s="723">
        <f>SUM(M9:M24)</f>
        <v>0.99999989999999994</v>
      </c>
      <c r="N25" s="124"/>
    </row>
    <row r="26" spans="2:14" ht="12" customHeight="1" thickBot="1">
      <c r="E26" s="730"/>
      <c r="F26" s="732"/>
      <c r="G26" s="460">
        <f>+G10+G12+G14+G16+G18+G20+G22+G24</f>
        <v>3.9999995999999998</v>
      </c>
      <c r="H26" s="458">
        <f t="shared" si="55"/>
        <v>0.99999989999999994</v>
      </c>
      <c r="I26" s="457">
        <f t="shared" si="55"/>
        <v>2.9999997000000005</v>
      </c>
      <c r="J26" s="734"/>
      <c r="K26" s="763"/>
      <c r="L26" s="757"/>
      <c r="M26" s="724"/>
      <c r="N26" s="124"/>
    </row>
    <row r="29" spans="2:14" ht="12" customHeight="1" thickBot="1">
      <c r="L29" s="125"/>
    </row>
    <row r="30" spans="2:14" ht="27.6" customHeight="1" thickBot="1">
      <c r="B30" s="720" t="s">
        <v>125</v>
      </c>
      <c r="C30" s="721"/>
      <c r="D30" s="721"/>
      <c r="E30" s="722"/>
    </row>
    <row r="31" spans="2:14" ht="12" customHeight="1">
      <c r="B31" s="316" t="s">
        <v>151</v>
      </c>
      <c r="C31" s="178" t="s">
        <v>120</v>
      </c>
      <c r="D31" s="183" t="s">
        <v>121</v>
      </c>
      <c r="E31" s="184" t="s">
        <v>90</v>
      </c>
    </row>
    <row r="32" spans="2:14" ht="12" customHeight="1">
      <c r="B32" s="317" t="s">
        <v>91</v>
      </c>
      <c r="C32" s="318">
        <v>990</v>
      </c>
      <c r="D32" s="318">
        <v>3206</v>
      </c>
      <c r="E32" s="319">
        <f>SUM(C32:D32)</f>
        <v>4196</v>
      </c>
    </row>
    <row r="33" spans="2:13" ht="12" customHeight="1">
      <c r="B33" s="317" t="s">
        <v>92</v>
      </c>
      <c r="C33" s="318">
        <v>110</v>
      </c>
      <c r="D33" s="318">
        <v>356</v>
      </c>
      <c r="E33" s="319">
        <f>SUM(C33:D33)</f>
        <v>466</v>
      </c>
    </row>
    <row r="34" spans="2:13" ht="12" customHeight="1" thickBot="1">
      <c r="B34" s="320" t="s">
        <v>126</v>
      </c>
      <c r="C34" s="321">
        <f>SUM(C32:C33)</f>
        <v>1100</v>
      </c>
      <c r="D34" s="321">
        <f t="shared" ref="D34" si="56">SUM(D32:D33)</f>
        <v>3562</v>
      </c>
      <c r="E34" s="322">
        <f>SUM(C34:D34)</f>
        <v>4662</v>
      </c>
    </row>
    <row r="35" spans="2:13" ht="25.65" customHeight="1" thickBot="1">
      <c r="B35" s="118"/>
      <c r="C35" s="119"/>
      <c r="D35" s="119"/>
      <c r="E35" s="119"/>
      <c r="F35" s="119"/>
      <c r="G35" s="119"/>
      <c r="H35" s="119"/>
    </row>
    <row r="36" spans="2:13" ht="0.6" hidden="1" customHeight="1">
      <c r="G36" s="725" t="s">
        <v>94</v>
      </c>
      <c r="H36" s="736"/>
      <c r="I36" s="736"/>
      <c r="J36" s="725" t="s">
        <v>127</v>
      </c>
      <c r="K36" s="726"/>
    </row>
    <row r="37" spans="2:13" ht="32.4" customHeight="1" thickBot="1">
      <c r="B37" s="727" t="s">
        <v>96</v>
      </c>
      <c r="C37" s="728"/>
      <c r="D37" s="728"/>
      <c r="E37" s="270" t="s">
        <v>134</v>
      </c>
      <c r="F37" s="271" t="s">
        <v>135</v>
      </c>
      <c r="G37" s="270" t="s">
        <v>98</v>
      </c>
      <c r="H37" s="270" t="s">
        <v>136</v>
      </c>
      <c r="I37" s="272" t="s">
        <v>137</v>
      </c>
      <c r="J37" s="273" t="s">
        <v>138</v>
      </c>
      <c r="K37" s="270" t="s">
        <v>139</v>
      </c>
      <c r="L37" s="275" t="s">
        <v>140</v>
      </c>
      <c r="M37" s="274" t="s">
        <v>124</v>
      </c>
    </row>
    <row r="38" spans="2:13" ht="12" customHeight="1">
      <c r="B38" s="697" t="str">
        <f>+[2]Transa_Pep_Langocolorado!B9</f>
        <v>CAMANCHACA PESCA SUR</v>
      </c>
      <c r="C38" s="698"/>
      <c r="D38" s="699">
        <v>0.63755600000000001</v>
      </c>
      <c r="E38" s="695">
        <f>+[2]Transa_Pep_Langocolorado!C9</f>
        <v>0.57108029000000005</v>
      </c>
      <c r="F38" s="695">
        <f>+[2]Transa_Pep_Langocolorado!D9</f>
        <v>2662.3763119800001</v>
      </c>
      <c r="G38" s="269">
        <f>SUM(H38:I38)</f>
        <v>2396.2528968400002</v>
      </c>
      <c r="H38" s="229">
        <f>+E38*$C$32</f>
        <v>565.36948710000001</v>
      </c>
      <c r="I38" s="263">
        <f>+E38*$D$32</f>
        <v>1830.8834097400002</v>
      </c>
      <c r="J38" s="228">
        <f>+[2]Transa_Pep_Langocolorado!H9</f>
        <v>3.8928999999999974</v>
      </c>
      <c r="K38" s="228">
        <f>+[2]Transa_Pep_Langocolorado!I9</f>
        <v>12.605917999999917</v>
      </c>
      <c r="L38" s="695">
        <f>+F38+J38+K38+J39+K39</f>
        <v>2678.8751299799997</v>
      </c>
      <c r="M38" s="695">
        <f>+L38/$E$34</f>
        <v>0.57461928999999989</v>
      </c>
    </row>
    <row r="39" spans="2:13" ht="12" customHeight="1">
      <c r="B39" s="700"/>
      <c r="C39" s="701"/>
      <c r="D39" s="702"/>
      <c r="E39" s="696"/>
      <c r="F39" s="696"/>
      <c r="G39" s="266">
        <f>SUM(H39:I39)</f>
        <v>266.12341514000002</v>
      </c>
      <c r="H39" s="185">
        <f>+E38*$C$33</f>
        <v>62.818831900000006</v>
      </c>
      <c r="I39" s="265">
        <f>+E38*$D$33</f>
        <v>203.30458324000003</v>
      </c>
      <c r="J39" s="228">
        <f>+[2]Transa_Pep_Langocolorado!H10</f>
        <v>0</v>
      </c>
      <c r="K39" s="228">
        <f>+[2]Transa_Pep_Langocolorado!I10</f>
        <v>0</v>
      </c>
      <c r="L39" s="696"/>
      <c r="M39" s="696"/>
    </row>
    <row r="40" spans="2:13" ht="12" customHeight="1">
      <c r="B40" s="697" t="str">
        <f>+[2]Transa_Pep_Langocolorado!B11</f>
        <v>BRACPESCA</v>
      </c>
      <c r="C40" s="698"/>
      <c r="D40" s="699">
        <v>2.637556</v>
      </c>
      <c r="E40" s="695">
        <f>+[2]Transa_Pep_Langocolorado!C11</f>
        <v>6.5325499999999995E-2</v>
      </c>
      <c r="F40" s="695">
        <f>+[2]Transa_Pep_Langocolorado!D11</f>
        <v>304.54748099999995</v>
      </c>
      <c r="G40" s="269">
        <f t="shared" ref="G40:G65" si="57">SUM(H40:I40)</f>
        <v>274.10579799999999</v>
      </c>
      <c r="H40" s="267">
        <f t="shared" ref="H40" si="58">+E40*$C$32</f>
        <v>64.67224499999999</v>
      </c>
      <c r="I40" s="268">
        <f t="shared" ref="I40" si="59">+E40*$D$32</f>
        <v>209.43355299999999</v>
      </c>
      <c r="J40" s="228">
        <f>+[2]Transa_Pep_Langocolorado!H11</f>
        <v>0</v>
      </c>
      <c r="K40" s="228">
        <f>+[2]Transa_Pep_Langocolorado!I11</f>
        <v>0</v>
      </c>
      <c r="L40" s="695">
        <f t="shared" ref="L40" si="60">+F40+J40+K40+J41+K41</f>
        <v>304.54748099999995</v>
      </c>
      <c r="M40" s="695">
        <f t="shared" ref="M40" si="61">+L40/$E$34</f>
        <v>6.5325499999999995E-2</v>
      </c>
    </row>
    <row r="41" spans="2:13" ht="12" customHeight="1">
      <c r="B41" s="700"/>
      <c r="C41" s="701"/>
      <c r="D41" s="702"/>
      <c r="E41" s="696"/>
      <c r="F41" s="696"/>
      <c r="G41" s="266">
        <f t="shared" si="57"/>
        <v>30.441682999999998</v>
      </c>
      <c r="H41" s="185">
        <f t="shared" ref="H41" si="62">+E40*$C$33</f>
        <v>7.1858049999999993</v>
      </c>
      <c r="I41" s="265">
        <f t="shared" ref="I41" si="63">+E40*$D$33</f>
        <v>23.255877999999999</v>
      </c>
      <c r="J41" s="228">
        <f>+[2]Transa_Pep_Langocolorado!H12</f>
        <v>0</v>
      </c>
      <c r="K41" s="228">
        <f>+[2]Transa_Pep_Langocolorado!I12</f>
        <v>0</v>
      </c>
      <c r="L41" s="696"/>
      <c r="M41" s="696"/>
    </row>
    <row r="42" spans="2:13" ht="12" customHeight="1">
      <c r="B42" s="697" t="str">
        <f>+[2]Transa_Pep_Langocolorado!B13</f>
        <v>ALIMAR</v>
      </c>
      <c r="C42" s="698"/>
      <c r="D42" s="699">
        <v>3.637556</v>
      </c>
      <c r="E42" s="695">
        <f>+[2]Transa_Pep_Langocolorado!C13</f>
        <v>5.0000000000000001E-3</v>
      </c>
      <c r="F42" s="695">
        <f>+[2]Transa_Pep_Langocolorado!D13</f>
        <v>23.31</v>
      </c>
      <c r="G42" s="269">
        <f t="shared" si="57"/>
        <v>20.98</v>
      </c>
      <c r="H42" s="267">
        <f t="shared" ref="H42" si="64">+E42*$C$32</f>
        <v>4.95</v>
      </c>
      <c r="I42" s="268">
        <f t="shared" ref="I42" si="65">+E42*$D$32</f>
        <v>16.03</v>
      </c>
      <c r="J42" s="228">
        <f>+[2]Transa_Pep_Langocolorado!H13</f>
        <v>0</v>
      </c>
      <c r="K42" s="228">
        <f>+[2]Transa_Pep_Langocolorado!I13</f>
        <v>0</v>
      </c>
      <c r="L42" s="695">
        <f t="shared" ref="L42" si="66">+F42+J42+K42+J43+K43</f>
        <v>23.31</v>
      </c>
      <c r="M42" s="695">
        <f t="shared" ref="M42" si="67">+L42/$E$34</f>
        <v>5.0000000000000001E-3</v>
      </c>
    </row>
    <row r="43" spans="2:13" ht="12" customHeight="1">
      <c r="B43" s="700"/>
      <c r="C43" s="701"/>
      <c r="D43" s="702"/>
      <c r="E43" s="696"/>
      <c r="F43" s="696"/>
      <c r="G43" s="266">
        <f t="shared" si="57"/>
        <v>2.33</v>
      </c>
      <c r="H43" s="185">
        <f t="shared" ref="H43" si="68">+E42*$C$33</f>
        <v>0.55000000000000004</v>
      </c>
      <c r="I43" s="265">
        <f t="shared" ref="I43" si="69">+E42*$D$33</f>
        <v>1.78</v>
      </c>
      <c r="J43" s="228">
        <f>+[2]Transa_Pep_Langocolorado!H14</f>
        <v>0</v>
      </c>
      <c r="K43" s="228">
        <f>+[2]Transa_Pep_Langocolorado!I14</f>
        <v>0</v>
      </c>
      <c r="L43" s="696"/>
      <c r="M43" s="696"/>
    </row>
    <row r="44" spans="2:13" ht="12" customHeight="1">
      <c r="B44" s="697" t="str">
        <f>+[2]Transa_Pep_Langocolorado!B15</f>
        <v>ISLA DAMAS S.A.</v>
      </c>
      <c r="C44" s="698"/>
      <c r="D44" s="699">
        <v>4.637556</v>
      </c>
      <c r="E44" s="695">
        <f>+[2]Transa_Pep_Langocolorado!C15</f>
        <v>5.5329960000000004E-2</v>
      </c>
      <c r="F44" s="695">
        <f>+[2]Transa_Pep_Langocolorado!D15</f>
        <v>257.94827352000004</v>
      </c>
      <c r="G44" s="269">
        <f t="shared" si="57"/>
        <v>232.16451216000002</v>
      </c>
      <c r="H44" s="267">
        <f t="shared" ref="H44" si="70">+E44*$C$32</f>
        <v>54.776660400000004</v>
      </c>
      <c r="I44" s="268">
        <f t="shared" ref="I44" si="71">+E44*$D$32</f>
        <v>177.38785176000002</v>
      </c>
      <c r="J44" s="228">
        <f>+[2]Transa_Pep_Langocolorado!H15</f>
        <v>0</v>
      </c>
      <c r="K44" s="228">
        <f>+[2]Transa_Pep_Langocolorado!I15</f>
        <v>0</v>
      </c>
      <c r="L44" s="695">
        <f t="shared" ref="L44" si="72">+F44+J44+K44+J45+K45</f>
        <v>257.94827352000004</v>
      </c>
      <c r="M44" s="695">
        <f t="shared" ref="M44" si="73">+L44/$E$34</f>
        <v>5.5329960000000011E-2</v>
      </c>
    </row>
    <row r="45" spans="2:13" ht="12" customHeight="1">
      <c r="B45" s="700"/>
      <c r="C45" s="701"/>
      <c r="D45" s="702"/>
      <c r="E45" s="696"/>
      <c r="F45" s="696"/>
      <c r="G45" s="266">
        <f t="shared" si="57"/>
        <v>25.78376136</v>
      </c>
      <c r="H45" s="185">
        <f t="shared" ref="H45" si="74">+E44*$C$33</f>
        <v>6.0862956000000006</v>
      </c>
      <c r="I45" s="265">
        <f t="shared" ref="I45" si="75">+E44*$D$33</f>
        <v>19.69746576</v>
      </c>
      <c r="J45" s="228">
        <f>+[2]Transa_Pep_Langocolorado!H16</f>
        <v>0</v>
      </c>
      <c r="K45" s="228">
        <f>+[2]Transa_Pep_Langocolorado!I16</f>
        <v>0</v>
      </c>
      <c r="L45" s="696"/>
      <c r="M45" s="696"/>
    </row>
    <row r="46" spans="2:13" ht="12" customHeight="1">
      <c r="B46" s="697" t="str">
        <f>+[2]Transa_Pep_Langocolorado!B17</f>
        <v>ANTARTIC SEAFOOD S.A.</v>
      </c>
      <c r="C46" s="698"/>
      <c r="D46" s="699">
        <v>5.637556</v>
      </c>
      <c r="E46" s="695">
        <f>+[2]Transa_Pep_Langocolorado!C17</f>
        <v>5.16205E-2</v>
      </c>
      <c r="F46" s="695">
        <f>+[2]Transa_Pep_Langocolorado!D17</f>
        <v>240.65477100000001</v>
      </c>
      <c r="G46" s="269">
        <f t="shared" si="57"/>
        <v>216.59961800000002</v>
      </c>
      <c r="H46" s="267">
        <f t="shared" ref="H46" si="76">+E46*$C$32</f>
        <v>51.104295</v>
      </c>
      <c r="I46" s="268">
        <f t="shared" ref="I46" si="77">+E46*$D$32</f>
        <v>165.49532300000001</v>
      </c>
      <c r="J46" s="228">
        <f>+[2]Transa_Pep_Langocolorado!H17</f>
        <v>0</v>
      </c>
      <c r="K46" s="228">
        <f>+[2]Transa_Pep_Langocolorado!I17</f>
        <v>0</v>
      </c>
      <c r="L46" s="695">
        <f t="shared" ref="L46" si="78">+F46+J46+K46+J47+K47</f>
        <v>240.65477100000001</v>
      </c>
      <c r="M46" s="695">
        <f>+L46/$E$34</f>
        <v>5.16205E-2</v>
      </c>
    </row>
    <row r="47" spans="2:13" ht="12" customHeight="1">
      <c r="B47" s="700"/>
      <c r="C47" s="701"/>
      <c r="D47" s="702"/>
      <c r="E47" s="696"/>
      <c r="F47" s="696"/>
      <c r="G47" s="266">
        <f t="shared" si="57"/>
        <v>24.055153000000001</v>
      </c>
      <c r="H47" s="185">
        <f t="shared" ref="H47" si="79">+E46*$C$33</f>
        <v>5.6782550000000001</v>
      </c>
      <c r="I47" s="265">
        <f t="shared" ref="I47" si="80">+E46*$D$33</f>
        <v>18.376898000000001</v>
      </c>
      <c r="J47" s="228">
        <f>+[2]Transa_Pep_Langocolorado!H18</f>
        <v>0</v>
      </c>
      <c r="K47" s="228">
        <f>+[2]Transa_Pep_Langocolorado!I18</f>
        <v>0</v>
      </c>
      <c r="L47" s="696"/>
      <c r="M47" s="696"/>
    </row>
    <row r="48" spans="2:13" ht="12" customHeight="1">
      <c r="B48" s="697" t="str">
        <f>+[2]Transa_Pep_Langocolorado!B19</f>
        <v>PESQ. QUINTERO S.A.</v>
      </c>
      <c r="C48" s="698"/>
      <c r="D48" s="699">
        <v>6.637556</v>
      </c>
      <c r="E48" s="695">
        <f>+[2]Transa_Pep_Langocolorado!C19</f>
        <v>3.2756E-3</v>
      </c>
      <c r="F48" s="695">
        <f>+[2]Transa_Pep_Langocolorado!D19</f>
        <v>15.2708472</v>
      </c>
      <c r="G48" s="269">
        <f t="shared" si="57"/>
        <v>13.7444176</v>
      </c>
      <c r="H48" s="267">
        <f t="shared" ref="H48" si="81">+E48*$C$32</f>
        <v>3.2428439999999998</v>
      </c>
      <c r="I48" s="268">
        <f t="shared" ref="I48" si="82">+E48*$D$32</f>
        <v>10.5015736</v>
      </c>
      <c r="J48" s="228">
        <f>+[2]Transa_Pep_Langocolorado!H19</f>
        <v>0</v>
      </c>
      <c r="K48" s="228">
        <f>+[2]Transa_Pep_Langocolorado!I19</f>
        <v>0</v>
      </c>
      <c r="L48" s="695">
        <f t="shared" ref="L48" si="83">+F48+J48+K48+J49+K49</f>
        <v>15.2708472</v>
      </c>
      <c r="M48" s="695">
        <f t="shared" ref="M48" si="84">+L48/$E$34</f>
        <v>3.2756E-3</v>
      </c>
    </row>
    <row r="49" spans="2:13" ht="12" customHeight="1">
      <c r="B49" s="700"/>
      <c r="C49" s="701"/>
      <c r="D49" s="702"/>
      <c r="E49" s="696"/>
      <c r="F49" s="696"/>
      <c r="G49" s="266">
        <f t="shared" si="57"/>
        <v>1.5264296000000002</v>
      </c>
      <c r="H49" s="185">
        <f t="shared" ref="H49" si="85">+E48*$C$33</f>
        <v>0.36031600000000003</v>
      </c>
      <c r="I49" s="265">
        <f t="shared" ref="I49" si="86">+E48*$D$33</f>
        <v>1.1661136000000001</v>
      </c>
      <c r="J49" s="228">
        <f>+[2]Transa_Pep_Langocolorado!H20</f>
        <v>0</v>
      </c>
      <c r="K49" s="228">
        <f>+[2]Transa_Pep_Langocolorado!I20</f>
        <v>0</v>
      </c>
      <c r="L49" s="696"/>
      <c r="M49" s="696"/>
    </row>
    <row r="50" spans="2:13" ht="12" customHeight="1">
      <c r="B50" s="697" t="str">
        <f>+[2]Transa_Pep_Langocolorado!B21</f>
        <v>SOC. PESQ. ENFEMAR LTDA.</v>
      </c>
      <c r="C50" s="698"/>
      <c r="D50" s="699">
        <v>7.637556</v>
      </c>
      <c r="E50" s="695">
        <f>+[2]Transa_Pep_Langocolorado!C21</f>
        <v>3.1930000000000001E-5</v>
      </c>
      <c r="F50" s="695">
        <f>+[2]Transa_Pep_Langocolorado!D21</f>
        <v>0.14885766</v>
      </c>
      <c r="G50" s="269">
        <f t="shared" si="57"/>
        <v>0.13397828000000001</v>
      </c>
      <c r="H50" s="267">
        <f t="shared" ref="H50" si="87">+E50*$C$32</f>
        <v>3.1610699999999999E-2</v>
      </c>
      <c r="I50" s="268">
        <f t="shared" ref="I50" si="88">+E50*$D$32</f>
        <v>0.10236758</v>
      </c>
      <c r="J50" s="228">
        <f>+[2]Transa_Pep_Langocolorado!H21</f>
        <v>0</v>
      </c>
      <c r="K50" s="228">
        <f>+[2]Transa_Pep_Langocolorado!I21</f>
        <v>0</v>
      </c>
      <c r="L50" s="695">
        <f t="shared" ref="L50" si="89">+F50+J50+K50+J51+K51</f>
        <v>0.14885766</v>
      </c>
      <c r="M50" s="695">
        <f t="shared" ref="M50" si="90">+L50/$E$34</f>
        <v>3.1930000000000001E-5</v>
      </c>
    </row>
    <row r="51" spans="2:13" ht="12" customHeight="1">
      <c r="B51" s="700"/>
      <c r="C51" s="701"/>
      <c r="D51" s="702"/>
      <c r="E51" s="696"/>
      <c r="F51" s="696"/>
      <c r="G51" s="266">
        <f t="shared" si="57"/>
        <v>1.4879380000000001E-2</v>
      </c>
      <c r="H51" s="185">
        <f t="shared" ref="H51" si="91">+E50*$C$33</f>
        <v>3.5123000000000003E-3</v>
      </c>
      <c r="I51" s="265">
        <f t="shared" ref="I51" si="92">+E50*$D$33</f>
        <v>1.136708E-2</v>
      </c>
      <c r="J51" s="228">
        <f>+[2]Transa_Pep_Langocolorado!H22</f>
        <v>0</v>
      </c>
      <c r="K51" s="228">
        <f>+[2]Transa_Pep_Langocolorado!I22</f>
        <v>0</v>
      </c>
      <c r="L51" s="696"/>
      <c r="M51" s="696"/>
    </row>
    <row r="52" spans="2:13" ht="12" customHeight="1">
      <c r="B52" s="697" t="str">
        <f>+[2]Transa_Pep_Langocolorado!B23</f>
        <v xml:space="preserve">PESQ. ANTONIO CRUZ CORDOVA </v>
      </c>
      <c r="C52" s="698"/>
      <c r="D52" s="699">
        <v>8.637556</v>
      </c>
      <c r="E52" s="695">
        <f>+[2]Transa_Pep_Langocolorado!C23</f>
        <v>8.25E-5</v>
      </c>
      <c r="F52" s="695">
        <f>+[2]Transa_Pep_Langocolorado!D23</f>
        <v>0.38461499999999998</v>
      </c>
      <c r="G52" s="269">
        <f t="shared" si="57"/>
        <v>0.34616999999999998</v>
      </c>
      <c r="H52" s="267">
        <f t="shared" ref="H52" si="93">+E52*$C$32</f>
        <v>8.1674999999999998E-2</v>
      </c>
      <c r="I52" s="268">
        <f t="shared" ref="I52" si="94">+E52*$D$32</f>
        <v>0.26449499999999998</v>
      </c>
      <c r="J52" s="228">
        <f>+[2]Transa_Pep_Langocolorado!H23</f>
        <v>0</v>
      </c>
      <c r="K52" s="228">
        <f>+[2]Transa_Pep_Langocolorado!I23</f>
        <v>0</v>
      </c>
      <c r="L52" s="695">
        <f t="shared" ref="L52" si="95">+F52+J52+K52+J53+K53</f>
        <v>0.38461499999999998</v>
      </c>
      <c r="M52" s="695">
        <f t="shared" ref="M52" si="96">+L52/$E$34</f>
        <v>8.25E-5</v>
      </c>
    </row>
    <row r="53" spans="2:13" ht="12" customHeight="1">
      <c r="B53" s="700"/>
      <c r="C53" s="701"/>
      <c r="D53" s="702"/>
      <c r="E53" s="696"/>
      <c r="F53" s="696"/>
      <c r="G53" s="266">
        <f t="shared" si="57"/>
        <v>3.8445E-2</v>
      </c>
      <c r="H53" s="185">
        <f t="shared" ref="H53" si="97">+E52*$C$33</f>
        <v>9.0749999999999997E-3</v>
      </c>
      <c r="I53" s="265">
        <f t="shared" ref="I53" si="98">+E52*$D$33</f>
        <v>2.937E-2</v>
      </c>
      <c r="J53" s="228">
        <f>+[2]Transa_Pep_Langocolorado!H24</f>
        <v>0</v>
      </c>
      <c r="K53" s="228">
        <f>+[2]Transa_Pep_Langocolorado!I24</f>
        <v>0</v>
      </c>
      <c r="L53" s="696"/>
      <c r="M53" s="696"/>
    </row>
    <row r="54" spans="2:13" ht="12" customHeight="1">
      <c r="B54" s="697" t="str">
        <f>+[2]Transa_Pep_Langocolorado!B25</f>
        <v>PACIFICBLU SpA</v>
      </c>
      <c r="C54" s="698"/>
      <c r="D54" s="699">
        <v>9.637556</v>
      </c>
      <c r="E54" s="695">
        <f>+[2]Transa_Pep_Langocolorado!C25</f>
        <v>0.142744871</v>
      </c>
      <c r="F54" s="695">
        <f>+[2]Transa_Pep_Langocolorado!D25</f>
        <v>665.47658860199999</v>
      </c>
      <c r="G54" s="269">
        <f t="shared" si="57"/>
        <v>598.95747871599997</v>
      </c>
      <c r="H54" s="267">
        <f t="shared" ref="H54" si="99">+E54*$C$32</f>
        <v>141.31742229</v>
      </c>
      <c r="I54" s="268">
        <f t="shared" ref="I54" si="100">+E54*$D$32</f>
        <v>457.640056426</v>
      </c>
      <c r="J54" s="228">
        <f>+[2]Transa_Pep_Langocolorado!H25</f>
        <v>-134.7929</v>
      </c>
      <c r="K54" s="228">
        <f>+[2]Transa_Pep_Langocolorado!I25</f>
        <v>-436.48391799999996</v>
      </c>
      <c r="L54" s="695">
        <f t="shared" ref="L54" si="101">+F54+J54+K54+J55+K55</f>
        <v>94.199770602000001</v>
      </c>
      <c r="M54" s="695">
        <f t="shared" ref="M54" si="102">+L54/$E$34</f>
        <v>2.0205871E-2</v>
      </c>
    </row>
    <row r="55" spans="2:13" ht="12" customHeight="1">
      <c r="B55" s="700"/>
      <c r="C55" s="701"/>
      <c r="D55" s="702"/>
      <c r="E55" s="696"/>
      <c r="F55" s="696"/>
      <c r="G55" s="266">
        <f t="shared" si="57"/>
        <v>66.519109885999995</v>
      </c>
      <c r="H55" s="185">
        <f t="shared" ref="H55" si="103">+E54*$C$33</f>
        <v>15.70193581</v>
      </c>
      <c r="I55" s="265">
        <f t="shared" ref="I55" si="104">+E54*$D$33</f>
        <v>50.817174076000001</v>
      </c>
      <c r="J55" s="228">
        <f>+[2]Transa_Pep_Langocolorado!H26</f>
        <v>0</v>
      </c>
      <c r="K55" s="228">
        <f>+[2]Transa_Pep_Langocolorado!I26</f>
        <v>0</v>
      </c>
      <c r="L55" s="696"/>
      <c r="M55" s="696"/>
    </row>
    <row r="56" spans="2:13" ht="12" customHeight="1">
      <c r="B56" s="697" t="str">
        <f>+[2]Transa_Pep_Langocolorado!B27</f>
        <v xml:space="preserve">ANTONIO DA VENEZIA RETAMALES </v>
      </c>
      <c r="C56" s="698"/>
      <c r="D56" s="699">
        <v>10.637556</v>
      </c>
      <c r="E56" s="695">
        <f>+[2]Transa_Pep_Langocolorado!C27</f>
        <v>9.0399999999999998E-6</v>
      </c>
      <c r="F56" s="695">
        <f>+[2]Transa_Pep_Langocolorado!D27</f>
        <v>4.2144479999999998E-2</v>
      </c>
      <c r="G56" s="269">
        <f t="shared" si="57"/>
        <v>3.7931840000000001E-2</v>
      </c>
      <c r="H56" s="267">
        <f t="shared" ref="H56" si="105">+E56*$C$32</f>
        <v>8.9496000000000003E-3</v>
      </c>
      <c r="I56" s="268">
        <f t="shared" ref="I56" si="106">+E56*$D$32</f>
        <v>2.8982239999999999E-2</v>
      </c>
      <c r="J56" s="228">
        <f>+[2]Transa_Pep_Langocolorado!H27</f>
        <v>0</v>
      </c>
      <c r="K56" s="228">
        <f>+[2]Transa_Pep_Langocolorado!I27</f>
        <v>0</v>
      </c>
      <c r="L56" s="695">
        <f t="shared" ref="L56" si="107">+F56+J56+K56+J57+K57</f>
        <v>4.2144479999999998E-2</v>
      </c>
      <c r="M56" s="695">
        <f t="shared" ref="M56" si="108">+L56/$E$34</f>
        <v>9.0399999999999998E-6</v>
      </c>
    </row>
    <row r="57" spans="2:13" ht="12" customHeight="1">
      <c r="B57" s="700"/>
      <c r="C57" s="701"/>
      <c r="D57" s="702"/>
      <c r="E57" s="696"/>
      <c r="F57" s="696"/>
      <c r="G57" s="266">
        <f t="shared" si="57"/>
        <v>4.2126400000000001E-3</v>
      </c>
      <c r="H57" s="185">
        <f t="shared" ref="H57" si="109">+E56*$C$33</f>
        <v>9.9439999999999988E-4</v>
      </c>
      <c r="I57" s="265">
        <f t="shared" ref="I57" si="110">+E56*$D$33</f>
        <v>3.2182399999999998E-3</v>
      </c>
      <c r="J57" s="228">
        <f>+[2]Transa_Pep_Langocolorado!H28</f>
        <v>0</v>
      </c>
      <c r="K57" s="228">
        <f>+[2]Transa_Pep_Langocolorado!I28</f>
        <v>0</v>
      </c>
      <c r="L57" s="696"/>
      <c r="M57" s="696"/>
    </row>
    <row r="58" spans="2:13" ht="12" customHeight="1">
      <c r="B58" s="697" t="str">
        <f>+[2]Transa_Pep_Langocolorado!B29</f>
        <v>SOC. PESQ. LANDES S.A.</v>
      </c>
      <c r="C58" s="698"/>
      <c r="D58" s="699">
        <v>11.637556</v>
      </c>
      <c r="E58" s="695">
        <f>+[2]Transa_Pep_Langocolorado!C29</f>
        <v>5.0000000000000001E-4</v>
      </c>
      <c r="F58" s="695">
        <f>+[2]Transa_Pep_Langocolorado!D29</f>
        <v>2.331</v>
      </c>
      <c r="G58" s="269">
        <f t="shared" si="57"/>
        <v>2.0979999999999999</v>
      </c>
      <c r="H58" s="267">
        <f t="shared" ref="H58" si="111">+E58*$C$32</f>
        <v>0.495</v>
      </c>
      <c r="I58" s="268">
        <f t="shared" ref="I58" si="112">+E58*$D$32</f>
        <v>1.603</v>
      </c>
      <c r="J58" s="228">
        <f>+[2]Transa_Pep_Langocolorado!H29</f>
        <v>0</v>
      </c>
      <c r="K58" s="228">
        <f>+[2]Transa_Pep_Langocolorado!I29</f>
        <v>0</v>
      </c>
      <c r="L58" s="695">
        <f t="shared" ref="L58" si="113">+F58+J58+K58+J59+K59</f>
        <v>2.331</v>
      </c>
      <c r="M58" s="695">
        <f t="shared" ref="M58" si="114">+L58/$E$34</f>
        <v>5.0000000000000001E-4</v>
      </c>
    </row>
    <row r="59" spans="2:13" ht="12" customHeight="1">
      <c r="B59" s="700"/>
      <c r="C59" s="701"/>
      <c r="D59" s="702"/>
      <c r="E59" s="696"/>
      <c r="F59" s="696"/>
      <c r="G59" s="266">
        <f t="shared" si="57"/>
        <v>0.23299999999999998</v>
      </c>
      <c r="H59" s="185">
        <f t="shared" ref="H59" si="115">+E58*$C$33</f>
        <v>5.5E-2</v>
      </c>
      <c r="I59" s="265">
        <f t="shared" ref="I59" si="116">+E58*$D$33</f>
        <v>0.17799999999999999</v>
      </c>
      <c r="J59" s="228">
        <f>+[2]Transa_Pep_Langocolorado!H30</f>
        <v>0</v>
      </c>
      <c r="K59" s="228">
        <f>+[2]Transa_Pep_Langocolorado!I30</f>
        <v>0</v>
      </c>
      <c r="L59" s="696"/>
      <c r="M59" s="696"/>
    </row>
    <row r="60" spans="2:13" ht="12" customHeight="1">
      <c r="B60" s="697" t="str">
        <f>+[2]Transa_Pep_Langocolorado!B31</f>
        <v>JORGE COFRE REYES</v>
      </c>
      <c r="C60" s="698"/>
      <c r="D60" s="699">
        <v>12.637556</v>
      </c>
      <c r="E60" s="695">
        <f>+[2]Transa_Pep_Langocolorado!C31</f>
        <v>0</v>
      </c>
      <c r="F60" s="695">
        <f>+[2]Transa_Pep_Langocolorado!D31</f>
        <v>0</v>
      </c>
      <c r="G60" s="269">
        <f t="shared" si="57"/>
        <v>0</v>
      </c>
      <c r="H60" s="267">
        <f t="shared" ref="H60" si="117">+E60*$C$32</f>
        <v>0</v>
      </c>
      <c r="I60" s="268">
        <f t="shared" ref="I60" si="118">+E60*$D$32</f>
        <v>0</v>
      </c>
      <c r="J60" s="228">
        <f>+[2]Transa_Pep_Langocolorado!H31</f>
        <v>130.9</v>
      </c>
      <c r="K60" s="228">
        <f>+[2]Transa_Pep_Langocolorado!I31</f>
        <v>423.87800000000004</v>
      </c>
      <c r="L60" s="695">
        <f t="shared" ref="L60" si="119">+F60+J60+K60+J61+K61</f>
        <v>554.77800000000002</v>
      </c>
      <c r="M60" s="695">
        <f t="shared" ref="M60" si="120">+L60/$E$34</f>
        <v>0.11900000000000001</v>
      </c>
    </row>
    <row r="61" spans="2:13" ht="12" customHeight="1">
      <c r="B61" s="700"/>
      <c r="C61" s="701"/>
      <c r="D61" s="702"/>
      <c r="E61" s="696"/>
      <c r="F61" s="696"/>
      <c r="G61" s="269">
        <f t="shared" si="57"/>
        <v>0</v>
      </c>
      <c r="H61" s="185">
        <f t="shared" ref="H61" si="121">+E60*$C$33</f>
        <v>0</v>
      </c>
      <c r="I61" s="265">
        <f t="shared" ref="I61" si="122">+E60*$D$33</f>
        <v>0</v>
      </c>
      <c r="J61" s="228">
        <f>+[2]Transa_Pep_Langocolorado!H32</f>
        <v>0</v>
      </c>
      <c r="K61" s="228">
        <f>+[2]Transa_Pep_Langocolorado!I32</f>
        <v>0</v>
      </c>
      <c r="L61" s="696"/>
      <c r="M61" s="696"/>
    </row>
    <row r="62" spans="2:13" ht="12" customHeight="1">
      <c r="B62" s="697" t="str">
        <f>+[2]Transa_Pep_Langocolorado!B33</f>
        <v>CRISTIAN RODRIGO ANTONIO MARDONES PANTOJA</v>
      </c>
      <c r="C62" s="698"/>
      <c r="D62" s="699">
        <v>13.637556</v>
      </c>
      <c r="E62" s="695">
        <f>+[2]Transa_Pep_Langocolorado!C33</f>
        <v>0</v>
      </c>
      <c r="F62" s="695">
        <f>+[2]Transa_Pep_Langocolorado!D33</f>
        <v>0</v>
      </c>
      <c r="G62" s="264">
        <f t="shared" si="57"/>
        <v>0</v>
      </c>
      <c r="H62" s="267">
        <f t="shared" ref="H62" si="123">+E62*$C$32</f>
        <v>0</v>
      </c>
      <c r="I62" s="268">
        <f t="shared" ref="I62" si="124">+E62*$D$32</f>
        <v>0</v>
      </c>
      <c r="J62" s="228">
        <f>+[2]Transa_Pep_Langocolorado!H33</f>
        <v>0</v>
      </c>
      <c r="K62" s="228">
        <f>+[2]Transa_Pep_Langocolorado!I33</f>
        <v>0</v>
      </c>
      <c r="L62" s="695">
        <f t="shared" ref="L62" si="125">+F62+J62+K62+J63+K63</f>
        <v>0</v>
      </c>
      <c r="M62" s="695">
        <f t="shared" ref="M62" si="126">+L62/$E$34</f>
        <v>0</v>
      </c>
    </row>
    <row r="63" spans="2:13" ht="12" customHeight="1">
      <c r="B63" s="700"/>
      <c r="C63" s="701"/>
      <c r="D63" s="702"/>
      <c r="E63" s="696"/>
      <c r="F63" s="696"/>
      <c r="G63" s="266">
        <f t="shared" si="57"/>
        <v>0</v>
      </c>
      <c r="H63" s="229">
        <f t="shared" ref="H63" si="127">+E62*$C$33</f>
        <v>0</v>
      </c>
      <c r="I63" s="263">
        <f t="shared" ref="I63" si="128">+E62*$D$33</f>
        <v>0</v>
      </c>
      <c r="J63" s="228">
        <f>+[2]Transa_Pep_Langocolorado!H34</f>
        <v>0</v>
      </c>
      <c r="K63" s="228">
        <f>+[2]Transa_Pep_Langocolorado!I34</f>
        <v>0</v>
      </c>
      <c r="L63" s="696"/>
      <c r="M63" s="696"/>
    </row>
    <row r="64" spans="2:13" ht="12" customHeight="1">
      <c r="B64" s="697" t="str">
        <f>+[2]Transa_Pep_Langocolorado!B35</f>
        <v>PESQUERA CMK LTDA.</v>
      </c>
      <c r="C64" s="698"/>
      <c r="D64" s="699">
        <v>14.637556</v>
      </c>
      <c r="E64" s="695">
        <f>+[2]Transa_Pep_Langocolorado!C35</f>
        <v>0</v>
      </c>
      <c r="F64" s="695">
        <f>+[2]Transa_Pep_Langocolorado!D35</f>
        <v>0</v>
      </c>
      <c r="G64" s="264">
        <f t="shared" si="57"/>
        <v>0</v>
      </c>
      <c r="H64" s="267">
        <f t="shared" ref="H64" si="129">+E64*$C$32</f>
        <v>0</v>
      </c>
      <c r="I64" s="268">
        <f t="shared" ref="I64" si="130">+E64*$D$32</f>
        <v>0</v>
      </c>
      <c r="J64" s="228">
        <f>+[2]Transa_Pep_Langocolorado!H35</f>
        <v>0</v>
      </c>
      <c r="K64" s="228">
        <f>+[2]Transa_Pep_Langocolorado!I35</f>
        <v>0</v>
      </c>
      <c r="L64" s="695">
        <f t="shared" ref="L64" si="131">+F64+J64+K64+J65+K65</f>
        <v>0</v>
      </c>
      <c r="M64" s="695">
        <f t="shared" ref="M64" si="132">+L64/$E$34</f>
        <v>0</v>
      </c>
    </row>
    <row r="65" spans="2:13" ht="12" customHeight="1">
      <c r="B65" s="700"/>
      <c r="C65" s="701"/>
      <c r="D65" s="702"/>
      <c r="E65" s="696"/>
      <c r="F65" s="696"/>
      <c r="G65" s="266">
        <f t="shared" si="57"/>
        <v>0</v>
      </c>
      <c r="H65" s="229">
        <f t="shared" ref="H65" si="133">+E64*$C$33</f>
        <v>0</v>
      </c>
      <c r="I65" s="263">
        <f t="shared" ref="I65" si="134">+E64*$D$33</f>
        <v>0</v>
      </c>
      <c r="J65" s="228">
        <f>+[2]Transa_Pep_Langocolorado!H36</f>
        <v>0</v>
      </c>
      <c r="K65" s="228">
        <f>+[2]Transa_Pep_Langocolorado!I36</f>
        <v>0</v>
      </c>
      <c r="L65" s="696"/>
      <c r="M65" s="696"/>
    </row>
    <row r="66" spans="2:13" ht="12" customHeight="1">
      <c r="B66" s="697" t="str">
        <f>+[2]Transa_Pep_Langocolorado!B37</f>
        <v>PESCA FINA SPA</v>
      </c>
      <c r="C66" s="698"/>
      <c r="D66" s="699">
        <v>1.637556</v>
      </c>
      <c r="E66" s="695">
        <f>+[2]Transa_Pep_Langocolorado!C37</f>
        <v>0</v>
      </c>
      <c r="F66" s="695">
        <f>+[2]Transa_Pep_Langocolorado!D37</f>
        <v>0</v>
      </c>
      <c r="G66" s="269">
        <f>SUM(H66:I66)</f>
        <v>0</v>
      </c>
      <c r="H66" s="267">
        <f t="shared" ref="H66" si="135">+E66*$C$32</f>
        <v>0</v>
      </c>
      <c r="I66" s="268">
        <f t="shared" ref="I66" si="136">+E66*$D$32</f>
        <v>0</v>
      </c>
      <c r="J66" s="228">
        <f>+[2]Transa_Pep_Langocolorado!H37</f>
        <v>0</v>
      </c>
      <c r="K66" s="228">
        <f>+[2]Transa_Pep_Langocolorado!I37</f>
        <v>0</v>
      </c>
      <c r="L66" s="695">
        <f t="shared" ref="L66" si="137">+F66+J66+K66+J67+K67</f>
        <v>0</v>
      </c>
      <c r="M66" s="695">
        <f t="shared" ref="M66" si="138">+L66/$E$34</f>
        <v>0</v>
      </c>
    </row>
    <row r="67" spans="2:13" ht="12" customHeight="1">
      <c r="B67" s="700"/>
      <c r="C67" s="701"/>
      <c r="D67" s="702"/>
      <c r="E67" s="696"/>
      <c r="F67" s="696"/>
      <c r="G67" s="266">
        <f>SUM(H67:I67)</f>
        <v>0</v>
      </c>
      <c r="H67" s="185">
        <f t="shared" ref="H67" si="139">+E66*$C$33</f>
        <v>0</v>
      </c>
      <c r="I67" s="265">
        <f t="shared" ref="I67" si="140">+E66*$D$33</f>
        <v>0</v>
      </c>
      <c r="J67" s="228">
        <f>+[2]Transa_Pep_Langocolorado!H38</f>
        <v>0</v>
      </c>
      <c r="K67" s="228">
        <f>+[2]Transa_Pep_Langocolorado!I38</f>
        <v>0</v>
      </c>
      <c r="L67" s="696"/>
      <c r="M67" s="696"/>
    </row>
    <row r="68" spans="2:13" ht="12" customHeight="1">
      <c r="B68" s="697">
        <f>+[2]Transa_Pep_Langocolorado!B39</f>
        <v>0</v>
      </c>
      <c r="C68" s="698"/>
      <c r="D68" s="699">
        <v>15.637556</v>
      </c>
      <c r="E68" s="695"/>
      <c r="F68" s="695"/>
      <c r="G68" s="269"/>
      <c r="H68" s="267"/>
      <c r="I68" s="268"/>
      <c r="J68" s="228"/>
      <c r="K68" s="228"/>
      <c r="L68" s="695"/>
      <c r="M68" s="695"/>
    </row>
    <row r="69" spans="2:13" ht="12" customHeight="1" thickBot="1">
      <c r="B69" s="700"/>
      <c r="C69" s="701"/>
      <c r="D69" s="702"/>
      <c r="E69" s="696"/>
      <c r="F69" s="696"/>
      <c r="G69" s="269"/>
      <c r="H69" s="229"/>
      <c r="I69" s="263"/>
      <c r="J69" s="228"/>
      <c r="K69" s="228"/>
      <c r="L69" s="696"/>
      <c r="M69" s="696"/>
    </row>
    <row r="70" spans="2:13" ht="12" customHeight="1">
      <c r="B70" s="750" t="s">
        <v>119</v>
      </c>
      <c r="C70" s="751"/>
      <c r="D70" s="752"/>
      <c r="E70" s="748">
        <f>SUM(E38:E69)</f>
        <v>0.89500019100000006</v>
      </c>
      <c r="F70" s="737">
        <f>SUM(F38:F69)</f>
        <v>4172.4908904419999</v>
      </c>
      <c r="G70" s="230">
        <f t="shared" ref="G70:I71" si="141">+G38+G66+G40+G42+G44+G46+G48+G50+G52+G54+G56+G58+G60+G62</f>
        <v>3755.4208014360001</v>
      </c>
      <c r="H70" s="259">
        <f t="shared" si="141"/>
        <v>886.05018909</v>
      </c>
      <c r="I70" s="260">
        <f t="shared" si="141"/>
        <v>2869.3706123460006</v>
      </c>
      <c r="J70" s="739">
        <f>SUM(J38:J69)</f>
        <v>0</v>
      </c>
      <c r="K70" s="739">
        <f>SUM(K38:K69)</f>
        <v>0</v>
      </c>
      <c r="L70" s="741">
        <f>SUM(L38:L69)</f>
        <v>4172.4908904419999</v>
      </c>
      <c r="M70" s="743">
        <f t="shared" ref="M70" si="142">+L70/$E$34</f>
        <v>0.89500019099999994</v>
      </c>
    </row>
    <row r="71" spans="2:13" ht="12" customHeight="1" thickBot="1">
      <c r="B71" s="753"/>
      <c r="C71" s="754"/>
      <c r="D71" s="755"/>
      <c r="E71" s="749"/>
      <c r="F71" s="738"/>
      <c r="G71" s="222">
        <f t="shared" si="141"/>
        <v>417.07008900600016</v>
      </c>
      <c r="H71" s="261">
        <f t="shared" si="141"/>
        <v>98.450021009999986</v>
      </c>
      <c r="I71" s="262">
        <f t="shared" si="141"/>
        <v>318.62006799600005</v>
      </c>
      <c r="J71" s="740"/>
      <c r="K71" s="740"/>
      <c r="L71" s="742"/>
      <c r="M71" s="744"/>
    </row>
  </sheetData>
  <mergeCells count="148">
    <mergeCell ref="F70:F71"/>
    <mergeCell ref="J70:J71"/>
    <mergeCell ref="K70:K71"/>
    <mergeCell ref="L70:L71"/>
    <mergeCell ref="M70:M71"/>
    <mergeCell ref="B58:D58"/>
    <mergeCell ref="B59:D59"/>
    <mergeCell ref="B1:E1"/>
    <mergeCell ref="E70:E71"/>
    <mergeCell ref="B70:D71"/>
    <mergeCell ref="B60:D60"/>
    <mergeCell ref="B61:D61"/>
    <mergeCell ref="B62:D62"/>
    <mergeCell ref="B63:D63"/>
    <mergeCell ref="B64:D64"/>
    <mergeCell ref="B65:D65"/>
    <mergeCell ref="B68:D68"/>
    <mergeCell ref="B69:D69"/>
    <mergeCell ref="B52:D52"/>
    <mergeCell ref="B53:D53"/>
    <mergeCell ref="B54:D54"/>
    <mergeCell ref="B55:D55"/>
    <mergeCell ref="B56:D56"/>
    <mergeCell ref="B47:D47"/>
    <mergeCell ref="L23:L24"/>
    <mergeCell ref="M23:M24"/>
    <mergeCell ref="B30:E30"/>
    <mergeCell ref="L25:L26"/>
    <mergeCell ref="M25:M26"/>
    <mergeCell ref="C23:D24"/>
    <mergeCell ref="J36:K36"/>
    <mergeCell ref="B37:D37"/>
    <mergeCell ref="B38:D38"/>
    <mergeCell ref="E25:E26"/>
    <mergeCell ref="F25:F26"/>
    <mergeCell ref="J25:J26"/>
    <mergeCell ref="K25:K26"/>
    <mergeCell ref="F38:F39"/>
    <mergeCell ref="E38:E39"/>
    <mergeCell ref="F23:F24"/>
    <mergeCell ref="G36:I36"/>
    <mergeCell ref="M17:M18"/>
    <mergeCell ref="F15:F16"/>
    <mergeCell ref="L15:L16"/>
    <mergeCell ref="M15:M16"/>
    <mergeCell ref="F17:F18"/>
    <mergeCell ref="L17:L18"/>
    <mergeCell ref="M21:M22"/>
    <mergeCell ref="F19:F20"/>
    <mergeCell ref="L19:L20"/>
    <mergeCell ref="M19:M20"/>
    <mergeCell ref="F21:F22"/>
    <mergeCell ref="L21:L22"/>
    <mergeCell ref="J7:K7"/>
    <mergeCell ref="F9:F10"/>
    <mergeCell ref="M13:M14"/>
    <mergeCell ref="L9:L10"/>
    <mergeCell ref="M9:M10"/>
    <mergeCell ref="F11:F12"/>
    <mergeCell ref="L11:L12"/>
    <mergeCell ref="M11:M12"/>
    <mergeCell ref="F13:F14"/>
    <mergeCell ref="L13:L14"/>
    <mergeCell ref="H7:I7"/>
    <mergeCell ref="B66:D66"/>
    <mergeCell ref="B67:D67"/>
    <mergeCell ref="B40:D40"/>
    <mergeCell ref="B41:D41"/>
    <mergeCell ref="B42:D42"/>
    <mergeCell ref="C9:D10"/>
    <mergeCell ref="C11:D12"/>
    <mergeCell ref="B39:D39"/>
    <mergeCell ref="C13:D14"/>
    <mergeCell ref="C15:D16"/>
    <mergeCell ref="C17:D18"/>
    <mergeCell ref="C19:D20"/>
    <mergeCell ref="C21:D22"/>
    <mergeCell ref="B43:D43"/>
    <mergeCell ref="B44:D44"/>
    <mergeCell ref="B45:D45"/>
    <mergeCell ref="B46:D46"/>
    <mergeCell ref="B48:D48"/>
    <mergeCell ref="B49:D49"/>
    <mergeCell ref="B50:D50"/>
    <mergeCell ref="B51:D51"/>
    <mergeCell ref="B57:D57"/>
    <mergeCell ref="E68:E69"/>
    <mergeCell ref="E48:E49"/>
    <mergeCell ref="E50:E51"/>
    <mergeCell ref="E52:E53"/>
    <mergeCell ref="E54:E55"/>
    <mergeCell ref="E56:E57"/>
    <mergeCell ref="F60:F61"/>
    <mergeCell ref="F62:F63"/>
    <mergeCell ref="F64:F65"/>
    <mergeCell ref="F68:F69"/>
    <mergeCell ref="F48:F49"/>
    <mergeCell ref="F50:F51"/>
    <mergeCell ref="F52:F53"/>
    <mergeCell ref="F54:F55"/>
    <mergeCell ref="F56:F57"/>
    <mergeCell ref="M54:M55"/>
    <mergeCell ref="M38:M39"/>
    <mergeCell ref="M66:M67"/>
    <mergeCell ref="M40:M41"/>
    <mergeCell ref="M42:M43"/>
    <mergeCell ref="M44:M45"/>
    <mergeCell ref="E58:E59"/>
    <mergeCell ref="E66:E67"/>
    <mergeCell ref="E40:E41"/>
    <mergeCell ref="E42:E43"/>
    <mergeCell ref="E44:E45"/>
    <mergeCell ref="E46:E47"/>
    <mergeCell ref="F58:F59"/>
    <mergeCell ref="F66:F67"/>
    <mergeCell ref="F40:F41"/>
    <mergeCell ref="F42:F43"/>
    <mergeCell ref="F44:F45"/>
    <mergeCell ref="F46:F47"/>
    <mergeCell ref="E60:E61"/>
    <mergeCell ref="E62:E63"/>
    <mergeCell ref="E64:E65"/>
    <mergeCell ref="M50:M51"/>
    <mergeCell ref="M52:M53"/>
    <mergeCell ref="L68:L69"/>
    <mergeCell ref="M68:M69"/>
    <mergeCell ref="L38:L39"/>
    <mergeCell ref="L66:L67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M56:M57"/>
    <mergeCell ref="M58:M59"/>
    <mergeCell ref="M60:M61"/>
    <mergeCell ref="M62:M63"/>
    <mergeCell ref="M64:M65"/>
    <mergeCell ref="M46:M47"/>
    <mergeCell ref="M48:M49"/>
  </mergeCells>
  <conditionalFormatting sqref="J38:K69">
    <cfRule type="cellIs" dxfId="68" priority="15" operator="greaterThan">
      <formula>0</formula>
    </cfRule>
  </conditionalFormatting>
  <conditionalFormatting sqref="L70:M71 J37:K69">
    <cfRule type="cellIs" dxfId="67" priority="16" operator="lessThan">
      <formula>0</formula>
    </cfRule>
  </conditionalFormatting>
  <conditionalFormatting sqref="J38:K69">
    <cfRule type="cellIs" dxfId="66" priority="12" operator="greaterThan">
      <formula>0</formula>
    </cfRule>
    <cfRule type="cellIs" dxfId="65" priority="13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H10:I22 H39 I66:I67 H40:I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Resumen anual</vt:lpstr>
      <vt:lpstr>Resumen periodo</vt:lpstr>
      <vt:lpstr>Control Cuota Artesanal XV-IV</vt:lpstr>
      <vt:lpstr>Control Cuota Ind LTP XV-IV</vt:lpstr>
      <vt:lpstr>Control Cuota Licitada V-VIII</vt:lpstr>
      <vt:lpstr>P.Investigacion-Fauna Acomp</vt:lpstr>
      <vt:lpstr>Transa_LtpPep_Langocolorado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2019-02-14T14:36:52Z</dcterms:modified>
</cp:coreProperties>
</file>