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tus\Control_cuota\2023\1_Planillas_control_cuotas\2023\1.- Bentonicos\"/>
    </mc:Choice>
  </mc:AlternateContent>
  <bookViews>
    <workbookView xWindow="-120" yWindow="-120" windowWidth="20730" windowHeight="11160" tabRatio="699"/>
  </bookViews>
  <sheets>
    <sheet name="RESUMEN " sheetId="1" r:id="rId1"/>
    <sheet name="CUOTA ARTESANAL" sheetId="2" r:id="rId2"/>
    <sheet name="CUOTA LTP" sheetId="3" r:id="rId3"/>
    <sheet name="CUOTA LICITADA" sheetId="4" r:id="rId4"/>
    <sheet name="CESIONES INDIVIDUALES" sheetId="6" r:id="rId5"/>
    <sheet name="PESCA INVESTIGACION" sheetId="7" r:id="rId6"/>
    <sheet name="PAG. WEB" sheetId="5" r:id="rId7"/>
    <sheet name="Hoja1" sheetId="8" r:id="rId8"/>
  </sheets>
  <definedNames>
    <definedName name="_xlnm._FilterDatabase" localSheetId="3" hidden="1">'CUOTA LICITADA'!$D$3:$D$82</definedName>
    <definedName name="_xlnm._FilterDatabase" localSheetId="6" hidden="1">'PAG. WEB'!$A$1:$Q$155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82" i="4"/>
  <c r="N82" i="4"/>
  <c r="M82" i="4"/>
  <c r="L82" i="4"/>
  <c r="I82" i="4"/>
  <c r="K82" i="4" s="1"/>
  <c r="H82" i="4"/>
  <c r="G82" i="4"/>
  <c r="F82" i="4"/>
  <c r="L80" i="4"/>
  <c r="M80" i="4"/>
  <c r="N80" i="4"/>
  <c r="P80" i="4" s="1"/>
  <c r="O80" i="4"/>
  <c r="F80" i="4"/>
  <c r="H80" i="4"/>
  <c r="J80" i="4"/>
  <c r="F81" i="4"/>
  <c r="H81" i="4" s="1"/>
  <c r="J81" i="4" s="1"/>
  <c r="E25" i="1"/>
  <c r="F46" i="4"/>
  <c r="H46" i="4" s="1"/>
  <c r="J46" i="4" s="1"/>
  <c r="F47" i="4"/>
  <c r="M46" i="4"/>
  <c r="O46" i="4"/>
  <c r="J82" i="4" l="1"/>
  <c r="H47" i="4"/>
  <c r="J47" i="4" s="1"/>
  <c r="L46" i="4"/>
  <c r="N46" i="4" s="1"/>
  <c r="P46" i="4" s="1"/>
  <c r="I26" i="4"/>
  <c r="K146" i="5" l="1"/>
  <c r="K147" i="5"/>
  <c r="I146" i="5"/>
  <c r="I147" i="5"/>
  <c r="E148" i="5"/>
  <c r="E147" i="5"/>
  <c r="E146" i="5"/>
  <c r="G66" i="4" l="1"/>
  <c r="G32" i="4"/>
  <c r="D5" i="8"/>
  <c r="C5" i="8"/>
  <c r="E4" i="8"/>
  <c r="E3" i="8"/>
  <c r="E5" i="8" l="1"/>
  <c r="F10" i="8" s="1"/>
  <c r="H10" i="8" s="1"/>
  <c r="I58" i="3"/>
  <c r="I56" i="3"/>
  <c r="I55" i="3"/>
  <c r="G10" i="8" l="1"/>
  <c r="I63" i="3"/>
  <c r="I64" i="3"/>
  <c r="I57" i="3"/>
  <c r="N76" i="3"/>
  <c r="M47" i="3"/>
  <c r="K47" i="3"/>
  <c r="J47" i="3"/>
  <c r="H47" i="3"/>
  <c r="I84" i="3"/>
  <c r="I83" i="3"/>
  <c r="I82" i="3"/>
  <c r="I81" i="3"/>
  <c r="I80" i="3"/>
  <c r="I79" i="3"/>
  <c r="I78" i="3"/>
  <c r="I77" i="3"/>
  <c r="I76" i="3"/>
  <c r="I75" i="3"/>
  <c r="I74" i="3"/>
  <c r="I73" i="3"/>
  <c r="L40" i="3"/>
  <c r="L41" i="3"/>
  <c r="L42" i="3"/>
  <c r="L43" i="3"/>
  <c r="L44" i="3"/>
  <c r="L45" i="3"/>
  <c r="L46" i="3"/>
  <c r="L39" i="3"/>
  <c r="I40" i="3"/>
  <c r="I41" i="3"/>
  <c r="I42" i="3"/>
  <c r="I43" i="3"/>
  <c r="I44" i="3"/>
  <c r="I45" i="3"/>
  <c r="I39" i="3"/>
  <c r="F40" i="3"/>
  <c r="F41" i="3"/>
  <c r="F42" i="3"/>
  <c r="F43" i="3"/>
  <c r="F44" i="3"/>
  <c r="F45" i="3"/>
  <c r="F46" i="3"/>
  <c r="F39" i="3"/>
  <c r="C40" i="3"/>
  <c r="C41" i="3"/>
  <c r="C42" i="3"/>
  <c r="C43" i="3"/>
  <c r="C44" i="3"/>
  <c r="C45" i="3"/>
  <c r="C39" i="3"/>
  <c r="B47" i="3"/>
  <c r="E47" i="3"/>
  <c r="D47" i="3"/>
  <c r="G47" i="3"/>
  <c r="I66" i="3"/>
  <c r="I65" i="3"/>
  <c r="I62" i="3"/>
  <c r="I61" i="3"/>
  <c r="I60" i="3"/>
  <c r="I59" i="3"/>
  <c r="N58" i="3"/>
  <c r="I67" i="3" l="1"/>
  <c r="M48" i="3"/>
  <c r="I47" i="3"/>
  <c r="L47" i="3"/>
  <c r="I85" i="3"/>
  <c r="G48" i="3"/>
  <c r="C48" i="3"/>
  <c r="I48" i="3"/>
  <c r="F47" i="3"/>
  <c r="C47" i="3"/>
  <c r="E48" i="3" l="1"/>
  <c r="K48" i="3"/>
  <c r="F38" i="4" l="1"/>
  <c r="H38" i="4" s="1"/>
  <c r="J38" i="4" s="1"/>
  <c r="M38" i="4"/>
  <c r="O38" i="4"/>
  <c r="F39" i="4"/>
  <c r="F78" i="4"/>
  <c r="M78" i="4"/>
  <c r="O78" i="4"/>
  <c r="F79" i="4"/>
  <c r="H144" i="5" s="1"/>
  <c r="H78" i="4" l="1"/>
  <c r="J78" i="4" s="1"/>
  <c r="H143" i="5"/>
  <c r="L38" i="4"/>
  <c r="N38" i="4" s="1"/>
  <c r="P38" i="4" s="1"/>
  <c r="H79" i="4"/>
  <c r="J79" i="4" s="1"/>
  <c r="L78" i="4"/>
  <c r="N78" i="4" s="1"/>
  <c r="P78" i="4" s="1"/>
  <c r="H39" i="4"/>
  <c r="K38" i="4"/>
  <c r="F42" i="4"/>
  <c r="H42" i="4" s="1"/>
  <c r="M42" i="4"/>
  <c r="O42" i="4"/>
  <c r="F43" i="4"/>
  <c r="F76" i="4"/>
  <c r="H146" i="5" s="1"/>
  <c r="M76" i="4"/>
  <c r="I148" i="5" s="1"/>
  <c r="O76" i="4"/>
  <c r="K148" i="5" s="1"/>
  <c r="F77" i="4"/>
  <c r="H147" i="5" s="1"/>
  <c r="Q38" i="4" l="1"/>
  <c r="J39" i="4"/>
  <c r="K39" i="4"/>
  <c r="K42" i="4"/>
  <c r="J42" i="4"/>
  <c r="H43" i="4" s="1"/>
  <c r="J43" i="4" s="1"/>
  <c r="L76" i="4"/>
  <c r="L42" i="4"/>
  <c r="N42" i="4" s="1"/>
  <c r="P42" i="4" s="1"/>
  <c r="H76" i="4"/>
  <c r="J146" i="5" s="1"/>
  <c r="N76" i="4" l="1"/>
  <c r="P76" i="4" s="1"/>
  <c r="L148" i="5" s="1"/>
  <c r="H148" i="5"/>
  <c r="K43" i="4"/>
  <c r="Q42" i="4"/>
  <c r="J76" i="4"/>
  <c r="K76" i="4"/>
  <c r="M146" i="5" s="1"/>
  <c r="H77" i="4" l="1"/>
  <c r="J147" i="5" s="1"/>
  <c r="L146" i="5"/>
  <c r="Q76" i="4"/>
  <c r="M148" i="5" s="1"/>
  <c r="J148" i="5"/>
  <c r="J77" i="4"/>
  <c r="L147" i="5" s="1"/>
  <c r="K77" i="4" l="1"/>
  <c r="M147" i="5" s="1"/>
  <c r="F21" i="4"/>
  <c r="F20" i="4"/>
  <c r="C6" i="4"/>
  <c r="F58" i="4"/>
  <c r="I107" i="5" l="1"/>
  <c r="K107" i="5"/>
  <c r="I108" i="5"/>
  <c r="K108" i="5"/>
  <c r="I110" i="5"/>
  <c r="K110" i="5"/>
  <c r="I111" i="5"/>
  <c r="K111" i="5"/>
  <c r="I113" i="5"/>
  <c r="K113" i="5"/>
  <c r="I114" i="5"/>
  <c r="K114" i="5"/>
  <c r="I116" i="5"/>
  <c r="K116" i="5"/>
  <c r="I117" i="5"/>
  <c r="K117" i="5"/>
  <c r="I119" i="5"/>
  <c r="K119" i="5"/>
  <c r="I120" i="5"/>
  <c r="K120" i="5"/>
  <c r="I122" i="5"/>
  <c r="K122" i="5"/>
  <c r="I123" i="5"/>
  <c r="K123" i="5"/>
  <c r="I125" i="5"/>
  <c r="K125" i="5"/>
  <c r="I126" i="5"/>
  <c r="K126" i="5"/>
  <c r="I128" i="5"/>
  <c r="K128" i="5"/>
  <c r="I129" i="5"/>
  <c r="K129" i="5"/>
  <c r="I131" i="5"/>
  <c r="K131" i="5"/>
  <c r="I132" i="5"/>
  <c r="K132" i="5"/>
  <c r="I134" i="5"/>
  <c r="K134" i="5"/>
  <c r="I135" i="5"/>
  <c r="K135" i="5"/>
  <c r="I137" i="5"/>
  <c r="K137" i="5"/>
  <c r="I138" i="5"/>
  <c r="K138" i="5"/>
  <c r="I140" i="5"/>
  <c r="K140" i="5"/>
  <c r="I141" i="5"/>
  <c r="K141" i="5"/>
  <c r="I143" i="5"/>
  <c r="K143" i="5"/>
  <c r="M143" i="5"/>
  <c r="I144" i="5"/>
  <c r="K144" i="5"/>
  <c r="M144" i="5"/>
  <c r="M145" i="5"/>
  <c r="I149" i="5"/>
  <c r="K149" i="5"/>
  <c r="I150" i="5"/>
  <c r="K150" i="5"/>
  <c r="M151" i="5"/>
  <c r="I152" i="5"/>
  <c r="K152" i="5"/>
  <c r="I153" i="5"/>
  <c r="K153" i="5"/>
  <c r="I62" i="5"/>
  <c r="K62" i="5"/>
  <c r="I63" i="5"/>
  <c r="K63" i="5"/>
  <c r="I65" i="5"/>
  <c r="K65" i="5"/>
  <c r="I66" i="5"/>
  <c r="K66" i="5"/>
  <c r="I68" i="5"/>
  <c r="K68" i="5"/>
  <c r="I69" i="5"/>
  <c r="K69" i="5"/>
  <c r="I71" i="5"/>
  <c r="K71" i="5"/>
  <c r="I72" i="5"/>
  <c r="K72" i="5"/>
  <c r="I74" i="5"/>
  <c r="K74" i="5"/>
  <c r="I75" i="5"/>
  <c r="K75" i="5"/>
  <c r="I77" i="5"/>
  <c r="K77" i="5"/>
  <c r="I78" i="5"/>
  <c r="K78" i="5"/>
  <c r="I80" i="5"/>
  <c r="K80" i="5"/>
  <c r="I81" i="5"/>
  <c r="K81" i="5"/>
  <c r="I83" i="5"/>
  <c r="K83" i="5"/>
  <c r="I84" i="5"/>
  <c r="K84" i="5"/>
  <c r="I86" i="5"/>
  <c r="K86" i="5"/>
  <c r="I87" i="5"/>
  <c r="K87" i="5"/>
  <c r="I89" i="5"/>
  <c r="K89" i="5"/>
  <c r="I90" i="5"/>
  <c r="K90" i="5"/>
  <c r="I92" i="5"/>
  <c r="K92" i="5"/>
  <c r="I93" i="5"/>
  <c r="K93" i="5"/>
  <c r="I95" i="5"/>
  <c r="K95" i="5"/>
  <c r="I96" i="5"/>
  <c r="K96" i="5"/>
  <c r="I98" i="5"/>
  <c r="K98" i="5"/>
  <c r="M98" i="5"/>
  <c r="I99" i="5"/>
  <c r="K99" i="5"/>
  <c r="M99" i="5"/>
  <c r="M100" i="5"/>
  <c r="I101" i="5"/>
  <c r="K101" i="5"/>
  <c r="I102" i="5"/>
  <c r="K102" i="5"/>
  <c r="I104" i="5"/>
  <c r="K104" i="5"/>
  <c r="I105" i="5"/>
  <c r="K105" i="5"/>
  <c r="F19" i="4"/>
  <c r="F17" i="4"/>
  <c r="F18" i="4"/>
  <c r="F16" i="4"/>
  <c r="B11" i="4" l="1"/>
  <c r="B3" i="2"/>
  <c r="G11" i="7" l="1"/>
  <c r="H11" i="7"/>
  <c r="F6" i="7"/>
  <c r="I6" i="7" l="1"/>
  <c r="O152" i="5" l="1"/>
  <c r="O153" i="5"/>
  <c r="O154" i="5"/>
  <c r="E154" i="5"/>
  <c r="E153" i="5"/>
  <c r="E152" i="5"/>
  <c r="O104" i="5"/>
  <c r="O105" i="5"/>
  <c r="O106" i="5"/>
  <c r="E106" i="5"/>
  <c r="E105" i="5"/>
  <c r="E104" i="5"/>
  <c r="F74" i="4"/>
  <c r="H74" i="4" s="1"/>
  <c r="J152" i="5" s="1"/>
  <c r="M74" i="4"/>
  <c r="I154" i="5" s="1"/>
  <c r="O74" i="4"/>
  <c r="K154" i="5" s="1"/>
  <c r="F75" i="4"/>
  <c r="H153" i="5" s="1"/>
  <c r="F40" i="4"/>
  <c r="H40" i="4" s="1"/>
  <c r="J104" i="5" s="1"/>
  <c r="M40" i="4"/>
  <c r="I106" i="5" s="1"/>
  <c r="O40" i="4"/>
  <c r="K106" i="5" s="1"/>
  <c r="F41" i="4"/>
  <c r="H105" i="5" s="1"/>
  <c r="L40" i="4" l="1"/>
  <c r="H104" i="5"/>
  <c r="H152" i="5"/>
  <c r="L74" i="4"/>
  <c r="J74" i="4"/>
  <c r="L152" i="5" s="1"/>
  <c r="K74" i="4"/>
  <c r="M152" i="5" s="1"/>
  <c r="J40" i="4"/>
  <c r="L104" i="5" s="1"/>
  <c r="K40" i="4"/>
  <c r="M104" i="5" s="1"/>
  <c r="H41" i="4" l="1"/>
  <c r="K41" i="4" s="1"/>
  <c r="M105" i="5" s="1"/>
  <c r="N74" i="4"/>
  <c r="H154" i="5"/>
  <c r="H75" i="4"/>
  <c r="J153" i="5" s="1"/>
  <c r="N40" i="4"/>
  <c r="J106" i="5" s="1"/>
  <c r="H106" i="5"/>
  <c r="Q74" i="4" l="1"/>
  <c r="M154" i="5" s="1"/>
  <c r="J154" i="5"/>
  <c r="J41" i="4"/>
  <c r="L105" i="5" s="1"/>
  <c r="J105" i="5"/>
  <c r="J75" i="4"/>
  <c r="L153" i="5" s="1"/>
  <c r="P74" i="4"/>
  <c r="L154" i="5" s="1"/>
  <c r="P40" i="4"/>
  <c r="L106" i="5" s="1"/>
  <c r="Q40" i="4"/>
  <c r="M106" i="5" s="1"/>
  <c r="K75" i="4"/>
  <c r="M153" i="5" s="1"/>
  <c r="E151" i="5"/>
  <c r="E150" i="5"/>
  <c r="E149" i="5"/>
  <c r="O146" i="5"/>
  <c r="O147" i="5"/>
  <c r="O148" i="5"/>
  <c r="O149" i="5"/>
  <c r="O150" i="5"/>
  <c r="O151" i="5"/>
  <c r="F30" i="3"/>
  <c r="O103" i="5"/>
  <c r="O102" i="5"/>
  <c r="O101" i="5"/>
  <c r="E100" i="5"/>
  <c r="E103" i="5"/>
  <c r="E102" i="5"/>
  <c r="E101" i="5"/>
  <c r="F72" i="4"/>
  <c r="H72" i="4" s="1"/>
  <c r="J149" i="5" s="1"/>
  <c r="M72" i="4"/>
  <c r="I151" i="5" s="1"/>
  <c r="O72" i="4"/>
  <c r="K151" i="5" s="1"/>
  <c r="F73" i="4"/>
  <c r="J101" i="5"/>
  <c r="I103" i="5"/>
  <c r="K103" i="5"/>
  <c r="H102" i="5"/>
  <c r="J4" i="8"/>
  <c r="J3" i="8"/>
  <c r="I5" i="8"/>
  <c r="H5" i="8"/>
  <c r="H101" i="5" l="1"/>
  <c r="L72" i="4"/>
  <c r="N72" i="4" s="1"/>
  <c r="H150" i="5"/>
  <c r="H149" i="5"/>
  <c r="J72" i="4"/>
  <c r="L149" i="5" s="1"/>
  <c r="K72" i="4"/>
  <c r="M149" i="5" s="1"/>
  <c r="M101" i="5"/>
  <c r="L101" i="5"/>
  <c r="J5" i="8"/>
  <c r="P72" i="4" l="1"/>
  <c r="L151" i="5" s="1"/>
  <c r="J151" i="5"/>
  <c r="E30" i="3"/>
  <c r="G30" i="3" s="1"/>
  <c r="J102" i="5"/>
  <c r="H103" i="5"/>
  <c r="H151" i="5"/>
  <c r="H73" i="4"/>
  <c r="J150" i="5" s="1"/>
  <c r="H15" i="1"/>
  <c r="G14" i="1"/>
  <c r="M103" i="5" l="1"/>
  <c r="J103" i="5"/>
  <c r="M102" i="5"/>
  <c r="L102" i="5"/>
  <c r="L103" i="5"/>
  <c r="K73" i="4"/>
  <c r="M150" i="5" s="1"/>
  <c r="J73" i="4"/>
  <c r="L150" i="5" s="1"/>
  <c r="M34" i="4"/>
  <c r="I94" i="5" s="1"/>
  <c r="O34" i="4"/>
  <c r="K94" i="5" s="1"/>
  <c r="F35" i="4"/>
  <c r="F36" i="4"/>
  <c r="H27" i="1" l="1"/>
  <c r="H14" i="1"/>
  <c r="M6" i="7" l="1"/>
  <c r="L6" i="7"/>
  <c r="I11" i="7"/>
  <c r="F11" i="7"/>
  <c r="E11" i="7"/>
  <c r="K6" i="7" s="1"/>
  <c r="K11" i="7" s="1"/>
  <c r="D11" i="7"/>
  <c r="J6" i="7" l="1"/>
  <c r="J11" i="7" s="1"/>
  <c r="M11" i="7"/>
  <c r="L11" i="7"/>
  <c r="F7" i="6"/>
  <c r="E7" i="6"/>
  <c r="F15" i="1" s="1"/>
  <c r="G15" i="1" s="1"/>
  <c r="H6" i="6"/>
  <c r="I15" i="1" l="1"/>
  <c r="G7" i="6"/>
  <c r="H7" i="6"/>
  <c r="F21" i="2" l="1"/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55" i="5"/>
  <c r="O2" i="5"/>
  <c r="B3" i="3" l="1"/>
  <c r="B22" i="1" l="1"/>
  <c r="E145" i="5" l="1"/>
  <c r="E144" i="5"/>
  <c r="E142" i="5"/>
  <c r="E141" i="5"/>
  <c r="E139" i="5"/>
  <c r="E138" i="5"/>
  <c r="E136" i="5"/>
  <c r="E135" i="5"/>
  <c r="E133" i="5"/>
  <c r="E132" i="5"/>
  <c r="E130" i="5"/>
  <c r="E129" i="5"/>
  <c r="E127" i="5"/>
  <c r="E126" i="5"/>
  <c r="E124" i="5"/>
  <c r="E123" i="5"/>
  <c r="E121" i="5"/>
  <c r="E120" i="5"/>
  <c r="E118" i="5"/>
  <c r="E117" i="5"/>
  <c r="E115" i="5"/>
  <c r="E114" i="5"/>
  <c r="E112" i="5"/>
  <c r="E111" i="5"/>
  <c r="E109" i="5"/>
  <c r="E108" i="5"/>
  <c r="E143" i="5"/>
  <c r="E110" i="5"/>
  <c r="E113" i="5"/>
  <c r="E116" i="5"/>
  <c r="E119" i="5"/>
  <c r="E122" i="5"/>
  <c r="E125" i="5"/>
  <c r="E128" i="5"/>
  <c r="E131" i="5"/>
  <c r="E134" i="5"/>
  <c r="E137" i="5"/>
  <c r="E140" i="5"/>
  <c r="E107" i="5"/>
  <c r="E91" i="5"/>
  <c r="E90" i="5"/>
  <c r="E99" i="5"/>
  <c r="E97" i="5"/>
  <c r="E96" i="5"/>
  <c r="E94" i="5"/>
  <c r="E93" i="5"/>
  <c r="E88" i="5"/>
  <c r="E87" i="5"/>
  <c r="E85" i="5"/>
  <c r="E84" i="5"/>
  <c r="E82" i="5"/>
  <c r="E81" i="5"/>
  <c r="E79" i="5"/>
  <c r="E78" i="5"/>
  <c r="E76" i="5"/>
  <c r="E75" i="5"/>
  <c r="E73" i="5"/>
  <c r="E72" i="5"/>
  <c r="E70" i="5"/>
  <c r="E69" i="5"/>
  <c r="E67" i="5"/>
  <c r="E66" i="5"/>
  <c r="E64" i="5"/>
  <c r="E63" i="5"/>
  <c r="E98" i="5"/>
  <c r="E65" i="5"/>
  <c r="E68" i="5"/>
  <c r="E71" i="5"/>
  <c r="E74" i="5"/>
  <c r="E77" i="5"/>
  <c r="E80" i="5"/>
  <c r="E83" i="5"/>
  <c r="E86" i="5"/>
  <c r="E89" i="5"/>
  <c r="E92" i="5"/>
  <c r="E95" i="5"/>
  <c r="E62" i="5"/>
  <c r="E60" i="5"/>
  <c r="E59" i="5"/>
  <c r="E57" i="5"/>
  <c r="E56" i="5"/>
  <c r="E54" i="5"/>
  <c r="E53" i="5"/>
  <c r="E51" i="5"/>
  <c r="E50" i="5"/>
  <c r="E48" i="5"/>
  <c r="E47" i="5"/>
  <c r="E45" i="5"/>
  <c r="E44" i="5"/>
  <c r="I43" i="5"/>
  <c r="K43" i="5"/>
  <c r="I44" i="5"/>
  <c r="K44" i="5"/>
  <c r="I46" i="5"/>
  <c r="K46" i="5"/>
  <c r="I47" i="5"/>
  <c r="K47" i="5"/>
  <c r="I49" i="5"/>
  <c r="K49" i="5"/>
  <c r="I50" i="5"/>
  <c r="K50" i="5"/>
  <c r="I52" i="5"/>
  <c r="K52" i="5"/>
  <c r="I53" i="5"/>
  <c r="K53" i="5"/>
  <c r="I55" i="5"/>
  <c r="K55" i="5"/>
  <c r="I56" i="5"/>
  <c r="K56" i="5"/>
  <c r="I58" i="5"/>
  <c r="K58" i="5"/>
  <c r="I59" i="5"/>
  <c r="K59" i="5"/>
  <c r="E58" i="5"/>
  <c r="E46" i="5"/>
  <c r="E49" i="5"/>
  <c r="E52" i="5"/>
  <c r="E55" i="5"/>
  <c r="E43" i="5"/>
  <c r="E42" i="5"/>
  <c r="E41" i="5"/>
  <c r="E39" i="5"/>
  <c r="E38" i="5"/>
  <c r="E36" i="5"/>
  <c r="E35" i="5"/>
  <c r="E33" i="5"/>
  <c r="E32" i="5"/>
  <c r="E30" i="5"/>
  <c r="E29" i="5"/>
  <c r="E27" i="5"/>
  <c r="I25" i="5"/>
  <c r="K25" i="5"/>
  <c r="I26" i="5"/>
  <c r="K26" i="5"/>
  <c r="I28" i="5"/>
  <c r="K28" i="5"/>
  <c r="I29" i="5"/>
  <c r="K29" i="5"/>
  <c r="I31" i="5"/>
  <c r="K31" i="5"/>
  <c r="I32" i="5"/>
  <c r="K32" i="5"/>
  <c r="I34" i="5"/>
  <c r="K34" i="5"/>
  <c r="I35" i="5"/>
  <c r="K35" i="5"/>
  <c r="I37" i="5"/>
  <c r="K37" i="5"/>
  <c r="I38" i="5"/>
  <c r="K38" i="5"/>
  <c r="I40" i="5"/>
  <c r="K40" i="5"/>
  <c r="I41" i="5"/>
  <c r="K41" i="5"/>
  <c r="E26" i="5"/>
  <c r="E28" i="5"/>
  <c r="E31" i="5"/>
  <c r="E34" i="5"/>
  <c r="E37" i="5"/>
  <c r="E40" i="5"/>
  <c r="E25" i="5"/>
  <c r="N24" i="5"/>
  <c r="I23" i="5"/>
  <c r="K23" i="5"/>
  <c r="N23" i="5"/>
  <c r="H23" i="5"/>
  <c r="I21" i="5"/>
  <c r="K21" i="5"/>
  <c r="N21" i="5"/>
  <c r="H21" i="5"/>
  <c r="I20" i="5"/>
  <c r="K20" i="5"/>
  <c r="N20" i="5"/>
  <c r="H20" i="5"/>
  <c r="E22" i="5"/>
  <c r="E21" i="5"/>
  <c r="E20" i="5"/>
  <c r="I18" i="5"/>
  <c r="K18" i="5"/>
  <c r="N18" i="5"/>
  <c r="H18" i="5"/>
  <c r="I17" i="5"/>
  <c r="K17" i="5"/>
  <c r="N17" i="5"/>
  <c r="H17" i="5"/>
  <c r="E19" i="5"/>
  <c r="E18" i="5"/>
  <c r="E17" i="5"/>
  <c r="I15" i="5"/>
  <c r="K15" i="5"/>
  <c r="N15" i="5"/>
  <c r="H15" i="5"/>
  <c r="I14" i="5"/>
  <c r="K14" i="5"/>
  <c r="N14" i="5"/>
  <c r="H14" i="5"/>
  <c r="E16" i="5"/>
  <c r="E15" i="5"/>
  <c r="E14" i="5"/>
  <c r="I12" i="5"/>
  <c r="K12" i="5"/>
  <c r="N12" i="5"/>
  <c r="H12" i="5"/>
  <c r="I11" i="5"/>
  <c r="K11" i="5"/>
  <c r="N11" i="5"/>
  <c r="H11" i="5"/>
  <c r="E13" i="5"/>
  <c r="E12" i="5"/>
  <c r="E11" i="5"/>
  <c r="I9" i="5"/>
  <c r="K9" i="5"/>
  <c r="N9" i="5"/>
  <c r="H9" i="5"/>
  <c r="I8" i="5"/>
  <c r="K8" i="5"/>
  <c r="N8" i="5"/>
  <c r="H8" i="5"/>
  <c r="E10" i="5"/>
  <c r="E9" i="5"/>
  <c r="E8" i="5"/>
  <c r="I6" i="5"/>
  <c r="K6" i="5"/>
  <c r="N6" i="5"/>
  <c r="H6" i="5"/>
  <c r="I5" i="5"/>
  <c r="K5" i="5"/>
  <c r="N5" i="5"/>
  <c r="H5" i="5"/>
  <c r="N3" i="5"/>
  <c r="I3" i="5"/>
  <c r="K3" i="5"/>
  <c r="H3" i="5"/>
  <c r="I2" i="5"/>
  <c r="K2" i="5"/>
  <c r="N2" i="5"/>
  <c r="H2" i="5"/>
  <c r="G27" i="1" l="1"/>
  <c r="G28" i="1"/>
  <c r="I28" i="1" s="1"/>
  <c r="J27" i="1" l="1"/>
  <c r="I27" i="1"/>
  <c r="J28" i="1"/>
  <c r="J14" i="1"/>
  <c r="M16" i="4"/>
  <c r="I67" i="5" s="1"/>
  <c r="O16" i="4"/>
  <c r="K67" i="5" s="1"/>
  <c r="M18" i="4"/>
  <c r="I70" i="5" s="1"/>
  <c r="O18" i="4"/>
  <c r="K70" i="5" s="1"/>
  <c r="M20" i="4"/>
  <c r="I73" i="5" s="1"/>
  <c r="O20" i="4"/>
  <c r="K73" i="5" s="1"/>
  <c r="M22" i="4"/>
  <c r="I76" i="5" s="1"/>
  <c r="O22" i="4"/>
  <c r="K76" i="5" s="1"/>
  <c r="M24" i="4"/>
  <c r="I79" i="5" s="1"/>
  <c r="O24" i="4"/>
  <c r="K79" i="5" s="1"/>
  <c r="M26" i="4"/>
  <c r="I82" i="5" s="1"/>
  <c r="O26" i="4"/>
  <c r="K82" i="5" s="1"/>
  <c r="M28" i="4"/>
  <c r="I85" i="5" s="1"/>
  <c r="O28" i="4"/>
  <c r="K85" i="5" s="1"/>
  <c r="M30" i="4"/>
  <c r="I88" i="5" s="1"/>
  <c r="O30" i="4"/>
  <c r="K88" i="5" s="1"/>
  <c r="M32" i="4"/>
  <c r="I91" i="5" s="1"/>
  <c r="O32" i="4"/>
  <c r="K91" i="5" s="1"/>
  <c r="M36" i="4"/>
  <c r="I97" i="5" s="1"/>
  <c r="O36" i="4"/>
  <c r="K97" i="5" s="1"/>
  <c r="M44" i="4"/>
  <c r="I100" i="5" s="1"/>
  <c r="O44" i="4"/>
  <c r="K100" i="5" s="1"/>
  <c r="M48" i="4"/>
  <c r="I109" i="5" s="1"/>
  <c r="O48" i="4"/>
  <c r="K109" i="5" s="1"/>
  <c r="M50" i="4"/>
  <c r="I112" i="5" s="1"/>
  <c r="O50" i="4"/>
  <c r="K112" i="5" s="1"/>
  <c r="M52" i="4"/>
  <c r="I115" i="5" s="1"/>
  <c r="O52" i="4"/>
  <c r="K115" i="5" s="1"/>
  <c r="M54" i="4"/>
  <c r="I118" i="5" s="1"/>
  <c r="O54" i="4"/>
  <c r="K118" i="5" s="1"/>
  <c r="M56" i="4"/>
  <c r="I121" i="5" s="1"/>
  <c r="O56" i="4"/>
  <c r="K121" i="5" s="1"/>
  <c r="M58" i="4"/>
  <c r="I124" i="5" s="1"/>
  <c r="O58" i="4"/>
  <c r="K124" i="5" s="1"/>
  <c r="M60" i="4"/>
  <c r="I127" i="5" s="1"/>
  <c r="O60" i="4"/>
  <c r="K127" i="5" s="1"/>
  <c r="M62" i="4"/>
  <c r="I130" i="5" s="1"/>
  <c r="O62" i="4"/>
  <c r="K130" i="5" s="1"/>
  <c r="M64" i="4"/>
  <c r="I133" i="5" s="1"/>
  <c r="O64" i="4"/>
  <c r="K133" i="5" s="1"/>
  <c r="M66" i="4"/>
  <c r="I136" i="5" s="1"/>
  <c r="O66" i="4"/>
  <c r="K136" i="5" s="1"/>
  <c r="M68" i="4"/>
  <c r="I139" i="5" s="1"/>
  <c r="O68" i="4"/>
  <c r="K139" i="5" s="1"/>
  <c r="M70" i="4"/>
  <c r="I142" i="5" s="1"/>
  <c r="O70" i="4"/>
  <c r="K142" i="5" s="1"/>
  <c r="I145" i="5"/>
  <c r="K145" i="5"/>
  <c r="O14" i="4"/>
  <c r="M14" i="4"/>
  <c r="I64" i="5" s="1"/>
  <c r="K64" i="5" l="1"/>
  <c r="O82" i="4"/>
  <c r="P82" i="4" s="1"/>
  <c r="I155" i="5"/>
  <c r="F26" i="1"/>
  <c r="H26" i="1"/>
  <c r="I14" i="1"/>
  <c r="H25" i="1"/>
  <c r="F25" i="1"/>
  <c r="F50" i="4"/>
  <c r="F51" i="4"/>
  <c r="H111" i="5" s="1"/>
  <c r="F52" i="4"/>
  <c r="F53" i="4"/>
  <c r="H114" i="5" s="1"/>
  <c r="F54" i="4"/>
  <c r="F55" i="4"/>
  <c r="H117" i="5" s="1"/>
  <c r="F56" i="4"/>
  <c r="F57" i="4"/>
  <c r="H120" i="5" s="1"/>
  <c r="F59" i="4"/>
  <c r="H123" i="5" s="1"/>
  <c r="F60" i="4"/>
  <c r="F61" i="4"/>
  <c r="H126" i="5" s="1"/>
  <c r="F62" i="4"/>
  <c r="F63" i="4"/>
  <c r="H129" i="5" s="1"/>
  <c r="F64" i="4"/>
  <c r="F65" i="4"/>
  <c r="H132" i="5" s="1"/>
  <c r="F66" i="4"/>
  <c r="F67" i="4"/>
  <c r="H135" i="5" s="1"/>
  <c r="F68" i="4"/>
  <c r="F69" i="4"/>
  <c r="F70" i="4"/>
  <c r="F71" i="4"/>
  <c r="H141" i="5" s="1"/>
  <c r="F49" i="4"/>
  <c r="H108" i="5" s="1"/>
  <c r="F48" i="4"/>
  <c r="F45" i="4"/>
  <c r="H99" i="5" s="1"/>
  <c r="F44" i="4"/>
  <c r="H66" i="5"/>
  <c r="H69" i="5"/>
  <c r="H72" i="5"/>
  <c r="F22" i="4"/>
  <c r="F23" i="4"/>
  <c r="H75" i="5" s="1"/>
  <c r="F24" i="4"/>
  <c r="F25" i="4"/>
  <c r="H78" i="5" s="1"/>
  <c r="F26" i="4"/>
  <c r="F27" i="4"/>
  <c r="F28" i="4"/>
  <c r="F29" i="4"/>
  <c r="H84" i="5" s="1"/>
  <c r="F30" i="4"/>
  <c r="F31" i="4"/>
  <c r="H87" i="5" s="1"/>
  <c r="F32" i="4"/>
  <c r="F33" i="4"/>
  <c r="H90" i="5" s="1"/>
  <c r="F34" i="4"/>
  <c r="H93" i="5"/>
  <c r="F37" i="4"/>
  <c r="H96" i="5" s="1"/>
  <c r="F15" i="4"/>
  <c r="F14" i="4"/>
  <c r="H26" i="4" l="1"/>
  <c r="J80" i="5" s="1"/>
  <c r="H81" i="5"/>
  <c r="L34" i="4"/>
  <c r="N34" i="4" s="1"/>
  <c r="H34" i="4"/>
  <c r="F29" i="1"/>
  <c r="H83" i="5"/>
  <c r="H28" i="4"/>
  <c r="J83" i="5" s="1"/>
  <c r="L28" i="4"/>
  <c r="H71" i="5"/>
  <c r="H20" i="4"/>
  <c r="J71" i="5" s="1"/>
  <c r="L20" i="4"/>
  <c r="H140" i="5"/>
  <c r="H70" i="4"/>
  <c r="J140" i="5" s="1"/>
  <c r="L70" i="4"/>
  <c r="H116" i="5"/>
  <c r="H54" i="4"/>
  <c r="J116" i="5" s="1"/>
  <c r="L54" i="4"/>
  <c r="H98" i="5"/>
  <c r="H44" i="4"/>
  <c r="J98" i="5" s="1"/>
  <c r="L44" i="4"/>
  <c r="H138" i="5"/>
  <c r="H89" i="5"/>
  <c r="H32" i="4"/>
  <c r="J89" i="5" s="1"/>
  <c r="L32" i="4"/>
  <c r="H128" i="5"/>
  <c r="H62" i="4"/>
  <c r="J128" i="5" s="1"/>
  <c r="L62" i="4"/>
  <c r="H110" i="5"/>
  <c r="L50" i="4"/>
  <c r="H50" i="4"/>
  <c r="J110" i="5" s="1"/>
  <c r="H62" i="5"/>
  <c r="H14" i="4"/>
  <c r="J62" i="5" s="1"/>
  <c r="L14" i="4"/>
  <c r="H63" i="5"/>
  <c r="H92" i="5"/>
  <c r="H86" i="5"/>
  <c r="H30" i="4"/>
  <c r="J86" i="5" s="1"/>
  <c r="L30" i="4"/>
  <c r="H80" i="5"/>
  <c r="L26" i="4"/>
  <c r="H74" i="5"/>
  <c r="L22" i="4"/>
  <c r="H22" i="4"/>
  <c r="J74" i="5" s="1"/>
  <c r="H68" i="5"/>
  <c r="H18" i="4"/>
  <c r="J68" i="5" s="1"/>
  <c r="L18" i="4"/>
  <c r="J143" i="5"/>
  <c r="H137" i="5"/>
  <c r="L68" i="4"/>
  <c r="H68" i="4"/>
  <c r="J137" i="5" s="1"/>
  <c r="H131" i="5"/>
  <c r="L64" i="4"/>
  <c r="H64" i="4"/>
  <c r="J131" i="5" s="1"/>
  <c r="H125" i="5"/>
  <c r="H60" i="4"/>
  <c r="J125" i="5" s="1"/>
  <c r="L60" i="4"/>
  <c r="H119" i="5"/>
  <c r="H56" i="4"/>
  <c r="J119" i="5" s="1"/>
  <c r="L56" i="4"/>
  <c r="H113" i="5"/>
  <c r="H52" i="4"/>
  <c r="J113" i="5" s="1"/>
  <c r="L52" i="4"/>
  <c r="H95" i="5"/>
  <c r="H36" i="4"/>
  <c r="J95" i="5" s="1"/>
  <c r="L36" i="4"/>
  <c r="H77" i="5"/>
  <c r="H24" i="4"/>
  <c r="J77" i="5" s="1"/>
  <c r="L24" i="4"/>
  <c r="H65" i="5"/>
  <c r="H16" i="4"/>
  <c r="J65" i="5" s="1"/>
  <c r="L16" i="4"/>
  <c r="H134" i="5"/>
  <c r="L66" i="4"/>
  <c r="H66" i="4"/>
  <c r="J134" i="5" s="1"/>
  <c r="H122" i="5"/>
  <c r="L58" i="4"/>
  <c r="H58" i="4"/>
  <c r="J122" i="5" s="1"/>
  <c r="H107" i="5"/>
  <c r="H48" i="4"/>
  <c r="J107" i="5" s="1"/>
  <c r="L48" i="4"/>
  <c r="K155" i="5"/>
  <c r="H29" i="1"/>
  <c r="D6" i="4"/>
  <c r="E5" i="4"/>
  <c r="E4" i="4"/>
  <c r="P34" i="4" l="1"/>
  <c r="L94" i="5" s="1"/>
  <c r="J94" i="5"/>
  <c r="J34" i="4"/>
  <c r="J92" i="5"/>
  <c r="J48" i="4"/>
  <c r="L107" i="5" s="1"/>
  <c r="K48" i="4"/>
  <c r="M107" i="5" s="1"/>
  <c r="H67" i="5"/>
  <c r="N16" i="4"/>
  <c r="J67" i="5" s="1"/>
  <c r="N56" i="4"/>
  <c r="J121" i="5" s="1"/>
  <c r="H121" i="5"/>
  <c r="L143" i="5"/>
  <c r="H94" i="5"/>
  <c r="K50" i="4"/>
  <c r="M110" i="5" s="1"/>
  <c r="J50" i="4"/>
  <c r="L110" i="5" s="1"/>
  <c r="K70" i="4"/>
  <c r="M140" i="5" s="1"/>
  <c r="J70" i="4"/>
  <c r="L140" i="5" s="1"/>
  <c r="K66" i="4"/>
  <c r="M134" i="5" s="1"/>
  <c r="J66" i="4"/>
  <c r="L134" i="5" s="1"/>
  <c r="J16" i="4"/>
  <c r="L65" i="5" s="1"/>
  <c r="K16" i="4"/>
  <c r="M65" i="5" s="1"/>
  <c r="N52" i="4"/>
  <c r="J115" i="5" s="1"/>
  <c r="H115" i="5"/>
  <c r="J56" i="4"/>
  <c r="L119" i="5" s="1"/>
  <c r="K56" i="4"/>
  <c r="M119" i="5" s="1"/>
  <c r="K68" i="4"/>
  <c r="M137" i="5" s="1"/>
  <c r="J68" i="4"/>
  <c r="L137" i="5" s="1"/>
  <c r="J145" i="5"/>
  <c r="H145" i="5"/>
  <c r="K26" i="4"/>
  <c r="M80" i="5" s="1"/>
  <c r="J26" i="4"/>
  <c r="K30" i="4"/>
  <c r="M86" i="5" s="1"/>
  <c r="J30" i="4"/>
  <c r="L86" i="5" s="1"/>
  <c r="J14" i="4"/>
  <c r="L62" i="5" s="1"/>
  <c r="K14" i="4"/>
  <c r="M62" i="5" s="1"/>
  <c r="H112" i="5"/>
  <c r="N50" i="4"/>
  <c r="J112" i="5" s="1"/>
  <c r="H100" i="5"/>
  <c r="N44" i="4"/>
  <c r="J100" i="5" s="1"/>
  <c r="K54" i="4"/>
  <c r="M116" i="5" s="1"/>
  <c r="J54" i="4"/>
  <c r="L116" i="5" s="1"/>
  <c r="H85" i="5"/>
  <c r="N28" i="4"/>
  <c r="J85" i="5" s="1"/>
  <c r="J60" i="4"/>
  <c r="L125" i="5" s="1"/>
  <c r="K60" i="4"/>
  <c r="M125" i="5" s="1"/>
  <c r="K18" i="4"/>
  <c r="M68" i="5" s="1"/>
  <c r="J18" i="4"/>
  <c r="L68" i="5" s="1"/>
  <c r="H64" i="5"/>
  <c r="N14" i="4"/>
  <c r="J64" i="5" s="1"/>
  <c r="K62" i="4"/>
  <c r="M128" i="5" s="1"/>
  <c r="J62" i="4"/>
  <c r="L128" i="5" s="1"/>
  <c r="K58" i="4"/>
  <c r="M122" i="5" s="1"/>
  <c r="J58" i="4"/>
  <c r="L122" i="5" s="1"/>
  <c r="N66" i="4"/>
  <c r="J136" i="5" s="1"/>
  <c r="H136" i="5"/>
  <c r="N36" i="4"/>
  <c r="J97" i="5" s="1"/>
  <c r="H97" i="5"/>
  <c r="J52" i="4"/>
  <c r="L113" i="5" s="1"/>
  <c r="K52" i="4"/>
  <c r="M113" i="5" s="1"/>
  <c r="J64" i="4"/>
  <c r="L131" i="5" s="1"/>
  <c r="K64" i="4"/>
  <c r="M131" i="5" s="1"/>
  <c r="N68" i="4"/>
  <c r="J139" i="5" s="1"/>
  <c r="H139" i="5"/>
  <c r="K22" i="4"/>
  <c r="M74" i="5" s="1"/>
  <c r="J22" i="4"/>
  <c r="L74" i="5" s="1"/>
  <c r="N26" i="4"/>
  <c r="J82" i="5" s="1"/>
  <c r="H82" i="5"/>
  <c r="H91" i="5"/>
  <c r="N32" i="4"/>
  <c r="J91" i="5" s="1"/>
  <c r="J44" i="4"/>
  <c r="L98" i="5" s="1"/>
  <c r="H73" i="5"/>
  <c r="N20" i="4"/>
  <c r="J73" i="5" s="1"/>
  <c r="J28" i="4"/>
  <c r="L83" i="5" s="1"/>
  <c r="K28" i="4"/>
  <c r="M83" i="5" s="1"/>
  <c r="J24" i="4"/>
  <c r="L77" i="5" s="1"/>
  <c r="K24" i="4"/>
  <c r="M77" i="5" s="1"/>
  <c r="N30" i="4"/>
  <c r="J88" i="5" s="1"/>
  <c r="H88" i="5"/>
  <c r="H118" i="5"/>
  <c r="N54" i="4"/>
  <c r="J118" i="5" s="1"/>
  <c r="N48" i="4"/>
  <c r="J109" i="5" s="1"/>
  <c r="H109" i="5"/>
  <c r="G26" i="1"/>
  <c r="H124" i="5"/>
  <c r="N58" i="4"/>
  <c r="J124" i="5" s="1"/>
  <c r="H79" i="5"/>
  <c r="N24" i="4"/>
  <c r="J79" i="5" s="1"/>
  <c r="J36" i="4"/>
  <c r="L95" i="5" s="1"/>
  <c r="K36" i="4"/>
  <c r="M95" i="5" s="1"/>
  <c r="N60" i="4"/>
  <c r="J127" i="5" s="1"/>
  <c r="H127" i="5"/>
  <c r="N64" i="4"/>
  <c r="J133" i="5" s="1"/>
  <c r="H133" i="5"/>
  <c r="H70" i="5"/>
  <c r="N18" i="4"/>
  <c r="J70" i="5" s="1"/>
  <c r="N22" i="4"/>
  <c r="J76" i="5" s="1"/>
  <c r="H76" i="5"/>
  <c r="K34" i="4"/>
  <c r="M92" i="5" s="1"/>
  <c r="H130" i="5"/>
  <c r="N62" i="4"/>
  <c r="J130" i="5" s="1"/>
  <c r="J32" i="4"/>
  <c r="L89" i="5" s="1"/>
  <c r="K32" i="4"/>
  <c r="M89" i="5" s="1"/>
  <c r="N70" i="4"/>
  <c r="J142" i="5" s="1"/>
  <c r="H142" i="5"/>
  <c r="J20" i="4"/>
  <c r="L71" i="5" s="1"/>
  <c r="K20" i="4"/>
  <c r="M71" i="5" s="1"/>
  <c r="E6" i="4"/>
  <c r="H30" i="3"/>
  <c r="K61" i="5" s="1"/>
  <c r="I61" i="5"/>
  <c r="M20" i="2"/>
  <c r="F9" i="1" s="1"/>
  <c r="O20" i="2"/>
  <c r="L20" i="2"/>
  <c r="E9" i="1" s="1"/>
  <c r="G20" i="2"/>
  <c r="J23" i="5" s="1"/>
  <c r="H21" i="2"/>
  <c r="K24" i="5" s="1"/>
  <c r="I24" i="5"/>
  <c r="H35" i="4" l="1"/>
  <c r="L92" i="5"/>
  <c r="H27" i="4"/>
  <c r="J81" i="5" s="1"/>
  <c r="L80" i="5"/>
  <c r="N20" i="2"/>
  <c r="G9" i="1" s="1"/>
  <c r="Q82" i="4"/>
  <c r="H33" i="4"/>
  <c r="J90" i="5" s="1"/>
  <c r="Q26" i="4"/>
  <c r="M82" i="5" s="1"/>
  <c r="P26" i="4"/>
  <c r="L82" i="5" s="1"/>
  <c r="H65" i="4"/>
  <c r="J132" i="5" s="1"/>
  <c r="H59" i="4"/>
  <c r="J123" i="5" s="1"/>
  <c r="P28" i="4"/>
  <c r="L85" i="5" s="1"/>
  <c r="Q28" i="4"/>
  <c r="M85" i="5" s="1"/>
  <c r="H31" i="4"/>
  <c r="J87" i="5" s="1"/>
  <c r="H69" i="4"/>
  <c r="J138" i="5" s="1"/>
  <c r="P70" i="4"/>
  <c r="L142" i="5" s="1"/>
  <c r="Q70" i="4"/>
  <c r="M142" i="5" s="1"/>
  <c r="Q62" i="4"/>
  <c r="M130" i="5" s="1"/>
  <c r="P62" i="4"/>
  <c r="L130" i="5" s="1"/>
  <c r="P22" i="4"/>
  <c r="L76" i="5" s="1"/>
  <c r="Q22" i="4"/>
  <c r="M76" i="5" s="1"/>
  <c r="P64" i="4"/>
  <c r="L133" i="5" s="1"/>
  <c r="Q64" i="4"/>
  <c r="M133" i="5" s="1"/>
  <c r="P58" i="4"/>
  <c r="L124" i="5" s="1"/>
  <c r="Q58" i="4"/>
  <c r="M124" i="5" s="1"/>
  <c r="P48" i="4"/>
  <c r="L109" i="5" s="1"/>
  <c r="Q48" i="4"/>
  <c r="M109" i="5" s="1"/>
  <c r="P30" i="4"/>
  <c r="L88" i="5" s="1"/>
  <c r="Q30" i="4"/>
  <c r="M88" i="5" s="1"/>
  <c r="P32" i="4"/>
  <c r="L91" i="5" s="1"/>
  <c r="Q32" i="4"/>
  <c r="M91" i="5" s="1"/>
  <c r="H23" i="4"/>
  <c r="J75" i="5" s="1"/>
  <c r="P68" i="4"/>
  <c r="L139" i="5" s="1"/>
  <c r="Q68" i="4"/>
  <c r="M139" i="5" s="1"/>
  <c r="P36" i="4"/>
  <c r="L97" i="5" s="1"/>
  <c r="Q36" i="4"/>
  <c r="M97" i="5" s="1"/>
  <c r="P44" i="4"/>
  <c r="L100" i="5" s="1"/>
  <c r="H57" i="4"/>
  <c r="J120" i="5" s="1"/>
  <c r="H51" i="4"/>
  <c r="J111" i="5" s="1"/>
  <c r="Q34" i="4"/>
  <c r="M94" i="5" s="1"/>
  <c r="H25" i="4"/>
  <c r="J78" i="5" s="1"/>
  <c r="H155" i="5"/>
  <c r="I20" i="2"/>
  <c r="Q18" i="4"/>
  <c r="M70" i="5" s="1"/>
  <c r="P18" i="4"/>
  <c r="L70" i="5" s="1"/>
  <c r="H37" i="4"/>
  <c r="J96" i="5" s="1"/>
  <c r="P54" i="4"/>
  <c r="L118" i="5" s="1"/>
  <c r="Q54" i="4"/>
  <c r="M118" i="5" s="1"/>
  <c r="H45" i="4"/>
  <c r="J99" i="5" s="1"/>
  <c r="E29" i="1"/>
  <c r="G29" i="1" s="1"/>
  <c r="G25" i="1"/>
  <c r="H19" i="4"/>
  <c r="J69" i="5" s="1"/>
  <c r="H55" i="4"/>
  <c r="J117" i="5" s="1"/>
  <c r="H15" i="4"/>
  <c r="J63" i="5" s="1"/>
  <c r="H17" i="4"/>
  <c r="J66" i="5" s="1"/>
  <c r="H71" i="4"/>
  <c r="J141" i="5" s="1"/>
  <c r="J144" i="5"/>
  <c r="P56" i="4"/>
  <c r="L121" i="5" s="1"/>
  <c r="Q56" i="4"/>
  <c r="M121" i="5" s="1"/>
  <c r="P20" i="4"/>
  <c r="L73" i="5" s="1"/>
  <c r="Q20" i="4"/>
  <c r="M73" i="5" s="1"/>
  <c r="J20" i="2"/>
  <c r="H21" i="4"/>
  <c r="J72" i="5" s="1"/>
  <c r="P60" i="4"/>
  <c r="L127" i="5" s="1"/>
  <c r="Q60" i="4"/>
  <c r="M127" i="5" s="1"/>
  <c r="P24" i="4"/>
  <c r="L79" i="5" s="1"/>
  <c r="Q24" i="4"/>
  <c r="M79" i="5" s="1"/>
  <c r="I26" i="1"/>
  <c r="J26" i="1"/>
  <c r="H29" i="4"/>
  <c r="J84" i="5" s="1"/>
  <c r="H53" i="4"/>
  <c r="J114" i="5" s="1"/>
  <c r="Q66" i="4"/>
  <c r="M136" i="5" s="1"/>
  <c r="P66" i="4"/>
  <c r="L136" i="5" s="1"/>
  <c r="H63" i="4"/>
  <c r="J129" i="5" s="1"/>
  <c r="P14" i="4"/>
  <c r="L64" i="5" s="1"/>
  <c r="Q14" i="4"/>
  <c r="M64" i="5" s="1"/>
  <c r="H61" i="4"/>
  <c r="J126" i="5" s="1"/>
  <c r="P50" i="4"/>
  <c r="L112" i="5" s="1"/>
  <c r="Q50" i="4"/>
  <c r="M112" i="5" s="1"/>
  <c r="L145" i="5"/>
  <c r="P52" i="4"/>
  <c r="L115" i="5" s="1"/>
  <c r="Q52" i="4"/>
  <c r="M115" i="5" s="1"/>
  <c r="H67" i="4"/>
  <c r="J135" i="5" s="1"/>
  <c r="P16" i="4"/>
  <c r="L67" i="5" s="1"/>
  <c r="Q16" i="4"/>
  <c r="M67" i="5" s="1"/>
  <c r="H49" i="4"/>
  <c r="J108" i="5" s="1"/>
  <c r="L8" i="2"/>
  <c r="M8" i="2"/>
  <c r="O8" i="2"/>
  <c r="L10" i="2"/>
  <c r="M10" i="2"/>
  <c r="O10" i="2"/>
  <c r="L12" i="2"/>
  <c r="M12" i="2"/>
  <c r="I13" i="5" s="1"/>
  <c r="O12" i="2"/>
  <c r="L14" i="2"/>
  <c r="H16" i="5" s="1"/>
  <c r="M14" i="2"/>
  <c r="O14" i="2"/>
  <c r="K16" i="5" s="1"/>
  <c r="L16" i="2"/>
  <c r="M16" i="2"/>
  <c r="I19" i="5" s="1"/>
  <c r="O16" i="2"/>
  <c r="K19" i="5" s="1"/>
  <c r="L18" i="2"/>
  <c r="H22" i="5" s="1"/>
  <c r="M18" i="2"/>
  <c r="O18" i="2"/>
  <c r="K22" i="5" s="1"/>
  <c r="O6" i="2"/>
  <c r="M6" i="2"/>
  <c r="L6" i="2"/>
  <c r="G8" i="2"/>
  <c r="G10" i="2"/>
  <c r="J8" i="5" s="1"/>
  <c r="G12" i="2"/>
  <c r="G14" i="2"/>
  <c r="J14" i="5" s="1"/>
  <c r="G16" i="2"/>
  <c r="G18" i="2"/>
  <c r="J20" i="5" s="1"/>
  <c r="G6" i="2"/>
  <c r="J2" i="5" s="1"/>
  <c r="L8" i="3"/>
  <c r="I30" i="5" s="1"/>
  <c r="N8" i="3"/>
  <c r="K30" i="5" s="1"/>
  <c r="L10" i="3"/>
  <c r="I33" i="5" s="1"/>
  <c r="N10" i="3"/>
  <c r="K33" i="5" s="1"/>
  <c r="L12" i="3"/>
  <c r="I36" i="5" s="1"/>
  <c r="N12" i="3"/>
  <c r="K36" i="5" s="1"/>
  <c r="L14" i="3"/>
  <c r="I39" i="5" s="1"/>
  <c r="N14" i="3"/>
  <c r="K39" i="5" s="1"/>
  <c r="L16" i="3"/>
  <c r="N16" i="3"/>
  <c r="K42" i="5" s="1"/>
  <c r="L18" i="3"/>
  <c r="N18" i="3"/>
  <c r="K45" i="5" s="1"/>
  <c r="L20" i="3"/>
  <c r="I48" i="5" s="1"/>
  <c r="N20" i="3"/>
  <c r="K48" i="5" s="1"/>
  <c r="L22" i="3"/>
  <c r="I51" i="5" s="1"/>
  <c r="N22" i="3"/>
  <c r="K51" i="5" s="1"/>
  <c r="L24" i="3"/>
  <c r="I54" i="5" s="1"/>
  <c r="N24" i="3"/>
  <c r="L26" i="3"/>
  <c r="I57" i="5" s="1"/>
  <c r="N26" i="3"/>
  <c r="K57" i="5" s="1"/>
  <c r="L28" i="3"/>
  <c r="N28" i="3"/>
  <c r="K60" i="5" s="1"/>
  <c r="N6" i="3"/>
  <c r="L6" i="3"/>
  <c r="J35" i="4" l="1"/>
  <c r="L93" i="5" s="1"/>
  <c r="J93" i="5"/>
  <c r="I10" i="2"/>
  <c r="G11" i="2" s="1"/>
  <c r="J9" i="5" s="1"/>
  <c r="I18" i="2"/>
  <c r="G19" i="2" s="1"/>
  <c r="J21" i="5" s="1"/>
  <c r="I14" i="2"/>
  <c r="G15" i="2" s="1"/>
  <c r="I4" i="5"/>
  <c r="F6" i="1"/>
  <c r="M21" i="2"/>
  <c r="N12" i="2"/>
  <c r="Q12" i="2" s="1"/>
  <c r="M13" i="5" s="1"/>
  <c r="H13" i="5"/>
  <c r="J27" i="4"/>
  <c r="L81" i="5" s="1"/>
  <c r="K27" i="4"/>
  <c r="M81" i="5" s="1"/>
  <c r="K55" i="4"/>
  <c r="M117" i="5" s="1"/>
  <c r="J55" i="4"/>
  <c r="L117" i="5" s="1"/>
  <c r="J69" i="4"/>
  <c r="L138" i="5" s="1"/>
  <c r="K69" i="4"/>
  <c r="M138" i="5" s="1"/>
  <c r="N6" i="2"/>
  <c r="K10" i="5"/>
  <c r="H8" i="1"/>
  <c r="I7" i="5"/>
  <c r="F7" i="1"/>
  <c r="J61" i="4"/>
  <c r="L126" i="5" s="1"/>
  <c r="K61" i="4"/>
  <c r="M126" i="5" s="1"/>
  <c r="K29" i="4"/>
  <c r="M84" i="5" s="1"/>
  <c r="J29" i="4"/>
  <c r="L84" i="5" s="1"/>
  <c r="J15" i="4"/>
  <c r="L63" i="5" s="1"/>
  <c r="K15" i="4"/>
  <c r="M63" i="5" s="1"/>
  <c r="J23" i="4"/>
  <c r="L75" i="5" s="1"/>
  <c r="K23" i="4"/>
  <c r="M75" i="5" s="1"/>
  <c r="K35" i="4"/>
  <c r="M93" i="5" s="1"/>
  <c r="K7" i="5"/>
  <c r="H7" i="1"/>
  <c r="J67" i="4"/>
  <c r="L135" i="5" s="1"/>
  <c r="K67" i="4"/>
  <c r="M135" i="5" s="1"/>
  <c r="M23" i="5"/>
  <c r="Q20" i="2"/>
  <c r="J9" i="1" s="1"/>
  <c r="J29" i="1"/>
  <c r="I29" i="1"/>
  <c r="K59" i="4"/>
  <c r="M123" i="5" s="1"/>
  <c r="J59" i="4"/>
  <c r="L123" i="5" s="1"/>
  <c r="K27" i="5"/>
  <c r="H11" i="1"/>
  <c r="I60" i="5"/>
  <c r="I42" i="5"/>
  <c r="I6" i="2"/>
  <c r="I16" i="2"/>
  <c r="J17" i="5"/>
  <c r="I12" i="2"/>
  <c r="J11" i="5"/>
  <c r="I8" i="2"/>
  <c r="J5" i="5"/>
  <c r="K4" i="5"/>
  <c r="H6" i="1"/>
  <c r="O21" i="2"/>
  <c r="N18" i="2"/>
  <c r="J22" i="5" s="1"/>
  <c r="I22" i="5"/>
  <c r="N16" i="2"/>
  <c r="Q16" i="2" s="1"/>
  <c r="M19" i="5" s="1"/>
  <c r="H19" i="5"/>
  <c r="K13" i="5"/>
  <c r="N10" i="2"/>
  <c r="P10" i="2" s="1"/>
  <c r="I10" i="5"/>
  <c r="F8" i="1"/>
  <c r="N8" i="2"/>
  <c r="Q8" i="2" s="1"/>
  <c r="H7" i="5"/>
  <c r="E7" i="1"/>
  <c r="J63" i="4"/>
  <c r="L129" i="5" s="1"/>
  <c r="K63" i="4"/>
  <c r="M129" i="5" s="1"/>
  <c r="J71" i="4"/>
  <c r="L141" i="5" s="1"/>
  <c r="K71" i="4"/>
  <c r="M141" i="5" s="1"/>
  <c r="K19" i="4"/>
  <c r="M69" i="5" s="1"/>
  <c r="J19" i="4"/>
  <c r="L69" i="5" s="1"/>
  <c r="J45" i="4"/>
  <c r="L99" i="5" s="1"/>
  <c r="J57" i="4"/>
  <c r="L120" i="5" s="1"/>
  <c r="K57" i="4"/>
  <c r="M120" i="5" s="1"/>
  <c r="J65" i="4"/>
  <c r="L132" i="5" s="1"/>
  <c r="K65" i="4"/>
  <c r="M132" i="5" s="1"/>
  <c r="I27" i="5"/>
  <c r="F11" i="1"/>
  <c r="L30" i="3"/>
  <c r="N14" i="2"/>
  <c r="J16" i="5" s="1"/>
  <c r="I16" i="5"/>
  <c r="J17" i="4"/>
  <c r="L66" i="5" s="1"/>
  <c r="K17" i="4"/>
  <c r="M66" i="5" s="1"/>
  <c r="J155" i="5"/>
  <c r="M155" i="5"/>
  <c r="L155" i="5"/>
  <c r="I45" i="5"/>
  <c r="F12" i="1"/>
  <c r="J6" i="2"/>
  <c r="M2" i="5" s="1"/>
  <c r="J18" i="2"/>
  <c r="M20" i="5" s="1"/>
  <c r="J14" i="2"/>
  <c r="M14" i="5" s="1"/>
  <c r="J10" i="2"/>
  <c r="M8" i="5" s="1"/>
  <c r="H4" i="5"/>
  <c r="E6" i="1"/>
  <c r="L21" i="2"/>
  <c r="H10" i="5"/>
  <c r="E8" i="1"/>
  <c r="J49" i="4"/>
  <c r="L108" i="5" s="1"/>
  <c r="K49" i="4"/>
  <c r="M108" i="5" s="1"/>
  <c r="J53" i="4"/>
  <c r="L114" i="5" s="1"/>
  <c r="K53" i="4"/>
  <c r="M114" i="5" s="1"/>
  <c r="J21" i="4"/>
  <c r="L72" i="5" s="1"/>
  <c r="K21" i="4"/>
  <c r="M72" i="5" s="1"/>
  <c r="L144" i="5"/>
  <c r="I25" i="1"/>
  <c r="J25" i="1"/>
  <c r="K37" i="4"/>
  <c r="M96" i="5" s="1"/>
  <c r="J37" i="4"/>
  <c r="L96" i="5" s="1"/>
  <c r="L23" i="5"/>
  <c r="P20" i="2"/>
  <c r="I9" i="1" s="1"/>
  <c r="J25" i="4"/>
  <c r="L78" i="5" s="1"/>
  <c r="K25" i="4"/>
  <c r="M78" i="5" s="1"/>
  <c r="K51" i="4"/>
  <c r="M111" i="5" s="1"/>
  <c r="J51" i="4"/>
  <c r="L111" i="5" s="1"/>
  <c r="J31" i="4"/>
  <c r="L87" i="5" s="1"/>
  <c r="K31" i="4"/>
  <c r="M87" i="5" s="1"/>
  <c r="J33" i="4"/>
  <c r="L90" i="5" s="1"/>
  <c r="K33" i="4"/>
  <c r="M90" i="5" s="1"/>
  <c r="K54" i="5"/>
  <c r="N30" i="3"/>
  <c r="H12" i="1"/>
  <c r="J16" i="2"/>
  <c r="M17" i="5" s="1"/>
  <c r="J12" i="2"/>
  <c r="M11" i="5" s="1"/>
  <c r="J8" i="2"/>
  <c r="M5" i="5" s="1"/>
  <c r="E21" i="2"/>
  <c r="Q18" i="2" l="1"/>
  <c r="M22" i="5" s="1"/>
  <c r="L20" i="5"/>
  <c r="P18" i="2"/>
  <c r="L22" i="5" s="1"/>
  <c r="F13" i="1"/>
  <c r="J19" i="2"/>
  <c r="M21" i="5" s="1"/>
  <c r="L8" i="5"/>
  <c r="P14" i="2"/>
  <c r="L16" i="5" s="1"/>
  <c r="I19" i="2"/>
  <c r="L21" i="5" s="1"/>
  <c r="Q14" i="2"/>
  <c r="M16" i="5" s="1"/>
  <c r="Q10" i="2"/>
  <c r="M10" i="5" s="1"/>
  <c r="N21" i="2"/>
  <c r="Q21" i="2" s="1"/>
  <c r="L14" i="5"/>
  <c r="J15" i="5"/>
  <c r="I15" i="2"/>
  <c r="L15" i="5" s="1"/>
  <c r="J15" i="2"/>
  <c r="M15" i="5" s="1"/>
  <c r="H13" i="1"/>
  <c r="F10" i="1"/>
  <c r="M7" i="5"/>
  <c r="J7" i="1"/>
  <c r="P8" i="2"/>
  <c r="J7" i="5"/>
  <c r="G7" i="1"/>
  <c r="L10" i="5"/>
  <c r="G13" i="2"/>
  <c r="L11" i="5"/>
  <c r="I11" i="2"/>
  <c r="L9" i="5" s="1"/>
  <c r="G9" i="2"/>
  <c r="L5" i="5"/>
  <c r="G17" i="2"/>
  <c r="L17" i="5"/>
  <c r="P12" i="2"/>
  <c r="L13" i="5" s="1"/>
  <c r="J13" i="5"/>
  <c r="H24" i="5"/>
  <c r="G21" i="2"/>
  <c r="J11" i="2"/>
  <c r="M9" i="5" s="1"/>
  <c r="E10" i="1"/>
  <c r="J10" i="5"/>
  <c r="G8" i="1"/>
  <c r="P16" i="2"/>
  <c r="L19" i="5" s="1"/>
  <c r="J19" i="5"/>
  <c r="H10" i="1"/>
  <c r="L2" i="5"/>
  <c r="G7" i="2"/>
  <c r="J4" i="5"/>
  <c r="G6" i="1"/>
  <c r="P6" i="2"/>
  <c r="Q6" i="2"/>
  <c r="H44" i="5"/>
  <c r="H56" i="5"/>
  <c r="H50" i="5"/>
  <c r="H35" i="5"/>
  <c r="H29" i="5"/>
  <c r="F16" i="1" l="1"/>
  <c r="H16" i="1"/>
  <c r="P21" i="2"/>
  <c r="J8" i="1"/>
  <c r="H31" i="5"/>
  <c r="K10" i="3"/>
  <c r="G10" i="3"/>
  <c r="H55" i="5"/>
  <c r="K26" i="3"/>
  <c r="G26" i="3"/>
  <c r="L7" i="5"/>
  <c r="I7" i="1"/>
  <c r="H37" i="5"/>
  <c r="K14" i="3"/>
  <c r="G14" i="3"/>
  <c r="H49" i="5"/>
  <c r="G22" i="3"/>
  <c r="K22" i="3"/>
  <c r="L4" i="5"/>
  <c r="I6" i="1"/>
  <c r="J24" i="5"/>
  <c r="I21" i="2"/>
  <c r="L24" i="5" s="1"/>
  <c r="J21" i="2"/>
  <c r="M24" i="5" s="1"/>
  <c r="J6" i="5"/>
  <c r="J9" i="2"/>
  <c r="M6" i="5" s="1"/>
  <c r="I9" i="2"/>
  <c r="L6" i="5" s="1"/>
  <c r="H38" i="5"/>
  <c r="H28" i="5"/>
  <c r="G8" i="3"/>
  <c r="K8" i="3"/>
  <c r="H40" i="5"/>
  <c r="K16" i="3"/>
  <c r="G16" i="3"/>
  <c r="H25" i="5"/>
  <c r="K6" i="3"/>
  <c r="G6" i="3"/>
  <c r="H46" i="5"/>
  <c r="K20" i="3"/>
  <c r="G20" i="3"/>
  <c r="H58" i="5"/>
  <c r="K28" i="3"/>
  <c r="G28" i="3"/>
  <c r="H43" i="5"/>
  <c r="G18" i="3"/>
  <c r="K18" i="3"/>
  <c r="G10" i="1"/>
  <c r="I10" i="1" s="1"/>
  <c r="J18" i="5"/>
  <c r="J17" i="2"/>
  <c r="M18" i="5" s="1"/>
  <c r="I17" i="2"/>
  <c r="L18" i="5" s="1"/>
  <c r="J12" i="5"/>
  <c r="I13" i="2"/>
  <c r="L12" i="5" s="1"/>
  <c r="J13" i="2"/>
  <c r="M12" i="5" s="1"/>
  <c r="H34" i="5"/>
  <c r="G12" i="3"/>
  <c r="K12" i="3"/>
  <c r="H52" i="5"/>
  <c r="K24" i="3"/>
  <c r="G24" i="3"/>
  <c r="H32" i="5"/>
  <c r="H53" i="5"/>
  <c r="H41" i="5"/>
  <c r="H26" i="5"/>
  <c r="H47" i="5"/>
  <c r="H59" i="5"/>
  <c r="M4" i="5"/>
  <c r="J6" i="1"/>
  <c r="J3" i="5"/>
  <c r="I7" i="2"/>
  <c r="L3" i="5" s="1"/>
  <c r="J7" i="2"/>
  <c r="M3" i="5" s="1"/>
  <c r="I8" i="1"/>
  <c r="H45" i="5" l="1"/>
  <c r="E12" i="1"/>
  <c r="M18" i="3"/>
  <c r="J12" i="3"/>
  <c r="M34" i="5" s="1"/>
  <c r="J34" i="5"/>
  <c r="I12" i="3"/>
  <c r="J43" i="5"/>
  <c r="J18" i="3"/>
  <c r="M43" i="5" s="1"/>
  <c r="I18" i="3"/>
  <c r="H61" i="5"/>
  <c r="J16" i="3"/>
  <c r="M40" i="5" s="1"/>
  <c r="J40" i="5"/>
  <c r="I16" i="3"/>
  <c r="J8" i="3"/>
  <c r="M28" i="5" s="1"/>
  <c r="J28" i="5"/>
  <c r="I8" i="3"/>
  <c r="M22" i="3"/>
  <c r="H51" i="5"/>
  <c r="M14" i="3"/>
  <c r="H39" i="5"/>
  <c r="J10" i="1"/>
  <c r="J31" i="5"/>
  <c r="I10" i="3"/>
  <c r="J10" i="3"/>
  <c r="M31" i="5" s="1"/>
  <c r="H60" i="5"/>
  <c r="M28" i="3"/>
  <c r="J37" i="5"/>
  <c r="I14" i="3"/>
  <c r="J14" i="3"/>
  <c r="M37" i="5" s="1"/>
  <c r="J24" i="3"/>
  <c r="M52" i="5" s="1"/>
  <c r="J52" i="5"/>
  <c r="I24" i="3"/>
  <c r="M24" i="3"/>
  <c r="H54" i="5"/>
  <c r="J20" i="3"/>
  <c r="M46" i="5" s="1"/>
  <c r="J46" i="5"/>
  <c r="I20" i="3"/>
  <c r="J25" i="5"/>
  <c r="J6" i="3"/>
  <c r="M25" i="5" s="1"/>
  <c r="I6" i="3"/>
  <c r="H42" i="5"/>
  <c r="M16" i="3"/>
  <c r="J49" i="5"/>
  <c r="I22" i="3"/>
  <c r="J22" i="3"/>
  <c r="M49" i="5" s="1"/>
  <c r="J55" i="5"/>
  <c r="I26" i="3"/>
  <c r="J26" i="3"/>
  <c r="M55" i="5" s="1"/>
  <c r="H33" i="5"/>
  <c r="M10" i="3"/>
  <c r="M12" i="3"/>
  <c r="H36" i="5"/>
  <c r="M8" i="3"/>
  <c r="H30" i="5"/>
  <c r="J28" i="3"/>
  <c r="M58" i="5" s="1"/>
  <c r="J58" i="5"/>
  <c r="I28" i="3"/>
  <c r="M20" i="3"/>
  <c r="H48" i="5"/>
  <c r="H27" i="5"/>
  <c r="K30" i="3"/>
  <c r="M30" i="3" s="1"/>
  <c r="E11" i="1"/>
  <c r="M6" i="3"/>
  <c r="H57" i="5"/>
  <c r="M26" i="3"/>
  <c r="E13" i="1" l="1"/>
  <c r="P30" i="3"/>
  <c r="O30" i="3"/>
  <c r="J36" i="5"/>
  <c r="O12" i="3"/>
  <c r="L36" i="5" s="1"/>
  <c r="P12" i="3"/>
  <c r="M36" i="5" s="1"/>
  <c r="L31" i="5"/>
  <c r="G11" i="3"/>
  <c r="P10" i="3"/>
  <c r="M33" i="5" s="1"/>
  <c r="J33" i="5"/>
  <c r="O10" i="3"/>
  <c r="L33" i="5" s="1"/>
  <c r="J42" i="5"/>
  <c r="P16" i="3"/>
  <c r="M42" i="5" s="1"/>
  <c r="O16" i="3"/>
  <c r="L42" i="5" s="1"/>
  <c r="J60" i="5"/>
  <c r="P28" i="3"/>
  <c r="M60" i="5" s="1"/>
  <c r="O28" i="3"/>
  <c r="L60" i="5" s="1"/>
  <c r="J61" i="5"/>
  <c r="J30" i="3"/>
  <c r="M61" i="5" s="1"/>
  <c r="I30" i="3"/>
  <c r="L61" i="5" s="1"/>
  <c r="P18" i="3"/>
  <c r="J45" i="5"/>
  <c r="G12" i="1"/>
  <c r="O18" i="3"/>
  <c r="P26" i="3"/>
  <c r="M57" i="5" s="1"/>
  <c r="J57" i="5"/>
  <c r="O26" i="3"/>
  <c r="L57" i="5" s="1"/>
  <c r="L58" i="5"/>
  <c r="G29" i="3"/>
  <c r="G27" i="3"/>
  <c r="L55" i="5"/>
  <c r="J39" i="5"/>
  <c r="O14" i="3"/>
  <c r="L39" i="5" s="1"/>
  <c r="P14" i="3"/>
  <c r="M39" i="5" s="1"/>
  <c r="J27" i="5"/>
  <c r="G11" i="1"/>
  <c r="O6" i="3"/>
  <c r="P6" i="3"/>
  <c r="J30" i="5"/>
  <c r="O8" i="3"/>
  <c r="L30" i="5" s="1"/>
  <c r="P8" i="3"/>
  <c r="M30" i="5" s="1"/>
  <c r="L46" i="5"/>
  <c r="G21" i="3"/>
  <c r="J54" i="5"/>
  <c r="P24" i="3"/>
  <c r="M54" i="5" s="1"/>
  <c r="O24" i="3"/>
  <c r="L54" i="5" s="1"/>
  <c r="J51" i="5"/>
  <c r="P22" i="3"/>
  <c r="M51" i="5" s="1"/>
  <c r="O22" i="3"/>
  <c r="L51" i="5" s="1"/>
  <c r="L40" i="5"/>
  <c r="G17" i="3"/>
  <c r="G13" i="3"/>
  <c r="L34" i="5"/>
  <c r="J48" i="5"/>
  <c r="O20" i="3"/>
  <c r="L48" i="5" s="1"/>
  <c r="P20" i="3"/>
  <c r="M48" i="5" s="1"/>
  <c r="G23" i="3"/>
  <c r="L49" i="5"/>
  <c r="L25" i="5"/>
  <c r="G7" i="3"/>
  <c r="L52" i="5"/>
  <c r="G25" i="3"/>
  <c r="L37" i="5"/>
  <c r="G15" i="3"/>
  <c r="G9" i="3"/>
  <c r="L28" i="5"/>
  <c r="G19" i="3"/>
  <c r="L43" i="5"/>
  <c r="G13" i="1" l="1"/>
  <c r="I13" i="1" s="1"/>
  <c r="E16" i="1"/>
  <c r="G16" i="1" s="1"/>
  <c r="J53" i="5"/>
  <c r="I25" i="3"/>
  <c r="L53" i="5" s="1"/>
  <c r="J25" i="3"/>
  <c r="M53" i="5" s="1"/>
  <c r="L27" i="5"/>
  <c r="I11" i="1"/>
  <c r="I29" i="3"/>
  <c r="L59" i="5" s="1"/>
  <c r="J59" i="5"/>
  <c r="J29" i="3"/>
  <c r="M59" i="5" s="1"/>
  <c r="J29" i="5"/>
  <c r="I9" i="3"/>
  <c r="L29" i="5" s="1"/>
  <c r="J9" i="3"/>
  <c r="M29" i="5" s="1"/>
  <c r="J50" i="5"/>
  <c r="I23" i="3"/>
  <c r="L50" i="5" s="1"/>
  <c r="J23" i="3"/>
  <c r="M50" i="5" s="1"/>
  <c r="J35" i="5"/>
  <c r="J13" i="3"/>
  <c r="M35" i="5" s="1"/>
  <c r="I13" i="3"/>
  <c r="L35" i="5" s="1"/>
  <c r="L45" i="5"/>
  <c r="I12" i="1"/>
  <c r="I11" i="3"/>
  <c r="L32" i="5" s="1"/>
  <c r="J32" i="5"/>
  <c r="J11" i="3"/>
  <c r="M32" i="5" s="1"/>
  <c r="M45" i="5"/>
  <c r="J12" i="1"/>
  <c r="I15" i="3"/>
  <c r="L38" i="5" s="1"/>
  <c r="J38" i="5"/>
  <c r="J15" i="3"/>
  <c r="M38" i="5" s="1"/>
  <c r="I17" i="3"/>
  <c r="L41" i="5" s="1"/>
  <c r="J41" i="5"/>
  <c r="J17" i="3"/>
  <c r="M41" i="5" s="1"/>
  <c r="I21" i="3"/>
  <c r="L47" i="5" s="1"/>
  <c r="J47" i="5"/>
  <c r="J21" i="3"/>
  <c r="M47" i="5" s="1"/>
  <c r="J26" i="5"/>
  <c r="J7" i="3"/>
  <c r="M26" i="5" s="1"/>
  <c r="I7" i="3"/>
  <c r="L26" i="5" s="1"/>
  <c r="J44" i="5"/>
  <c r="I19" i="3"/>
  <c r="L44" i="5" s="1"/>
  <c r="J19" i="3"/>
  <c r="M44" i="5" s="1"/>
  <c r="M27" i="5"/>
  <c r="J11" i="1"/>
  <c r="J56" i="5"/>
  <c r="J27" i="3"/>
  <c r="M56" i="5" s="1"/>
  <c r="I27" i="3"/>
  <c r="L56" i="5" s="1"/>
  <c r="J13" i="1" l="1"/>
  <c r="J16" i="1"/>
  <c r="I16" i="1"/>
</calcChain>
</file>

<file path=xl/comments1.xml><?xml version="1.0" encoding="utf-8"?>
<comments xmlns="http://schemas.openxmlformats.org/spreadsheetml/2006/main">
  <authors>
    <author>ZULETA ESPINOZA, GERALDINE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N°02-2023 cesión de 69,05 ton en favor de Bracpesca </t>
        </r>
      </text>
    </comment>
  </commentList>
</comments>
</file>

<file path=xl/comments2.xml><?xml version="1.0" encoding="utf-8"?>
<comments xmlns="http://schemas.openxmlformats.org/spreadsheetml/2006/main">
  <authors>
    <author>ZULETA ESPINOZA, GERALDINE</author>
  </authors>
  <commentList>
    <comment ref="F2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N°02-2023 cesión de 69,05 ton desde Punta Talca 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Cert. N° 36-23 Traspaso de 79,015 Ton desde Pacificblu Spa.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Cert. N° 36-23 Traspaso de 79,015 Ton a Camanchaca Pesca Sur S.A.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Cert. N° 36-23Traspaso de 315,965 Ton desde Pacificblu Spa.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Cert. N° 36-23Traspaso de 315,965 Ton a Camanchaca Pesca Sur S.A.</t>
        </r>
      </text>
    </comment>
  </commentList>
</comments>
</file>

<file path=xl/sharedStrings.xml><?xml version="1.0" encoding="utf-8"?>
<sst xmlns="http://schemas.openxmlformats.org/spreadsheetml/2006/main" count="1534" uniqueCount="175">
  <si>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</si>
  <si>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</si>
  <si>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</si>
  <si>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</si>
  <si>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</si>
  <si>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</si>
  <si>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</si>
  <si>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</si>
  <si>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</si>
  <si>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</si>
  <si>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</si>
  <si>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</si>
  <si>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</si>
  <si>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</si>
  <si>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</si>
  <si>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</si>
  <si>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</si>
  <si>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</si>
  <si>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</si>
  <si>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</si>
  <si>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</si>
  <si>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</si>
  <si>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</si>
  <si>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</si>
  <si>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</si>
  <si>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</si>
  <si>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</si>
  <si>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</si>
  <si>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</si>
  <si>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</si>
  <si>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</si>
  <si>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</si>
  <si>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</si>
  <si>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PACIFICBLU SPA.</t>
  </si>
  <si>
    <t>DA VENEZIA RETAMALES ANTONIO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</si>
  <si>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</si>
  <si>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</si>
  <si>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</si>
  <si>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</si>
  <si>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</si>
  <si>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</si>
  <si>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</si>
  <si>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LANGOSTINO COLORADO IV</t>
  </si>
  <si>
    <t>LANGOSTINO COLORADO XV-IV</t>
  </si>
  <si>
    <t>MAR-AGO</t>
  </si>
  <si>
    <t>OCT-DIC</t>
  </si>
  <si>
    <t>II REGIÓN DE ANTOFAGASTA</t>
  </si>
  <si>
    <t>ENE-DIC</t>
  </si>
  <si>
    <t>PUNTA TALCA</t>
  </si>
  <si>
    <t>CHAFIC I</t>
  </si>
  <si>
    <t>ISLA TABON</t>
  </si>
  <si>
    <t>RESIDUAL</t>
  </si>
  <si>
    <t>ARTESANAL II</t>
  </si>
  <si>
    <t>V-VI</t>
  </si>
  <si>
    <t>VII-VIII</t>
  </si>
  <si>
    <t>TOTAL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</si>
  <si>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</si>
  <si>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</si>
  <si>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</si>
  <si>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</si>
  <si>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</si>
  <si>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</si>
  <si>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</si>
  <si>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</si>
  <si>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</si>
  <si>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</si>
  <si>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</si>
  <si>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</si>
  <si>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</si>
  <si>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</si>
  <si>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</si>
  <si>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</si>
  <si>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</si>
  <si>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</si>
  <si>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</si>
  <si>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COLORADO</t>
  </si>
  <si>
    <t>II</t>
  </si>
  <si>
    <t>REGION</t>
  </si>
  <si>
    <t>MARZO</t>
  </si>
  <si>
    <t>AGOSTO</t>
  </si>
  <si>
    <t xml:space="preserve">OCTUBRE </t>
  </si>
  <si>
    <t>DICIEMBRE</t>
  </si>
  <si>
    <t>ENERO</t>
  </si>
  <si>
    <t>-</t>
  </si>
  <si>
    <t>III</t>
  </si>
  <si>
    <t>IV</t>
  </si>
  <si>
    <t>EMBARCACION</t>
  </si>
  <si>
    <t>XV-IV</t>
  </si>
  <si>
    <t>TOTAL ARTESANAL</t>
  </si>
  <si>
    <t>TOTAL ASIGANATARIO ARTESANAL</t>
  </si>
  <si>
    <t>II-III</t>
  </si>
  <si>
    <t>TITULAR LTP</t>
  </si>
  <si>
    <t>TOTAL LTP</t>
  </si>
  <si>
    <t>TOTAL ASIGNATARIO LTP</t>
  </si>
  <si>
    <t>LANGOSTINO COLORADO V-VIII</t>
  </si>
  <si>
    <t>TITULAR PEP</t>
  </si>
  <si>
    <t>V-VIII</t>
  </si>
  <si>
    <t>TOTAL PEP</t>
  </si>
  <si>
    <t>TOTAL ASIGNATARIO PEP</t>
  </si>
  <si>
    <t>II-IV</t>
  </si>
  <si>
    <t>LANGOSTINO COLORADO PEP V-VI</t>
  </si>
  <si>
    <t>LANGOSTINO COLORADO PEP VII-VIII</t>
  </si>
  <si>
    <t>INVESTIGACION V-VIII</t>
  </si>
  <si>
    <t>LANGOSTINO COLORADO PEP V-VIII</t>
  </si>
  <si>
    <t>LANGOSTINO COLORADO II-III</t>
  </si>
  <si>
    <t>TITULAR DE CUOTA PEP</t>
  </si>
  <si>
    <t>CESIONES DE CUOTAS INDIVIDUALES</t>
  </si>
  <si>
    <t>N° Resolución</t>
  </si>
  <si>
    <t>RPA</t>
  </si>
  <si>
    <t>Embarcación</t>
  </si>
  <si>
    <t>Cuota</t>
  </si>
  <si>
    <t>Captura</t>
  </si>
  <si>
    <t>Saldo</t>
  </si>
  <si>
    <t>Consumo</t>
  </si>
  <si>
    <t>CONTROL PESCA DE INVESTIGACION</t>
  </si>
  <si>
    <t>N° RESOLUCION</t>
  </si>
  <si>
    <t>EMBARCACION TITULAR</t>
  </si>
  <si>
    <t>CUOTA V-VIII</t>
  </si>
  <si>
    <t>CUOTA TOTAL</t>
  </si>
  <si>
    <t>CAPTURA TOTAL</t>
  </si>
  <si>
    <t>CONSUMO</t>
  </si>
  <si>
    <t>CUOTA XV-IV</t>
  </si>
  <si>
    <t>CAPTURA XV-IV</t>
  </si>
  <si>
    <t>CAPTURA V-VIII</t>
  </si>
  <si>
    <t>SALDO XV-IV</t>
  </si>
  <si>
    <t>SALDO V-VIII</t>
  </si>
  <si>
    <t>SALDO TOTAL</t>
  </si>
  <si>
    <t>CESIONES INDIVIDUALES</t>
  </si>
  <si>
    <t>Detalle Negocios Langostino Amarillo PEP (V-VIII) (Periodo Mar-Ago.)</t>
  </si>
  <si>
    <t>N° doc</t>
  </si>
  <si>
    <t>Fecha</t>
  </si>
  <si>
    <t>DE -</t>
  </si>
  <si>
    <t>A+</t>
  </si>
  <si>
    <t>Coeficiente</t>
  </si>
  <si>
    <t xml:space="preserve"> VII-VIII</t>
  </si>
  <si>
    <t>Total</t>
  </si>
  <si>
    <t>COMERCIALIZADORA SIMON SEAFOOD LTDA.</t>
  </si>
  <si>
    <t>SOC. PESQ. NORDIOMAR SPA.</t>
  </si>
  <si>
    <t>ENFEMAR LTDA. SOC. PESQ.</t>
  </si>
  <si>
    <t>CONTROL CUOTA GLOBAL LANGOSTINO COLORADO PEP V-VIII AÑO 2022 (Informacion Preliminar)</t>
  </si>
  <si>
    <t xml:space="preserve">PESQUERA MJF LTDA </t>
  </si>
  <si>
    <t>CONTROL CUOTA LANGOSTINO COLORADO FRACCION ARTESANAL AÑO 2023</t>
  </si>
  <si>
    <t>CONTROL CUOTA GLOBAL LANGOSTINO COLORADO XV-IV AÑO 2023 (Informacion Preliminar)</t>
  </si>
  <si>
    <t>CONTROL CUOTA LANGOSTINO COLORADO PEP V-VIII AÑO 2023</t>
  </si>
  <si>
    <t>CONTROL CUOTA LANGOSTINO COLORADO FRACCION INDUSTRIAL AÑO 2023</t>
  </si>
  <si>
    <t xml:space="preserve">INV. NAKAL SPA </t>
  </si>
  <si>
    <t>Decreto Ex. N° 171-22</t>
  </si>
  <si>
    <t>Ton. 1151</t>
  </si>
  <si>
    <t>Decreto Ex. N° 46-22</t>
  </si>
  <si>
    <t>LTP A</t>
  </si>
  <si>
    <t>LTP B</t>
  </si>
  <si>
    <t>LTP A (COEFICIENTE)</t>
  </si>
  <si>
    <t>LTP B (COEFICIENTE)</t>
  </si>
  <si>
    <t>TOTAL CUOTA</t>
  </si>
  <si>
    <t>ENE-FEB</t>
  </si>
  <si>
    <t>MAR-DIC</t>
  </si>
  <si>
    <t>TOTAL LOTES DECIERTOS</t>
  </si>
  <si>
    <t>TOTAL LTP ASIGNADAS</t>
  </si>
  <si>
    <t>TOTAL LTP A+B</t>
  </si>
  <si>
    <t>TOTAL LTP A+B (COEFICIENTE)</t>
  </si>
  <si>
    <t>II Y III</t>
  </si>
  <si>
    <t xml:space="preserve">LTP A X COEFICIENTE </t>
  </si>
  <si>
    <t>VALOR DECRETO</t>
  </si>
  <si>
    <t xml:space="preserve">TOTAL </t>
  </si>
  <si>
    <t xml:space="preserve">LTP (A+B)  X COEFICIENTE </t>
  </si>
  <si>
    <t>LTP B x COEFICIENTE</t>
  </si>
  <si>
    <t>Lotes deciertos  II Y III</t>
  </si>
  <si>
    <t>Lotes deciertos IV</t>
  </si>
  <si>
    <t xml:space="preserve">NAKAL SpA </t>
  </si>
  <si>
    <t>TRAUWÜN I</t>
  </si>
  <si>
    <t>TOTAL LTP ASIGNADAS II Y III</t>
  </si>
  <si>
    <t>Pacificblu spa</t>
  </si>
  <si>
    <t>camanchaca pesca sur s.a.</t>
  </si>
  <si>
    <t>ENZO NORDIO PLAZA</t>
  </si>
  <si>
    <t>Ton. 8393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</si>
</sst>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"/>
    <numFmt numFmtId="165" formatCode="0.000%"/>
    <numFmt numFmtId="166" formatCode="yyyy/mm/dd;@"/>
    <numFmt numFmtId="167" formatCode="[$-F800]dddd\,\ mmmm\ dd\,\ yyyy"/>
    <numFmt numFmtId="168" formatCode="0.0%"/>
    <numFmt numFmtId="169" formatCode="0.0000"/>
    <numFmt numFmtId="170" formatCode="0.00000"/>
    <numFmt numFmtId="171" formatCode="0.0000000"/>
    <numFmt numFmtId="172" formatCode="0.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8E7C"/>
        <bgColor indexed="64"/>
      </patternFill>
    </fill>
    <fill>
      <patternFill patternType="solid">
        <fgColor rgb="FFFBD1D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EE0D6"/>
        <bgColor indexed="64"/>
      </patternFill>
    </fill>
    <fill>
      <patternFill patternType="solid">
        <fgColor rgb="FFFDE2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5" fontId="3" fillId="0" borderId="30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6" borderId="36" xfId="0" applyFont="1" applyFill="1" applyBorder="1"/>
    <xf numFmtId="164" fontId="2" fillId="6" borderId="36" xfId="0" applyNumberFormat="1" applyFont="1" applyFill="1" applyBorder="1" applyAlignment="1">
      <alignment horizontal="center" vertical="center"/>
    </xf>
    <xf numFmtId="165" fontId="2" fillId="6" borderId="36" xfId="1" applyNumberFormat="1" applyFont="1" applyFill="1" applyBorder="1" applyAlignment="1">
      <alignment horizontal="center" vertical="center"/>
    </xf>
    <xf numFmtId="165" fontId="2" fillId="6" borderId="37" xfId="1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0" fillId="0" borderId="9" xfId="0" applyBorder="1"/>
    <xf numFmtId="0" fontId="0" fillId="9" borderId="1" xfId="0" applyFill="1" applyBorder="1"/>
    <xf numFmtId="0" fontId="6" fillId="8" borderId="15" xfId="0" applyFont="1" applyFill="1" applyBorder="1"/>
    <xf numFmtId="0" fontId="6" fillId="8" borderId="16" xfId="0" applyFont="1" applyFill="1" applyBorder="1"/>
    <xf numFmtId="0" fontId="6" fillId="8" borderId="17" xfId="0" applyFont="1" applyFill="1" applyBorder="1"/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9" fontId="2" fillId="7" borderId="19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164" fontId="2" fillId="7" borderId="19" xfId="0" applyNumberFormat="1" applyFont="1" applyFill="1" applyBorder="1" applyAlignment="1">
      <alignment horizontal="center" vertical="center"/>
    </xf>
    <xf numFmtId="165" fontId="2" fillId="7" borderId="19" xfId="1" applyNumberFormat="1" applyFont="1" applyFill="1" applyBorder="1" applyAlignment="1">
      <alignment horizontal="center" vertical="center"/>
    </xf>
    <xf numFmtId="165" fontId="2" fillId="7" borderId="20" xfId="1" applyNumberFormat="1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9" fontId="2" fillId="10" borderId="19" xfId="1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164" fontId="2" fillId="10" borderId="19" xfId="0" applyNumberFormat="1" applyFont="1" applyFill="1" applyBorder="1" applyAlignment="1">
      <alignment horizontal="center" vertical="center"/>
    </xf>
    <xf numFmtId="164" fontId="2" fillId="10" borderId="19" xfId="0" applyNumberFormat="1" applyFont="1" applyFill="1" applyBorder="1" applyAlignment="1">
      <alignment horizontal="center"/>
    </xf>
    <xf numFmtId="165" fontId="2" fillId="10" borderId="19" xfId="1" applyNumberFormat="1" applyFont="1" applyFill="1" applyBorder="1" applyAlignment="1">
      <alignment horizontal="center"/>
    </xf>
    <xf numFmtId="165" fontId="2" fillId="10" borderId="20" xfId="1" applyNumberFormat="1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 vertical="center"/>
    </xf>
    <xf numFmtId="9" fontId="2" fillId="9" borderId="19" xfId="1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5" fontId="2" fillId="0" borderId="20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164" fontId="3" fillId="12" borderId="1" xfId="0" applyNumberFormat="1" applyFont="1" applyFill="1" applyBorder="1" applyAlignment="1">
      <alignment horizontal="center"/>
    </xf>
    <xf numFmtId="165" fontId="3" fillId="12" borderId="1" xfId="1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164" fontId="3" fillId="13" borderId="1" xfId="0" applyNumberFormat="1" applyFont="1" applyFill="1" applyBorder="1" applyAlignment="1">
      <alignment horizontal="center"/>
    </xf>
    <xf numFmtId="165" fontId="3" fillId="13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40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14" borderId="3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wrapText="1"/>
    </xf>
    <xf numFmtId="0" fontId="7" fillId="0" borderId="3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1" xfId="0" applyFont="1" applyBorder="1"/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/>
    </xf>
    <xf numFmtId="0" fontId="3" fillId="0" borderId="0" xfId="0" applyFont="1" applyBorder="1"/>
    <xf numFmtId="0" fontId="9" fillId="0" borderId="0" xfId="0" applyFont="1" applyBorder="1" applyAlignment="1">
      <alignment vertical="center" wrapText="1"/>
    </xf>
    <xf numFmtId="0" fontId="11" fillId="18" borderId="7" xfId="0" applyFont="1" applyFill="1" applyBorder="1" applyAlignment="1">
      <alignment horizontal="center" vertical="center"/>
    </xf>
    <xf numFmtId="169" fontId="7" fillId="0" borderId="7" xfId="0" applyNumberFormat="1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6" xfId="0" applyNumberFormat="1" applyFont="1" applyFill="1" applyBorder="1" applyAlignment="1">
      <alignment horizontal="center" vertical="center"/>
    </xf>
    <xf numFmtId="170" fontId="2" fillId="10" borderId="19" xfId="0" applyNumberFormat="1" applyFont="1" applyFill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5" fontId="3" fillId="0" borderId="14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vertical="center"/>
    </xf>
    <xf numFmtId="0" fontId="7" fillId="16" borderId="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1" fontId="7" fillId="0" borderId="32" xfId="0" applyNumberFormat="1" applyFont="1" applyBorder="1" applyAlignment="1">
      <alignment horizontal="center" vertical="center"/>
    </xf>
    <xf numFmtId="169" fontId="0" fillId="0" borderId="39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3" fillId="11" borderId="1" xfId="0" applyNumberFormat="1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textRotation="90"/>
    </xf>
    <xf numFmtId="2" fontId="2" fillId="6" borderId="36" xfId="0" applyNumberFormat="1" applyFont="1" applyFill="1" applyBorder="1" applyAlignment="1">
      <alignment horizontal="center" vertical="center"/>
    </xf>
    <xf numFmtId="164" fontId="3" fillId="19" borderId="1" xfId="0" applyNumberFormat="1" applyFont="1" applyFill="1" applyBorder="1" applyAlignment="1">
      <alignment horizontal="center" vertical="center"/>
    </xf>
    <xf numFmtId="164" fontId="3" fillId="19" borderId="4" xfId="0" applyNumberFormat="1" applyFont="1" applyFill="1" applyBorder="1" applyAlignment="1">
      <alignment horizontal="center" vertical="center"/>
    </xf>
    <xf numFmtId="164" fontId="3" fillId="19" borderId="11" xfId="0" applyNumberFormat="1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167" fontId="7" fillId="7" borderId="24" xfId="0" applyNumberFormat="1" applyFont="1" applyFill="1" applyBorder="1" applyAlignment="1">
      <alignment horizontal="center" vertical="center"/>
    </xf>
    <xf numFmtId="167" fontId="7" fillId="7" borderId="25" xfId="0" applyNumberFormat="1" applyFont="1" applyFill="1" applyBorder="1" applyAlignment="1">
      <alignment horizontal="center" vertical="center"/>
    </xf>
    <xf numFmtId="167" fontId="7" fillId="7" borderId="26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165" fontId="3" fillId="0" borderId="30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14" fontId="6" fillId="7" borderId="24" xfId="0" applyNumberFormat="1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3" fillId="0" borderId="34" xfId="1" applyNumberFormat="1" applyFont="1" applyBorder="1" applyAlignment="1">
      <alignment horizontal="center" vertical="center"/>
    </xf>
    <xf numFmtId="0" fontId="7" fillId="16" borderId="51" xfId="0" applyFont="1" applyFill="1" applyBorder="1" applyAlignment="1">
      <alignment horizontal="center" vertical="center" wrapText="1"/>
    </xf>
    <xf numFmtId="0" fontId="7" fillId="16" borderId="52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 wrapText="1"/>
    </xf>
    <xf numFmtId="0" fontId="7" fillId="16" borderId="47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0" fillId="16" borderId="51" xfId="0" applyFont="1" applyFill="1" applyBorder="1" applyAlignment="1">
      <alignment horizontal="center" vertical="center" wrapText="1"/>
    </xf>
    <xf numFmtId="0" fontId="10" fillId="16" borderId="52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0" fillId="16" borderId="26" xfId="0" applyFont="1" applyFill="1" applyBorder="1" applyAlignment="1">
      <alignment horizontal="center" vertical="center" wrapText="1"/>
    </xf>
    <xf numFmtId="0" fontId="7" fillId="17" borderId="51" xfId="0" applyFont="1" applyFill="1" applyBorder="1" applyAlignment="1">
      <alignment horizontal="center" vertical="center" wrapText="1"/>
    </xf>
    <xf numFmtId="0" fontId="7" fillId="17" borderId="52" xfId="0" applyFont="1" applyFill="1" applyBorder="1" applyAlignment="1">
      <alignment horizontal="center" vertical="center" wrapText="1"/>
    </xf>
    <xf numFmtId="0" fontId="7" fillId="17" borderId="24" xfId="0" applyFont="1" applyFill="1" applyBorder="1" applyAlignment="1">
      <alignment horizontal="center" vertical="center" wrapText="1"/>
    </xf>
    <xf numFmtId="0" fontId="7" fillId="17" borderId="26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15" borderId="45" xfId="0" applyFont="1" applyFill="1" applyBorder="1" applyAlignment="1">
      <alignment horizontal="center" vertical="center" wrapText="1"/>
    </xf>
    <xf numFmtId="0" fontId="7" fillId="15" borderId="46" xfId="0" applyFont="1" applyFill="1" applyBorder="1" applyAlignment="1">
      <alignment horizontal="center" vertical="center" wrapText="1"/>
    </xf>
    <xf numFmtId="0" fontId="7" fillId="15" borderId="47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9" fillId="16" borderId="45" xfId="0" applyFont="1" applyFill="1" applyBorder="1" applyAlignment="1">
      <alignment horizontal="center" vertical="center" wrapText="1"/>
    </xf>
    <xf numFmtId="0" fontId="9" fillId="16" borderId="47" xfId="0" applyFont="1" applyFill="1" applyBorder="1" applyAlignment="1">
      <alignment horizontal="center" vertical="center" wrapText="1"/>
    </xf>
    <xf numFmtId="172" fontId="7" fillId="0" borderId="45" xfId="0" applyNumberFormat="1" applyFont="1" applyBorder="1" applyAlignment="1">
      <alignment horizontal="center" vertical="center"/>
    </xf>
    <xf numFmtId="172" fontId="7" fillId="0" borderId="47" xfId="0" applyNumberFormat="1" applyFont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0" fillId="17" borderId="22" xfId="0" applyFont="1" applyFill="1" applyBorder="1" applyAlignment="1">
      <alignment horizontal="center" vertical="center" wrapText="1"/>
    </xf>
    <xf numFmtId="0" fontId="10" fillId="17" borderId="51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0" fillId="17" borderId="24" xfId="0" applyFont="1" applyFill="1" applyBorder="1" applyAlignment="1">
      <alignment horizontal="center" vertical="center" wrapText="1"/>
    </xf>
    <xf numFmtId="0" fontId="10" fillId="17" borderId="25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17" borderId="45" xfId="0" applyFont="1" applyFill="1" applyBorder="1" applyAlignment="1">
      <alignment horizontal="center" vertical="center" wrapText="1"/>
    </xf>
    <xf numFmtId="0" fontId="7" fillId="17" borderId="47" xfId="0" applyFont="1" applyFill="1" applyBorder="1" applyAlignment="1">
      <alignment horizontal="center" vertical="center" wrapText="1"/>
    </xf>
    <xf numFmtId="0" fontId="9" fillId="17" borderId="45" xfId="0" applyFont="1" applyFill="1" applyBorder="1" applyAlignment="1">
      <alignment horizontal="center" vertical="center" wrapText="1"/>
    </xf>
    <xf numFmtId="0" fontId="9" fillId="17" borderId="47" xfId="0" applyFont="1" applyFill="1" applyBorder="1" applyAlignment="1">
      <alignment horizontal="center" vertical="center" wrapText="1"/>
    </xf>
    <xf numFmtId="165" fontId="3" fillId="7" borderId="14" xfId="1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165" fontId="3" fillId="7" borderId="17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5" fontId="3" fillId="7" borderId="12" xfId="1" applyNumberFormat="1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4" xfId="1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65" fontId="3" fillId="4" borderId="17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65" fontId="3" fillId="4" borderId="12" xfId="1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14" fontId="6" fillId="10" borderId="24" xfId="0" applyNumberFormat="1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4" xfId="1" applyNumberFormat="1" applyFont="1" applyFill="1" applyBorder="1" applyAlignment="1">
      <alignment horizontal="center" vertical="center"/>
    </xf>
    <xf numFmtId="164" fontId="3" fillId="19" borderId="1" xfId="0" applyNumberFormat="1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14" fontId="6" fillId="9" borderId="24" xfId="0" applyNumberFormat="1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164" fontId="3" fillId="19" borderId="11" xfId="0" applyNumberFormat="1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3" fillId="19" borderId="2" xfId="0" applyNumberFormat="1" applyFont="1" applyFill="1" applyBorder="1" applyAlignment="1">
      <alignment horizontal="center" vertical="center"/>
    </xf>
    <xf numFmtId="164" fontId="3" fillId="19" borderId="4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5" fontId="3" fillId="4" borderId="28" xfId="1" applyNumberFormat="1" applyFont="1" applyFill="1" applyBorder="1" applyAlignment="1">
      <alignment horizontal="center" vertical="center"/>
    </xf>
    <xf numFmtId="165" fontId="3" fillId="4" borderId="30" xfId="1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>
      <alignment horizontal="center" vertical="center"/>
    </xf>
    <xf numFmtId="165" fontId="3" fillId="5" borderId="12" xfId="1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textRotation="90"/>
    </xf>
    <xf numFmtId="0" fontId="2" fillId="4" borderId="31" xfId="0" applyFont="1" applyFill="1" applyBorder="1" applyAlignment="1">
      <alignment horizontal="center" vertical="center" textRotation="90"/>
    </xf>
    <xf numFmtId="0" fontId="2" fillId="4" borderId="35" xfId="0" applyFont="1" applyFill="1" applyBorder="1" applyAlignment="1">
      <alignment horizontal="center" vertical="center" textRotation="90"/>
    </xf>
    <xf numFmtId="0" fontId="3" fillId="4" borderId="36" xfId="0" applyFont="1" applyFill="1" applyBorder="1" applyAlignment="1">
      <alignment horizontal="center" vertical="center"/>
    </xf>
    <xf numFmtId="165" fontId="3" fillId="5" borderId="28" xfId="1" applyNumberFormat="1" applyFont="1" applyFill="1" applyBorder="1" applyAlignment="1">
      <alignment horizontal="center" vertical="center"/>
    </xf>
    <xf numFmtId="165" fontId="3" fillId="5" borderId="30" xfId="1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EE0D6"/>
      <color rgb="FF00CC99"/>
      <color rgb="FF9933FF"/>
      <color rgb="FFFDE2DF"/>
      <color rgb="FFFBD1D1"/>
      <color rgb="FFFBCEC9"/>
      <color rgb="FFFADCCA"/>
      <color rgb="FFFCB19A"/>
      <color rgb="FFFA8E7C"/>
      <color rgb="FFF9D1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1562100</xdr:colOff>
      <xdr:row>2</xdr:row>
      <xdr:rowOff>179867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228600"/>
          <a:ext cx="1562100" cy="408467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20</xdr:row>
      <xdr:rowOff>28575</xdr:rowOff>
    </xdr:from>
    <xdr:to>
      <xdr:col>1</xdr:col>
      <xdr:colOff>1685925</xdr:colOff>
      <xdr:row>21</xdr:row>
      <xdr:rowOff>198917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" y="3438525"/>
          <a:ext cx="162877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38100</xdr:rowOff>
    </xdr:from>
    <xdr:to>
      <xdr:col>2</xdr:col>
      <xdr:colOff>361950</xdr:colOff>
      <xdr:row>2</xdr:row>
      <xdr:rowOff>246542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200025"/>
          <a:ext cx="172402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19050</xdr:rowOff>
    </xdr:from>
    <xdr:to>
      <xdr:col>2</xdr:col>
      <xdr:colOff>428625</xdr:colOff>
      <xdr:row>2</xdr:row>
      <xdr:rowOff>208442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180975"/>
          <a:ext cx="1790700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9</xdr:row>
      <xdr:rowOff>57150</xdr:rowOff>
    </xdr:from>
    <xdr:to>
      <xdr:col>2</xdr:col>
      <xdr:colOff>828675</xdr:colOff>
      <xdr:row>10</xdr:row>
      <xdr:rowOff>275117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" y="676275"/>
          <a:ext cx="1790700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tabSelected="1" workbookViewId="0">
      <selection activeCell="N16" sqref="N16"/>
    </sheetView>
  </sheetViews>
  <sheetFormatPr baseColWidth="10" defaultColWidth="11.42578125" defaultRowHeight="12" x14ac:dyDescent="0.25"/>
  <cols>
    <col min="1" max="1" width="5.7109375" style="3" customWidth="1"/>
    <col min="2" max="2" width="27.42578125" style="3" bestFit="1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1" spans="2:10" ht="18" customHeight="1" thickBot="1" x14ac:dyDescent="0.3"/>
    <row r="2" spans="2:10" ht="18" customHeight="1" x14ac:dyDescent="0.25">
      <c r="B2" s="231" t="s">
        <v>142</v>
      </c>
      <c r="C2" s="232"/>
      <c r="D2" s="232"/>
      <c r="E2" s="232"/>
      <c r="F2" s="232"/>
      <c r="G2" s="232"/>
      <c r="H2" s="232"/>
      <c r="I2" s="232"/>
      <c r="J2" s="233"/>
    </row>
    <row r="3" spans="2:10" ht="18" customHeight="1" thickBot="1" x14ac:dyDescent="0.3">
      <c r="B3" s="234">
        <v>45006</v>
      </c>
      <c r="C3" s="235"/>
      <c r="D3" s="235"/>
      <c r="E3" s="235"/>
      <c r="F3" s="235"/>
      <c r="G3" s="235"/>
      <c r="H3" s="235"/>
      <c r="I3" s="235"/>
      <c r="J3" s="236"/>
    </row>
    <row r="4" spans="2:10" ht="12.75" thickBot="1" x14ac:dyDescent="0.3"/>
    <row r="5" spans="2:10" ht="12.75" thickBot="1" x14ac:dyDescent="0.3">
      <c r="B5" s="69" t="s">
        <v>0</v>
      </c>
      <c r="C5" s="70" t="s">
        <v>8</v>
      </c>
      <c r="D5" s="70" t="s">
        <v>1</v>
      </c>
      <c r="E5" s="70" t="s">
        <v>2</v>
      </c>
      <c r="F5" s="70" t="s">
        <v>3</v>
      </c>
      <c r="G5" s="70" t="s">
        <v>4</v>
      </c>
      <c r="H5" s="70" t="s">
        <v>5</v>
      </c>
      <c r="I5" s="70" t="s">
        <v>6</v>
      </c>
      <c r="J5" s="71" t="s">
        <v>7</v>
      </c>
    </row>
    <row r="6" spans="2:10" x14ac:dyDescent="0.25">
      <c r="B6" s="237" t="s">
        <v>43</v>
      </c>
      <c r="C6" s="241" t="s">
        <v>14</v>
      </c>
      <c r="D6" s="55" t="s">
        <v>52</v>
      </c>
      <c r="E6" s="176">
        <f>'CUOTA ARTESANAL'!L6:L7</f>
        <v>5</v>
      </c>
      <c r="F6" s="43">
        <f>'CUOTA ARTESANAL'!M6:M7</f>
        <v>0</v>
      </c>
      <c r="G6" s="43">
        <f>'CUOTA ARTESANAL'!N6:N7</f>
        <v>5</v>
      </c>
      <c r="H6" s="43">
        <f>'CUOTA ARTESANAL'!O6:O7</f>
        <v>0</v>
      </c>
      <c r="I6" s="43">
        <f>'CUOTA ARTESANAL'!P6:P7</f>
        <v>5</v>
      </c>
      <c r="J6" s="56">
        <f>'CUOTA ARTESANAL'!Q6:Q7</f>
        <v>0</v>
      </c>
    </row>
    <row r="7" spans="2:10" x14ac:dyDescent="0.25">
      <c r="B7" s="237"/>
      <c r="C7" s="241"/>
      <c r="D7" s="19" t="s">
        <v>9</v>
      </c>
      <c r="E7" s="174">
        <f>'CUOTA ARTESANAL'!L8</f>
        <v>10</v>
      </c>
      <c r="F7" s="35">
        <f>'CUOTA ARTESANAL'!M8</f>
        <v>0</v>
      </c>
      <c r="G7" s="35">
        <f>'CUOTA ARTESANAL'!N8</f>
        <v>10</v>
      </c>
      <c r="H7" s="35">
        <f>'CUOTA ARTESANAL'!O8</f>
        <v>0</v>
      </c>
      <c r="I7" s="35">
        <f>'CUOTA ARTESANAL'!P8</f>
        <v>10</v>
      </c>
      <c r="J7" s="52">
        <f>'CUOTA ARTESANAL'!Q8</f>
        <v>0</v>
      </c>
    </row>
    <row r="8" spans="2:10" x14ac:dyDescent="0.25">
      <c r="B8" s="237"/>
      <c r="C8" s="241"/>
      <c r="D8" s="19" t="s">
        <v>35</v>
      </c>
      <c r="E8" s="174">
        <f>SUM('CUOTA ARTESANAL'!L10:L19)</f>
        <v>671.00000000000011</v>
      </c>
      <c r="F8" s="35">
        <f>SUM('CUOTA ARTESANAL'!M10:M19)</f>
        <v>-69.05</v>
      </c>
      <c r="G8" s="35">
        <f>SUM('CUOTA ARTESANAL'!N10:N19)</f>
        <v>601.94999999999993</v>
      </c>
      <c r="H8" s="35">
        <f>SUM('CUOTA ARTESANAL'!O10:O19)</f>
        <v>50.542999999999999</v>
      </c>
      <c r="I8" s="35">
        <f>SUM('CUOTA ARTESANAL'!P10:P19)</f>
        <v>551.40699999999993</v>
      </c>
      <c r="J8" s="52">
        <f>SUM('CUOTA ARTESANAL'!Q10:Q19)</f>
        <v>0.35530607654022434</v>
      </c>
    </row>
    <row r="9" spans="2:10" x14ac:dyDescent="0.25">
      <c r="B9" s="237"/>
      <c r="C9" s="241"/>
      <c r="D9" s="19" t="s">
        <v>10</v>
      </c>
      <c r="E9" s="174">
        <f>'CUOTA ARTESANAL'!L20</f>
        <v>14</v>
      </c>
      <c r="F9" s="35">
        <f>'CUOTA ARTESANAL'!M20</f>
        <v>0</v>
      </c>
      <c r="G9" s="35">
        <f>'CUOTA ARTESANAL'!N20</f>
        <v>14</v>
      </c>
      <c r="H9" s="35"/>
      <c r="I9" s="35">
        <f>'CUOTA ARTESANAL'!P20</f>
        <v>14</v>
      </c>
      <c r="J9" s="52">
        <f>'CUOTA ARTESANAL'!Q20</f>
        <v>0</v>
      </c>
    </row>
    <row r="10" spans="2:10" x14ac:dyDescent="0.25">
      <c r="B10" s="237"/>
      <c r="C10" s="242"/>
      <c r="D10" s="177" t="s">
        <v>11</v>
      </c>
      <c r="E10" s="174">
        <f>SUM(E6:E9)</f>
        <v>700.00000000000011</v>
      </c>
      <c r="F10" s="125">
        <f>SUM(F6:F9)</f>
        <v>-69.05</v>
      </c>
      <c r="G10" s="125">
        <f>E10+F10</f>
        <v>630.95000000000016</v>
      </c>
      <c r="H10" s="125">
        <f>SUM(H6:H9)</f>
        <v>50.542999999999999</v>
      </c>
      <c r="I10" s="125">
        <f>G10-H10</f>
        <v>580.40700000000015</v>
      </c>
      <c r="J10" s="178">
        <f>H10/G10</f>
        <v>8.010618907995877E-2</v>
      </c>
    </row>
    <row r="11" spans="2:10" x14ac:dyDescent="0.25">
      <c r="B11" s="237"/>
      <c r="C11" s="244" t="s">
        <v>15</v>
      </c>
      <c r="D11" s="177" t="s">
        <v>36</v>
      </c>
      <c r="E11" s="174">
        <f>SUM('CUOTA LTP'!K6:K17)</f>
        <v>30</v>
      </c>
      <c r="F11" s="125">
        <f>SUM('CUOTA LTP'!L6:L17)</f>
        <v>0</v>
      </c>
      <c r="G11" s="125">
        <f>SUM('CUOTA LTP'!M6:M17)</f>
        <v>30</v>
      </c>
      <c r="H11" s="125">
        <f>SUM('CUOTA LTP'!N6:N17)</f>
        <v>0</v>
      </c>
      <c r="I11" s="125">
        <f>SUM('CUOTA LTP'!O6:O17)</f>
        <v>30</v>
      </c>
      <c r="J11" s="178">
        <f>SUM('CUOTA LTP'!P6:P17)</f>
        <v>0</v>
      </c>
    </row>
    <row r="12" spans="2:10" x14ac:dyDescent="0.25">
      <c r="B12" s="237"/>
      <c r="C12" s="241"/>
      <c r="D12" s="177" t="s">
        <v>37</v>
      </c>
      <c r="E12" s="174">
        <f>SUM('CUOTA LTP'!K18:K29)</f>
        <v>402.99995999999993</v>
      </c>
      <c r="F12" s="125">
        <f>SUM('CUOTA LTP'!L18:L29)</f>
        <v>69.05</v>
      </c>
      <c r="G12" s="125">
        <f>SUM('CUOTA LTP'!M18:M29)</f>
        <v>472.04996</v>
      </c>
      <c r="H12" s="125">
        <f>SUM('CUOTA LTP'!N18:N29)</f>
        <v>1.0309999999999999</v>
      </c>
      <c r="I12" s="125">
        <f>SUM('CUOTA LTP'!O18:O29)</f>
        <v>471.01895999999994</v>
      </c>
      <c r="J12" s="178">
        <f>SUM('CUOTA LTP'!P18:P29)</f>
        <v>1.0603754757676434E-2</v>
      </c>
    </row>
    <row r="13" spans="2:10" x14ac:dyDescent="0.25">
      <c r="B13" s="237"/>
      <c r="C13" s="241"/>
      <c r="D13" s="179" t="s">
        <v>12</v>
      </c>
      <c r="E13" s="217">
        <f>SUM(E11:E12)</f>
        <v>432.99995999999993</v>
      </c>
      <c r="F13" s="125">
        <f>SUM(F11:F12)</f>
        <v>69.05</v>
      </c>
      <c r="G13" s="125">
        <f>E13+F13</f>
        <v>502.04995999999994</v>
      </c>
      <c r="H13" s="125">
        <f>SUM(H11:H12)</f>
        <v>1.0309999999999999</v>
      </c>
      <c r="I13" s="125">
        <f>G13-H13</f>
        <v>501.01895999999994</v>
      </c>
      <c r="J13" s="178">
        <f>H13/G13</f>
        <v>2.0535804843008054E-3</v>
      </c>
    </row>
    <row r="14" spans="2:10" ht="15" customHeight="1" x14ac:dyDescent="0.25">
      <c r="B14" s="237"/>
      <c r="C14" s="243" t="s">
        <v>38</v>
      </c>
      <c r="D14" s="243"/>
      <c r="E14" s="174">
        <v>18</v>
      </c>
      <c r="F14" s="35">
        <v>0</v>
      </c>
      <c r="G14" s="35">
        <f>E14+F14</f>
        <v>18</v>
      </c>
      <c r="H14" s="36">
        <f>'PESCA INVESTIGACION'!G11</f>
        <v>0</v>
      </c>
      <c r="I14" s="35">
        <f>G14-H14</f>
        <v>18</v>
      </c>
      <c r="J14" s="52">
        <f>H14/G14</f>
        <v>0</v>
      </c>
    </row>
    <row r="15" spans="2:10" ht="15" customHeight="1" thickBot="1" x14ac:dyDescent="0.3">
      <c r="B15" s="237"/>
      <c r="C15" s="244" t="s">
        <v>127</v>
      </c>
      <c r="D15" s="244"/>
      <c r="E15" s="175">
        <v>0</v>
      </c>
      <c r="F15" s="42">
        <f>'CESIONES INDIVIDUALES'!E7</f>
        <v>0</v>
      </c>
      <c r="G15" s="42">
        <f>E15+F15</f>
        <v>0</v>
      </c>
      <c r="H15" s="53">
        <f>'CESIONES INDIVIDUALES'!F6</f>
        <v>0</v>
      </c>
      <c r="I15" s="42">
        <f>G15-H15</f>
        <v>0</v>
      </c>
      <c r="J15" s="54">
        <v>0</v>
      </c>
    </row>
    <row r="16" spans="2:10" ht="12.75" thickBot="1" x14ac:dyDescent="0.3">
      <c r="B16" s="238"/>
      <c r="C16" s="239" t="s">
        <v>13</v>
      </c>
      <c r="D16" s="240"/>
      <c r="E16" s="92">
        <f>SUM(E10+E13+E14+E15)</f>
        <v>1150.9999600000001</v>
      </c>
      <c r="F16" s="92">
        <f>SUM(F10+F13+F14+F15)</f>
        <v>0</v>
      </c>
      <c r="G16" s="92">
        <f>E16+F16</f>
        <v>1150.9999600000001</v>
      </c>
      <c r="H16" s="92">
        <f>SUM(H10+H13+H14+H15)</f>
        <v>51.573999999999998</v>
      </c>
      <c r="I16" s="92">
        <f>G16-H16</f>
        <v>1099.42596</v>
      </c>
      <c r="J16" s="93">
        <f>H16/G16</f>
        <v>4.4807994606707015E-2</v>
      </c>
    </row>
    <row r="17" spans="2:10" ht="12.75" thickBot="1" x14ac:dyDescent="0.3"/>
    <row r="18" spans="2:10" ht="12.75" thickBot="1" x14ac:dyDescent="0.3">
      <c r="B18" s="25" t="s">
        <v>146</v>
      </c>
      <c r="C18" s="24" t="s">
        <v>147</v>
      </c>
    </row>
    <row r="20" spans="2:10" ht="12.75" thickBot="1" x14ac:dyDescent="0.3"/>
    <row r="21" spans="2:10" ht="18.75" customHeight="1" x14ac:dyDescent="0.25">
      <c r="B21" s="231" t="s">
        <v>139</v>
      </c>
      <c r="C21" s="232"/>
      <c r="D21" s="232"/>
      <c r="E21" s="232"/>
      <c r="F21" s="232"/>
      <c r="G21" s="232"/>
      <c r="H21" s="232"/>
      <c r="I21" s="232"/>
      <c r="J21" s="233"/>
    </row>
    <row r="22" spans="2:10" ht="17.25" customHeight="1" thickBot="1" x14ac:dyDescent="0.3">
      <c r="B22" s="234">
        <f>B3</f>
        <v>45006</v>
      </c>
      <c r="C22" s="235"/>
      <c r="D22" s="235"/>
      <c r="E22" s="235"/>
      <c r="F22" s="235"/>
      <c r="G22" s="235"/>
      <c r="H22" s="235"/>
      <c r="I22" s="235"/>
      <c r="J22" s="236"/>
    </row>
    <row r="23" spans="2:10" ht="12.75" thickBot="1" x14ac:dyDescent="0.3"/>
    <row r="24" spans="2:10" ht="12.75" thickBot="1" x14ac:dyDescent="0.3">
      <c r="B24" s="69" t="s">
        <v>0</v>
      </c>
      <c r="C24" s="70" t="s">
        <v>8</v>
      </c>
      <c r="D24" s="70" t="s">
        <v>1</v>
      </c>
      <c r="E24" s="70" t="s">
        <v>2</v>
      </c>
      <c r="F24" s="70" t="s">
        <v>3</v>
      </c>
      <c r="G24" s="70" t="s">
        <v>4</v>
      </c>
      <c r="H24" s="70" t="s">
        <v>5</v>
      </c>
      <c r="I24" s="70" t="s">
        <v>6</v>
      </c>
      <c r="J24" s="71" t="s">
        <v>7</v>
      </c>
    </row>
    <row r="25" spans="2:10" x14ac:dyDescent="0.25">
      <c r="B25" s="237" t="s">
        <v>103</v>
      </c>
      <c r="C25" s="241" t="s">
        <v>57</v>
      </c>
      <c r="D25" s="55" t="s">
        <v>39</v>
      </c>
      <c r="E25" s="43">
        <f>SUM('CUOTA LICITADA'!L14:L46)</f>
        <v>1632.1073932800002</v>
      </c>
      <c r="F25" s="43">
        <f>SUM('CUOTA LICITADA'!M14:M45)</f>
        <v>0</v>
      </c>
      <c r="G25" s="43">
        <f>E25+F25</f>
        <v>1632.1073932800002</v>
      </c>
      <c r="H25" s="43">
        <f>SUM('CUOTA LICITADA'!O14:O45)</f>
        <v>18.530999999999999</v>
      </c>
      <c r="I25" s="43">
        <f>G25-H25</f>
        <v>1613.5763932800003</v>
      </c>
      <c r="J25" s="56">
        <f>H25/G25</f>
        <v>1.1354032263011057E-2</v>
      </c>
    </row>
    <row r="26" spans="2:10" x14ac:dyDescent="0.25">
      <c r="B26" s="237"/>
      <c r="C26" s="241"/>
      <c r="D26" s="19" t="s">
        <v>40</v>
      </c>
      <c r="E26" s="35">
        <f>SUM('CUOTA LICITADA'!F48:F81)</f>
        <v>6526.4367679999987</v>
      </c>
      <c r="F26" s="35">
        <f>SUM('CUOTA LICITADA'!M48:M79)</f>
        <v>0</v>
      </c>
      <c r="G26" s="35">
        <f>E26+F26</f>
        <v>6526.4367679999987</v>
      </c>
      <c r="H26" s="35">
        <f>SUM('CUOTA LICITADA'!O48:O79)</f>
        <v>291.024</v>
      </c>
      <c r="I26" s="35">
        <f>G26-H26</f>
        <v>6235.4127679999983</v>
      </c>
      <c r="J26" s="52">
        <f>H26/G26</f>
        <v>4.4591560501578746E-2</v>
      </c>
    </row>
    <row r="27" spans="2:10" x14ac:dyDescent="0.25">
      <c r="B27" s="237"/>
      <c r="C27" s="242"/>
      <c r="D27" s="19" t="s">
        <v>102</v>
      </c>
      <c r="E27" s="35">
        <v>115</v>
      </c>
      <c r="F27" s="35">
        <v>0</v>
      </c>
      <c r="G27" s="35">
        <f t="shared" ref="G27:G29" si="0">E27+F27</f>
        <v>115</v>
      </c>
      <c r="H27" s="35">
        <f>'PESCA INVESTIGACION'!H11</f>
        <v>0</v>
      </c>
      <c r="I27" s="35">
        <f>G27-H27</f>
        <v>115</v>
      </c>
      <c r="J27" s="52">
        <f t="shared" ref="J27:J29" si="1">H27/G27</f>
        <v>0</v>
      </c>
    </row>
    <row r="28" spans="2:10" ht="12.75" thickBot="1" x14ac:dyDescent="0.3">
      <c r="B28" s="237"/>
      <c r="C28" s="37" t="s">
        <v>14</v>
      </c>
      <c r="D28" s="57" t="s">
        <v>41</v>
      </c>
      <c r="E28" s="42">
        <v>90</v>
      </c>
      <c r="F28" s="42">
        <v>0</v>
      </c>
      <c r="G28" s="42">
        <f t="shared" si="0"/>
        <v>90</v>
      </c>
      <c r="H28" s="42">
        <v>0.12</v>
      </c>
      <c r="I28" s="42">
        <f t="shared" ref="I28:I29" si="2">G28-H28</f>
        <v>89.88</v>
      </c>
      <c r="J28" s="54">
        <f t="shared" si="1"/>
        <v>1.3333333333333333E-3</v>
      </c>
    </row>
    <row r="29" spans="2:10" ht="12.75" thickBot="1" x14ac:dyDescent="0.3">
      <c r="B29" s="238"/>
      <c r="C29" s="239" t="s">
        <v>13</v>
      </c>
      <c r="D29" s="240"/>
      <c r="E29" s="92">
        <f>SUM(E25:E28)</f>
        <v>8363.5441612799987</v>
      </c>
      <c r="F29" s="92">
        <f>SUM(F25:F28)</f>
        <v>0</v>
      </c>
      <c r="G29" s="92">
        <f t="shared" si="0"/>
        <v>8363.5441612799987</v>
      </c>
      <c r="H29" s="92">
        <f>SUM(H25:H28)</f>
        <v>309.67500000000001</v>
      </c>
      <c r="I29" s="92">
        <f t="shared" si="2"/>
        <v>8053.8691612799985</v>
      </c>
      <c r="J29" s="93">
        <f t="shared" si="1"/>
        <v>3.7026766885942503E-2</v>
      </c>
    </row>
    <row r="30" spans="2:10" ht="12.75" thickBot="1" x14ac:dyDescent="0.3"/>
    <row r="31" spans="2:10" ht="12.75" thickBot="1" x14ac:dyDescent="0.3">
      <c r="B31" s="25" t="s">
        <v>148</v>
      </c>
      <c r="C31" s="24" t="s">
        <v>174</v>
      </c>
    </row>
    <row r="38" spans="2:2" x14ac:dyDescent="0.25">
      <c r="B38" s="45"/>
    </row>
  </sheetData>
  <mergeCells count="13">
    <mergeCell ref="B2:J2"/>
    <mergeCell ref="B3:J3"/>
    <mergeCell ref="B21:J21"/>
    <mergeCell ref="B22:J22"/>
    <mergeCell ref="B25:B29"/>
    <mergeCell ref="B6:B16"/>
    <mergeCell ref="C29:D29"/>
    <mergeCell ref="C6:C10"/>
    <mergeCell ref="C16:D16"/>
    <mergeCell ref="C25:C27"/>
    <mergeCell ref="C14:D14"/>
    <mergeCell ref="C15:D15"/>
    <mergeCell ref="C11:C13"/>
  </mergeCells>
  <pageMargins left="0.7" right="0.7" top="0.75" bottom="0.75" header="0.3" footer="0.3"/>
  <pageSetup paperSize="9" orientation="portrait" r:id="rId1"/>
  <ignoredErrors>
    <ignoredError sqref="G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21"/>
  <sheetViews>
    <sheetView showGridLines="0" zoomScaleNormal="100" workbookViewId="0">
      <selection activeCell="F37" sqref="F37"/>
    </sheetView>
  </sheetViews>
  <sheetFormatPr baseColWidth="10" defaultColWidth="11.42578125" defaultRowHeight="12" x14ac:dyDescent="0.25"/>
  <cols>
    <col min="1" max="1" width="11.42578125" style="3"/>
    <col min="2" max="2" width="22.42578125" style="3" bestFit="1" customWidth="1"/>
    <col min="3" max="3" width="11" style="3" bestFit="1" customWidth="1"/>
    <col min="4" max="4" width="8.2851562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1" width="11.140625" style="3" bestFit="1" customWidth="1"/>
    <col min="12" max="12" width="19" style="3" bestFit="1" customWidth="1"/>
    <col min="13" max="13" width="15.5703125" style="3" bestFit="1" customWidth="1"/>
    <col min="14" max="14" width="18" style="3" bestFit="1" customWidth="1"/>
    <col min="15" max="15" width="12.42578125" style="3" bestFit="1" customWidth="1"/>
    <col min="16" max="16" width="10.5703125" style="3" bestFit="1" customWidth="1"/>
    <col min="17" max="17" width="10.42578125" style="3" bestFit="1" customWidth="1"/>
    <col min="18" max="16384" width="11.42578125" style="3"/>
  </cols>
  <sheetData>
    <row r="1" spans="2:17" ht="12.75" thickBot="1" x14ac:dyDescent="0.3"/>
    <row r="2" spans="2:17" ht="15.75" customHeight="1" x14ac:dyDescent="0.25">
      <c r="B2" s="257" t="s">
        <v>141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9"/>
    </row>
    <row r="3" spans="2:17" ht="19.5" customHeight="1" thickBot="1" x14ac:dyDescent="0.3">
      <c r="B3" s="260">
        <f>'RESUMEN '!B3:J3</f>
        <v>45006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2"/>
    </row>
    <row r="4" spans="2:17" ht="12.75" thickBot="1" x14ac:dyDescent="0.3"/>
    <row r="5" spans="2:17" ht="12.75" thickBot="1" x14ac:dyDescent="0.3">
      <c r="B5" s="69" t="s">
        <v>16</v>
      </c>
      <c r="C5" s="70" t="s">
        <v>17</v>
      </c>
      <c r="D5" s="70" t="s">
        <v>18</v>
      </c>
      <c r="E5" s="70" t="s">
        <v>2</v>
      </c>
      <c r="F5" s="70" t="s">
        <v>3</v>
      </c>
      <c r="G5" s="70" t="s">
        <v>4</v>
      </c>
      <c r="H5" s="70" t="s">
        <v>5</v>
      </c>
      <c r="I5" s="70" t="s">
        <v>6</v>
      </c>
      <c r="J5" s="72" t="s">
        <v>7</v>
      </c>
      <c r="K5" s="70" t="s">
        <v>19</v>
      </c>
      <c r="L5" s="70" t="s">
        <v>2</v>
      </c>
      <c r="M5" s="70" t="s">
        <v>3</v>
      </c>
      <c r="N5" s="70" t="s">
        <v>4</v>
      </c>
      <c r="O5" s="70" t="s">
        <v>5</v>
      </c>
      <c r="P5" s="70" t="s">
        <v>6</v>
      </c>
      <c r="Q5" s="71" t="s">
        <v>20</v>
      </c>
    </row>
    <row r="6" spans="2:17" x14ac:dyDescent="0.25">
      <c r="B6" s="254" t="s">
        <v>46</v>
      </c>
      <c r="C6" s="263" t="s">
        <v>16</v>
      </c>
      <c r="D6" s="73" t="s">
        <v>44</v>
      </c>
      <c r="E6" s="47">
        <v>4</v>
      </c>
      <c r="F6" s="43"/>
      <c r="G6" s="43">
        <f>E6+F6</f>
        <v>4</v>
      </c>
      <c r="H6" s="43"/>
      <c r="I6" s="43">
        <f>G6-H6</f>
        <v>4</v>
      </c>
      <c r="J6" s="41">
        <f>H6/G6</f>
        <v>0</v>
      </c>
      <c r="K6" s="38" t="s">
        <v>83</v>
      </c>
      <c r="L6" s="249">
        <f>E6+E7</f>
        <v>5</v>
      </c>
      <c r="M6" s="249">
        <f>F6+F7</f>
        <v>0</v>
      </c>
      <c r="N6" s="249">
        <f>L6+M6</f>
        <v>5</v>
      </c>
      <c r="O6" s="249">
        <f>H6+H7</f>
        <v>0</v>
      </c>
      <c r="P6" s="249">
        <f>N6-O6</f>
        <v>5</v>
      </c>
      <c r="Q6" s="264">
        <f>O6/N6</f>
        <v>0</v>
      </c>
    </row>
    <row r="7" spans="2:17" x14ac:dyDescent="0.25">
      <c r="B7" s="253"/>
      <c r="C7" s="251"/>
      <c r="D7" s="46" t="s">
        <v>45</v>
      </c>
      <c r="E7" s="36">
        <v>1</v>
      </c>
      <c r="F7" s="35"/>
      <c r="G7" s="35">
        <f>E7+F7+I6</f>
        <v>5</v>
      </c>
      <c r="H7" s="35"/>
      <c r="I7" s="35">
        <f>G7-H7</f>
        <v>5</v>
      </c>
      <c r="J7" s="34">
        <f>H7/G7</f>
        <v>0</v>
      </c>
      <c r="K7" s="39" t="s">
        <v>83</v>
      </c>
      <c r="L7" s="248"/>
      <c r="M7" s="248"/>
      <c r="N7" s="248"/>
      <c r="O7" s="248"/>
      <c r="P7" s="248"/>
      <c r="Q7" s="246"/>
    </row>
    <row r="8" spans="2:17" x14ac:dyDescent="0.25">
      <c r="B8" s="252" t="s">
        <v>21</v>
      </c>
      <c r="C8" s="250" t="s">
        <v>16</v>
      </c>
      <c r="D8" s="46" t="s">
        <v>44</v>
      </c>
      <c r="E8" s="36">
        <v>9</v>
      </c>
      <c r="F8" s="35"/>
      <c r="G8" s="35">
        <f t="shared" ref="G8" si="0">E8+F8</f>
        <v>9</v>
      </c>
      <c r="H8" s="35"/>
      <c r="I8" s="35">
        <f t="shared" ref="I8:I19" si="1">G8-H8</f>
        <v>9</v>
      </c>
      <c r="J8" s="34">
        <f t="shared" ref="J8:J19" si="2">H8/G8</f>
        <v>0</v>
      </c>
      <c r="K8" s="39" t="s">
        <v>83</v>
      </c>
      <c r="L8" s="247">
        <f t="shared" ref="L8" si="3">E8+E9</f>
        <v>10</v>
      </c>
      <c r="M8" s="247">
        <f t="shared" ref="M8" si="4">F8+F9</f>
        <v>0</v>
      </c>
      <c r="N8" s="247">
        <f t="shared" ref="N8" si="5">L8+M8</f>
        <v>10</v>
      </c>
      <c r="O8" s="247">
        <f t="shared" ref="O8" si="6">H8+H9</f>
        <v>0</v>
      </c>
      <c r="P8" s="247">
        <f t="shared" ref="P8" si="7">N8-O8</f>
        <v>10</v>
      </c>
      <c r="Q8" s="245">
        <f t="shared" ref="Q8" si="8">O8/N8</f>
        <v>0</v>
      </c>
    </row>
    <row r="9" spans="2:17" x14ac:dyDescent="0.25">
      <c r="B9" s="253"/>
      <c r="C9" s="251"/>
      <c r="D9" s="46" t="s">
        <v>45</v>
      </c>
      <c r="E9" s="36">
        <v>1</v>
      </c>
      <c r="F9" s="35"/>
      <c r="G9" s="35">
        <f t="shared" ref="G9" si="9">E9+F9+I8</f>
        <v>10</v>
      </c>
      <c r="H9" s="35"/>
      <c r="I9" s="35">
        <f t="shared" si="1"/>
        <v>10</v>
      </c>
      <c r="J9" s="34">
        <f t="shared" si="2"/>
        <v>0</v>
      </c>
      <c r="K9" s="39" t="s">
        <v>83</v>
      </c>
      <c r="L9" s="248"/>
      <c r="M9" s="248"/>
      <c r="N9" s="248"/>
      <c r="O9" s="248"/>
      <c r="P9" s="248"/>
      <c r="Q9" s="246"/>
    </row>
    <row r="10" spans="2:17" x14ac:dyDescent="0.25">
      <c r="B10" s="252" t="s">
        <v>22</v>
      </c>
      <c r="C10" s="250" t="s">
        <v>48</v>
      </c>
      <c r="D10" s="46" t="s">
        <v>44</v>
      </c>
      <c r="E10" s="36">
        <v>177.57599999999999</v>
      </c>
      <c r="F10" s="35">
        <v>-69.05</v>
      </c>
      <c r="G10" s="35">
        <f t="shared" ref="G10" si="10">E10+F10</f>
        <v>108.526</v>
      </c>
      <c r="H10" s="36"/>
      <c r="I10" s="35">
        <f t="shared" si="1"/>
        <v>108.526</v>
      </c>
      <c r="J10" s="34">
        <f t="shared" si="2"/>
        <v>0</v>
      </c>
      <c r="K10" s="39" t="s">
        <v>83</v>
      </c>
      <c r="L10" s="247">
        <f t="shared" ref="L10" si="11">E10+E11</f>
        <v>197.274</v>
      </c>
      <c r="M10" s="247">
        <f t="shared" ref="M10" si="12">F10+F11</f>
        <v>-69.05</v>
      </c>
      <c r="N10" s="247">
        <f t="shared" ref="N10" si="13">L10+M10</f>
        <v>128.22399999999999</v>
      </c>
      <c r="O10" s="247">
        <f t="shared" ref="O10" si="14">H10+H11</f>
        <v>0</v>
      </c>
      <c r="P10" s="247">
        <f t="shared" ref="P10" si="15">N10-O10</f>
        <v>128.22399999999999</v>
      </c>
      <c r="Q10" s="245">
        <f t="shared" ref="Q10" si="16">O10/N10</f>
        <v>0</v>
      </c>
    </row>
    <row r="11" spans="2:17" x14ac:dyDescent="0.25">
      <c r="B11" s="254"/>
      <c r="C11" s="251"/>
      <c r="D11" s="46" t="s">
        <v>45</v>
      </c>
      <c r="E11" s="36">
        <v>19.698</v>
      </c>
      <c r="F11" s="35"/>
      <c r="G11" s="35">
        <f t="shared" ref="G11" si="17">E11+F11+I10</f>
        <v>128.22399999999999</v>
      </c>
      <c r="H11" s="222"/>
      <c r="I11" s="35">
        <f t="shared" si="1"/>
        <v>128.22399999999999</v>
      </c>
      <c r="J11" s="34">
        <f t="shared" si="2"/>
        <v>0</v>
      </c>
      <c r="K11" s="39" t="s">
        <v>83</v>
      </c>
      <c r="L11" s="248"/>
      <c r="M11" s="248"/>
      <c r="N11" s="248"/>
      <c r="O11" s="248"/>
      <c r="P11" s="248"/>
      <c r="Q11" s="246"/>
    </row>
    <row r="12" spans="2:17" x14ac:dyDescent="0.25">
      <c r="B12" s="254"/>
      <c r="C12" s="250" t="s">
        <v>169</v>
      </c>
      <c r="D12" s="46" t="s">
        <v>44</v>
      </c>
      <c r="E12" s="36">
        <v>165.49600000000001</v>
      </c>
      <c r="F12" s="35"/>
      <c r="G12" s="35">
        <f t="shared" ref="G12" si="18">E12+F12</f>
        <v>165.49600000000001</v>
      </c>
      <c r="H12" s="222"/>
      <c r="I12" s="35">
        <f t="shared" si="1"/>
        <v>165.49600000000001</v>
      </c>
      <c r="J12" s="34">
        <f t="shared" si="2"/>
        <v>0</v>
      </c>
      <c r="K12" s="39" t="s">
        <v>83</v>
      </c>
      <c r="L12" s="247">
        <f t="shared" ref="L12" si="19">E12+E13</f>
        <v>183.85400000000001</v>
      </c>
      <c r="M12" s="247">
        <f t="shared" ref="M12" si="20">F12+F13</f>
        <v>0</v>
      </c>
      <c r="N12" s="247">
        <f t="shared" ref="N12" si="21">L12+M12</f>
        <v>183.85400000000001</v>
      </c>
      <c r="O12" s="247">
        <f t="shared" ref="O12" si="22">H12+H13</f>
        <v>0</v>
      </c>
      <c r="P12" s="247">
        <f t="shared" ref="P12" si="23">N12-O12</f>
        <v>183.85400000000001</v>
      </c>
      <c r="Q12" s="245">
        <f t="shared" ref="Q12" si="24">O12/N12</f>
        <v>0</v>
      </c>
    </row>
    <row r="13" spans="2:17" x14ac:dyDescent="0.25">
      <c r="B13" s="254"/>
      <c r="C13" s="251"/>
      <c r="D13" s="46" t="s">
        <v>45</v>
      </c>
      <c r="E13" s="36">
        <v>18.358000000000001</v>
      </c>
      <c r="F13" s="35"/>
      <c r="G13" s="35">
        <f t="shared" ref="G13" si="25">E13+F13+I12</f>
        <v>183.85400000000001</v>
      </c>
      <c r="H13" s="222"/>
      <c r="I13" s="35">
        <f t="shared" si="1"/>
        <v>183.85400000000001</v>
      </c>
      <c r="J13" s="34">
        <f t="shared" si="2"/>
        <v>0</v>
      </c>
      <c r="K13" s="39" t="s">
        <v>83</v>
      </c>
      <c r="L13" s="248"/>
      <c r="M13" s="248"/>
      <c r="N13" s="248"/>
      <c r="O13" s="248"/>
      <c r="P13" s="248"/>
      <c r="Q13" s="246"/>
    </row>
    <row r="14" spans="2:17" x14ac:dyDescent="0.25">
      <c r="B14" s="254"/>
      <c r="C14" s="250" t="s">
        <v>49</v>
      </c>
      <c r="D14" s="46" t="s">
        <v>44</v>
      </c>
      <c r="E14" s="36">
        <v>128.048</v>
      </c>
      <c r="F14" s="35"/>
      <c r="G14" s="35">
        <f t="shared" ref="G14" si="26">E14+F14</f>
        <v>128.048</v>
      </c>
      <c r="H14" s="228">
        <v>50.542999999999999</v>
      </c>
      <c r="I14" s="35">
        <f t="shared" si="1"/>
        <v>77.504999999999995</v>
      </c>
      <c r="J14" s="34">
        <f t="shared" si="2"/>
        <v>0.39471916781207045</v>
      </c>
      <c r="K14" s="39" t="s">
        <v>83</v>
      </c>
      <c r="L14" s="247">
        <f t="shared" ref="L14" si="27">E14+E15</f>
        <v>142.25200000000001</v>
      </c>
      <c r="M14" s="247">
        <f t="shared" ref="M14" si="28">F14+F15</f>
        <v>0</v>
      </c>
      <c r="N14" s="247">
        <f t="shared" ref="N14" si="29">L14+M14</f>
        <v>142.25200000000001</v>
      </c>
      <c r="O14" s="247">
        <f t="shared" ref="O14" si="30">H14+H15</f>
        <v>50.542999999999999</v>
      </c>
      <c r="P14" s="247">
        <f t="shared" ref="P14" si="31">N14-O14</f>
        <v>91.709000000000003</v>
      </c>
      <c r="Q14" s="245">
        <f t="shared" ref="Q14" si="32">O14/N14</f>
        <v>0.35530607654022434</v>
      </c>
    </row>
    <row r="15" spans="2:17" x14ac:dyDescent="0.25">
      <c r="B15" s="254"/>
      <c r="C15" s="251"/>
      <c r="D15" s="46" t="s">
        <v>45</v>
      </c>
      <c r="E15" s="36">
        <v>14.204000000000001</v>
      </c>
      <c r="F15" s="35"/>
      <c r="G15" s="35">
        <f t="shared" ref="G15" si="33">E15+F15+I14</f>
        <v>91.709000000000003</v>
      </c>
      <c r="H15" s="222"/>
      <c r="I15" s="35">
        <f t="shared" si="1"/>
        <v>91.709000000000003</v>
      </c>
      <c r="J15" s="34">
        <f t="shared" si="2"/>
        <v>0</v>
      </c>
      <c r="K15" s="39" t="s">
        <v>83</v>
      </c>
      <c r="L15" s="248"/>
      <c r="M15" s="248"/>
      <c r="N15" s="248"/>
      <c r="O15" s="248"/>
      <c r="P15" s="248"/>
      <c r="Q15" s="246"/>
    </row>
    <row r="16" spans="2:17" x14ac:dyDescent="0.25">
      <c r="B16" s="254"/>
      <c r="C16" s="250" t="s">
        <v>50</v>
      </c>
      <c r="D16" s="46" t="s">
        <v>44</v>
      </c>
      <c r="E16" s="36">
        <v>120.8</v>
      </c>
      <c r="F16" s="35"/>
      <c r="G16" s="35">
        <f t="shared" ref="G16" si="34">E16+F16</f>
        <v>120.8</v>
      </c>
      <c r="H16" s="222"/>
      <c r="I16" s="35">
        <f t="shared" si="1"/>
        <v>120.8</v>
      </c>
      <c r="J16" s="34">
        <f t="shared" si="2"/>
        <v>0</v>
      </c>
      <c r="K16" s="44" t="s">
        <v>83</v>
      </c>
      <c r="L16" s="247">
        <f t="shared" ref="L16" si="35">E16+E17</f>
        <v>134.19999999999999</v>
      </c>
      <c r="M16" s="247">
        <f t="shared" ref="M16" si="36">F16+F17</f>
        <v>0</v>
      </c>
      <c r="N16" s="247">
        <f t="shared" ref="N16" si="37">L16+M16</f>
        <v>134.19999999999999</v>
      </c>
      <c r="O16" s="247">
        <f t="shared" ref="O16" si="38">H16+H17</f>
        <v>0</v>
      </c>
      <c r="P16" s="247">
        <f t="shared" ref="P16" si="39">N16-O16</f>
        <v>134.19999999999999</v>
      </c>
      <c r="Q16" s="245">
        <f t="shared" ref="Q16" si="40">O16/N16</f>
        <v>0</v>
      </c>
    </row>
    <row r="17" spans="2:17" x14ac:dyDescent="0.25">
      <c r="B17" s="254"/>
      <c r="C17" s="251"/>
      <c r="D17" s="46" t="s">
        <v>45</v>
      </c>
      <c r="E17" s="36">
        <v>13.4</v>
      </c>
      <c r="F17" s="35"/>
      <c r="G17" s="35">
        <f t="shared" ref="G17" si="41">E17+F17+I16</f>
        <v>134.19999999999999</v>
      </c>
      <c r="H17" s="222"/>
      <c r="I17" s="35">
        <f t="shared" si="1"/>
        <v>134.19999999999999</v>
      </c>
      <c r="J17" s="34">
        <f t="shared" si="2"/>
        <v>0</v>
      </c>
      <c r="K17" s="39" t="s">
        <v>83</v>
      </c>
      <c r="L17" s="248"/>
      <c r="M17" s="248"/>
      <c r="N17" s="248"/>
      <c r="O17" s="248"/>
      <c r="P17" s="248"/>
      <c r="Q17" s="246"/>
    </row>
    <row r="18" spans="2:17" x14ac:dyDescent="0.25">
      <c r="B18" s="254"/>
      <c r="C18" s="250" t="s">
        <v>51</v>
      </c>
      <c r="D18" s="46" t="s">
        <v>44</v>
      </c>
      <c r="E18" s="36">
        <v>12.08</v>
      </c>
      <c r="F18" s="35"/>
      <c r="G18" s="35">
        <f t="shared" ref="G18" si="42">E18+F18</f>
        <v>12.08</v>
      </c>
      <c r="H18" s="222"/>
      <c r="I18" s="35">
        <f t="shared" si="1"/>
        <v>12.08</v>
      </c>
      <c r="J18" s="34">
        <f t="shared" si="2"/>
        <v>0</v>
      </c>
      <c r="K18" s="39" t="s">
        <v>83</v>
      </c>
      <c r="L18" s="247">
        <f t="shared" ref="L18" si="43">E18+E19</f>
        <v>13.42</v>
      </c>
      <c r="M18" s="247">
        <f t="shared" ref="M18" si="44">F18+F19</f>
        <v>0</v>
      </c>
      <c r="N18" s="247">
        <f t="shared" ref="N18" si="45">L18+M18</f>
        <v>13.42</v>
      </c>
      <c r="O18" s="247">
        <f t="shared" ref="O18" si="46">H18+H19</f>
        <v>0</v>
      </c>
      <c r="P18" s="247">
        <f t="shared" ref="P18" si="47">N18-O18</f>
        <v>13.42</v>
      </c>
      <c r="Q18" s="245">
        <f t="shared" ref="Q18" si="48">O18/N18</f>
        <v>0</v>
      </c>
    </row>
    <row r="19" spans="2:17" x14ac:dyDescent="0.25">
      <c r="B19" s="253"/>
      <c r="C19" s="251"/>
      <c r="D19" s="46" t="s">
        <v>45</v>
      </c>
      <c r="E19" s="36">
        <v>1.34</v>
      </c>
      <c r="F19" s="35"/>
      <c r="G19" s="35">
        <f t="shared" ref="G19" si="49">E19+F19+I18</f>
        <v>13.42</v>
      </c>
      <c r="H19" s="222"/>
      <c r="I19" s="35">
        <f t="shared" si="1"/>
        <v>13.42</v>
      </c>
      <c r="J19" s="34">
        <f t="shared" si="2"/>
        <v>0</v>
      </c>
      <c r="K19" s="39" t="s">
        <v>83</v>
      </c>
      <c r="L19" s="248"/>
      <c r="M19" s="248"/>
      <c r="N19" s="248"/>
      <c r="O19" s="248"/>
      <c r="P19" s="248"/>
      <c r="Q19" s="246"/>
    </row>
    <row r="20" spans="2:17" ht="12.75" thickBot="1" x14ac:dyDescent="0.3">
      <c r="B20" s="77" t="s">
        <v>10</v>
      </c>
      <c r="C20" s="76" t="s">
        <v>99</v>
      </c>
      <c r="D20" s="74" t="s">
        <v>47</v>
      </c>
      <c r="E20" s="53">
        <v>14</v>
      </c>
      <c r="F20" s="42"/>
      <c r="G20" s="42">
        <f>E20+F20</f>
        <v>14</v>
      </c>
      <c r="H20" s="222"/>
      <c r="I20" s="42">
        <f>G20-H20</f>
        <v>14</v>
      </c>
      <c r="J20" s="40">
        <f>H20/G20</f>
        <v>0</v>
      </c>
      <c r="K20" s="37" t="s">
        <v>83</v>
      </c>
      <c r="L20" s="42">
        <f>E20</f>
        <v>14</v>
      </c>
      <c r="M20" s="42">
        <f t="shared" ref="M20:Q20" si="50">F20</f>
        <v>0</v>
      </c>
      <c r="N20" s="42">
        <f t="shared" si="50"/>
        <v>14</v>
      </c>
      <c r="O20" s="42">
        <f t="shared" si="50"/>
        <v>0</v>
      </c>
      <c r="P20" s="42">
        <f t="shared" si="50"/>
        <v>14</v>
      </c>
      <c r="Q20" s="54">
        <f t="shared" si="50"/>
        <v>0</v>
      </c>
    </row>
    <row r="21" spans="2:17" ht="12.75" thickBot="1" x14ac:dyDescent="0.3">
      <c r="B21" s="255" t="s">
        <v>13</v>
      </c>
      <c r="C21" s="256"/>
      <c r="D21" s="70" t="s">
        <v>47</v>
      </c>
      <c r="E21" s="78">
        <f>SUM(E6:E20)</f>
        <v>699.99999999999989</v>
      </c>
      <c r="F21" s="78">
        <f>SUM(F6:F20)</f>
        <v>-69.05</v>
      </c>
      <c r="G21" s="78">
        <f>E21+F21</f>
        <v>630.94999999999993</v>
      </c>
      <c r="H21" s="78">
        <f>SUM(H6:H20)</f>
        <v>50.542999999999999</v>
      </c>
      <c r="I21" s="78">
        <f>G21-H21</f>
        <v>580.40699999999993</v>
      </c>
      <c r="J21" s="79">
        <f>H21/G21</f>
        <v>8.0106189079958798E-2</v>
      </c>
      <c r="K21" s="70" t="s">
        <v>83</v>
      </c>
      <c r="L21" s="78">
        <f>SUM(L6:L20)</f>
        <v>700.00000000000011</v>
      </c>
      <c r="M21" s="78">
        <f>SUM(M6:M20)</f>
        <v>-69.05</v>
      </c>
      <c r="N21" s="78">
        <f>L21+M21</f>
        <v>630.95000000000016</v>
      </c>
      <c r="O21" s="78">
        <f>SUM(O6:O20)</f>
        <v>50.542999999999999</v>
      </c>
      <c r="P21" s="78">
        <f>N21-O21</f>
        <v>580.40700000000015</v>
      </c>
      <c r="Q21" s="80">
        <f>O21/N21</f>
        <v>8.010618907995877E-2</v>
      </c>
    </row>
  </sheetData>
  <mergeCells count="55">
    <mergeCell ref="B21:C21"/>
    <mergeCell ref="B2:Q2"/>
    <mergeCell ref="B3:Q3"/>
    <mergeCell ref="B6:B7"/>
    <mergeCell ref="C6:C7"/>
    <mergeCell ref="C16:C17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C18:C19"/>
    <mergeCell ref="B8:B9"/>
    <mergeCell ref="B10:B19"/>
    <mergeCell ref="C8:C9"/>
    <mergeCell ref="C10:C11"/>
    <mergeCell ref="C12:C13"/>
    <mergeCell ref="C14:C15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O6:O7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Q18:Q19"/>
    <mergeCell ref="L18:L19"/>
    <mergeCell ref="M18:M19"/>
    <mergeCell ref="N18:N19"/>
    <mergeCell ref="O18:O19"/>
    <mergeCell ref="P18:P19"/>
  </mergeCells>
  <conditionalFormatting sqref="J6:J20">
    <cfRule type="cellIs" dxfId="5" priority="2" operator="greaterThan">
      <formula>95%</formula>
    </cfRule>
  </conditionalFormatting>
  <conditionalFormatting sqref="Q6:Q21">
    <cfRule type="cellIs" dxfId="4" priority="1" operator="greaterThan">
      <formula>0.9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"/>
  <sheetViews>
    <sheetView showGridLines="0" zoomScaleNormal="100" workbookViewId="0">
      <selection activeCell="G92" sqref="G92"/>
    </sheetView>
  </sheetViews>
  <sheetFormatPr baseColWidth="10" defaultColWidth="11.42578125" defaultRowHeight="12" x14ac:dyDescent="0.2"/>
  <cols>
    <col min="1" max="1" width="11.42578125" style="2"/>
    <col min="2" max="2" width="23" style="2" bestFit="1" customWidth="1"/>
    <col min="3" max="3" width="21.7109375" style="2" bestFit="1" customWidth="1"/>
    <col min="4" max="4" width="13.42578125" style="2" bestFit="1" customWidth="1"/>
    <col min="5" max="5" width="19" style="3" bestFit="1" customWidth="1"/>
    <col min="6" max="6" width="15.5703125" style="2" bestFit="1" customWidth="1"/>
    <col min="7" max="7" width="18" style="2" bestFit="1" customWidth="1"/>
    <col min="8" max="8" width="12.42578125" style="2" bestFit="1" customWidth="1"/>
    <col min="9" max="9" width="10.5703125" style="2" bestFit="1" customWidth="1"/>
    <col min="10" max="10" width="12.42578125" style="2" bestFit="1" customWidth="1"/>
    <col min="11" max="11" width="19" style="2" bestFit="1" customWidth="1"/>
    <col min="12" max="12" width="15.5703125" style="2" bestFit="1" customWidth="1"/>
    <col min="13" max="13" width="18" style="2" bestFit="1" customWidth="1"/>
    <col min="14" max="14" width="12.42578125" style="2" bestFit="1" customWidth="1"/>
    <col min="15" max="15" width="10.5703125" style="2" bestFit="1" customWidth="1"/>
    <col min="16" max="16" width="10.42578125" style="2" bestFit="1" customWidth="1"/>
    <col min="17" max="16384" width="11.42578125" style="2"/>
  </cols>
  <sheetData>
    <row r="1" spans="2:16" ht="12.75" thickBot="1" x14ac:dyDescent="0.25"/>
    <row r="2" spans="2:16" ht="17.25" customHeight="1" x14ac:dyDescent="0.25">
      <c r="B2" s="351" t="s">
        <v>144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3"/>
    </row>
    <row r="3" spans="2:16" ht="17.25" customHeight="1" thickBot="1" x14ac:dyDescent="0.3">
      <c r="B3" s="354">
        <f>'RESUMEN '!B3:J3</f>
        <v>45006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</row>
    <row r="4" spans="2:16" ht="12.75" thickBot="1" x14ac:dyDescent="0.25"/>
    <row r="5" spans="2:16" ht="12.75" thickBot="1" x14ac:dyDescent="0.25">
      <c r="B5" s="81" t="s">
        <v>0</v>
      </c>
      <c r="C5" s="168" t="s">
        <v>23</v>
      </c>
      <c r="D5" s="82" t="s">
        <v>18</v>
      </c>
      <c r="E5" s="82" t="s">
        <v>2</v>
      </c>
      <c r="F5" s="82" t="s">
        <v>3</v>
      </c>
      <c r="G5" s="82" t="s">
        <v>4</v>
      </c>
      <c r="H5" s="82" t="s">
        <v>5</v>
      </c>
      <c r="I5" s="82" t="s">
        <v>6</v>
      </c>
      <c r="J5" s="83" t="s">
        <v>7</v>
      </c>
      <c r="K5" s="82" t="s">
        <v>2</v>
      </c>
      <c r="L5" s="82" t="s">
        <v>3</v>
      </c>
      <c r="M5" s="82" t="s">
        <v>4</v>
      </c>
      <c r="N5" s="82" t="s">
        <v>5</v>
      </c>
      <c r="O5" s="82" t="s">
        <v>6</v>
      </c>
      <c r="P5" s="84" t="s">
        <v>20</v>
      </c>
    </row>
    <row r="6" spans="2:16" x14ac:dyDescent="0.2">
      <c r="B6" s="365" t="s">
        <v>104</v>
      </c>
      <c r="C6" s="243" t="s">
        <v>168</v>
      </c>
      <c r="D6" s="163" t="s">
        <v>44</v>
      </c>
      <c r="E6" s="169">
        <v>1.76362</v>
      </c>
      <c r="F6" s="48"/>
      <c r="G6" s="48">
        <f>E6+F6</f>
        <v>1.76362</v>
      </c>
      <c r="H6" s="48"/>
      <c r="I6" s="48">
        <f>G6-H6</f>
        <v>1.76362</v>
      </c>
      <c r="J6" s="49">
        <f>H6/G6</f>
        <v>0</v>
      </c>
      <c r="K6" s="350">
        <f>E6+E7</f>
        <v>1.9595799999999999</v>
      </c>
      <c r="L6" s="350">
        <f>F6+F7</f>
        <v>0</v>
      </c>
      <c r="M6" s="350">
        <f>K6+L6</f>
        <v>1.9595799999999999</v>
      </c>
      <c r="N6" s="350">
        <f>H6+H7</f>
        <v>0</v>
      </c>
      <c r="O6" s="350">
        <f>M6-N6</f>
        <v>1.9595799999999999</v>
      </c>
      <c r="P6" s="349">
        <f>N6/M6</f>
        <v>0</v>
      </c>
    </row>
    <row r="7" spans="2:16" x14ac:dyDescent="0.2">
      <c r="B7" s="366"/>
      <c r="C7" s="243"/>
      <c r="D7" s="164" t="s">
        <v>45</v>
      </c>
      <c r="E7" s="170">
        <v>0.19596000000000002</v>
      </c>
      <c r="F7" s="36"/>
      <c r="G7" s="36">
        <f>E7+F7+I6</f>
        <v>1.9595799999999999</v>
      </c>
      <c r="H7" s="36"/>
      <c r="I7" s="36">
        <f>G7-H7</f>
        <v>1.9595799999999999</v>
      </c>
      <c r="J7" s="27">
        <f>H7/G7</f>
        <v>0</v>
      </c>
      <c r="K7" s="343"/>
      <c r="L7" s="343"/>
      <c r="M7" s="343"/>
      <c r="N7" s="343"/>
      <c r="O7" s="343"/>
      <c r="P7" s="344"/>
    </row>
    <row r="8" spans="2:16" x14ac:dyDescent="0.2">
      <c r="B8" s="366"/>
      <c r="C8" s="360" t="s">
        <v>24</v>
      </c>
      <c r="D8" s="164" t="s">
        <v>44</v>
      </c>
      <c r="E8" s="170">
        <v>6.5141499999999999</v>
      </c>
      <c r="F8" s="36"/>
      <c r="G8" s="36">
        <f t="shared" ref="G8" si="0">E8+F8</f>
        <v>6.5141499999999999</v>
      </c>
      <c r="H8" s="36"/>
      <c r="I8" s="36">
        <f t="shared" ref="I8:I29" si="1">G8-H8</f>
        <v>6.5141499999999999</v>
      </c>
      <c r="J8" s="27">
        <f t="shared" ref="J8:J29" si="2">H8/G8</f>
        <v>0</v>
      </c>
      <c r="K8" s="342">
        <f t="shared" ref="K8" si="3">E8+E9</f>
        <v>7.23794</v>
      </c>
      <c r="L8" s="342">
        <f t="shared" ref="L8" si="4">F8+F9</f>
        <v>0</v>
      </c>
      <c r="M8" s="342">
        <f t="shared" ref="M8" si="5">K8+L8</f>
        <v>7.23794</v>
      </c>
      <c r="N8" s="342">
        <f t="shared" ref="N8" si="6">H8+H9</f>
        <v>0</v>
      </c>
      <c r="O8" s="342">
        <f t="shared" ref="O8" si="7">M8-N8</f>
        <v>7.23794</v>
      </c>
      <c r="P8" s="344">
        <f t="shared" ref="P8" si="8">N8/M8</f>
        <v>0</v>
      </c>
    </row>
    <row r="9" spans="2:16" x14ac:dyDescent="0.2">
      <c r="B9" s="366"/>
      <c r="C9" s="360"/>
      <c r="D9" s="164" t="s">
        <v>45</v>
      </c>
      <c r="E9" s="170">
        <v>0.72379000000000004</v>
      </c>
      <c r="F9" s="36"/>
      <c r="G9" s="36">
        <f t="shared" ref="G9" si="9">E9+F9+I8</f>
        <v>7.23794</v>
      </c>
      <c r="H9" s="36"/>
      <c r="I9" s="36">
        <f t="shared" si="1"/>
        <v>7.23794</v>
      </c>
      <c r="J9" s="27">
        <f t="shared" si="2"/>
        <v>0</v>
      </c>
      <c r="K9" s="343"/>
      <c r="L9" s="343"/>
      <c r="M9" s="343"/>
      <c r="N9" s="343"/>
      <c r="O9" s="343"/>
      <c r="P9" s="344"/>
    </row>
    <row r="10" spans="2:16" x14ac:dyDescent="0.2">
      <c r="B10" s="366"/>
      <c r="C10" s="360" t="s">
        <v>26</v>
      </c>
      <c r="D10" s="164" t="s">
        <v>44</v>
      </c>
      <c r="E10" s="170">
        <v>12.97949</v>
      </c>
      <c r="F10" s="36"/>
      <c r="G10" s="36">
        <f t="shared" ref="G10" si="10">E10+F10</f>
        <v>12.97949</v>
      </c>
      <c r="H10" s="36"/>
      <c r="I10" s="36">
        <f t="shared" si="1"/>
        <v>12.97949</v>
      </c>
      <c r="J10" s="27">
        <f t="shared" si="2"/>
        <v>0</v>
      </c>
      <c r="K10" s="342">
        <f t="shared" ref="K10" si="11">E10+E11</f>
        <v>14.421659999999999</v>
      </c>
      <c r="L10" s="342">
        <f t="shared" ref="L10" si="12">F10+F11</f>
        <v>0</v>
      </c>
      <c r="M10" s="342">
        <f t="shared" ref="M10" si="13">K10+L10</f>
        <v>14.421659999999999</v>
      </c>
      <c r="N10" s="342">
        <f t="shared" ref="N10" si="14">H10+H11</f>
        <v>0</v>
      </c>
      <c r="O10" s="342">
        <f t="shared" ref="O10" si="15">M10-N10</f>
        <v>14.421659999999999</v>
      </c>
      <c r="P10" s="344">
        <f t="shared" ref="P10" si="16">N10/M10</f>
        <v>0</v>
      </c>
    </row>
    <row r="11" spans="2:16" x14ac:dyDescent="0.2">
      <c r="B11" s="366"/>
      <c r="C11" s="360"/>
      <c r="D11" s="164" t="s">
        <v>45</v>
      </c>
      <c r="E11" s="170">
        <v>1.44217</v>
      </c>
      <c r="F11" s="36"/>
      <c r="G11" s="36">
        <f t="shared" ref="G11" si="17">E11+F11+I10</f>
        <v>14.421659999999999</v>
      </c>
      <c r="H11" s="36"/>
      <c r="I11" s="36">
        <f t="shared" si="1"/>
        <v>14.421659999999999</v>
      </c>
      <c r="J11" s="27">
        <f t="shared" si="2"/>
        <v>0</v>
      </c>
      <c r="K11" s="343"/>
      <c r="L11" s="343"/>
      <c r="M11" s="343"/>
      <c r="N11" s="343"/>
      <c r="O11" s="343"/>
      <c r="P11" s="344"/>
    </row>
    <row r="12" spans="2:16" x14ac:dyDescent="0.2">
      <c r="B12" s="366"/>
      <c r="C12" s="360" t="s">
        <v>30</v>
      </c>
      <c r="D12" s="164" t="s">
        <v>44</v>
      </c>
      <c r="E12" s="170">
        <v>5.6833400000000003</v>
      </c>
      <c r="F12" s="112"/>
      <c r="G12" s="36">
        <f t="shared" ref="G12" si="18">E12+F12</f>
        <v>5.6833400000000003</v>
      </c>
      <c r="H12" s="36"/>
      <c r="I12" s="36">
        <f t="shared" si="1"/>
        <v>5.6833400000000003</v>
      </c>
      <c r="J12" s="27">
        <f t="shared" si="2"/>
        <v>0</v>
      </c>
      <c r="K12" s="342">
        <f t="shared" ref="K12" si="19">E12+E13</f>
        <v>6.3148200000000001</v>
      </c>
      <c r="L12" s="342">
        <f t="shared" ref="L12" si="20">F12+F13</f>
        <v>0</v>
      </c>
      <c r="M12" s="342">
        <f t="shared" ref="M12" si="21">K12+L12</f>
        <v>6.3148200000000001</v>
      </c>
      <c r="N12" s="342">
        <f t="shared" ref="N12" si="22">H12+H13</f>
        <v>0</v>
      </c>
      <c r="O12" s="342">
        <f t="shared" ref="O12" si="23">M12-N12</f>
        <v>6.3148200000000001</v>
      </c>
      <c r="P12" s="344">
        <f t="shared" ref="P12" si="24">N12/M12</f>
        <v>0</v>
      </c>
    </row>
    <row r="13" spans="2:16" x14ac:dyDescent="0.2">
      <c r="B13" s="366"/>
      <c r="C13" s="360"/>
      <c r="D13" s="164" t="s">
        <v>45</v>
      </c>
      <c r="E13" s="170">
        <v>0.63148000000000004</v>
      </c>
      <c r="F13" s="36"/>
      <c r="G13" s="36">
        <f t="shared" ref="G13" si="25">E13+F13+I12</f>
        <v>6.3148200000000001</v>
      </c>
      <c r="H13" s="36"/>
      <c r="I13" s="36">
        <f t="shared" si="1"/>
        <v>6.3148200000000001</v>
      </c>
      <c r="J13" s="27">
        <f t="shared" si="2"/>
        <v>0</v>
      </c>
      <c r="K13" s="343"/>
      <c r="L13" s="343"/>
      <c r="M13" s="343"/>
      <c r="N13" s="343"/>
      <c r="O13" s="343"/>
      <c r="P13" s="344"/>
    </row>
    <row r="14" spans="2:16" x14ac:dyDescent="0.2">
      <c r="B14" s="366"/>
      <c r="C14" s="360" t="s">
        <v>25</v>
      </c>
      <c r="D14" s="164" t="s">
        <v>44</v>
      </c>
      <c r="E14" s="170">
        <v>4.6710000000000002E-2</v>
      </c>
      <c r="F14" s="36"/>
      <c r="G14" s="36">
        <f t="shared" ref="G14" si="26">E14+F14</f>
        <v>4.6710000000000002E-2</v>
      </c>
      <c r="H14" s="36"/>
      <c r="I14" s="36">
        <f t="shared" si="1"/>
        <v>4.6710000000000002E-2</v>
      </c>
      <c r="J14" s="27">
        <f t="shared" si="2"/>
        <v>0</v>
      </c>
      <c r="K14" s="342">
        <f t="shared" ref="K14" si="27">E14+E15</f>
        <v>5.1900000000000002E-2</v>
      </c>
      <c r="L14" s="342">
        <f t="shared" ref="L14" si="28">F14+F15</f>
        <v>0</v>
      </c>
      <c r="M14" s="342">
        <f t="shared" ref="M14" si="29">K14+L14</f>
        <v>5.1900000000000002E-2</v>
      </c>
      <c r="N14" s="342">
        <f t="shared" ref="N14" si="30">H14+H15</f>
        <v>0</v>
      </c>
      <c r="O14" s="342">
        <f t="shared" ref="O14" si="31">M14-N14</f>
        <v>5.1900000000000002E-2</v>
      </c>
      <c r="P14" s="344">
        <f t="shared" ref="P14" si="32">N14/M14</f>
        <v>0</v>
      </c>
    </row>
    <row r="15" spans="2:16" x14ac:dyDescent="0.2">
      <c r="B15" s="366"/>
      <c r="C15" s="360"/>
      <c r="D15" s="164" t="s">
        <v>45</v>
      </c>
      <c r="E15" s="170">
        <v>5.1900000000000002E-3</v>
      </c>
      <c r="F15" s="36"/>
      <c r="G15" s="36">
        <f t="shared" ref="G15" si="33">E15+F15+I14</f>
        <v>5.1900000000000002E-2</v>
      </c>
      <c r="H15" s="36"/>
      <c r="I15" s="36">
        <f t="shared" si="1"/>
        <v>5.1900000000000002E-2</v>
      </c>
      <c r="J15" s="27">
        <f t="shared" si="2"/>
        <v>0</v>
      </c>
      <c r="K15" s="343"/>
      <c r="L15" s="343"/>
      <c r="M15" s="343"/>
      <c r="N15" s="343"/>
      <c r="O15" s="343"/>
      <c r="P15" s="344"/>
    </row>
    <row r="16" spans="2:16" x14ac:dyDescent="0.2">
      <c r="B16" s="367"/>
      <c r="C16" s="347" t="s">
        <v>32</v>
      </c>
      <c r="D16" s="46" t="s">
        <v>44</v>
      </c>
      <c r="E16" s="170">
        <v>1.269E-2</v>
      </c>
      <c r="F16" s="36"/>
      <c r="G16" s="36">
        <f t="shared" ref="G16" si="34">E16+F16</f>
        <v>1.269E-2</v>
      </c>
      <c r="H16" s="36"/>
      <c r="I16" s="36">
        <f t="shared" si="1"/>
        <v>1.269E-2</v>
      </c>
      <c r="J16" s="27">
        <f t="shared" si="2"/>
        <v>0</v>
      </c>
      <c r="K16" s="342">
        <f t="shared" ref="K16" si="35">E16+E17</f>
        <v>1.41E-2</v>
      </c>
      <c r="L16" s="342">
        <f t="shared" ref="L16" si="36">F16+F17</f>
        <v>0</v>
      </c>
      <c r="M16" s="342">
        <f t="shared" ref="M16" si="37">K16+L16</f>
        <v>1.41E-2</v>
      </c>
      <c r="N16" s="342">
        <f t="shared" ref="N16" si="38">H16+H17</f>
        <v>0</v>
      </c>
      <c r="O16" s="342">
        <f t="shared" ref="O16" si="39">M16-N16</f>
        <v>1.41E-2</v>
      </c>
      <c r="P16" s="344">
        <f t="shared" ref="P16" si="40">N16/M16</f>
        <v>0</v>
      </c>
    </row>
    <row r="17" spans="2:16" ht="12.75" thickBot="1" x14ac:dyDescent="0.25">
      <c r="B17" s="368"/>
      <c r="C17" s="348"/>
      <c r="D17" s="95" t="s">
        <v>45</v>
      </c>
      <c r="E17" s="171">
        <v>1.41E-3</v>
      </c>
      <c r="F17" s="50"/>
      <c r="G17" s="50">
        <f t="shared" ref="G17" si="41">E17+F17+I16</f>
        <v>1.41E-2</v>
      </c>
      <c r="H17" s="50"/>
      <c r="I17" s="50">
        <f t="shared" si="1"/>
        <v>1.41E-2</v>
      </c>
      <c r="J17" s="51">
        <f t="shared" si="2"/>
        <v>0</v>
      </c>
      <c r="K17" s="345"/>
      <c r="L17" s="345"/>
      <c r="M17" s="345"/>
      <c r="N17" s="345"/>
      <c r="O17" s="345"/>
      <c r="P17" s="346"/>
    </row>
    <row r="18" spans="2:16" x14ac:dyDescent="0.2">
      <c r="B18" s="361" t="s">
        <v>42</v>
      </c>
      <c r="C18" s="242" t="s">
        <v>168</v>
      </c>
      <c r="D18" s="163" t="s">
        <v>44</v>
      </c>
      <c r="E18" s="169">
        <v>23.71087</v>
      </c>
      <c r="F18" s="48"/>
      <c r="G18" s="48">
        <f t="shared" ref="G18" si="42">E18+F18</f>
        <v>23.71087</v>
      </c>
      <c r="H18" s="48"/>
      <c r="I18" s="48">
        <f t="shared" si="1"/>
        <v>23.71087</v>
      </c>
      <c r="J18" s="49">
        <f t="shared" si="2"/>
        <v>0</v>
      </c>
      <c r="K18" s="341">
        <f t="shared" ref="K18" si="43">E18+E19</f>
        <v>26.323640000000001</v>
      </c>
      <c r="L18" s="341">
        <f t="shared" ref="L18" si="44">F18+F19</f>
        <v>0</v>
      </c>
      <c r="M18" s="341">
        <f t="shared" ref="M18" si="45">K18+L18</f>
        <v>26.323640000000001</v>
      </c>
      <c r="N18" s="341">
        <f t="shared" ref="N18" si="46">H18+H19</f>
        <v>0</v>
      </c>
      <c r="O18" s="341">
        <f t="shared" ref="O18" si="47">M18-N18</f>
        <v>26.323640000000001</v>
      </c>
      <c r="P18" s="340">
        <f t="shared" ref="P18" si="48">N18/M18</f>
        <v>0</v>
      </c>
    </row>
    <row r="19" spans="2:16" x14ac:dyDescent="0.2">
      <c r="B19" s="362"/>
      <c r="C19" s="243"/>
      <c r="D19" s="164" t="s">
        <v>45</v>
      </c>
      <c r="E19" s="170">
        <v>2.6127699999999998</v>
      </c>
      <c r="F19" s="36"/>
      <c r="G19" s="36">
        <f t="shared" ref="G19" si="49">E19+F19+I18</f>
        <v>26.323640000000001</v>
      </c>
      <c r="H19" s="36"/>
      <c r="I19" s="36">
        <f t="shared" si="1"/>
        <v>26.323640000000001</v>
      </c>
      <c r="J19" s="27">
        <f t="shared" si="2"/>
        <v>0</v>
      </c>
      <c r="K19" s="339"/>
      <c r="L19" s="339"/>
      <c r="M19" s="339"/>
      <c r="N19" s="339"/>
      <c r="O19" s="339"/>
      <c r="P19" s="335"/>
    </row>
    <row r="20" spans="2:16" x14ac:dyDescent="0.2">
      <c r="B20" s="362"/>
      <c r="C20" s="360" t="s">
        <v>24</v>
      </c>
      <c r="D20" s="164" t="s">
        <v>44</v>
      </c>
      <c r="E20" s="170">
        <v>87.579120000000003</v>
      </c>
      <c r="F20" s="36"/>
      <c r="G20" s="36">
        <f t="shared" ref="G20" si="50">E20+F20</f>
        <v>87.579120000000003</v>
      </c>
      <c r="H20" s="228">
        <v>1.0309999999999999</v>
      </c>
      <c r="I20" s="36">
        <f t="shared" si="1"/>
        <v>86.548119999999997</v>
      </c>
      <c r="J20" s="27">
        <f t="shared" si="2"/>
        <v>1.177221237208138E-2</v>
      </c>
      <c r="K20" s="336">
        <f t="shared" ref="K20" si="51">E20+E21</f>
        <v>97.229709999999997</v>
      </c>
      <c r="L20" s="336">
        <f t="shared" ref="L20" si="52">F20+F21</f>
        <v>0</v>
      </c>
      <c r="M20" s="336">
        <f t="shared" ref="M20" si="53">K20+L20</f>
        <v>97.229709999999997</v>
      </c>
      <c r="N20" s="336">
        <f t="shared" ref="N20" si="54">H20+H21</f>
        <v>1.0309999999999999</v>
      </c>
      <c r="O20" s="336">
        <f t="shared" ref="O20" si="55">M20-N20</f>
        <v>96.198709999999991</v>
      </c>
      <c r="P20" s="335">
        <f t="shared" ref="P20" si="56">N20/M20</f>
        <v>1.0603754757676434E-2</v>
      </c>
    </row>
    <row r="21" spans="2:16" x14ac:dyDescent="0.2">
      <c r="B21" s="362"/>
      <c r="C21" s="360"/>
      <c r="D21" s="164" t="s">
        <v>45</v>
      </c>
      <c r="E21" s="170">
        <v>9.6505899999999993</v>
      </c>
      <c r="F21" s="36"/>
      <c r="G21" s="36">
        <f t="shared" ref="G21" si="57">E21+F21+I20</f>
        <v>96.198709999999991</v>
      </c>
      <c r="H21" s="36"/>
      <c r="I21" s="36">
        <f t="shared" si="1"/>
        <v>96.198709999999991</v>
      </c>
      <c r="J21" s="27">
        <f t="shared" si="2"/>
        <v>0</v>
      </c>
      <c r="K21" s="339"/>
      <c r="L21" s="339"/>
      <c r="M21" s="339"/>
      <c r="N21" s="339"/>
      <c r="O21" s="339"/>
      <c r="P21" s="335"/>
    </row>
    <row r="22" spans="2:16" x14ac:dyDescent="0.2">
      <c r="B22" s="362"/>
      <c r="C22" s="360" t="s">
        <v>26</v>
      </c>
      <c r="D22" s="164" t="s">
        <v>44</v>
      </c>
      <c r="E22" s="170">
        <v>174.50205</v>
      </c>
      <c r="F22" s="36">
        <v>69.05</v>
      </c>
      <c r="G22" s="36">
        <f t="shared" ref="G22" si="58">E22+F22</f>
        <v>243.55205000000001</v>
      </c>
      <c r="H22" s="36"/>
      <c r="I22" s="36">
        <f t="shared" si="1"/>
        <v>243.55205000000001</v>
      </c>
      <c r="J22" s="27">
        <f t="shared" si="2"/>
        <v>0</v>
      </c>
      <c r="K22" s="336">
        <f t="shared" ref="K22" si="59">E22+E23</f>
        <v>193.73093</v>
      </c>
      <c r="L22" s="336">
        <f t="shared" ref="L22" si="60">F22+F23</f>
        <v>69.05</v>
      </c>
      <c r="M22" s="336">
        <f t="shared" ref="M22" si="61">K22+L22</f>
        <v>262.78093000000001</v>
      </c>
      <c r="N22" s="336">
        <f t="shared" ref="N22" si="62">H22+H23</f>
        <v>0</v>
      </c>
      <c r="O22" s="336">
        <f t="shared" ref="O22" si="63">M22-N22</f>
        <v>262.78093000000001</v>
      </c>
      <c r="P22" s="335">
        <f t="shared" ref="P22" si="64">N22/M22</f>
        <v>0</v>
      </c>
    </row>
    <row r="23" spans="2:16" x14ac:dyDescent="0.2">
      <c r="B23" s="362"/>
      <c r="C23" s="360"/>
      <c r="D23" s="164" t="s">
        <v>45</v>
      </c>
      <c r="E23" s="170">
        <v>19.22888</v>
      </c>
      <c r="F23" s="36"/>
      <c r="G23" s="36">
        <f t="shared" ref="G23" si="65">E23+F23+I22</f>
        <v>262.78093000000001</v>
      </c>
      <c r="H23" s="36"/>
      <c r="I23" s="36">
        <f t="shared" si="1"/>
        <v>262.78093000000001</v>
      </c>
      <c r="J23" s="27">
        <f t="shared" si="2"/>
        <v>0</v>
      </c>
      <c r="K23" s="339"/>
      <c r="L23" s="339"/>
      <c r="M23" s="339"/>
      <c r="N23" s="339"/>
      <c r="O23" s="339"/>
      <c r="P23" s="335"/>
    </row>
    <row r="24" spans="2:16" x14ac:dyDescent="0.2">
      <c r="B24" s="362"/>
      <c r="C24" s="360" t="s">
        <v>30</v>
      </c>
      <c r="D24" s="164" t="s">
        <v>44</v>
      </c>
      <c r="E24" s="170">
        <v>76.409319999999994</v>
      </c>
      <c r="F24" s="36"/>
      <c r="G24" s="36">
        <f t="shared" ref="G24" si="66">E24+F24</f>
        <v>76.409319999999994</v>
      </c>
      <c r="H24" s="36"/>
      <c r="I24" s="36">
        <f t="shared" si="1"/>
        <v>76.409319999999994</v>
      </c>
      <c r="J24" s="27">
        <f t="shared" si="2"/>
        <v>0</v>
      </c>
      <c r="K24" s="336">
        <f t="shared" ref="K24" si="67">E24+E25</f>
        <v>84.82907999999999</v>
      </c>
      <c r="L24" s="336">
        <f t="shared" ref="L24" si="68">F24+F25</f>
        <v>0</v>
      </c>
      <c r="M24" s="336">
        <f t="shared" ref="M24" si="69">K24+L24</f>
        <v>84.82907999999999</v>
      </c>
      <c r="N24" s="336">
        <f t="shared" ref="N24" si="70">H24+H25</f>
        <v>0</v>
      </c>
      <c r="O24" s="336">
        <f t="shared" ref="O24" si="71">M24-N24</f>
        <v>84.82907999999999</v>
      </c>
      <c r="P24" s="335">
        <f t="shared" ref="P24" si="72">N24/M24</f>
        <v>0</v>
      </c>
    </row>
    <row r="25" spans="2:16" x14ac:dyDescent="0.2">
      <c r="B25" s="362"/>
      <c r="C25" s="360"/>
      <c r="D25" s="164" t="s">
        <v>45</v>
      </c>
      <c r="E25" s="170">
        <v>8.4197600000000001</v>
      </c>
      <c r="F25" s="36"/>
      <c r="G25" s="36">
        <f t="shared" ref="G25" si="73">E25+F25+I24</f>
        <v>84.82907999999999</v>
      </c>
      <c r="H25" s="36"/>
      <c r="I25" s="36">
        <f t="shared" si="1"/>
        <v>84.82907999999999</v>
      </c>
      <c r="J25" s="27">
        <f t="shared" si="2"/>
        <v>0</v>
      </c>
      <c r="K25" s="339"/>
      <c r="L25" s="339"/>
      <c r="M25" s="339"/>
      <c r="N25" s="339"/>
      <c r="O25" s="339"/>
      <c r="P25" s="335"/>
    </row>
    <row r="26" spans="2:16" x14ac:dyDescent="0.2">
      <c r="B26" s="363"/>
      <c r="C26" s="347" t="s">
        <v>25</v>
      </c>
      <c r="D26" s="46" t="s">
        <v>44</v>
      </c>
      <c r="E26" s="173">
        <v>0.62799000000000005</v>
      </c>
      <c r="F26" s="36"/>
      <c r="G26" s="36">
        <f t="shared" ref="G26" si="74">E26+F26</f>
        <v>0.62799000000000005</v>
      </c>
      <c r="H26" s="36"/>
      <c r="I26" s="36">
        <f t="shared" si="1"/>
        <v>0.62799000000000005</v>
      </c>
      <c r="J26" s="27">
        <f t="shared" si="2"/>
        <v>0</v>
      </c>
      <c r="K26" s="336">
        <f t="shared" ref="K26" si="75">E26+E27</f>
        <v>0.69719000000000009</v>
      </c>
      <c r="L26" s="336">
        <f t="shared" ref="L26" si="76">F26+F27</f>
        <v>0</v>
      </c>
      <c r="M26" s="336">
        <f t="shared" ref="M26" si="77">K26+L26</f>
        <v>0.69719000000000009</v>
      </c>
      <c r="N26" s="336">
        <f t="shared" ref="N26" si="78">H26+H27</f>
        <v>0</v>
      </c>
      <c r="O26" s="336">
        <f t="shared" ref="O26" si="79">M26-N26</f>
        <v>0.69719000000000009</v>
      </c>
      <c r="P26" s="335">
        <f t="shared" ref="P26" si="80">N26/M26</f>
        <v>0</v>
      </c>
    </row>
    <row r="27" spans="2:16" x14ac:dyDescent="0.2">
      <c r="B27" s="363"/>
      <c r="C27" s="357"/>
      <c r="D27" s="46" t="s">
        <v>45</v>
      </c>
      <c r="E27" s="173">
        <v>6.9199999999999998E-2</v>
      </c>
      <c r="F27" s="36"/>
      <c r="G27" s="36">
        <f t="shared" ref="G27" si="81">E27+F27+I26</f>
        <v>0.69719000000000009</v>
      </c>
      <c r="H27" s="36"/>
      <c r="I27" s="36">
        <f t="shared" si="1"/>
        <v>0.69719000000000009</v>
      </c>
      <c r="J27" s="27">
        <f t="shared" si="2"/>
        <v>0</v>
      </c>
      <c r="K27" s="339"/>
      <c r="L27" s="339"/>
      <c r="M27" s="339"/>
      <c r="N27" s="339"/>
      <c r="O27" s="339"/>
      <c r="P27" s="335"/>
    </row>
    <row r="28" spans="2:16" x14ac:dyDescent="0.2">
      <c r="B28" s="363"/>
      <c r="C28" s="347" t="s">
        <v>32</v>
      </c>
      <c r="D28" s="46" t="s">
        <v>44</v>
      </c>
      <c r="E28" s="173">
        <v>0.17061000000000001</v>
      </c>
      <c r="F28" s="36"/>
      <c r="G28" s="36">
        <f t="shared" ref="G28" si="82">E28+F28</f>
        <v>0.17061000000000001</v>
      </c>
      <c r="H28" s="36"/>
      <c r="I28" s="36">
        <f t="shared" si="1"/>
        <v>0.17061000000000001</v>
      </c>
      <c r="J28" s="27">
        <f t="shared" si="2"/>
        <v>0</v>
      </c>
      <c r="K28" s="336">
        <f t="shared" ref="K28" si="83">E28+E29</f>
        <v>0.18941000000000002</v>
      </c>
      <c r="L28" s="336">
        <f t="shared" ref="L28" si="84">F28+F29</f>
        <v>0</v>
      </c>
      <c r="M28" s="336">
        <f t="shared" ref="M28" si="85">K28+L28</f>
        <v>0.18941000000000002</v>
      </c>
      <c r="N28" s="336">
        <f t="shared" ref="N28" si="86">H28+H29</f>
        <v>0</v>
      </c>
      <c r="O28" s="336">
        <f t="shared" ref="O28" si="87">M28-N28</f>
        <v>0.18941000000000002</v>
      </c>
      <c r="P28" s="335">
        <f t="shared" ref="P28" si="88">N28/M28</f>
        <v>0</v>
      </c>
    </row>
    <row r="29" spans="2:16" ht="12.75" thickBot="1" x14ac:dyDescent="0.25">
      <c r="B29" s="364"/>
      <c r="C29" s="357"/>
      <c r="D29" s="95" t="s">
        <v>45</v>
      </c>
      <c r="E29" s="173">
        <v>1.8800000000000001E-2</v>
      </c>
      <c r="F29" s="50"/>
      <c r="G29" s="50">
        <f t="shared" ref="G29" si="89">E29+F29+I28</f>
        <v>0.18941000000000002</v>
      </c>
      <c r="H29" s="50"/>
      <c r="I29" s="50">
        <f t="shared" si="1"/>
        <v>0.18941000000000002</v>
      </c>
      <c r="J29" s="51">
        <f t="shared" si="2"/>
        <v>0</v>
      </c>
      <c r="K29" s="337"/>
      <c r="L29" s="337"/>
      <c r="M29" s="337"/>
      <c r="N29" s="337"/>
      <c r="O29" s="337"/>
      <c r="P29" s="338"/>
    </row>
    <row r="30" spans="2:16" ht="12.75" thickBot="1" x14ac:dyDescent="0.25">
      <c r="B30" s="358" t="s">
        <v>13</v>
      </c>
      <c r="C30" s="359"/>
      <c r="D30" s="82" t="s">
        <v>47</v>
      </c>
      <c r="E30" s="172">
        <f>SUM(E6:E29)</f>
        <v>432.99995999999999</v>
      </c>
      <c r="F30" s="85">
        <f>SUM(F6:F29)</f>
        <v>69.05</v>
      </c>
      <c r="G30" s="86">
        <f>E30+F30</f>
        <v>502.04996</v>
      </c>
      <c r="H30" s="86">
        <f>SUM(H6:H29)</f>
        <v>1.0309999999999999</v>
      </c>
      <c r="I30" s="86">
        <f>G30-H30</f>
        <v>501.01895999999999</v>
      </c>
      <c r="J30" s="87">
        <f>H30/G30</f>
        <v>2.0535804843008054E-3</v>
      </c>
      <c r="K30" s="86">
        <f>SUM(K6:K29)</f>
        <v>432.99995999999993</v>
      </c>
      <c r="L30" s="86">
        <f>SUM(L6:L29)</f>
        <v>69.05</v>
      </c>
      <c r="M30" s="86">
        <f>K30+L30</f>
        <v>502.04995999999994</v>
      </c>
      <c r="N30" s="86">
        <f>SUM(N6:N29)</f>
        <v>1.0309999999999999</v>
      </c>
      <c r="O30" s="86">
        <f>M30-N30</f>
        <v>501.01895999999994</v>
      </c>
      <c r="P30" s="88">
        <f>N30/M30</f>
        <v>2.0535804843008054E-3</v>
      </c>
    </row>
    <row r="34" spans="1:14" ht="12.75" hidden="1" thickBot="1" x14ac:dyDescent="0.25"/>
    <row r="35" spans="1:14" ht="15" hidden="1" customHeight="1" thickBot="1" x14ac:dyDescent="0.25">
      <c r="A35" s="126"/>
      <c r="B35" s="320" t="s">
        <v>160</v>
      </c>
      <c r="C35" s="321"/>
      <c r="D35" s="160" t="s">
        <v>44</v>
      </c>
      <c r="E35" s="160" t="s">
        <v>45</v>
      </c>
      <c r="F35" s="283" t="s">
        <v>162</v>
      </c>
      <c r="G35" s="275">
        <v>30</v>
      </c>
      <c r="H35" s="286" t="s">
        <v>85</v>
      </c>
      <c r="I35" s="287"/>
      <c r="J35" s="160" t="s">
        <v>44</v>
      </c>
      <c r="K35" s="160" t="s">
        <v>45</v>
      </c>
      <c r="L35" s="283" t="s">
        <v>162</v>
      </c>
      <c r="M35" s="278">
        <v>403</v>
      </c>
      <c r="N35" s="126"/>
    </row>
    <row r="36" spans="1:14" ht="15.75" hidden="1" customHeight="1" x14ac:dyDescent="0.2">
      <c r="A36" s="126"/>
      <c r="B36" s="322"/>
      <c r="C36" s="323"/>
      <c r="D36" s="281">
        <v>27</v>
      </c>
      <c r="E36" s="281">
        <v>3</v>
      </c>
      <c r="F36" s="284"/>
      <c r="G36" s="276"/>
      <c r="H36" s="288"/>
      <c r="I36" s="289"/>
      <c r="J36" s="281">
        <v>363</v>
      </c>
      <c r="K36" s="281">
        <v>40</v>
      </c>
      <c r="L36" s="284"/>
      <c r="M36" s="279"/>
      <c r="N36" s="143"/>
    </row>
    <row r="37" spans="1:14" ht="21" hidden="1" customHeight="1" thickBot="1" x14ac:dyDescent="0.25">
      <c r="A37" s="126"/>
      <c r="B37" s="324"/>
      <c r="C37" s="325"/>
      <c r="D37" s="282"/>
      <c r="E37" s="282"/>
      <c r="F37" s="285"/>
      <c r="G37" s="277"/>
      <c r="H37" s="290"/>
      <c r="I37" s="291"/>
      <c r="J37" s="282"/>
      <c r="K37" s="282"/>
      <c r="L37" s="285"/>
      <c r="M37" s="280"/>
      <c r="N37" s="146"/>
    </row>
    <row r="38" spans="1:14" ht="28.5" hidden="1" customHeight="1" x14ac:dyDescent="0.2">
      <c r="A38" s="128"/>
      <c r="B38" s="151" t="s">
        <v>149</v>
      </c>
      <c r="C38" s="157" t="s">
        <v>161</v>
      </c>
      <c r="D38" s="152" t="s">
        <v>151</v>
      </c>
      <c r="E38" s="156" t="s">
        <v>150</v>
      </c>
      <c r="F38" s="156" t="s">
        <v>165</v>
      </c>
      <c r="G38" s="153" t="s">
        <v>152</v>
      </c>
      <c r="H38" s="162" t="s">
        <v>149</v>
      </c>
      <c r="I38" s="152" t="s">
        <v>161</v>
      </c>
      <c r="J38" s="152" t="s">
        <v>151</v>
      </c>
      <c r="K38" s="156" t="s">
        <v>150</v>
      </c>
      <c r="L38" s="156" t="s">
        <v>165</v>
      </c>
      <c r="M38" s="153" t="s">
        <v>152</v>
      </c>
      <c r="N38" s="126"/>
    </row>
    <row r="39" spans="1:14" ht="27.75" hidden="1" customHeight="1" x14ac:dyDescent="0.2">
      <c r="A39" s="127">
        <v>1</v>
      </c>
      <c r="B39" s="154">
        <v>6.4414400000000001</v>
      </c>
      <c r="C39" s="141">
        <f>D39*$G$35</f>
        <v>6.4414440000000006</v>
      </c>
      <c r="D39" s="148">
        <v>0.21471480000000001</v>
      </c>
      <c r="E39" s="141">
        <v>0.67500000000000004</v>
      </c>
      <c r="F39" s="141">
        <f>G39*$G$35</f>
        <v>0.67499999999999993</v>
      </c>
      <c r="G39" s="155">
        <v>2.2499999999999999E-2</v>
      </c>
      <c r="H39" s="154">
        <v>86.530060000000006</v>
      </c>
      <c r="I39" s="141">
        <f>J39*$M$35</f>
        <v>86.530064400000001</v>
      </c>
      <c r="J39" s="148">
        <v>0.21471480000000001</v>
      </c>
      <c r="K39" s="141">
        <v>9.0675000000000008</v>
      </c>
      <c r="L39" s="141">
        <f>M39*$M$35</f>
        <v>9.067499999999999</v>
      </c>
      <c r="M39" s="155">
        <v>2.2499999999999999E-2</v>
      </c>
      <c r="N39" s="126"/>
    </row>
    <row r="40" spans="1:14" ht="21.75" hidden="1" customHeight="1" x14ac:dyDescent="0.2">
      <c r="A40" s="127">
        <v>2</v>
      </c>
      <c r="B40" s="154">
        <v>5.1900000000000002E-2</v>
      </c>
      <c r="C40" s="141">
        <f t="shared" ref="C40:C45" si="90">D40*$G$35</f>
        <v>5.1900000000000002E-2</v>
      </c>
      <c r="D40" s="148">
        <v>1.73E-3</v>
      </c>
      <c r="E40" s="141">
        <v>0.67500000000000004</v>
      </c>
      <c r="F40" s="141">
        <f t="shared" ref="F40:F46" si="91">G40*$G$35</f>
        <v>0.67499999999999993</v>
      </c>
      <c r="G40" s="155">
        <v>2.2499999999999999E-2</v>
      </c>
      <c r="H40" s="154">
        <v>0.69718999999999998</v>
      </c>
      <c r="I40" s="141">
        <f t="shared" ref="I40:I45" si="92">J40*$M$35</f>
        <v>0.69718999999999998</v>
      </c>
      <c r="J40" s="148">
        <v>1.73E-3</v>
      </c>
      <c r="K40" s="141">
        <v>9.0675000000000008</v>
      </c>
      <c r="L40" s="141">
        <f t="shared" ref="L40:L46" si="93">M40*$M$35</f>
        <v>9.067499999999999</v>
      </c>
      <c r="M40" s="155">
        <v>2.2499999999999999E-2</v>
      </c>
      <c r="N40" s="126"/>
    </row>
    <row r="41" spans="1:14" ht="23.25" hidden="1" customHeight="1" x14ac:dyDescent="0.2">
      <c r="A41" s="127">
        <v>3</v>
      </c>
      <c r="B41" s="154">
        <v>1.41E-2</v>
      </c>
      <c r="C41" s="141">
        <f t="shared" si="90"/>
        <v>1.41E-2</v>
      </c>
      <c r="D41" s="148">
        <v>4.6999999999999999E-4</v>
      </c>
      <c r="E41" s="141">
        <v>0.13950000000000001</v>
      </c>
      <c r="F41" s="141">
        <f t="shared" si="91"/>
        <v>0.13949999999999999</v>
      </c>
      <c r="G41" s="155">
        <v>4.6499999999999996E-3</v>
      </c>
      <c r="H41" s="154">
        <v>0.18941</v>
      </c>
      <c r="I41" s="141">
        <f t="shared" si="92"/>
        <v>0.18941</v>
      </c>
      <c r="J41" s="148">
        <v>4.6999999999999999E-4</v>
      </c>
      <c r="K41" s="141">
        <v>1.87395</v>
      </c>
      <c r="L41" s="141">
        <f t="shared" si="93"/>
        <v>1.8739499999999998</v>
      </c>
      <c r="M41" s="155">
        <v>4.6499999999999996E-3</v>
      </c>
      <c r="N41" s="126"/>
    </row>
    <row r="42" spans="1:14" ht="24.75" hidden="1" customHeight="1" x14ac:dyDescent="0.2">
      <c r="A42" s="127">
        <v>4</v>
      </c>
      <c r="B42" s="154">
        <v>12.828659999999999</v>
      </c>
      <c r="C42" s="141">
        <f t="shared" si="90"/>
        <v>12.828657</v>
      </c>
      <c r="D42" s="148">
        <v>0.4276219</v>
      </c>
      <c r="E42" s="141">
        <v>6.7500000000000004E-2</v>
      </c>
      <c r="F42" s="141">
        <f t="shared" si="91"/>
        <v>6.7499999999999991E-2</v>
      </c>
      <c r="G42" s="155">
        <v>2.2499999999999998E-3</v>
      </c>
      <c r="H42" s="154">
        <v>172.33162999999999</v>
      </c>
      <c r="I42" s="141">
        <f t="shared" si="92"/>
        <v>172.33162569999999</v>
      </c>
      <c r="J42" s="148">
        <v>0.4276219</v>
      </c>
      <c r="K42" s="141">
        <v>0.90674999999999994</v>
      </c>
      <c r="L42" s="141">
        <f t="shared" si="93"/>
        <v>0.90674999999999994</v>
      </c>
      <c r="M42" s="155">
        <v>2.2499999999999998E-3</v>
      </c>
      <c r="N42" s="126"/>
    </row>
    <row r="43" spans="1:14" ht="22.5" hidden="1" customHeight="1" x14ac:dyDescent="0.2">
      <c r="A43" s="127">
        <v>5</v>
      </c>
      <c r="B43" s="154">
        <v>2.9371</v>
      </c>
      <c r="C43" s="141">
        <f t="shared" si="90"/>
        <v>2.9370989999999999</v>
      </c>
      <c r="D43" s="148">
        <v>9.7903299999999999E-2</v>
      </c>
      <c r="E43" s="141">
        <v>0.69299999999999995</v>
      </c>
      <c r="F43" s="141">
        <f t="shared" si="91"/>
        <v>0.69299999999999995</v>
      </c>
      <c r="G43" s="155">
        <v>2.3099999999999999E-2</v>
      </c>
      <c r="H43" s="154">
        <v>39.455030000000001</v>
      </c>
      <c r="I43" s="141">
        <f t="shared" si="92"/>
        <v>39.4550299</v>
      </c>
      <c r="J43" s="148">
        <v>9.7903299999999999E-2</v>
      </c>
      <c r="K43" s="141">
        <v>9.3093000000000004</v>
      </c>
      <c r="L43" s="141">
        <f t="shared" si="93"/>
        <v>9.3093000000000004</v>
      </c>
      <c r="M43" s="155">
        <v>2.3099999999999999E-2</v>
      </c>
      <c r="N43" s="126"/>
    </row>
    <row r="44" spans="1:14" ht="24" hidden="1" customHeight="1" x14ac:dyDescent="0.2">
      <c r="A44" s="127">
        <v>6</v>
      </c>
      <c r="B44" s="154">
        <v>0.54208000000000001</v>
      </c>
      <c r="C44" s="141">
        <f t="shared" si="90"/>
        <v>0.542076</v>
      </c>
      <c r="D44" s="148">
        <v>1.8069200000000001E-2</v>
      </c>
      <c r="E44" s="141">
        <v>0.32850000000000001</v>
      </c>
      <c r="F44" s="141">
        <f t="shared" si="91"/>
        <v>0.32850000000000001</v>
      </c>
      <c r="G44" s="155">
        <v>1.095E-2</v>
      </c>
      <c r="H44" s="154">
        <v>7.2818899999999998</v>
      </c>
      <c r="I44" s="141">
        <f t="shared" si="92"/>
        <v>7.2818876000000001</v>
      </c>
      <c r="J44" s="148">
        <v>1.8069200000000001E-2</v>
      </c>
      <c r="K44" s="141">
        <v>4.4128499999999997</v>
      </c>
      <c r="L44" s="141">
        <f t="shared" si="93"/>
        <v>4.4128499999999997</v>
      </c>
      <c r="M44" s="155">
        <v>1.095E-2</v>
      </c>
      <c r="N44" s="126"/>
    </row>
    <row r="45" spans="1:14" ht="20.25" hidden="1" customHeight="1" x14ac:dyDescent="0.2">
      <c r="A45" s="127">
        <v>7</v>
      </c>
      <c r="B45" s="154">
        <v>2.68472</v>
      </c>
      <c r="C45" s="141">
        <f t="shared" si="90"/>
        <v>2.6847210000000001</v>
      </c>
      <c r="D45" s="148">
        <v>8.9490700000000006E-2</v>
      </c>
      <c r="E45" s="141">
        <v>0.79649999999999999</v>
      </c>
      <c r="F45" s="141">
        <f t="shared" si="91"/>
        <v>0.79649999999999999</v>
      </c>
      <c r="G45" s="155">
        <v>2.6550000000000001E-2</v>
      </c>
      <c r="H45" s="154">
        <v>36.064749999999997</v>
      </c>
      <c r="I45" s="141">
        <f t="shared" si="92"/>
        <v>36.0647521</v>
      </c>
      <c r="J45" s="148">
        <v>8.9490700000000006E-2</v>
      </c>
      <c r="K45" s="141">
        <v>10.69965</v>
      </c>
      <c r="L45" s="141">
        <f t="shared" si="93"/>
        <v>10.69965</v>
      </c>
      <c r="M45" s="155">
        <v>2.6550000000000001E-2</v>
      </c>
      <c r="N45" s="126"/>
    </row>
    <row r="46" spans="1:14" ht="25.5" hidden="1" customHeight="1" thickBot="1" x14ac:dyDescent="0.25">
      <c r="A46" s="127">
        <v>8</v>
      </c>
      <c r="B46" s="154" t="s">
        <v>83</v>
      </c>
      <c r="C46" s="141" t="s">
        <v>83</v>
      </c>
      <c r="D46" s="149" t="s">
        <v>83</v>
      </c>
      <c r="E46" s="141">
        <v>1.125</v>
      </c>
      <c r="F46" s="141">
        <f t="shared" si="91"/>
        <v>1.125</v>
      </c>
      <c r="G46" s="155">
        <v>3.7499999999999999E-2</v>
      </c>
      <c r="H46" s="154" t="s">
        <v>83</v>
      </c>
      <c r="I46" s="141" t="s">
        <v>83</v>
      </c>
      <c r="J46" s="149" t="s">
        <v>83</v>
      </c>
      <c r="K46" s="141">
        <v>15.112500000000001</v>
      </c>
      <c r="L46" s="141">
        <f t="shared" si="93"/>
        <v>15.112499999999999</v>
      </c>
      <c r="M46" s="155">
        <v>3.7499999999999999E-2</v>
      </c>
      <c r="N46" s="126"/>
    </row>
    <row r="47" spans="1:14" ht="22.5" hidden="1" customHeight="1" thickBot="1" x14ac:dyDescent="0.25">
      <c r="A47" s="140" t="s">
        <v>163</v>
      </c>
      <c r="B47" s="144">
        <f>SUM(B39:B45)</f>
        <v>25.499999999999996</v>
      </c>
      <c r="C47" s="140">
        <f>SUM(C39:C46)</f>
        <v>25.499997</v>
      </c>
      <c r="D47" s="150">
        <f>SUM(D39:D46)</f>
        <v>0.84999990000000003</v>
      </c>
      <c r="E47" s="140">
        <f>SUM(E39:E46)</f>
        <v>4.5</v>
      </c>
      <c r="F47" s="147">
        <f>SUM(F39:F46)</f>
        <v>4.5</v>
      </c>
      <c r="G47" s="140">
        <f>SUM(G39:G46)</f>
        <v>0.15</v>
      </c>
      <c r="H47" s="139">
        <f>SUM(H39:H45)</f>
        <v>342.54996</v>
      </c>
      <c r="I47" s="140">
        <f>SUM(I39:I46)</f>
        <v>342.54995969999999</v>
      </c>
      <c r="J47" s="218">
        <f>SUM(J39:J46)</f>
        <v>0.84999990000000003</v>
      </c>
      <c r="K47" s="161">
        <f>SUM(K39:K46)</f>
        <v>60.45</v>
      </c>
      <c r="L47" s="147">
        <f>SUM(L39:L46)</f>
        <v>60.449999999999996</v>
      </c>
      <c r="M47" s="140">
        <f>SUM(M39:M46)</f>
        <v>0.15</v>
      </c>
      <c r="N47" s="126"/>
    </row>
    <row r="48" spans="1:14" ht="12.75" hidden="1" x14ac:dyDescent="0.2">
      <c r="B48" s="331" t="s">
        <v>158</v>
      </c>
      <c r="C48" s="329">
        <f>SUM(B47+E47)</f>
        <v>29.999999999999996</v>
      </c>
      <c r="D48" s="331" t="s">
        <v>164</v>
      </c>
      <c r="E48" s="309">
        <f>SUM(C47+F47)</f>
        <v>29.999997</v>
      </c>
      <c r="F48" s="333" t="s">
        <v>159</v>
      </c>
      <c r="G48" s="313">
        <f>SUM(D47+G47)</f>
        <v>0.99999990000000005</v>
      </c>
      <c r="H48" s="273" t="s">
        <v>158</v>
      </c>
      <c r="I48" s="329">
        <f>SUM(H47+K47)</f>
        <v>402.99995999999999</v>
      </c>
      <c r="J48" s="273" t="s">
        <v>164</v>
      </c>
      <c r="K48" s="309">
        <f>SUM(I47+L47)</f>
        <v>402.99995969999998</v>
      </c>
      <c r="L48" s="311" t="s">
        <v>159</v>
      </c>
      <c r="M48" s="313">
        <f>SUM(J47+M47)</f>
        <v>0.99999990000000005</v>
      </c>
      <c r="N48" s="126"/>
    </row>
    <row r="49" spans="1:15" ht="12.75" hidden="1" customHeight="1" thickBot="1" x14ac:dyDescent="0.25">
      <c r="B49" s="332"/>
      <c r="C49" s="330"/>
      <c r="D49" s="332"/>
      <c r="E49" s="310"/>
      <c r="F49" s="334"/>
      <c r="G49" s="314"/>
      <c r="H49" s="274"/>
      <c r="I49" s="330"/>
      <c r="J49" s="274"/>
      <c r="K49" s="310"/>
      <c r="L49" s="312"/>
      <c r="M49" s="314"/>
      <c r="N49" s="126"/>
    </row>
    <row r="50" spans="1:15" ht="15.75" hidden="1" customHeight="1" x14ac:dyDescent="0.2">
      <c r="A50" s="126"/>
      <c r="B50" s="126"/>
      <c r="C50" s="126"/>
      <c r="D50" s="126"/>
      <c r="E50" s="126"/>
      <c r="F50" s="126"/>
      <c r="G50" s="127"/>
      <c r="N50" s="126"/>
    </row>
    <row r="51" spans="1:15" ht="12.75" hidden="1" customHeight="1" x14ac:dyDescent="0.2">
      <c r="A51" s="126"/>
      <c r="B51" s="158"/>
      <c r="C51" s="159"/>
      <c r="D51" s="145"/>
      <c r="E51" s="126"/>
      <c r="F51" s="126"/>
      <c r="G51" s="126"/>
      <c r="N51" s="126"/>
    </row>
    <row r="52" spans="1:15" ht="12.75" hidden="1" x14ac:dyDescent="0.2">
      <c r="A52" s="126"/>
      <c r="E52" s="2"/>
    </row>
    <row r="53" spans="1:15" ht="13.5" hidden="1" customHeight="1" thickBot="1" x14ac:dyDescent="0.25">
      <c r="A53" s="126"/>
      <c r="B53" s="145"/>
      <c r="C53" s="126"/>
      <c r="D53" s="126"/>
      <c r="E53" s="126"/>
      <c r="F53" s="126"/>
      <c r="G53" s="126"/>
      <c r="H53" s="126"/>
      <c r="I53" s="126"/>
      <c r="J53" s="142"/>
    </row>
    <row r="54" spans="1:15" ht="15.75" hidden="1" customHeight="1" thickBot="1" x14ac:dyDescent="0.25">
      <c r="A54" s="126"/>
      <c r="B54" s="202" t="s">
        <v>160</v>
      </c>
      <c r="C54" s="180" t="s">
        <v>18</v>
      </c>
      <c r="D54" s="129" t="s">
        <v>149</v>
      </c>
      <c r="E54" s="129" t="s">
        <v>149</v>
      </c>
      <c r="F54" s="194" t="s">
        <v>150</v>
      </c>
      <c r="G54" s="194" t="s">
        <v>150</v>
      </c>
      <c r="H54" s="194" t="s">
        <v>150</v>
      </c>
      <c r="I54" s="302" t="s">
        <v>153</v>
      </c>
      <c r="J54" s="303"/>
      <c r="K54" s="126"/>
    </row>
    <row r="55" spans="1:15" ht="19.5" hidden="1" customHeight="1" thickBot="1" x14ac:dyDescent="0.25">
      <c r="A55" s="126"/>
      <c r="B55" s="327" t="s">
        <v>168</v>
      </c>
      <c r="C55" s="198" t="s">
        <v>44</v>
      </c>
      <c r="D55" s="182">
        <v>0.48787000000000003</v>
      </c>
      <c r="E55" s="183"/>
      <c r="F55" s="195">
        <v>0.60750000000000004</v>
      </c>
      <c r="G55" s="131">
        <v>0.60750000000000004</v>
      </c>
      <c r="H55" s="196">
        <v>6.0749999999999998E-2</v>
      </c>
      <c r="I55" s="307">
        <f>SUM(D55:H55)</f>
        <v>1.76362</v>
      </c>
      <c r="J55" s="308"/>
      <c r="L55" s="126"/>
      <c r="M55" s="126"/>
      <c r="N55" s="132"/>
    </row>
    <row r="56" spans="1:15" ht="25.5" hidden="1" customHeight="1" thickBot="1" x14ac:dyDescent="0.25">
      <c r="A56" s="126"/>
      <c r="B56" s="328"/>
      <c r="C56" s="199" t="s">
        <v>45</v>
      </c>
      <c r="D56" s="184">
        <v>5.4210000000000001E-2</v>
      </c>
      <c r="E56" s="185"/>
      <c r="F56" s="190">
        <v>6.7500000000000004E-2</v>
      </c>
      <c r="G56" s="130">
        <v>6.7500000000000004E-2</v>
      </c>
      <c r="H56" s="191">
        <v>6.7499999999999999E-3</v>
      </c>
      <c r="I56" s="300">
        <f>SUM(D56:H56)</f>
        <v>0.19596000000000002</v>
      </c>
      <c r="J56" s="301"/>
      <c r="L56" s="304" t="s">
        <v>166</v>
      </c>
      <c r="M56" s="133" t="s">
        <v>154</v>
      </c>
      <c r="N56" s="134"/>
    </row>
    <row r="57" spans="1:15" ht="25.5" hidden="1" customHeight="1" thickBot="1" x14ac:dyDescent="0.25">
      <c r="A57" s="126"/>
      <c r="B57" s="326" t="s">
        <v>24</v>
      </c>
      <c r="C57" s="200" t="s">
        <v>44</v>
      </c>
      <c r="D57" s="186">
        <v>5.7972999999999999</v>
      </c>
      <c r="E57" s="187"/>
      <c r="F57" s="188">
        <v>0.71684999999999999</v>
      </c>
      <c r="G57" s="181"/>
      <c r="H57" s="189"/>
      <c r="I57" s="296">
        <f t="shared" ref="I57:I66" si="94">SUM(D57:H57)</f>
        <v>6.5141499999999999</v>
      </c>
      <c r="J57" s="297"/>
      <c r="L57" s="305"/>
      <c r="M57" s="135" t="s">
        <v>155</v>
      </c>
      <c r="N57" s="136"/>
    </row>
    <row r="58" spans="1:15" ht="17.25" hidden="1" customHeight="1" thickBot="1" x14ac:dyDescent="0.25">
      <c r="A58" s="126"/>
      <c r="B58" s="316"/>
      <c r="C58" s="200" t="s">
        <v>45</v>
      </c>
      <c r="D58" s="188">
        <v>0.64414000000000005</v>
      </c>
      <c r="E58" s="189"/>
      <c r="F58" s="188">
        <v>7.9649999999999999E-2</v>
      </c>
      <c r="G58" s="181"/>
      <c r="H58" s="189"/>
      <c r="I58" s="296">
        <f>SUM(D58:H58)</f>
        <v>0.72379000000000004</v>
      </c>
      <c r="J58" s="297"/>
      <c r="K58" s="126"/>
      <c r="L58" s="306"/>
      <c r="M58" s="137" t="s">
        <v>156</v>
      </c>
      <c r="N58" s="138">
        <f>SUM(N56+N57)</f>
        <v>0</v>
      </c>
    </row>
    <row r="59" spans="1:15" ht="17.25" hidden="1" customHeight="1" x14ac:dyDescent="0.2">
      <c r="A59" s="126"/>
      <c r="B59" s="318" t="s">
        <v>26</v>
      </c>
      <c r="C59" s="199" t="s">
        <v>44</v>
      </c>
      <c r="D59" s="190">
        <v>11.54579</v>
      </c>
      <c r="E59" s="191"/>
      <c r="F59" s="190">
        <v>0.12554999999999999</v>
      </c>
      <c r="G59" s="130">
        <v>0.29565000000000002</v>
      </c>
      <c r="H59" s="191">
        <v>1.0125</v>
      </c>
      <c r="I59" s="300">
        <f t="shared" si="94"/>
        <v>12.97949</v>
      </c>
      <c r="J59" s="301"/>
      <c r="K59" s="126"/>
    </row>
    <row r="60" spans="1:15" ht="16.5" hidden="1" customHeight="1" x14ac:dyDescent="0.2">
      <c r="A60" s="126"/>
      <c r="B60" s="319"/>
      <c r="C60" s="199" t="s">
        <v>45</v>
      </c>
      <c r="D60" s="190">
        <v>1.28287</v>
      </c>
      <c r="E60" s="191"/>
      <c r="F60" s="190">
        <v>1.3950000000000001E-2</v>
      </c>
      <c r="G60" s="130">
        <v>3.2849999999999997E-2</v>
      </c>
      <c r="H60" s="191">
        <v>0.1125</v>
      </c>
      <c r="I60" s="300">
        <f t="shared" si="94"/>
        <v>1.44217</v>
      </c>
      <c r="J60" s="301"/>
      <c r="K60" s="126"/>
    </row>
    <row r="61" spans="1:15" ht="24.75" hidden="1" customHeight="1" x14ac:dyDescent="0.2">
      <c r="A61" s="126"/>
      <c r="B61" s="315" t="s">
        <v>30</v>
      </c>
      <c r="C61" s="200" t="s">
        <v>44</v>
      </c>
      <c r="D61" s="188">
        <v>2.6433900000000001</v>
      </c>
      <c r="E61" s="189">
        <v>2.4162499999999998</v>
      </c>
      <c r="F61" s="188">
        <v>0.62370000000000003</v>
      </c>
      <c r="G61" s="181"/>
      <c r="H61" s="189"/>
      <c r="I61" s="296">
        <f t="shared" si="94"/>
        <v>5.6833400000000003</v>
      </c>
      <c r="J61" s="297"/>
      <c r="K61" s="126"/>
    </row>
    <row r="62" spans="1:15" ht="18" hidden="1" customHeight="1" x14ac:dyDescent="0.2">
      <c r="A62" s="126"/>
      <c r="B62" s="316"/>
      <c r="C62" s="200" t="s">
        <v>45</v>
      </c>
      <c r="D62" s="188">
        <v>0.29371000000000003</v>
      </c>
      <c r="E62" s="189">
        <v>0.26846999999999999</v>
      </c>
      <c r="F62" s="188">
        <v>6.93E-2</v>
      </c>
      <c r="G62" s="181"/>
      <c r="H62" s="189"/>
      <c r="I62" s="296">
        <f t="shared" si="94"/>
        <v>0.63148000000000004</v>
      </c>
      <c r="J62" s="297"/>
      <c r="K62" s="126"/>
    </row>
    <row r="63" spans="1:15" ht="19.5" hidden="1" customHeight="1" x14ac:dyDescent="0.2">
      <c r="A63" s="126"/>
      <c r="B63" s="318" t="s">
        <v>25</v>
      </c>
      <c r="C63" s="199" t="s">
        <v>44</v>
      </c>
      <c r="D63" s="190">
        <v>4.6710000000000002E-2</v>
      </c>
      <c r="E63" s="191"/>
      <c r="F63" s="190"/>
      <c r="G63" s="130"/>
      <c r="H63" s="191"/>
      <c r="I63" s="300">
        <f t="shared" ref="I63:I64" si="95">SUM(D63:H63)</f>
        <v>4.6710000000000002E-2</v>
      </c>
      <c r="J63" s="301"/>
      <c r="K63" s="126"/>
      <c r="L63" s="126"/>
      <c r="M63" s="126"/>
      <c r="N63" s="126"/>
      <c r="O63" s="126"/>
    </row>
    <row r="64" spans="1:15" ht="18.75" hidden="1" customHeight="1" x14ac:dyDescent="0.2">
      <c r="A64" s="126"/>
      <c r="B64" s="319"/>
      <c r="C64" s="199" t="s">
        <v>45</v>
      </c>
      <c r="D64" s="190">
        <v>5.1900000000000002E-3</v>
      </c>
      <c r="E64" s="191"/>
      <c r="F64" s="190"/>
      <c r="G64" s="130"/>
      <c r="H64" s="191"/>
      <c r="I64" s="300">
        <f t="shared" si="95"/>
        <v>5.1900000000000002E-3</v>
      </c>
      <c r="J64" s="301"/>
      <c r="K64" s="126"/>
      <c r="L64" s="126"/>
      <c r="M64" s="126"/>
      <c r="N64" s="126"/>
      <c r="O64" s="126"/>
    </row>
    <row r="65" spans="1:24" ht="18" hidden="1" customHeight="1" x14ac:dyDescent="0.2">
      <c r="A65" s="126"/>
      <c r="B65" s="315" t="s">
        <v>32</v>
      </c>
      <c r="C65" s="200" t="s">
        <v>44</v>
      </c>
      <c r="D65" s="188">
        <v>1.269E-2</v>
      </c>
      <c r="E65" s="189"/>
      <c r="F65" s="188"/>
      <c r="G65" s="181"/>
      <c r="H65" s="189"/>
      <c r="I65" s="296">
        <f t="shared" si="94"/>
        <v>1.269E-2</v>
      </c>
      <c r="J65" s="297"/>
      <c r="K65" s="126"/>
      <c r="L65" s="126"/>
      <c r="M65" s="126"/>
      <c r="N65" s="126"/>
      <c r="O65" s="126"/>
    </row>
    <row r="66" spans="1:24" ht="20.25" hidden="1" customHeight="1" thickBot="1" x14ac:dyDescent="0.25">
      <c r="A66" s="126"/>
      <c r="B66" s="317"/>
      <c r="C66" s="201" t="s">
        <v>45</v>
      </c>
      <c r="D66" s="192">
        <v>1.41E-3</v>
      </c>
      <c r="E66" s="193"/>
      <c r="F66" s="192"/>
      <c r="G66" s="197"/>
      <c r="H66" s="193"/>
      <c r="I66" s="298">
        <f t="shared" si="94"/>
        <v>1.41E-3</v>
      </c>
      <c r="J66" s="299"/>
      <c r="K66" s="126"/>
      <c r="L66" s="126"/>
      <c r="M66" s="126"/>
      <c r="N66" s="126"/>
      <c r="O66" s="126"/>
    </row>
    <row r="67" spans="1:24" ht="12.75" hidden="1" x14ac:dyDescent="0.2">
      <c r="A67" s="126"/>
      <c r="B67" s="126"/>
      <c r="C67" s="126"/>
      <c r="D67" s="126"/>
      <c r="E67" s="126"/>
      <c r="F67" s="126"/>
      <c r="G67" s="292" t="s">
        <v>170</v>
      </c>
      <c r="H67" s="293"/>
      <c r="I67" s="269">
        <f>SUM(I55:J66)</f>
        <v>30</v>
      </c>
      <c r="J67" s="270"/>
      <c r="K67" s="126"/>
      <c r="L67" s="126"/>
      <c r="M67" s="126"/>
      <c r="N67" s="126"/>
      <c r="O67" s="126"/>
    </row>
    <row r="68" spans="1:24" ht="12.75" hidden="1" customHeight="1" thickBot="1" x14ac:dyDescent="0.25">
      <c r="A68" s="126"/>
      <c r="B68" s="126"/>
      <c r="E68" s="2"/>
      <c r="G68" s="294"/>
      <c r="H68" s="295"/>
      <c r="I68" s="271"/>
      <c r="J68" s="272"/>
      <c r="K68" s="126"/>
      <c r="L68" s="126"/>
      <c r="M68" s="126"/>
      <c r="N68" s="126"/>
      <c r="O68" s="126"/>
    </row>
    <row r="69" spans="1:24" ht="12.75" hidden="1" x14ac:dyDescent="0.2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1:24" ht="25.5" hidden="1" customHeight="1" x14ac:dyDescent="0.2">
      <c r="A70" s="126"/>
      <c r="E70" s="2"/>
      <c r="K70" s="126"/>
      <c r="L70" s="126"/>
      <c r="M70" s="126"/>
      <c r="N70" s="126"/>
      <c r="O70" s="126"/>
    </row>
    <row r="71" spans="1:24" ht="15.75" hidden="1" customHeight="1" thickBot="1" x14ac:dyDescent="0.25">
      <c r="A71" s="126"/>
      <c r="B71" s="145"/>
      <c r="C71" s="126"/>
      <c r="D71" s="126"/>
      <c r="E71" s="126"/>
      <c r="F71" s="126"/>
      <c r="G71" s="126"/>
      <c r="H71" s="126"/>
      <c r="I71" s="126"/>
      <c r="J71" s="142"/>
      <c r="K71" s="126"/>
      <c r="L71" s="126"/>
      <c r="M71" s="126"/>
      <c r="N71" s="126"/>
      <c r="O71" s="126"/>
      <c r="X71" s="126"/>
    </row>
    <row r="72" spans="1:24" ht="26.25" hidden="1" customHeight="1" thickBot="1" x14ac:dyDescent="0.25">
      <c r="B72" s="203" t="s">
        <v>85</v>
      </c>
      <c r="C72" s="206" t="s">
        <v>18</v>
      </c>
      <c r="D72" s="129" t="s">
        <v>149</v>
      </c>
      <c r="E72" s="129" t="s">
        <v>149</v>
      </c>
      <c r="F72" s="194" t="s">
        <v>150</v>
      </c>
      <c r="G72" s="194" t="s">
        <v>150</v>
      </c>
      <c r="H72" s="194" t="s">
        <v>150</v>
      </c>
      <c r="I72" s="302" t="s">
        <v>153</v>
      </c>
      <c r="J72" s="303"/>
      <c r="K72" s="126"/>
      <c r="O72" s="126"/>
      <c r="X72" s="126"/>
    </row>
    <row r="73" spans="1:24" ht="15.75" hidden="1" customHeight="1" thickBot="1" x14ac:dyDescent="0.25">
      <c r="B73" s="165" t="s">
        <v>168</v>
      </c>
      <c r="C73" s="166" t="s">
        <v>44</v>
      </c>
      <c r="D73" s="195">
        <v>6.5591200000000001</v>
      </c>
      <c r="E73" s="196"/>
      <c r="F73" s="195">
        <v>8.1675000000000004</v>
      </c>
      <c r="G73" s="131">
        <v>8.1675000000000004</v>
      </c>
      <c r="H73" s="196">
        <v>0.81674999999999998</v>
      </c>
      <c r="I73" s="307">
        <f>SUM(D73:H73)</f>
        <v>23.71087</v>
      </c>
      <c r="J73" s="308"/>
      <c r="K73" s="126"/>
      <c r="L73" s="126"/>
      <c r="M73" s="126"/>
      <c r="N73" s="132"/>
      <c r="S73" s="126"/>
      <c r="T73" s="126"/>
      <c r="X73" s="126"/>
    </row>
    <row r="74" spans="1:24" ht="12.75" hidden="1" x14ac:dyDescent="0.2">
      <c r="B74" s="207"/>
      <c r="C74" s="167" t="s">
        <v>45</v>
      </c>
      <c r="D74" s="190">
        <v>0.72277000000000002</v>
      </c>
      <c r="E74" s="191"/>
      <c r="F74" s="190">
        <v>0.9</v>
      </c>
      <c r="G74" s="130">
        <v>0.9</v>
      </c>
      <c r="H74" s="191">
        <v>0.09</v>
      </c>
      <c r="I74" s="300">
        <f t="shared" ref="I74:I84" si="96">SUM(D74:H74)</f>
        <v>2.6127699999999998</v>
      </c>
      <c r="J74" s="301"/>
      <c r="K74" s="126"/>
      <c r="L74" s="304" t="s">
        <v>167</v>
      </c>
      <c r="M74" s="133" t="s">
        <v>154</v>
      </c>
      <c r="N74" s="134"/>
      <c r="S74" s="126"/>
      <c r="T74" s="126"/>
      <c r="X74" s="126"/>
    </row>
    <row r="75" spans="1:24" ht="13.5" hidden="1" thickBot="1" x14ac:dyDescent="0.25">
      <c r="B75" s="208" t="s">
        <v>24</v>
      </c>
      <c r="C75" s="209" t="s">
        <v>44</v>
      </c>
      <c r="D75" s="210">
        <v>77.941469999999995</v>
      </c>
      <c r="E75" s="189"/>
      <c r="F75" s="188">
        <v>9.6376500000000007</v>
      </c>
      <c r="G75" s="181"/>
      <c r="H75" s="189"/>
      <c r="I75" s="296">
        <f t="shared" si="96"/>
        <v>87.579119999999989</v>
      </c>
      <c r="J75" s="297"/>
      <c r="K75" s="126"/>
      <c r="L75" s="305"/>
      <c r="M75" s="135" t="s">
        <v>155</v>
      </c>
      <c r="N75" s="136"/>
      <c r="S75" s="126"/>
      <c r="T75" s="126"/>
      <c r="X75" s="126"/>
    </row>
    <row r="76" spans="1:24" ht="26.25" hidden="1" thickBot="1" x14ac:dyDescent="0.25">
      <c r="B76" s="211"/>
      <c r="C76" s="209" t="s">
        <v>45</v>
      </c>
      <c r="D76" s="188">
        <v>8.5885899999999999</v>
      </c>
      <c r="E76" s="189"/>
      <c r="F76" s="188">
        <v>1.0620000000000001</v>
      </c>
      <c r="G76" s="181"/>
      <c r="H76" s="189"/>
      <c r="I76" s="296">
        <f t="shared" si="96"/>
        <v>9.6505899999999993</v>
      </c>
      <c r="J76" s="297"/>
      <c r="K76" s="126"/>
      <c r="L76" s="306"/>
      <c r="M76" s="137" t="s">
        <v>156</v>
      </c>
      <c r="N76" s="138">
        <f>SUM(N74+N75)</f>
        <v>0</v>
      </c>
      <c r="S76" s="126"/>
      <c r="T76" s="126"/>
      <c r="X76" s="126"/>
    </row>
    <row r="77" spans="1:24" ht="12.75" hidden="1" x14ac:dyDescent="0.2">
      <c r="B77" s="205" t="s">
        <v>26</v>
      </c>
      <c r="C77" s="167" t="s">
        <v>44</v>
      </c>
      <c r="D77" s="190">
        <v>155.22675000000001</v>
      </c>
      <c r="E77" s="191"/>
      <c r="F77" s="190">
        <v>1.6879500000000001</v>
      </c>
      <c r="G77" s="130">
        <v>3.97485</v>
      </c>
      <c r="H77" s="191">
        <v>13.612500000000001</v>
      </c>
      <c r="I77" s="300">
        <f t="shared" si="96"/>
        <v>174.50205000000003</v>
      </c>
      <c r="J77" s="301"/>
      <c r="K77" s="126"/>
      <c r="X77" s="126"/>
    </row>
    <row r="78" spans="1:24" ht="12.75" hidden="1" x14ac:dyDescent="0.2">
      <c r="B78" s="204"/>
      <c r="C78" s="167" t="s">
        <v>45</v>
      </c>
      <c r="D78" s="190">
        <v>17.104880000000001</v>
      </c>
      <c r="E78" s="191"/>
      <c r="F78" s="190">
        <v>0.186</v>
      </c>
      <c r="G78" s="130">
        <v>0.438</v>
      </c>
      <c r="H78" s="191">
        <v>1.5</v>
      </c>
      <c r="I78" s="300">
        <f t="shared" si="96"/>
        <v>19.22888</v>
      </c>
      <c r="J78" s="301"/>
      <c r="K78" s="126"/>
      <c r="X78" s="126"/>
    </row>
    <row r="79" spans="1:24" ht="12.75" hidden="1" x14ac:dyDescent="0.2">
      <c r="B79" s="212" t="s">
        <v>30</v>
      </c>
      <c r="C79" s="209" t="s">
        <v>44</v>
      </c>
      <c r="D79" s="188">
        <v>35.538899999999998</v>
      </c>
      <c r="E79" s="189">
        <v>32.485120000000002</v>
      </c>
      <c r="F79" s="188">
        <v>8.3853000000000009</v>
      </c>
      <c r="G79" s="181"/>
      <c r="H79" s="189"/>
      <c r="I79" s="296">
        <f t="shared" si="96"/>
        <v>76.409320000000008</v>
      </c>
      <c r="J79" s="297"/>
      <c r="K79" s="126"/>
    </row>
    <row r="80" spans="1:24" ht="12.75" hidden="1" x14ac:dyDescent="0.2">
      <c r="B80" s="211"/>
      <c r="C80" s="209" t="s">
        <v>45</v>
      </c>
      <c r="D80" s="188">
        <v>3.9161299999999999</v>
      </c>
      <c r="E80" s="189">
        <v>3.5796299999999999</v>
      </c>
      <c r="F80" s="188">
        <v>0.92400000000000004</v>
      </c>
      <c r="G80" s="181"/>
      <c r="H80" s="189"/>
      <c r="I80" s="296">
        <f t="shared" si="96"/>
        <v>8.4197600000000001</v>
      </c>
      <c r="J80" s="297"/>
      <c r="K80" s="126"/>
    </row>
    <row r="81" spans="2:11" ht="12.75" hidden="1" x14ac:dyDescent="0.2">
      <c r="B81" s="205" t="s">
        <v>25</v>
      </c>
      <c r="C81" s="167" t="s">
        <v>44</v>
      </c>
      <c r="D81" s="190">
        <v>0.62799000000000005</v>
      </c>
      <c r="E81" s="191"/>
      <c r="F81" s="190"/>
      <c r="G81" s="130"/>
      <c r="H81" s="191"/>
      <c r="I81" s="300">
        <f t="shared" si="96"/>
        <v>0.62799000000000005</v>
      </c>
      <c r="J81" s="301"/>
      <c r="K81" s="126"/>
    </row>
    <row r="82" spans="2:11" ht="12.75" hidden="1" x14ac:dyDescent="0.2">
      <c r="B82" s="204"/>
      <c r="C82" s="167" t="s">
        <v>45</v>
      </c>
      <c r="D82" s="190">
        <v>6.9199999999999998E-2</v>
      </c>
      <c r="E82" s="191"/>
      <c r="F82" s="190"/>
      <c r="G82" s="130"/>
      <c r="H82" s="191"/>
      <c r="I82" s="300">
        <f t="shared" si="96"/>
        <v>6.9199999999999998E-2</v>
      </c>
      <c r="J82" s="301"/>
      <c r="K82" s="126"/>
    </row>
    <row r="83" spans="2:11" ht="12.75" hidden="1" x14ac:dyDescent="0.2">
      <c r="B83" s="212" t="s">
        <v>32</v>
      </c>
      <c r="C83" s="209" t="s">
        <v>44</v>
      </c>
      <c r="D83" s="188">
        <v>0.17061000000000001</v>
      </c>
      <c r="E83" s="189"/>
      <c r="F83" s="188"/>
      <c r="G83" s="181"/>
      <c r="H83" s="189"/>
      <c r="I83" s="296">
        <f t="shared" si="96"/>
        <v>0.17061000000000001</v>
      </c>
      <c r="J83" s="297"/>
      <c r="K83" s="126"/>
    </row>
    <row r="84" spans="2:11" ht="15.75" hidden="1" customHeight="1" thickBot="1" x14ac:dyDescent="0.25">
      <c r="B84" s="213"/>
      <c r="C84" s="214" t="s">
        <v>45</v>
      </c>
      <c r="D84" s="192">
        <v>1.8800000000000001E-2</v>
      </c>
      <c r="E84" s="193"/>
      <c r="F84" s="192"/>
      <c r="G84" s="197"/>
      <c r="H84" s="193"/>
      <c r="I84" s="298">
        <f t="shared" si="96"/>
        <v>1.8800000000000001E-2</v>
      </c>
      <c r="J84" s="299"/>
      <c r="K84" s="126"/>
    </row>
    <row r="85" spans="2:11" ht="12.75" hidden="1" x14ac:dyDescent="0.2">
      <c r="B85" s="126"/>
      <c r="C85" s="126"/>
      <c r="D85" s="126"/>
      <c r="E85" s="126"/>
      <c r="F85" s="126"/>
      <c r="G85" s="265" t="s">
        <v>157</v>
      </c>
      <c r="H85" s="266"/>
      <c r="I85" s="269">
        <f>SUM(I73:J84)</f>
        <v>402.9999600000001</v>
      </c>
      <c r="J85" s="270"/>
      <c r="K85" s="126"/>
    </row>
    <row r="86" spans="2:11" ht="13.5" hidden="1" thickBot="1" x14ac:dyDescent="0.25">
      <c r="B86" s="126"/>
      <c r="E86" s="2"/>
      <c r="G86" s="267"/>
      <c r="H86" s="268"/>
      <c r="I86" s="271"/>
      <c r="J86" s="272"/>
      <c r="K86" s="126"/>
    </row>
    <row r="87" spans="2:11" ht="12.75" hidden="1" x14ac:dyDescent="0.2">
      <c r="E87" s="2"/>
      <c r="F87" s="126"/>
      <c r="G87" s="126"/>
      <c r="K87" s="126"/>
    </row>
    <row r="88" spans="2:11" ht="12.75" x14ac:dyDescent="0.2">
      <c r="E88" s="2"/>
      <c r="K88" s="126"/>
    </row>
    <row r="89" spans="2:11" ht="12.75" x14ac:dyDescent="0.2">
      <c r="E89" s="2"/>
      <c r="K89" s="126"/>
    </row>
  </sheetData>
  <mergeCells count="149">
    <mergeCell ref="I77:J77"/>
    <mergeCell ref="I79:J79"/>
    <mergeCell ref="I78:J78"/>
    <mergeCell ref="I80:J80"/>
    <mergeCell ref="I81:J81"/>
    <mergeCell ref="I82:J82"/>
    <mergeCell ref="I83:J83"/>
    <mergeCell ref="I84:J84"/>
    <mergeCell ref="B2:P2"/>
    <mergeCell ref="B3:P3"/>
    <mergeCell ref="C28:C29"/>
    <mergeCell ref="B30:C30"/>
    <mergeCell ref="C24:C25"/>
    <mergeCell ref="C26:C27"/>
    <mergeCell ref="C18:C19"/>
    <mergeCell ref="B18:B29"/>
    <mergeCell ref="B6:B17"/>
    <mergeCell ref="C20:C21"/>
    <mergeCell ref="C22:C23"/>
    <mergeCell ref="C6:C7"/>
    <mergeCell ref="C8:C9"/>
    <mergeCell ref="C10:C11"/>
    <mergeCell ref="C12:C13"/>
    <mergeCell ref="C14:C15"/>
    <mergeCell ref="C16:C17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10:P11"/>
    <mergeCell ref="K12:K13"/>
    <mergeCell ref="L12:L13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P14:P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O14:O15"/>
    <mergeCell ref="P18:P19"/>
    <mergeCell ref="K20:K21"/>
    <mergeCell ref="L20:L21"/>
    <mergeCell ref="M20:M21"/>
    <mergeCell ref="N20:N21"/>
    <mergeCell ref="O20:O21"/>
    <mergeCell ref="P20:P21"/>
    <mergeCell ref="K18:K19"/>
    <mergeCell ref="L18:L19"/>
    <mergeCell ref="M18:M19"/>
    <mergeCell ref="N18:N19"/>
    <mergeCell ref="O18:O19"/>
    <mergeCell ref="P22:P23"/>
    <mergeCell ref="K24:K25"/>
    <mergeCell ref="L24:L25"/>
    <mergeCell ref="M24:M25"/>
    <mergeCell ref="N24:N25"/>
    <mergeCell ref="O24:O25"/>
    <mergeCell ref="P24:P25"/>
    <mergeCell ref="K22:K23"/>
    <mergeCell ref="L22:L23"/>
    <mergeCell ref="M22:M23"/>
    <mergeCell ref="N22:N23"/>
    <mergeCell ref="O22:O23"/>
    <mergeCell ref="P26:P27"/>
    <mergeCell ref="K28:K29"/>
    <mergeCell ref="L28:L29"/>
    <mergeCell ref="M28:M29"/>
    <mergeCell ref="N28:N29"/>
    <mergeCell ref="O28:O29"/>
    <mergeCell ref="P28:P29"/>
    <mergeCell ref="K26:K27"/>
    <mergeCell ref="L26:L27"/>
    <mergeCell ref="M26:M27"/>
    <mergeCell ref="N26:N27"/>
    <mergeCell ref="O26:O27"/>
    <mergeCell ref="I76:J76"/>
    <mergeCell ref="B35:C37"/>
    <mergeCell ref="D36:D37"/>
    <mergeCell ref="E36:E37"/>
    <mergeCell ref="B57:B58"/>
    <mergeCell ref="B55:B56"/>
    <mergeCell ref="B63:B64"/>
    <mergeCell ref="I64:J64"/>
    <mergeCell ref="I54:J54"/>
    <mergeCell ref="F35:F37"/>
    <mergeCell ref="C48:C49"/>
    <mergeCell ref="D48:D49"/>
    <mergeCell ref="E48:E49"/>
    <mergeCell ref="B48:B49"/>
    <mergeCell ref="F48:F49"/>
    <mergeCell ref="G48:G49"/>
    <mergeCell ref="I48:I49"/>
    <mergeCell ref="J48:J49"/>
    <mergeCell ref="K48:K49"/>
    <mergeCell ref="L48:L49"/>
    <mergeCell ref="M48:M49"/>
    <mergeCell ref="B61:B62"/>
    <mergeCell ref="B65:B66"/>
    <mergeCell ref="B59:B60"/>
    <mergeCell ref="I73:J73"/>
    <mergeCell ref="I74:J74"/>
    <mergeCell ref="I75:J75"/>
    <mergeCell ref="L56:L58"/>
    <mergeCell ref="G85:H86"/>
    <mergeCell ref="I85:J86"/>
    <mergeCell ref="H48:H49"/>
    <mergeCell ref="G35:G37"/>
    <mergeCell ref="M35:M37"/>
    <mergeCell ref="K36:K37"/>
    <mergeCell ref="L35:L37"/>
    <mergeCell ref="J36:J37"/>
    <mergeCell ref="H35:I37"/>
    <mergeCell ref="G67:H68"/>
    <mergeCell ref="I67:J68"/>
    <mergeCell ref="I62:J62"/>
    <mergeCell ref="I65:J65"/>
    <mergeCell ref="I66:J66"/>
    <mergeCell ref="I59:J59"/>
    <mergeCell ref="I60:J60"/>
    <mergeCell ref="I61:J61"/>
    <mergeCell ref="I57:J57"/>
    <mergeCell ref="I58:J58"/>
    <mergeCell ref="I72:J72"/>
    <mergeCell ref="L74:L76"/>
    <mergeCell ref="I55:J55"/>
    <mergeCell ref="I56:J56"/>
    <mergeCell ref="I63:J63"/>
  </mergeCells>
  <conditionalFormatting sqref="P6:P29">
    <cfRule type="cellIs" dxfId="3" priority="1" operator="greaterThan">
      <formula>100%</formula>
    </cfRule>
  </conditionalFormatting>
  <pageMargins left="0.7" right="0.7" top="0.75" bottom="0.75" header="0.3" footer="0.3"/>
  <pageSetup orientation="portrait" horizontalDpi="4294967293" verticalDpi="4294967293" r:id="rId1"/>
  <ignoredErrors>
    <ignoredError sqref="H47 G7 G10 G13 G16 G19 G22 G25 G28 G30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106"/>
  <sheetViews>
    <sheetView showGridLines="0" zoomScale="90" zoomScaleNormal="90" workbookViewId="0">
      <selection activeCell="H24" sqref="H24"/>
    </sheetView>
  </sheetViews>
  <sheetFormatPr baseColWidth="10" defaultColWidth="11.42578125" defaultRowHeight="12" x14ac:dyDescent="0.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2" customWidth="1"/>
    <col min="5" max="5" width="9.28515625" style="3" bestFit="1" customWidth="1"/>
    <col min="6" max="6" width="19" style="3" bestFit="1" customWidth="1"/>
    <col min="7" max="7" width="15.5703125" style="3" bestFit="1" customWidth="1"/>
    <col min="8" max="8" width="18" style="3" bestFit="1" customWidth="1"/>
    <col min="9" max="9" width="12.42578125" style="3" bestFit="1" customWidth="1"/>
    <col min="10" max="10" width="10.5703125" style="3" bestFit="1" customWidth="1"/>
    <col min="11" max="11" width="12" style="3" bestFit="1" customWidth="1"/>
    <col min="12" max="12" width="19" style="3" bestFit="1" customWidth="1"/>
    <col min="13" max="14" width="18" style="3" bestFit="1" customWidth="1"/>
    <col min="15" max="15" width="12.42578125" style="3" bestFit="1" customWidth="1"/>
    <col min="16" max="16" width="10.42578125" style="3" bestFit="1" customWidth="1"/>
    <col min="17" max="17" width="11.42578125" style="3"/>
    <col min="18" max="16384" width="11.42578125" style="2"/>
  </cols>
  <sheetData>
    <row r="3" spans="2:17" x14ac:dyDescent="0.2">
      <c r="B3" s="26" t="s">
        <v>18</v>
      </c>
      <c r="C3" s="26" t="s">
        <v>53</v>
      </c>
      <c r="D3" s="26" t="s">
        <v>54</v>
      </c>
      <c r="E3" s="26" t="s">
        <v>55</v>
      </c>
    </row>
    <row r="4" spans="2:17" x14ac:dyDescent="0.2">
      <c r="B4" s="1" t="s">
        <v>44</v>
      </c>
      <c r="C4" s="4">
        <v>1474</v>
      </c>
      <c r="D4" s="4">
        <v>5895</v>
      </c>
      <c r="E4" s="4">
        <f>SUM(C4:D4)</f>
        <v>7369</v>
      </c>
    </row>
    <row r="5" spans="2:17" x14ac:dyDescent="0.2">
      <c r="B5" s="1" t="s">
        <v>45</v>
      </c>
      <c r="C5" s="4">
        <v>164</v>
      </c>
      <c r="D5" s="4">
        <v>655</v>
      </c>
      <c r="E5" s="4">
        <f t="shared" ref="E5:E6" si="0">SUM(C5:D5)</f>
        <v>819</v>
      </c>
    </row>
    <row r="6" spans="2:17" x14ac:dyDescent="0.2">
      <c r="B6" s="1" t="s">
        <v>55</v>
      </c>
      <c r="C6" s="4">
        <f>SUM(C4:C5)</f>
        <v>1638</v>
      </c>
      <c r="D6" s="4">
        <f>SUM(D4:D5)</f>
        <v>6550</v>
      </c>
      <c r="E6" s="4">
        <f t="shared" si="0"/>
        <v>8188</v>
      </c>
    </row>
    <row r="9" spans="2:17" ht="0.75" customHeight="1" thickBot="1" x14ac:dyDescent="0.25"/>
    <row r="10" spans="2:17" ht="15" customHeight="1" x14ac:dyDescent="0.25">
      <c r="B10" s="372" t="s">
        <v>143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4"/>
    </row>
    <row r="11" spans="2:17" ht="24.75" customHeight="1" thickBot="1" x14ac:dyDescent="0.3">
      <c r="B11" s="375">
        <f>'RESUMEN '!B3:J3</f>
        <v>45006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7"/>
    </row>
    <row r="12" spans="2:17" ht="12.75" thickBot="1" x14ac:dyDescent="0.25"/>
    <row r="13" spans="2:17" ht="12.75" thickBot="1" x14ac:dyDescent="0.25">
      <c r="B13" s="89" t="s">
        <v>0</v>
      </c>
      <c r="C13" s="75" t="s">
        <v>105</v>
      </c>
      <c r="D13" s="75" t="s">
        <v>18</v>
      </c>
      <c r="E13" s="75" t="s">
        <v>56</v>
      </c>
      <c r="F13" s="75" t="s">
        <v>2</v>
      </c>
      <c r="G13" s="75" t="s">
        <v>3</v>
      </c>
      <c r="H13" s="75" t="s">
        <v>4</v>
      </c>
      <c r="I13" s="75" t="s">
        <v>5</v>
      </c>
      <c r="J13" s="75" t="s">
        <v>6</v>
      </c>
      <c r="K13" s="90" t="s">
        <v>7</v>
      </c>
      <c r="L13" s="75" t="s">
        <v>2</v>
      </c>
      <c r="M13" s="75" t="s">
        <v>3</v>
      </c>
      <c r="N13" s="75" t="s">
        <v>4</v>
      </c>
      <c r="O13" s="75" t="s">
        <v>5</v>
      </c>
      <c r="P13" s="75" t="s">
        <v>6</v>
      </c>
      <c r="Q13" s="91" t="s">
        <v>20</v>
      </c>
    </row>
    <row r="14" spans="2:17" ht="12" customHeight="1" x14ac:dyDescent="0.2">
      <c r="B14" s="398" t="s">
        <v>100</v>
      </c>
      <c r="C14" s="378" t="s">
        <v>24</v>
      </c>
      <c r="D14" s="94" t="s">
        <v>44</v>
      </c>
      <c r="E14" s="379">
        <v>3.8640500000000002</v>
      </c>
      <c r="F14" s="48">
        <f>E14/100*$C$4</f>
        <v>56.956097</v>
      </c>
      <c r="G14" s="48"/>
      <c r="H14" s="48">
        <f>F14+G14</f>
        <v>56.956097</v>
      </c>
      <c r="I14" s="230">
        <v>1.2250000000000001</v>
      </c>
      <c r="J14" s="48">
        <f>H14-I14</f>
        <v>55.731096999999998</v>
      </c>
      <c r="K14" s="49">
        <f>I14/H14</f>
        <v>2.1507793976823942E-2</v>
      </c>
      <c r="L14" s="350">
        <f>F14+F15</f>
        <v>63.293138999999996</v>
      </c>
      <c r="M14" s="350">
        <f>G14+G15</f>
        <v>0</v>
      </c>
      <c r="N14" s="350">
        <f>L14+M14</f>
        <v>63.293138999999996</v>
      </c>
      <c r="O14" s="350">
        <f>I14+I15</f>
        <v>1.2250000000000001</v>
      </c>
      <c r="P14" s="350">
        <f>N14-O14</f>
        <v>62.068138999999995</v>
      </c>
      <c r="Q14" s="349">
        <f>O14/N14</f>
        <v>1.9354388474870872E-2</v>
      </c>
    </row>
    <row r="15" spans="2:17" ht="15" customHeight="1" x14ac:dyDescent="0.2">
      <c r="B15" s="399"/>
      <c r="C15" s="343"/>
      <c r="D15" s="46" t="s">
        <v>45</v>
      </c>
      <c r="E15" s="371"/>
      <c r="F15" s="36">
        <f>E14/100*$C$5</f>
        <v>6.3370420000000003</v>
      </c>
      <c r="G15" s="36"/>
      <c r="H15" s="36">
        <f>F15+G15+J14</f>
        <v>62.068139000000002</v>
      </c>
      <c r="I15" s="216"/>
      <c r="J15" s="36">
        <f>H15-I15</f>
        <v>62.068139000000002</v>
      </c>
      <c r="K15" s="27">
        <f>I15/H15</f>
        <v>0</v>
      </c>
      <c r="L15" s="342"/>
      <c r="M15" s="342"/>
      <c r="N15" s="342"/>
      <c r="O15" s="342"/>
      <c r="P15" s="342"/>
      <c r="Q15" s="344"/>
    </row>
    <row r="16" spans="2:17" ht="15" customHeight="1" x14ac:dyDescent="0.2">
      <c r="B16" s="399"/>
      <c r="C16" s="343" t="s">
        <v>25</v>
      </c>
      <c r="D16" s="46" t="s">
        <v>44</v>
      </c>
      <c r="E16" s="371">
        <v>0.60962099999999997</v>
      </c>
      <c r="F16" s="36">
        <f>E16/100*$C$4</f>
        <v>8.9858135399999988</v>
      </c>
      <c r="G16" s="36"/>
      <c r="H16" s="36">
        <f t="shared" ref="H16" si="1">F16+G16</f>
        <v>8.9858135399999988</v>
      </c>
      <c r="I16" s="229">
        <v>0.68300000000000005</v>
      </c>
      <c r="J16" s="36">
        <f t="shared" ref="J16:J79" si="2">H16-I16</f>
        <v>8.3028135399999989</v>
      </c>
      <c r="K16" s="27">
        <f t="shared" ref="K16:K71" si="3">I16/H16</f>
        <v>7.6008699374814775E-2</v>
      </c>
      <c r="L16" s="342">
        <f t="shared" ref="L16" si="4">F16+F17</f>
        <v>9.9855919799999988</v>
      </c>
      <c r="M16" s="342">
        <f t="shared" ref="M16" si="5">G16+G17</f>
        <v>0</v>
      </c>
      <c r="N16" s="342">
        <f t="shared" ref="N16" si="6">L16+M16</f>
        <v>9.9855919799999988</v>
      </c>
      <c r="O16" s="342">
        <f t="shared" ref="O16" si="7">I16+I17</f>
        <v>0.68300000000000005</v>
      </c>
      <c r="P16" s="342">
        <f t="shared" ref="P16" si="8">N16-O16</f>
        <v>9.302591979999999</v>
      </c>
      <c r="Q16" s="344">
        <f t="shared" ref="Q16" si="9">O16/N16</f>
        <v>6.8398548765858963E-2</v>
      </c>
    </row>
    <row r="17" spans="2:17" ht="15" customHeight="1" x14ac:dyDescent="0.2">
      <c r="B17" s="399"/>
      <c r="C17" s="343"/>
      <c r="D17" s="46" t="s">
        <v>45</v>
      </c>
      <c r="E17" s="371"/>
      <c r="F17" s="36">
        <f>E16/100*$C$5</f>
        <v>0.99977843999999993</v>
      </c>
      <c r="G17" s="36"/>
      <c r="H17" s="36">
        <f t="shared" ref="H17" si="10">F17+G17+J16</f>
        <v>9.302591979999999</v>
      </c>
      <c r="I17" s="36"/>
      <c r="J17" s="36">
        <f t="shared" si="2"/>
        <v>9.302591979999999</v>
      </c>
      <c r="K17" s="27">
        <f t="shared" si="3"/>
        <v>0</v>
      </c>
      <c r="L17" s="342"/>
      <c r="M17" s="342"/>
      <c r="N17" s="342"/>
      <c r="O17" s="342"/>
      <c r="P17" s="342"/>
      <c r="Q17" s="344"/>
    </row>
    <row r="18" spans="2:17" ht="15" customHeight="1" x14ac:dyDescent="0.2">
      <c r="B18" s="399"/>
      <c r="C18" s="343" t="s">
        <v>26</v>
      </c>
      <c r="D18" s="46" t="s">
        <v>44</v>
      </c>
      <c r="E18" s="371">
        <v>5.7523</v>
      </c>
      <c r="F18" s="36">
        <f>E18/100*$C$4</f>
        <v>84.788901999999993</v>
      </c>
      <c r="G18" s="36"/>
      <c r="H18" s="36">
        <f t="shared" ref="H18" si="11">F18+G18</f>
        <v>84.788901999999993</v>
      </c>
      <c r="I18" s="228">
        <v>2.0289999999999999</v>
      </c>
      <c r="J18" s="36">
        <f t="shared" si="2"/>
        <v>82.759901999999997</v>
      </c>
      <c r="K18" s="27">
        <f t="shared" si="3"/>
        <v>2.39300185771954E-2</v>
      </c>
      <c r="L18" s="342">
        <f t="shared" ref="L18" si="12">F18+F19</f>
        <v>94.222673999999998</v>
      </c>
      <c r="M18" s="342">
        <f t="shared" ref="M18" si="13">G18+G19</f>
        <v>0</v>
      </c>
      <c r="N18" s="342">
        <f t="shared" ref="N18" si="14">L18+M18</f>
        <v>94.222673999999998</v>
      </c>
      <c r="O18" s="342">
        <f t="shared" ref="O18" si="15">I18+I19</f>
        <v>2.0289999999999999</v>
      </c>
      <c r="P18" s="342">
        <f t="shared" ref="P18" si="16">N18-O18</f>
        <v>92.193674000000001</v>
      </c>
      <c r="Q18" s="344">
        <f t="shared" ref="Q18" si="17">O18/N18</f>
        <v>2.1534094861285723E-2</v>
      </c>
    </row>
    <row r="19" spans="2:17" ht="15" customHeight="1" x14ac:dyDescent="0.2">
      <c r="B19" s="399"/>
      <c r="C19" s="343"/>
      <c r="D19" s="46" t="s">
        <v>45</v>
      </c>
      <c r="E19" s="371"/>
      <c r="F19" s="36">
        <f>E18/100*$C$5</f>
        <v>9.4337719999999994</v>
      </c>
      <c r="G19" s="36"/>
      <c r="H19" s="36">
        <f t="shared" ref="H19" si="18">F19+G19+J18</f>
        <v>92.193674000000001</v>
      </c>
      <c r="I19" s="36"/>
      <c r="J19" s="36">
        <f t="shared" si="2"/>
        <v>92.193674000000001</v>
      </c>
      <c r="K19" s="27">
        <f t="shared" si="3"/>
        <v>0</v>
      </c>
      <c r="L19" s="342"/>
      <c r="M19" s="342"/>
      <c r="N19" s="342"/>
      <c r="O19" s="342"/>
      <c r="P19" s="342"/>
      <c r="Q19" s="344"/>
    </row>
    <row r="20" spans="2:17" ht="15" customHeight="1" x14ac:dyDescent="0.2">
      <c r="B20" s="399"/>
      <c r="C20" s="343" t="s">
        <v>27</v>
      </c>
      <c r="D20" s="46" t="s">
        <v>44</v>
      </c>
      <c r="E20" s="371">
        <v>66.740446000000006</v>
      </c>
      <c r="F20" s="36">
        <f>E20/100*$C$4</f>
        <v>983.75417404000018</v>
      </c>
      <c r="G20" s="36">
        <v>79.015000000000001</v>
      </c>
      <c r="H20" s="36">
        <f t="shared" ref="H20" si="19">F20+G20</f>
        <v>1062.7691740400003</v>
      </c>
      <c r="I20" s="36"/>
      <c r="J20" s="36">
        <f t="shared" si="2"/>
        <v>1062.7691740400003</v>
      </c>
      <c r="K20" s="27">
        <f t="shared" si="3"/>
        <v>0</v>
      </c>
      <c r="L20" s="342">
        <f t="shared" ref="L20" si="20">F20+F21</f>
        <v>1093.2085054800002</v>
      </c>
      <c r="M20" s="342">
        <f t="shared" ref="M20" si="21">G20+G21</f>
        <v>79.015000000000001</v>
      </c>
      <c r="N20" s="342">
        <f t="shared" ref="N20" si="22">L20+M20</f>
        <v>1172.2235054800003</v>
      </c>
      <c r="O20" s="342">
        <f t="shared" ref="O20" si="23">I20+I21</f>
        <v>0</v>
      </c>
      <c r="P20" s="342">
        <f t="shared" ref="P20" si="24">N20-O20</f>
        <v>1172.2235054800003</v>
      </c>
      <c r="Q20" s="344">
        <f t="shared" ref="Q20" si="25">O20/N20</f>
        <v>0</v>
      </c>
    </row>
    <row r="21" spans="2:17" ht="15" customHeight="1" x14ac:dyDescent="0.2">
      <c r="B21" s="399"/>
      <c r="C21" s="343"/>
      <c r="D21" s="46" t="s">
        <v>45</v>
      </c>
      <c r="E21" s="371"/>
      <c r="F21" s="36">
        <f>E20/100*$C$5</f>
        <v>109.45433144000002</v>
      </c>
      <c r="G21" s="36"/>
      <c r="H21" s="36">
        <f t="shared" ref="H21" si="26">F21+G21+J20</f>
        <v>1172.2235054800003</v>
      </c>
      <c r="I21" s="36"/>
      <c r="J21" s="36">
        <f t="shared" si="2"/>
        <v>1172.2235054800003</v>
      </c>
      <c r="K21" s="27">
        <f t="shared" si="3"/>
        <v>0</v>
      </c>
      <c r="L21" s="342"/>
      <c r="M21" s="342"/>
      <c r="N21" s="342"/>
      <c r="O21" s="342"/>
      <c r="P21" s="342"/>
      <c r="Q21" s="344"/>
    </row>
    <row r="22" spans="2:17" ht="15" customHeight="1" x14ac:dyDescent="0.2">
      <c r="B22" s="399"/>
      <c r="C22" s="343" t="s">
        <v>28</v>
      </c>
      <c r="D22" s="46" t="s">
        <v>44</v>
      </c>
      <c r="E22" s="371">
        <v>0.39342100000000002</v>
      </c>
      <c r="F22" s="36">
        <f t="shared" ref="F22" si="27">E22/100*$C$4</f>
        <v>5.7990255400000006</v>
      </c>
      <c r="G22" s="36"/>
      <c r="H22" s="36">
        <f t="shared" ref="H22" si="28">F22+G22</f>
        <v>5.7990255400000006</v>
      </c>
      <c r="I22" s="36"/>
      <c r="J22" s="36">
        <f t="shared" si="2"/>
        <v>5.7990255400000006</v>
      </c>
      <c r="K22" s="27">
        <f t="shared" si="3"/>
        <v>0</v>
      </c>
      <c r="L22" s="342">
        <f t="shared" ref="L22" si="29">F22+F23</f>
        <v>6.4442359800000002</v>
      </c>
      <c r="M22" s="342">
        <f t="shared" ref="M22" si="30">G22+G23</f>
        <v>0</v>
      </c>
      <c r="N22" s="342">
        <f t="shared" ref="N22" si="31">L22+M22</f>
        <v>6.4442359800000002</v>
      </c>
      <c r="O22" s="342">
        <f t="shared" ref="O22" si="32">I22+I23</f>
        <v>0</v>
      </c>
      <c r="P22" s="342">
        <f t="shared" ref="P22" si="33">N22-O22</f>
        <v>6.4442359800000002</v>
      </c>
      <c r="Q22" s="344">
        <f t="shared" ref="Q22" si="34">O22/N22</f>
        <v>0</v>
      </c>
    </row>
    <row r="23" spans="2:17" ht="15" customHeight="1" x14ac:dyDescent="0.2">
      <c r="B23" s="399"/>
      <c r="C23" s="343"/>
      <c r="D23" s="46" t="s">
        <v>45</v>
      </c>
      <c r="E23" s="371"/>
      <c r="F23" s="36">
        <f t="shared" ref="F23" si="35">E22/100*$C$5</f>
        <v>0.64521044000000005</v>
      </c>
      <c r="G23" s="36"/>
      <c r="H23" s="36">
        <f t="shared" ref="H23" si="36">F23+G23+J22</f>
        <v>6.4442359800000002</v>
      </c>
      <c r="I23" s="36"/>
      <c r="J23" s="36">
        <f t="shared" si="2"/>
        <v>6.4442359800000002</v>
      </c>
      <c r="K23" s="27">
        <f t="shared" si="3"/>
        <v>0</v>
      </c>
      <c r="L23" s="342"/>
      <c r="M23" s="342"/>
      <c r="N23" s="342"/>
      <c r="O23" s="342"/>
      <c r="P23" s="342"/>
      <c r="Q23" s="344"/>
    </row>
    <row r="24" spans="2:17" ht="15" customHeight="1" x14ac:dyDescent="0.2">
      <c r="B24" s="399"/>
      <c r="C24" s="343" t="s">
        <v>29</v>
      </c>
      <c r="D24" s="46" t="s">
        <v>44</v>
      </c>
      <c r="E24" s="371">
        <v>3.9E-2</v>
      </c>
      <c r="F24" s="36">
        <f t="shared" ref="F24" si="37">E24/100*$C$4</f>
        <v>0.57486000000000004</v>
      </c>
      <c r="G24" s="36"/>
      <c r="H24" s="36">
        <f t="shared" ref="H24" si="38">F24+G24</f>
        <v>0.57486000000000004</v>
      </c>
      <c r="I24" s="36"/>
      <c r="J24" s="36">
        <f t="shared" si="2"/>
        <v>0.57486000000000004</v>
      </c>
      <c r="K24" s="27">
        <f t="shared" si="3"/>
        <v>0</v>
      </c>
      <c r="L24" s="342">
        <f t="shared" ref="L24" si="39">F24+F25</f>
        <v>0.63882000000000005</v>
      </c>
      <c r="M24" s="342">
        <f t="shared" ref="M24" si="40">G24+G25</f>
        <v>0</v>
      </c>
      <c r="N24" s="342">
        <f t="shared" ref="N24" si="41">L24+M24</f>
        <v>0.63882000000000005</v>
      </c>
      <c r="O24" s="342">
        <f t="shared" ref="O24" si="42">I24+I25</f>
        <v>0</v>
      </c>
      <c r="P24" s="342">
        <f t="shared" ref="P24" si="43">N24-O24</f>
        <v>0.63882000000000005</v>
      </c>
      <c r="Q24" s="344">
        <f t="shared" ref="Q24" si="44">O24/N24</f>
        <v>0</v>
      </c>
    </row>
    <row r="25" spans="2:17" ht="15" customHeight="1" x14ac:dyDescent="0.2">
      <c r="B25" s="399"/>
      <c r="C25" s="343"/>
      <c r="D25" s="46" t="s">
        <v>45</v>
      </c>
      <c r="E25" s="371"/>
      <c r="F25" s="36">
        <f t="shared" ref="F25" si="45">E24/100*$C$5</f>
        <v>6.3960000000000003E-2</v>
      </c>
      <c r="G25" s="36"/>
      <c r="H25" s="36">
        <f t="shared" ref="H25" si="46">F25+G25+J24</f>
        <v>0.63882000000000005</v>
      </c>
      <c r="I25" s="36"/>
      <c r="J25" s="36">
        <f t="shared" si="2"/>
        <v>0.63882000000000005</v>
      </c>
      <c r="K25" s="27">
        <f t="shared" si="3"/>
        <v>0</v>
      </c>
      <c r="L25" s="342"/>
      <c r="M25" s="342"/>
      <c r="N25" s="342"/>
      <c r="O25" s="342"/>
      <c r="P25" s="342"/>
      <c r="Q25" s="344"/>
    </row>
    <row r="26" spans="2:17" ht="15" customHeight="1" x14ac:dyDescent="0.2">
      <c r="B26" s="399"/>
      <c r="C26" s="343" t="s">
        <v>30</v>
      </c>
      <c r="D26" s="46" t="s">
        <v>44</v>
      </c>
      <c r="E26" s="371">
        <v>3.0911460000000002</v>
      </c>
      <c r="F26" s="36">
        <f t="shared" ref="F26" si="47">E26/100*$C$4</f>
        <v>45.56349204</v>
      </c>
      <c r="G26" s="36"/>
      <c r="H26" s="36">
        <f>F26+G26</f>
        <v>45.56349204</v>
      </c>
      <c r="I26" s="228">
        <f>14.187+0.407</f>
        <v>14.593999999999999</v>
      </c>
      <c r="J26" s="36">
        <f t="shared" si="2"/>
        <v>30.969492039999999</v>
      </c>
      <c r="K26" s="27">
        <f t="shared" si="3"/>
        <v>0.32030029628080281</v>
      </c>
      <c r="L26" s="342">
        <f t="shared" ref="L26" si="48">F26+F27</f>
        <v>50.632971480000002</v>
      </c>
      <c r="M26" s="342">
        <f t="shared" ref="M26" si="49">G26+G27</f>
        <v>0</v>
      </c>
      <c r="N26" s="342">
        <f t="shared" ref="N26" si="50">L26+M26</f>
        <v>50.632971480000002</v>
      </c>
      <c r="O26" s="342">
        <f t="shared" ref="O26" si="51">I26+I27</f>
        <v>14.593999999999999</v>
      </c>
      <c r="P26" s="342">
        <f t="shared" ref="P26" si="52">N26-O26</f>
        <v>36.038971480000001</v>
      </c>
      <c r="Q26" s="344">
        <f t="shared" ref="Q26" si="53">O26/N26</f>
        <v>0.28823115794743792</v>
      </c>
    </row>
    <row r="27" spans="2:17" ht="15" customHeight="1" x14ac:dyDescent="0.2">
      <c r="B27" s="399"/>
      <c r="C27" s="343"/>
      <c r="D27" s="46" t="s">
        <v>45</v>
      </c>
      <c r="E27" s="371"/>
      <c r="F27" s="36">
        <f t="shared" ref="F27" si="54">E26/100*$C$5</f>
        <v>5.0694794400000003</v>
      </c>
      <c r="G27" s="36"/>
      <c r="H27" s="36">
        <f>F27+G27+J26</f>
        <v>36.038971480000001</v>
      </c>
      <c r="I27" s="36"/>
      <c r="J27" s="36">
        <f t="shared" si="2"/>
        <v>36.038971480000001</v>
      </c>
      <c r="K27" s="27">
        <f t="shared" si="3"/>
        <v>0</v>
      </c>
      <c r="L27" s="342"/>
      <c r="M27" s="342"/>
      <c r="N27" s="342"/>
      <c r="O27" s="342"/>
      <c r="P27" s="342"/>
      <c r="Q27" s="344"/>
    </row>
    <row r="28" spans="2:17" ht="15" customHeight="1" x14ac:dyDescent="0.2">
      <c r="B28" s="399"/>
      <c r="C28" s="343" t="s">
        <v>31</v>
      </c>
      <c r="D28" s="46" t="s">
        <v>44</v>
      </c>
      <c r="E28" s="371">
        <v>0.05</v>
      </c>
      <c r="F28" s="36">
        <f t="shared" ref="F28" si="55">E28/100*$C$4</f>
        <v>0.73699999999999999</v>
      </c>
      <c r="G28" s="36"/>
      <c r="H28" s="36">
        <f t="shared" ref="H28" si="56">F28+G28</f>
        <v>0.73699999999999999</v>
      </c>
      <c r="I28" s="36"/>
      <c r="J28" s="36">
        <f t="shared" si="2"/>
        <v>0.73699999999999999</v>
      </c>
      <c r="K28" s="27">
        <f t="shared" si="3"/>
        <v>0</v>
      </c>
      <c r="L28" s="342">
        <f t="shared" ref="L28" si="57">F28+F29</f>
        <v>0.81899999999999995</v>
      </c>
      <c r="M28" s="342">
        <f t="shared" ref="M28" si="58">G28+G29</f>
        <v>0</v>
      </c>
      <c r="N28" s="342">
        <f t="shared" ref="N28" si="59">L28+M28</f>
        <v>0.81899999999999995</v>
      </c>
      <c r="O28" s="342">
        <f t="shared" ref="O28" si="60">I28+I29</f>
        <v>0</v>
      </c>
      <c r="P28" s="342">
        <f t="shared" ref="P28" si="61">N28-O28</f>
        <v>0.81899999999999995</v>
      </c>
      <c r="Q28" s="344">
        <f t="shared" ref="Q28" si="62">O28/N28</f>
        <v>0</v>
      </c>
    </row>
    <row r="29" spans="2:17" ht="15" customHeight="1" x14ac:dyDescent="0.2">
      <c r="B29" s="399"/>
      <c r="C29" s="343"/>
      <c r="D29" s="46" t="s">
        <v>45</v>
      </c>
      <c r="E29" s="371"/>
      <c r="F29" s="36">
        <f t="shared" ref="F29" si="63">E28/100*$C$5</f>
        <v>8.2000000000000003E-2</v>
      </c>
      <c r="G29" s="36"/>
      <c r="H29" s="36">
        <f t="shared" ref="H29" si="64">F29+G29+J28</f>
        <v>0.81899999999999995</v>
      </c>
      <c r="I29" s="36"/>
      <c r="J29" s="36">
        <f t="shared" si="2"/>
        <v>0.81899999999999995</v>
      </c>
      <c r="K29" s="27">
        <f t="shared" si="3"/>
        <v>0</v>
      </c>
      <c r="L29" s="342"/>
      <c r="M29" s="342"/>
      <c r="N29" s="342"/>
      <c r="O29" s="342"/>
      <c r="P29" s="342"/>
      <c r="Q29" s="344"/>
    </row>
    <row r="30" spans="2:17" ht="15" customHeight="1" x14ac:dyDescent="0.2">
      <c r="B30" s="399"/>
      <c r="C30" s="343" t="s">
        <v>32</v>
      </c>
      <c r="D30" s="46" t="s">
        <v>44</v>
      </c>
      <c r="E30" s="371">
        <v>1.065E-3</v>
      </c>
      <c r="F30" s="36">
        <f t="shared" ref="F30" si="65">E30/100*$C$4</f>
        <v>1.56981E-2</v>
      </c>
      <c r="G30" s="36"/>
      <c r="H30" s="36">
        <f t="shared" ref="H30" si="66">F30+G30</f>
        <v>1.56981E-2</v>
      </c>
      <c r="I30" s="36"/>
      <c r="J30" s="36">
        <f t="shared" si="2"/>
        <v>1.56981E-2</v>
      </c>
      <c r="K30" s="27">
        <f t="shared" si="3"/>
        <v>0</v>
      </c>
      <c r="L30" s="342">
        <f t="shared" ref="L30" si="67">F30+F31</f>
        <v>1.74447E-2</v>
      </c>
      <c r="M30" s="342">
        <f t="shared" ref="M30" si="68">G30+G31</f>
        <v>0</v>
      </c>
      <c r="N30" s="342">
        <f t="shared" ref="N30" si="69">L30+M30</f>
        <v>1.74447E-2</v>
      </c>
      <c r="O30" s="342">
        <f t="shared" ref="O30" si="70">I30+I31</f>
        <v>0</v>
      </c>
      <c r="P30" s="342">
        <f t="shared" ref="P30" si="71">N30-O30</f>
        <v>1.74447E-2</v>
      </c>
      <c r="Q30" s="344">
        <f t="shared" ref="Q30" si="72">O30/N30</f>
        <v>0</v>
      </c>
    </row>
    <row r="31" spans="2:17" ht="15" customHeight="1" x14ac:dyDescent="0.2">
      <c r="B31" s="399"/>
      <c r="C31" s="343"/>
      <c r="D31" s="46" t="s">
        <v>45</v>
      </c>
      <c r="E31" s="371"/>
      <c r="F31" s="36">
        <f t="shared" ref="F31" si="73">E30/100*$C$5</f>
        <v>1.7465999999999998E-3</v>
      </c>
      <c r="G31" s="36"/>
      <c r="H31" s="36">
        <f t="shared" ref="H31" si="74">F31+G31+J30</f>
        <v>1.74447E-2</v>
      </c>
      <c r="I31" s="36"/>
      <c r="J31" s="36">
        <f t="shared" si="2"/>
        <v>1.74447E-2</v>
      </c>
      <c r="K31" s="27">
        <f t="shared" si="3"/>
        <v>0</v>
      </c>
      <c r="L31" s="342"/>
      <c r="M31" s="342"/>
      <c r="N31" s="342"/>
      <c r="O31" s="342"/>
      <c r="P31" s="342"/>
      <c r="Q31" s="344"/>
    </row>
    <row r="32" spans="2:17" ht="15" customHeight="1" x14ac:dyDescent="0.2">
      <c r="B32" s="399"/>
      <c r="C32" s="343" t="s">
        <v>33</v>
      </c>
      <c r="D32" s="46" t="s">
        <v>44</v>
      </c>
      <c r="E32" s="371">
        <v>16.743621000000001</v>
      </c>
      <c r="F32" s="36">
        <f t="shared" ref="F32" si="75">E32/100*$C$4</f>
        <v>246.80097354</v>
      </c>
      <c r="G32" s="36">
        <f>-79.015</f>
        <v>-79.015000000000001</v>
      </c>
      <c r="H32" s="36">
        <f t="shared" ref="H32" si="76">F32+G32</f>
        <v>167.78597353999999</v>
      </c>
      <c r="I32" s="36"/>
      <c r="J32" s="36">
        <f t="shared" si="2"/>
        <v>167.78597353999999</v>
      </c>
      <c r="K32" s="27">
        <f t="shared" si="3"/>
        <v>0</v>
      </c>
      <c r="L32" s="342">
        <f t="shared" ref="L32" si="77">F32+F33</f>
        <v>274.26051197999999</v>
      </c>
      <c r="M32" s="342">
        <f t="shared" ref="M32" si="78">G32+G33</f>
        <v>-79.015000000000001</v>
      </c>
      <c r="N32" s="342">
        <f t="shared" ref="N32" si="79">L32+M32</f>
        <v>195.24551198</v>
      </c>
      <c r="O32" s="342">
        <f t="shared" ref="O32" si="80">I32+I33</f>
        <v>0</v>
      </c>
      <c r="P32" s="342">
        <f t="shared" ref="P32" si="81">N32-O32</f>
        <v>195.24551198</v>
      </c>
      <c r="Q32" s="344">
        <f t="shared" ref="Q32" si="82">O32/N32</f>
        <v>0</v>
      </c>
    </row>
    <row r="33" spans="2:17" ht="15" customHeight="1" x14ac:dyDescent="0.2">
      <c r="B33" s="399"/>
      <c r="C33" s="343"/>
      <c r="D33" s="46" t="s">
        <v>45</v>
      </c>
      <c r="E33" s="371"/>
      <c r="F33" s="36">
        <f t="shared" ref="F33" si="83">E32/100*$C$5</f>
        <v>27.459538439999999</v>
      </c>
      <c r="G33" s="36"/>
      <c r="H33" s="36">
        <f t="shared" ref="H33" si="84">F33+G33+J32</f>
        <v>195.24551197999997</v>
      </c>
      <c r="I33" s="36"/>
      <c r="J33" s="36">
        <f t="shared" si="2"/>
        <v>195.24551197999997</v>
      </c>
      <c r="K33" s="27">
        <f t="shared" si="3"/>
        <v>0</v>
      </c>
      <c r="L33" s="342"/>
      <c r="M33" s="342"/>
      <c r="N33" s="342"/>
      <c r="O33" s="342"/>
      <c r="P33" s="342"/>
      <c r="Q33" s="344"/>
    </row>
    <row r="34" spans="2:17" ht="15" customHeight="1" x14ac:dyDescent="0.2">
      <c r="B34" s="399"/>
      <c r="C34" s="343" t="s">
        <v>34</v>
      </c>
      <c r="D34" s="46" t="s">
        <v>44</v>
      </c>
      <c r="E34" s="371">
        <v>9.0399999999999996E-4</v>
      </c>
      <c r="F34" s="36">
        <f t="shared" ref="F34" si="85">E34/100*$C$4</f>
        <v>1.332496E-2</v>
      </c>
      <c r="G34" s="36"/>
      <c r="H34" s="36">
        <f>F34+G34</f>
        <v>1.332496E-2</v>
      </c>
      <c r="I34" s="36"/>
      <c r="J34" s="36">
        <f>H34-I34</f>
        <v>1.332496E-2</v>
      </c>
      <c r="K34" s="27">
        <f t="shared" si="3"/>
        <v>0</v>
      </c>
      <c r="L34" s="342">
        <f>F34+F35</f>
        <v>1.4807520000000001E-2</v>
      </c>
      <c r="M34" s="342">
        <f>G34+G35</f>
        <v>0</v>
      </c>
      <c r="N34" s="342">
        <f>L34+M34</f>
        <v>1.4807520000000001E-2</v>
      </c>
      <c r="O34" s="342">
        <f>I34+I35</f>
        <v>0</v>
      </c>
      <c r="P34" s="342">
        <f>N34-O34</f>
        <v>1.4807520000000001E-2</v>
      </c>
      <c r="Q34" s="344">
        <f t="shared" ref="Q34" si="86">O34/N34</f>
        <v>0</v>
      </c>
    </row>
    <row r="35" spans="2:17" ht="15" customHeight="1" x14ac:dyDescent="0.2">
      <c r="B35" s="399"/>
      <c r="C35" s="343"/>
      <c r="D35" s="46" t="s">
        <v>45</v>
      </c>
      <c r="E35" s="371"/>
      <c r="F35" s="36">
        <f>E34/100*$C$5</f>
        <v>1.48256E-3</v>
      </c>
      <c r="G35" s="36"/>
      <c r="H35" s="36">
        <f>F35+G35+J34</f>
        <v>1.4807520000000001E-2</v>
      </c>
      <c r="I35" s="36"/>
      <c r="J35" s="36">
        <f>H35-I35</f>
        <v>1.4807520000000001E-2</v>
      </c>
      <c r="K35" s="27">
        <f t="shared" si="3"/>
        <v>0</v>
      </c>
      <c r="L35" s="342"/>
      <c r="M35" s="342"/>
      <c r="N35" s="342"/>
      <c r="O35" s="342"/>
      <c r="P35" s="342"/>
      <c r="Q35" s="344"/>
    </row>
    <row r="36" spans="2:17" ht="15" customHeight="1" x14ac:dyDescent="0.2">
      <c r="B36" s="399"/>
      <c r="C36" s="343" t="s">
        <v>138</v>
      </c>
      <c r="D36" s="46" t="s">
        <v>44</v>
      </c>
      <c r="E36" s="371">
        <v>0.19758200000000001</v>
      </c>
      <c r="F36" s="36">
        <f>E36/100*$C$4</f>
        <v>2.9123586800000001</v>
      </c>
      <c r="G36" s="36"/>
      <c r="H36" s="36">
        <f t="shared" ref="H36" si="87">F36+G36</f>
        <v>2.9123586800000001</v>
      </c>
      <c r="I36" s="36"/>
      <c r="J36" s="36">
        <f t="shared" si="2"/>
        <v>2.9123586800000001</v>
      </c>
      <c r="K36" s="27">
        <f t="shared" si="3"/>
        <v>0</v>
      </c>
      <c r="L36" s="342">
        <f t="shared" ref="L36" si="88">F36+F37</f>
        <v>3.23639316</v>
      </c>
      <c r="M36" s="342">
        <f t="shared" ref="M36" si="89">G36+G37</f>
        <v>0</v>
      </c>
      <c r="N36" s="342">
        <f t="shared" ref="N36" si="90">L36+M36</f>
        <v>3.23639316</v>
      </c>
      <c r="O36" s="342">
        <f t="shared" ref="O36" si="91">I36+I37</f>
        <v>0</v>
      </c>
      <c r="P36" s="342">
        <f t="shared" ref="P36" si="92">N36-O36</f>
        <v>3.23639316</v>
      </c>
      <c r="Q36" s="344">
        <f t="shared" ref="Q36" si="93">O36/N36</f>
        <v>0</v>
      </c>
    </row>
    <row r="37" spans="2:17" ht="15" customHeight="1" x14ac:dyDescent="0.2">
      <c r="B37" s="399"/>
      <c r="C37" s="343"/>
      <c r="D37" s="46" t="s">
        <v>45</v>
      </c>
      <c r="E37" s="371"/>
      <c r="F37" s="36">
        <f t="shared" ref="F37" si="94">E36/100*$C$5</f>
        <v>0.32403448000000001</v>
      </c>
      <c r="G37" s="36"/>
      <c r="H37" s="36">
        <f t="shared" ref="H37" si="95">F37+G37+J36</f>
        <v>3.23639316</v>
      </c>
      <c r="I37" s="36"/>
      <c r="J37" s="36">
        <f t="shared" si="2"/>
        <v>3.23639316</v>
      </c>
      <c r="K37" s="27">
        <f t="shared" si="3"/>
        <v>0</v>
      </c>
      <c r="L37" s="342"/>
      <c r="M37" s="342"/>
      <c r="N37" s="342"/>
      <c r="O37" s="342"/>
      <c r="P37" s="342"/>
      <c r="Q37" s="344"/>
    </row>
    <row r="38" spans="2:17" ht="15" customHeight="1" x14ac:dyDescent="0.2">
      <c r="B38" s="399"/>
      <c r="C38" s="386" t="s">
        <v>145</v>
      </c>
      <c r="D38" s="97" t="s">
        <v>44</v>
      </c>
      <c r="E38" s="388">
        <v>0.86034999999999995</v>
      </c>
      <c r="F38" s="96">
        <f>E38/100*$C$4</f>
        <v>12.681559</v>
      </c>
      <c r="G38" s="96"/>
      <c r="H38" s="96">
        <f t="shared" ref="H38" si="96">F38+G38</f>
        <v>12.681559</v>
      </c>
      <c r="I38" s="96"/>
      <c r="J38" s="96">
        <f t="shared" ref="J38:J39" si="97">H38-I38</f>
        <v>12.681559</v>
      </c>
      <c r="K38" s="27">
        <f t="shared" ref="K38:K39" si="98">I38/H38</f>
        <v>0</v>
      </c>
      <c r="L38" s="390">
        <f t="shared" ref="L38" si="99">F38+F39</f>
        <v>14.092533</v>
      </c>
      <c r="M38" s="390">
        <f t="shared" ref="M38" si="100">G38+G39</f>
        <v>0</v>
      </c>
      <c r="N38" s="390">
        <f t="shared" ref="N38" si="101">L38+M38</f>
        <v>14.092533</v>
      </c>
      <c r="O38" s="390">
        <f t="shared" ref="O38" si="102">I38+I39</f>
        <v>0</v>
      </c>
      <c r="P38" s="390">
        <f t="shared" ref="P38" si="103">N38-O38</f>
        <v>14.092533</v>
      </c>
      <c r="Q38" s="392">
        <f t="shared" ref="Q38" si="104">O38/N38</f>
        <v>0</v>
      </c>
    </row>
    <row r="39" spans="2:17" ht="15" customHeight="1" x14ac:dyDescent="0.2">
      <c r="B39" s="399"/>
      <c r="C39" s="387"/>
      <c r="D39" s="97" t="s">
        <v>45</v>
      </c>
      <c r="E39" s="389"/>
      <c r="F39" s="96">
        <f t="shared" ref="F39" si="105">E38/100*$C$5</f>
        <v>1.410974</v>
      </c>
      <c r="G39" s="96"/>
      <c r="H39" s="96">
        <f t="shared" ref="H39" si="106">F39+G39+J38</f>
        <v>14.092533</v>
      </c>
      <c r="I39" s="96"/>
      <c r="J39" s="96">
        <f t="shared" si="97"/>
        <v>14.092533</v>
      </c>
      <c r="K39" s="27">
        <f t="shared" si="98"/>
        <v>0</v>
      </c>
      <c r="L39" s="391"/>
      <c r="M39" s="391"/>
      <c r="N39" s="391"/>
      <c r="O39" s="391"/>
      <c r="P39" s="391"/>
      <c r="Q39" s="393"/>
    </row>
    <row r="40" spans="2:17" ht="15" customHeight="1" x14ac:dyDescent="0.2">
      <c r="B40" s="399"/>
      <c r="C40" s="343" t="s">
        <v>137</v>
      </c>
      <c r="D40" s="99" t="s">
        <v>44</v>
      </c>
      <c r="E40" s="371">
        <v>0.20508100000000001</v>
      </c>
      <c r="F40" s="98">
        <f>E40/100*$C$4</f>
        <v>3.0228939400000003</v>
      </c>
      <c r="G40" s="98"/>
      <c r="H40" s="98">
        <f t="shared" ref="H40" si="107">F40+G40</f>
        <v>3.0228939400000003</v>
      </c>
      <c r="I40" s="98"/>
      <c r="J40" s="98">
        <f t="shared" ref="J40:J41" si="108">H40-I40</f>
        <v>3.0228939400000003</v>
      </c>
      <c r="K40" s="27">
        <f t="shared" ref="K40:K41" si="109">I40/H40</f>
        <v>0</v>
      </c>
      <c r="L40" s="342">
        <f t="shared" ref="L40" si="110">F40+F41</f>
        <v>3.3592267800000002</v>
      </c>
      <c r="M40" s="342">
        <f t="shared" ref="M40" si="111">G40+G41</f>
        <v>0</v>
      </c>
      <c r="N40" s="342">
        <f t="shared" ref="N40" si="112">L40+M40</f>
        <v>3.3592267800000002</v>
      </c>
      <c r="O40" s="342">
        <f t="shared" ref="O40" si="113">I40+I41</f>
        <v>0</v>
      </c>
      <c r="P40" s="342">
        <f t="shared" ref="P40" si="114">N40-O40</f>
        <v>3.3592267800000002</v>
      </c>
      <c r="Q40" s="344">
        <f t="shared" ref="Q40" si="115">O40/N40</f>
        <v>0</v>
      </c>
    </row>
    <row r="41" spans="2:17" ht="15" customHeight="1" x14ac:dyDescent="0.2">
      <c r="B41" s="399"/>
      <c r="C41" s="343"/>
      <c r="D41" s="99" t="s">
        <v>45</v>
      </c>
      <c r="E41" s="371"/>
      <c r="F41" s="98">
        <f t="shared" ref="F41" si="116">E40/100*$C$5</f>
        <v>0.33633284000000002</v>
      </c>
      <c r="G41" s="98"/>
      <c r="H41" s="98">
        <f t="shared" ref="H41" si="117">F41+G41+J40</f>
        <v>3.3592267800000002</v>
      </c>
      <c r="I41" s="98"/>
      <c r="J41" s="98">
        <f t="shared" si="108"/>
        <v>3.3592267800000002</v>
      </c>
      <c r="K41" s="27">
        <f t="shared" si="109"/>
        <v>0</v>
      </c>
      <c r="L41" s="342"/>
      <c r="M41" s="342"/>
      <c r="N41" s="342"/>
      <c r="O41" s="342"/>
      <c r="P41" s="342"/>
      <c r="Q41" s="344"/>
    </row>
    <row r="42" spans="2:17" ht="15" customHeight="1" x14ac:dyDescent="0.2">
      <c r="B42" s="399"/>
      <c r="C42" s="343" t="s">
        <v>140</v>
      </c>
      <c r="D42" s="121" t="s">
        <v>44</v>
      </c>
      <c r="E42" s="371">
        <v>7.4793999999999999E-2</v>
      </c>
      <c r="F42" s="225">
        <f>E42/100*$C$4</f>
        <v>1.1024635599999999</v>
      </c>
      <c r="G42" s="225"/>
      <c r="H42" s="225">
        <f t="shared" ref="H42" si="118">F42+G42</f>
        <v>1.1024635599999999</v>
      </c>
      <c r="I42" s="225"/>
      <c r="J42" s="225">
        <f t="shared" ref="J42:J43" si="119">H42-I42</f>
        <v>1.1024635599999999</v>
      </c>
      <c r="K42" s="27">
        <f t="shared" ref="K42:K43" si="120">I42/H42</f>
        <v>0</v>
      </c>
      <c r="L42" s="342">
        <f t="shared" ref="L42" si="121">F42+F43</f>
        <v>1.2251257199999999</v>
      </c>
      <c r="M42" s="342">
        <f t="shared" ref="M42" si="122">G42+G43</f>
        <v>0</v>
      </c>
      <c r="N42" s="342">
        <f t="shared" ref="N42" si="123">L42+M42</f>
        <v>1.2251257199999999</v>
      </c>
      <c r="O42" s="342">
        <f t="shared" ref="O42" si="124">I42+I43</f>
        <v>0</v>
      </c>
      <c r="P42" s="342">
        <f t="shared" ref="P42" si="125">N42-O42</f>
        <v>1.2251257199999999</v>
      </c>
      <c r="Q42" s="344">
        <f t="shared" ref="Q42" si="126">O42/N42</f>
        <v>0</v>
      </c>
    </row>
    <row r="43" spans="2:17" ht="15" customHeight="1" x14ac:dyDescent="0.2">
      <c r="B43" s="399"/>
      <c r="C43" s="343"/>
      <c r="D43" s="121" t="s">
        <v>45</v>
      </c>
      <c r="E43" s="371"/>
      <c r="F43" s="225">
        <f t="shared" ref="F43" si="127">E42/100*$C$5</f>
        <v>0.12266216000000001</v>
      </c>
      <c r="G43" s="225"/>
      <c r="H43" s="225">
        <f t="shared" ref="H43" si="128">F43+G43+J42</f>
        <v>1.2251257199999999</v>
      </c>
      <c r="I43" s="225"/>
      <c r="J43" s="225">
        <f t="shared" si="119"/>
        <v>1.2251257199999999</v>
      </c>
      <c r="K43" s="27">
        <f t="shared" si="120"/>
        <v>0</v>
      </c>
      <c r="L43" s="342"/>
      <c r="M43" s="342"/>
      <c r="N43" s="342"/>
      <c r="O43" s="342"/>
      <c r="P43" s="342"/>
      <c r="Q43" s="344"/>
    </row>
    <row r="44" spans="2:17" ht="15" customHeight="1" x14ac:dyDescent="0.2">
      <c r="B44" s="399"/>
      <c r="C44" s="343" t="s">
        <v>136</v>
      </c>
      <c r="D44" s="121" t="s">
        <v>44</v>
      </c>
      <c r="E44" s="371">
        <v>1.6875000000000001E-2</v>
      </c>
      <c r="F44" s="225">
        <f>E44/100*$C$4</f>
        <v>0.2487375</v>
      </c>
      <c r="G44" s="225"/>
      <c r="H44" s="225">
        <f t="shared" ref="H44" si="129">F44+G44</f>
        <v>0.2487375</v>
      </c>
      <c r="I44" s="225"/>
      <c r="J44" s="225">
        <f t="shared" si="2"/>
        <v>0.2487375</v>
      </c>
      <c r="K44" s="27">
        <v>0</v>
      </c>
      <c r="L44" s="342">
        <f t="shared" ref="L44" si="130">F44+F45</f>
        <v>0.27641250000000001</v>
      </c>
      <c r="M44" s="342">
        <f t="shared" ref="M44" si="131">G44+G45</f>
        <v>0</v>
      </c>
      <c r="N44" s="342">
        <f t="shared" ref="N44" si="132">L44+M44</f>
        <v>0.27641250000000001</v>
      </c>
      <c r="O44" s="342">
        <f t="shared" ref="O44" si="133">I44+I45</f>
        <v>0</v>
      </c>
      <c r="P44" s="342">
        <f t="shared" ref="P44" si="134">N44-O44</f>
        <v>0.27641250000000001</v>
      </c>
      <c r="Q44" s="344">
        <v>0</v>
      </c>
    </row>
    <row r="45" spans="2:17" ht="15.75" customHeight="1" x14ac:dyDescent="0.2">
      <c r="B45" s="399"/>
      <c r="C45" s="343"/>
      <c r="D45" s="121" t="s">
        <v>45</v>
      </c>
      <c r="E45" s="371"/>
      <c r="F45" s="225">
        <f>E44/100*$C$5</f>
        <v>2.7675000000000002E-2</v>
      </c>
      <c r="G45" s="225"/>
      <c r="H45" s="225">
        <f t="shared" ref="H45" si="135">F45+G45+J44</f>
        <v>0.27641250000000001</v>
      </c>
      <c r="I45" s="225"/>
      <c r="J45" s="225">
        <f t="shared" si="2"/>
        <v>0.27641250000000001</v>
      </c>
      <c r="K45" s="27">
        <v>0</v>
      </c>
      <c r="L45" s="342"/>
      <c r="M45" s="342"/>
      <c r="N45" s="342"/>
      <c r="O45" s="342"/>
      <c r="P45" s="342"/>
      <c r="Q45" s="344"/>
    </row>
    <row r="46" spans="2:17" ht="15" customHeight="1" x14ac:dyDescent="0.2">
      <c r="B46" s="399"/>
      <c r="C46" s="386" t="s">
        <v>173</v>
      </c>
      <c r="D46" s="121" t="s">
        <v>44</v>
      </c>
      <c r="E46" s="371">
        <v>1</v>
      </c>
      <c r="F46" s="225">
        <f>E46/100*$C$4</f>
        <v>14.74</v>
      </c>
      <c r="G46" s="225"/>
      <c r="H46" s="225">
        <f t="shared" ref="H46" si="136">F46+G46</f>
        <v>14.74</v>
      </c>
      <c r="I46" s="225"/>
      <c r="J46" s="225">
        <f t="shared" ref="J46:J47" si="137">H46-I46</f>
        <v>14.74</v>
      </c>
      <c r="K46" s="27">
        <v>0</v>
      </c>
      <c r="L46" s="342">
        <f t="shared" ref="L46" si="138">F46+F47</f>
        <v>16.38</v>
      </c>
      <c r="M46" s="342">
        <f t="shared" ref="M46" si="139">G46+G47</f>
        <v>0</v>
      </c>
      <c r="N46" s="342">
        <f t="shared" ref="N46" si="140">L46+M46</f>
        <v>16.38</v>
      </c>
      <c r="O46" s="342">
        <f t="shared" ref="O46" si="141">I46+I47</f>
        <v>0</v>
      </c>
      <c r="P46" s="342">
        <f t="shared" ref="P46" si="142">N46-O46</f>
        <v>16.38</v>
      </c>
      <c r="Q46" s="344">
        <v>1</v>
      </c>
    </row>
    <row r="47" spans="2:17" ht="15.75" customHeight="1" thickBot="1" x14ac:dyDescent="0.25">
      <c r="B47" s="400"/>
      <c r="C47" s="401"/>
      <c r="D47" s="121" t="s">
        <v>45</v>
      </c>
      <c r="E47" s="371"/>
      <c r="F47" s="225">
        <f>E46/100*$C$5</f>
        <v>1.6400000000000001</v>
      </c>
      <c r="G47" s="225"/>
      <c r="H47" s="225">
        <f t="shared" ref="H47" si="143">F47+G47+J46</f>
        <v>16.38</v>
      </c>
      <c r="I47" s="225"/>
      <c r="J47" s="225">
        <f t="shared" si="137"/>
        <v>16.38</v>
      </c>
      <c r="K47" s="27">
        <v>0</v>
      </c>
      <c r="L47" s="342"/>
      <c r="M47" s="342"/>
      <c r="N47" s="342"/>
      <c r="O47" s="342"/>
      <c r="P47" s="342"/>
      <c r="Q47" s="344"/>
    </row>
    <row r="48" spans="2:17" ht="12" customHeight="1" x14ac:dyDescent="0.2">
      <c r="B48" s="384" t="s">
        <v>101</v>
      </c>
      <c r="C48" s="383" t="s">
        <v>24</v>
      </c>
      <c r="D48" s="94" t="s">
        <v>44</v>
      </c>
      <c r="E48" s="379">
        <v>3.8640500000000002</v>
      </c>
      <c r="F48" s="48">
        <f>E48/100*$D$4</f>
        <v>227.78574750000001</v>
      </c>
      <c r="G48" s="48"/>
      <c r="H48" s="48">
        <f t="shared" ref="H48" si="144">F48+G48</f>
        <v>227.78574750000001</v>
      </c>
      <c r="I48" s="48"/>
      <c r="J48" s="48">
        <f t="shared" si="2"/>
        <v>227.78574750000001</v>
      </c>
      <c r="K48" s="49">
        <f t="shared" si="3"/>
        <v>0</v>
      </c>
      <c r="L48" s="396">
        <f t="shared" ref="L48" si="145">F48+F49</f>
        <v>253.09527500000002</v>
      </c>
      <c r="M48" s="396">
        <f t="shared" ref="M48" si="146">G48+G49</f>
        <v>0</v>
      </c>
      <c r="N48" s="396">
        <f t="shared" ref="N48" si="147">L48+M48</f>
        <v>253.09527500000002</v>
      </c>
      <c r="O48" s="396">
        <f t="shared" ref="O48" si="148">I48+I49</f>
        <v>0</v>
      </c>
      <c r="P48" s="396">
        <f t="shared" ref="P48" si="149">N48-O48</f>
        <v>253.09527500000002</v>
      </c>
      <c r="Q48" s="397">
        <f t="shared" ref="Q48" si="150">O48/N48</f>
        <v>0</v>
      </c>
    </row>
    <row r="49" spans="2:17" x14ac:dyDescent="0.2">
      <c r="B49" s="385"/>
      <c r="C49" s="382"/>
      <c r="D49" s="46" t="s">
        <v>45</v>
      </c>
      <c r="E49" s="371"/>
      <c r="F49" s="36">
        <f>E48/100*$D$5</f>
        <v>25.309527500000002</v>
      </c>
      <c r="G49" s="36"/>
      <c r="H49" s="36">
        <f t="shared" ref="H49" si="151">F49+G49+J48</f>
        <v>253.09527500000002</v>
      </c>
      <c r="I49" s="36"/>
      <c r="J49" s="36">
        <f t="shared" si="2"/>
        <v>253.09527500000002</v>
      </c>
      <c r="K49" s="27">
        <f t="shared" si="3"/>
        <v>0</v>
      </c>
      <c r="L49" s="369"/>
      <c r="M49" s="369"/>
      <c r="N49" s="369"/>
      <c r="O49" s="369"/>
      <c r="P49" s="369"/>
      <c r="Q49" s="370"/>
    </row>
    <row r="50" spans="2:17" x14ac:dyDescent="0.2">
      <c r="B50" s="385"/>
      <c r="C50" s="382" t="s">
        <v>25</v>
      </c>
      <c r="D50" s="46" t="s">
        <v>44</v>
      </c>
      <c r="E50" s="371">
        <v>0.60962099999999997</v>
      </c>
      <c r="F50" s="36">
        <f t="shared" ref="F50" si="152">E50/100*$D$4</f>
        <v>35.93715795</v>
      </c>
      <c r="G50" s="36"/>
      <c r="H50" s="36">
        <f t="shared" ref="H50" si="153">F50+G50</f>
        <v>35.93715795</v>
      </c>
      <c r="I50" s="36"/>
      <c r="J50" s="36">
        <f t="shared" si="2"/>
        <v>35.93715795</v>
      </c>
      <c r="K50" s="27">
        <f t="shared" si="3"/>
        <v>0</v>
      </c>
      <c r="L50" s="369">
        <f t="shared" ref="L50" si="154">F50+F51</f>
        <v>39.930175499999997</v>
      </c>
      <c r="M50" s="369">
        <f t="shared" ref="M50" si="155">G50+G51</f>
        <v>0</v>
      </c>
      <c r="N50" s="369">
        <f t="shared" ref="N50" si="156">L50+M50</f>
        <v>39.930175499999997</v>
      </c>
      <c r="O50" s="369">
        <f t="shared" ref="O50" si="157">I50+I51</f>
        <v>0</v>
      </c>
      <c r="P50" s="369">
        <f t="shared" ref="P50" si="158">N50-O50</f>
        <v>39.930175499999997</v>
      </c>
      <c r="Q50" s="370">
        <f t="shared" ref="Q50" si="159">O50/N50</f>
        <v>0</v>
      </c>
    </row>
    <row r="51" spans="2:17" x14ac:dyDescent="0.2">
      <c r="B51" s="385"/>
      <c r="C51" s="382"/>
      <c r="D51" s="46" t="s">
        <v>45</v>
      </c>
      <c r="E51" s="371"/>
      <c r="F51" s="36">
        <f t="shared" ref="F51" si="160">E50/100*$D$5</f>
        <v>3.9930175499999998</v>
      </c>
      <c r="G51" s="36"/>
      <c r="H51" s="36">
        <f t="shared" ref="H51" si="161">F51+G51+J50</f>
        <v>39.930175499999997</v>
      </c>
      <c r="I51" s="36"/>
      <c r="J51" s="36">
        <f t="shared" si="2"/>
        <v>39.930175499999997</v>
      </c>
      <c r="K51" s="27">
        <f t="shared" si="3"/>
        <v>0</v>
      </c>
      <c r="L51" s="369"/>
      <c r="M51" s="369"/>
      <c r="N51" s="369"/>
      <c r="O51" s="369"/>
      <c r="P51" s="369"/>
      <c r="Q51" s="370"/>
    </row>
    <row r="52" spans="2:17" x14ac:dyDescent="0.2">
      <c r="B52" s="385"/>
      <c r="C52" s="382" t="s">
        <v>26</v>
      </c>
      <c r="D52" s="46" t="s">
        <v>44</v>
      </c>
      <c r="E52" s="371">
        <v>5.7523</v>
      </c>
      <c r="F52" s="36">
        <f t="shared" ref="F52" si="162">E52/100*$D$4</f>
        <v>339.09808499999997</v>
      </c>
      <c r="G52" s="36"/>
      <c r="H52" s="36">
        <f t="shared" ref="H52" si="163">F52+G52</f>
        <v>339.09808499999997</v>
      </c>
      <c r="I52" s="228">
        <v>0.27400000000000002</v>
      </c>
      <c r="J52" s="36">
        <f t="shared" si="2"/>
        <v>338.82408499999997</v>
      </c>
      <c r="K52" s="27">
        <f t="shared" si="3"/>
        <v>8.0802579584016241E-4</v>
      </c>
      <c r="L52" s="369">
        <f t="shared" ref="L52" si="164">F52+F53</f>
        <v>376.77564999999998</v>
      </c>
      <c r="M52" s="369">
        <f t="shared" ref="M52" si="165">G52+G53</f>
        <v>0</v>
      </c>
      <c r="N52" s="369">
        <f t="shared" ref="N52" si="166">L52+M52</f>
        <v>376.77564999999998</v>
      </c>
      <c r="O52" s="369">
        <f t="shared" ref="O52" si="167">I52+I53</f>
        <v>0.27400000000000002</v>
      </c>
      <c r="P52" s="369">
        <f t="shared" ref="P52" si="168">N52-O52</f>
        <v>376.50164999999998</v>
      </c>
      <c r="Q52" s="370">
        <f t="shared" ref="Q52" si="169">O52/N52</f>
        <v>7.2722321625614617E-4</v>
      </c>
    </row>
    <row r="53" spans="2:17" x14ac:dyDescent="0.2">
      <c r="B53" s="385"/>
      <c r="C53" s="382"/>
      <c r="D53" s="46" t="s">
        <v>45</v>
      </c>
      <c r="E53" s="371"/>
      <c r="F53" s="36">
        <f t="shared" ref="F53" si="170">E52/100*$D$5</f>
        <v>37.677565000000001</v>
      </c>
      <c r="G53" s="36"/>
      <c r="H53" s="36">
        <f t="shared" ref="H53" si="171">F53+G53+J52</f>
        <v>376.50164999999998</v>
      </c>
      <c r="I53" s="36"/>
      <c r="J53" s="36">
        <f t="shared" si="2"/>
        <v>376.50164999999998</v>
      </c>
      <c r="K53" s="27">
        <f t="shared" si="3"/>
        <v>0</v>
      </c>
      <c r="L53" s="369"/>
      <c r="M53" s="369"/>
      <c r="N53" s="369"/>
      <c r="O53" s="369"/>
      <c r="P53" s="369"/>
      <c r="Q53" s="370"/>
    </row>
    <row r="54" spans="2:17" x14ac:dyDescent="0.2">
      <c r="B54" s="385"/>
      <c r="C54" s="382" t="s">
        <v>27</v>
      </c>
      <c r="D54" s="46" t="s">
        <v>44</v>
      </c>
      <c r="E54" s="371">
        <v>66.740446000000006</v>
      </c>
      <c r="F54" s="36">
        <f t="shared" ref="F54" si="172">E54/100*$D$4</f>
        <v>3934.3492917000003</v>
      </c>
      <c r="G54" s="36">
        <v>315.96499999999997</v>
      </c>
      <c r="H54" s="36">
        <f t="shared" ref="H54" si="173">F54+G54</f>
        <v>4250.3142917000005</v>
      </c>
      <c r="I54" s="228">
        <v>289.17200000000003</v>
      </c>
      <c r="J54" s="36">
        <f t="shared" si="2"/>
        <v>3961.1422917000004</v>
      </c>
      <c r="K54" s="27">
        <f t="shared" si="3"/>
        <v>6.8035439300264011E-2</v>
      </c>
      <c r="L54" s="369">
        <f t="shared" ref="L54" si="174">F54+F55</f>
        <v>4371.4992130000001</v>
      </c>
      <c r="M54" s="369">
        <f t="shared" ref="M54" si="175">G54+G55</f>
        <v>315.96499999999997</v>
      </c>
      <c r="N54" s="369">
        <f t="shared" ref="N54" si="176">L54+M54</f>
        <v>4687.4642130000002</v>
      </c>
      <c r="O54" s="369">
        <f t="shared" ref="O54" si="177">I54+I55</f>
        <v>289.17200000000003</v>
      </c>
      <c r="P54" s="369">
        <f t="shared" ref="P54" si="178">N54-O54</f>
        <v>4398.2922130000006</v>
      </c>
      <c r="Q54" s="370">
        <f t="shared" ref="Q54" si="179">O54/N54</f>
        <v>6.1690497646472379E-2</v>
      </c>
    </row>
    <row r="55" spans="2:17" x14ac:dyDescent="0.2">
      <c r="B55" s="385"/>
      <c r="C55" s="382"/>
      <c r="D55" s="46" t="s">
        <v>45</v>
      </c>
      <c r="E55" s="371"/>
      <c r="F55" s="36">
        <f t="shared" ref="F55" si="180">E54/100*$D$5</f>
        <v>437.14992130000007</v>
      </c>
      <c r="G55" s="36"/>
      <c r="H55" s="36">
        <f t="shared" ref="H55" si="181">F55+G55+J54</f>
        <v>4398.2922130000006</v>
      </c>
      <c r="I55" s="101"/>
      <c r="J55" s="36">
        <f t="shared" si="2"/>
        <v>4398.2922130000006</v>
      </c>
      <c r="K55" s="27">
        <f t="shared" si="3"/>
        <v>0</v>
      </c>
      <c r="L55" s="369"/>
      <c r="M55" s="369"/>
      <c r="N55" s="369"/>
      <c r="O55" s="369"/>
      <c r="P55" s="369"/>
      <c r="Q55" s="370"/>
    </row>
    <row r="56" spans="2:17" x14ac:dyDescent="0.2">
      <c r="B56" s="385"/>
      <c r="C56" s="382" t="s">
        <v>28</v>
      </c>
      <c r="D56" s="46" t="s">
        <v>44</v>
      </c>
      <c r="E56" s="371">
        <v>0.39342100000000002</v>
      </c>
      <c r="F56" s="36">
        <f t="shared" ref="F56" si="182">E56/100*$D$4</f>
        <v>23.192167950000002</v>
      </c>
      <c r="G56" s="36"/>
      <c r="H56" s="36">
        <f t="shared" ref="H56" si="183">F56+G56</f>
        <v>23.192167950000002</v>
      </c>
      <c r="I56" s="36"/>
      <c r="J56" s="36">
        <f t="shared" si="2"/>
        <v>23.192167950000002</v>
      </c>
      <c r="K56" s="27">
        <f t="shared" si="3"/>
        <v>0</v>
      </c>
      <c r="L56" s="369">
        <f t="shared" ref="L56" si="184">F56+F57</f>
        <v>25.769075500000003</v>
      </c>
      <c r="M56" s="369">
        <f t="shared" ref="M56" si="185">G56+G57</f>
        <v>0</v>
      </c>
      <c r="N56" s="369">
        <f t="shared" ref="N56" si="186">L56+M56</f>
        <v>25.769075500000003</v>
      </c>
      <c r="O56" s="369">
        <f t="shared" ref="O56" si="187">I56+I57</f>
        <v>0</v>
      </c>
      <c r="P56" s="369">
        <f t="shared" ref="P56" si="188">N56-O56</f>
        <v>25.769075500000003</v>
      </c>
      <c r="Q56" s="370">
        <f t="shared" ref="Q56" si="189">O56/N56</f>
        <v>0</v>
      </c>
    </row>
    <row r="57" spans="2:17" x14ac:dyDescent="0.2">
      <c r="B57" s="385"/>
      <c r="C57" s="382"/>
      <c r="D57" s="46" t="s">
        <v>45</v>
      </c>
      <c r="E57" s="371"/>
      <c r="F57" s="36">
        <f t="shared" ref="F57" si="190">E56/100*$D$5</f>
        <v>2.5769075500000005</v>
      </c>
      <c r="G57" s="36"/>
      <c r="H57" s="36">
        <f t="shared" ref="H57" si="191">F57+G57+J56</f>
        <v>25.769075500000003</v>
      </c>
      <c r="I57" s="36"/>
      <c r="J57" s="36">
        <f t="shared" si="2"/>
        <v>25.769075500000003</v>
      </c>
      <c r="K57" s="27">
        <f t="shared" si="3"/>
        <v>0</v>
      </c>
      <c r="L57" s="369"/>
      <c r="M57" s="369"/>
      <c r="N57" s="369"/>
      <c r="O57" s="369"/>
      <c r="P57" s="369"/>
      <c r="Q57" s="370"/>
    </row>
    <row r="58" spans="2:17" x14ac:dyDescent="0.2">
      <c r="B58" s="385"/>
      <c r="C58" s="382" t="s">
        <v>29</v>
      </c>
      <c r="D58" s="46" t="s">
        <v>44</v>
      </c>
      <c r="E58" s="371">
        <v>3.9E-2</v>
      </c>
      <c r="F58" s="36">
        <f>E58/100*$D$4</f>
        <v>2.2990499999999998</v>
      </c>
      <c r="G58" s="36"/>
      <c r="H58" s="36">
        <f t="shared" ref="H58" si="192">F58+G58</f>
        <v>2.2990499999999998</v>
      </c>
      <c r="I58" s="36"/>
      <c r="J58" s="36">
        <f t="shared" si="2"/>
        <v>2.2990499999999998</v>
      </c>
      <c r="K58" s="27">
        <f t="shared" si="3"/>
        <v>0</v>
      </c>
      <c r="L58" s="369">
        <f t="shared" ref="L58" si="193">F58+F59</f>
        <v>2.5545</v>
      </c>
      <c r="M58" s="369">
        <f t="shared" ref="M58" si="194">G58+G59</f>
        <v>0</v>
      </c>
      <c r="N58" s="369">
        <f t="shared" ref="N58" si="195">L58+M58</f>
        <v>2.5545</v>
      </c>
      <c r="O58" s="369">
        <f t="shared" ref="O58" si="196">I58+I59</f>
        <v>0</v>
      </c>
      <c r="P58" s="369">
        <f t="shared" ref="P58" si="197">N58-O58</f>
        <v>2.5545</v>
      </c>
      <c r="Q58" s="370">
        <f t="shared" ref="Q58" si="198">O58/N58</f>
        <v>0</v>
      </c>
    </row>
    <row r="59" spans="2:17" x14ac:dyDescent="0.2">
      <c r="B59" s="385"/>
      <c r="C59" s="382"/>
      <c r="D59" s="46" t="s">
        <v>45</v>
      </c>
      <c r="E59" s="371"/>
      <c r="F59" s="36">
        <f t="shared" ref="F59" si="199">E58/100*$D$5</f>
        <v>0.25545000000000001</v>
      </c>
      <c r="G59" s="36"/>
      <c r="H59" s="36">
        <f t="shared" ref="H59" si="200">F59+G59+J58</f>
        <v>2.5545</v>
      </c>
      <c r="I59" s="36"/>
      <c r="J59" s="36">
        <f t="shared" si="2"/>
        <v>2.5545</v>
      </c>
      <c r="K59" s="27">
        <f t="shared" si="3"/>
        <v>0</v>
      </c>
      <c r="L59" s="369"/>
      <c r="M59" s="369"/>
      <c r="N59" s="369"/>
      <c r="O59" s="369"/>
      <c r="P59" s="369"/>
      <c r="Q59" s="370"/>
    </row>
    <row r="60" spans="2:17" x14ac:dyDescent="0.2">
      <c r="B60" s="385"/>
      <c r="C60" s="382" t="s">
        <v>30</v>
      </c>
      <c r="D60" s="46" t="s">
        <v>44</v>
      </c>
      <c r="E60" s="371">
        <v>3.0911460000000002</v>
      </c>
      <c r="F60" s="36">
        <f t="shared" ref="F60" si="201">E60/100*$D$4</f>
        <v>182.2230567</v>
      </c>
      <c r="G60" s="36"/>
      <c r="H60" s="36">
        <f t="shared" ref="H60" si="202">F60+G60</f>
        <v>182.2230567</v>
      </c>
      <c r="I60" s="228">
        <v>1.5780000000000001</v>
      </c>
      <c r="J60" s="36">
        <f t="shared" si="2"/>
        <v>180.6450567</v>
      </c>
      <c r="K60" s="27">
        <f t="shared" si="3"/>
        <v>8.6597164408119612E-3</v>
      </c>
      <c r="L60" s="369">
        <f t="shared" ref="L60" si="203">F60+F61</f>
        <v>202.47006300000001</v>
      </c>
      <c r="M60" s="369">
        <f t="shared" ref="M60" si="204">G60+G61</f>
        <v>0</v>
      </c>
      <c r="N60" s="369">
        <f t="shared" ref="N60" si="205">L60+M60</f>
        <v>202.47006300000001</v>
      </c>
      <c r="O60" s="369">
        <f t="shared" ref="O60" si="206">I60+I61</f>
        <v>1.5780000000000001</v>
      </c>
      <c r="P60" s="369">
        <f t="shared" ref="P60" si="207">N60-O60</f>
        <v>200.89206300000001</v>
      </c>
      <c r="Q60" s="370">
        <f t="shared" ref="Q60" si="208">O60/N60</f>
        <v>7.7937447967307638E-3</v>
      </c>
    </row>
    <row r="61" spans="2:17" x14ac:dyDescent="0.2">
      <c r="B61" s="385"/>
      <c r="C61" s="382"/>
      <c r="D61" s="46" t="s">
        <v>45</v>
      </c>
      <c r="E61" s="371"/>
      <c r="F61" s="36">
        <f t="shared" ref="F61" si="209">E60/100*$D$5</f>
        <v>20.247006300000002</v>
      </c>
      <c r="G61" s="36"/>
      <c r="H61" s="36">
        <f t="shared" ref="H61" si="210">F61+G61+J60</f>
        <v>200.89206300000001</v>
      </c>
      <c r="I61" s="36"/>
      <c r="J61" s="36">
        <f t="shared" si="2"/>
        <v>200.89206300000001</v>
      </c>
      <c r="K61" s="27">
        <f t="shared" si="3"/>
        <v>0</v>
      </c>
      <c r="L61" s="369"/>
      <c r="M61" s="369"/>
      <c r="N61" s="369"/>
      <c r="O61" s="369"/>
      <c r="P61" s="369"/>
      <c r="Q61" s="370"/>
    </row>
    <row r="62" spans="2:17" x14ac:dyDescent="0.2">
      <c r="B62" s="385"/>
      <c r="C62" s="382" t="s">
        <v>31</v>
      </c>
      <c r="D62" s="46" t="s">
        <v>44</v>
      </c>
      <c r="E62" s="371">
        <v>0.05</v>
      </c>
      <c r="F62" s="36">
        <f t="shared" ref="F62" si="211">E62/100*$D$4</f>
        <v>2.9475000000000002</v>
      </c>
      <c r="G62" s="36"/>
      <c r="H62" s="36">
        <f t="shared" ref="H62" si="212">F62+G62</f>
        <v>2.9475000000000002</v>
      </c>
      <c r="I62" s="36"/>
      <c r="J62" s="36">
        <f t="shared" si="2"/>
        <v>2.9475000000000002</v>
      </c>
      <c r="K62" s="27">
        <f t="shared" si="3"/>
        <v>0</v>
      </c>
      <c r="L62" s="369">
        <f t="shared" ref="L62" si="213">F62+F63</f>
        <v>3.2750000000000004</v>
      </c>
      <c r="M62" s="369">
        <f t="shared" ref="M62" si="214">G62+G63</f>
        <v>0</v>
      </c>
      <c r="N62" s="369">
        <f t="shared" ref="N62" si="215">L62+M62</f>
        <v>3.2750000000000004</v>
      </c>
      <c r="O62" s="369">
        <f t="shared" ref="O62" si="216">I62+I63</f>
        <v>0</v>
      </c>
      <c r="P62" s="369">
        <f t="shared" ref="P62" si="217">N62-O62</f>
        <v>3.2750000000000004</v>
      </c>
      <c r="Q62" s="370">
        <f t="shared" ref="Q62" si="218">O62/N62</f>
        <v>0</v>
      </c>
    </row>
    <row r="63" spans="2:17" x14ac:dyDescent="0.2">
      <c r="B63" s="385"/>
      <c r="C63" s="382"/>
      <c r="D63" s="46" t="s">
        <v>45</v>
      </c>
      <c r="E63" s="371"/>
      <c r="F63" s="36">
        <f t="shared" ref="F63" si="219">E62/100*$D$5</f>
        <v>0.32750000000000001</v>
      </c>
      <c r="G63" s="36"/>
      <c r="H63" s="36">
        <f t="shared" ref="H63" si="220">F63+G63+J62</f>
        <v>3.2750000000000004</v>
      </c>
      <c r="I63" s="36"/>
      <c r="J63" s="36">
        <f t="shared" si="2"/>
        <v>3.2750000000000004</v>
      </c>
      <c r="K63" s="27">
        <f t="shared" si="3"/>
        <v>0</v>
      </c>
      <c r="L63" s="369"/>
      <c r="M63" s="369"/>
      <c r="N63" s="369"/>
      <c r="O63" s="369"/>
      <c r="P63" s="369"/>
      <c r="Q63" s="370"/>
    </row>
    <row r="64" spans="2:17" x14ac:dyDescent="0.2">
      <c r="B64" s="385"/>
      <c r="C64" s="382" t="s">
        <v>32</v>
      </c>
      <c r="D64" s="46" t="s">
        <v>44</v>
      </c>
      <c r="E64" s="371">
        <v>1.065E-3</v>
      </c>
      <c r="F64" s="36">
        <f t="shared" ref="F64" si="221">E64/100*$D$4</f>
        <v>6.2781749999999997E-2</v>
      </c>
      <c r="G64" s="36"/>
      <c r="H64" s="36">
        <f t="shared" ref="H64" si="222">F64+G64</f>
        <v>6.2781749999999997E-2</v>
      </c>
      <c r="I64" s="36"/>
      <c r="J64" s="36">
        <f t="shared" si="2"/>
        <v>6.2781749999999997E-2</v>
      </c>
      <c r="K64" s="27">
        <f t="shared" si="3"/>
        <v>0</v>
      </c>
      <c r="L64" s="369">
        <f t="shared" ref="L64" si="223">F64+F65</f>
        <v>6.97575E-2</v>
      </c>
      <c r="M64" s="369">
        <f t="shared" ref="M64" si="224">G64+G65</f>
        <v>0</v>
      </c>
      <c r="N64" s="369">
        <f t="shared" ref="N64" si="225">L64+M64</f>
        <v>6.97575E-2</v>
      </c>
      <c r="O64" s="369">
        <f t="shared" ref="O64" si="226">I64+I65</f>
        <v>0</v>
      </c>
      <c r="P64" s="369">
        <f t="shared" ref="P64" si="227">N64-O64</f>
        <v>6.97575E-2</v>
      </c>
      <c r="Q64" s="370">
        <f t="shared" ref="Q64" si="228">O64/N64</f>
        <v>0</v>
      </c>
    </row>
    <row r="65" spans="2:17" x14ac:dyDescent="0.2">
      <c r="B65" s="385"/>
      <c r="C65" s="382"/>
      <c r="D65" s="46" t="s">
        <v>45</v>
      </c>
      <c r="E65" s="371"/>
      <c r="F65" s="36">
        <f t="shared" ref="F65" si="229">E64/100*$D$5</f>
        <v>6.9757500000000002E-3</v>
      </c>
      <c r="G65" s="36"/>
      <c r="H65" s="36">
        <f t="shared" ref="H65" si="230">F65+G65+J64</f>
        <v>6.97575E-2</v>
      </c>
      <c r="I65" s="36"/>
      <c r="J65" s="36">
        <f t="shared" si="2"/>
        <v>6.97575E-2</v>
      </c>
      <c r="K65" s="27">
        <f t="shared" si="3"/>
        <v>0</v>
      </c>
      <c r="L65" s="369"/>
      <c r="M65" s="369"/>
      <c r="N65" s="369"/>
      <c r="O65" s="369"/>
      <c r="P65" s="369"/>
      <c r="Q65" s="370"/>
    </row>
    <row r="66" spans="2:17" x14ac:dyDescent="0.2">
      <c r="B66" s="385"/>
      <c r="C66" s="382" t="s">
        <v>33</v>
      </c>
      <c r="D66" s="46" t="s">
        <v>44</v>
      </c>
      <c r="E66" s="371">
        <v>16.743621000000001</v>
      </c>
      <c r="F66" s="36">
        <f t="shared" ref="F66" si="231">E66/100*$D$4</f>
        <v>987.03645795</v>
      </c>
      <c r="G66" s="36">
        <f>-315.965</f>
        <v>-315.96499999999997</v>
      </c>
      <c r="H66" s="36">
        <f t="shared" ref="H66" si="232">F66+G66</f>
        <v>671.07145794999997</v>
      </c>
      <c r="I66" s="36"/>
      <c r="J66" s="36">
        <f t="shared" si="2"/>
        <v>671.07145794999997</v>
      </c>
      <c r="K66" s="27">
        <f t="shared" si="3"/>
        <v>0</v>
      </c>
      <c r="L66" s="369">
        <f t="shared" ref="L66" si="233">F66+F67</f>
        <v>1096.7071754999999</v>
      </c>
      <c r="M66" s="369">
        <f t="shared" ref="M66" si="234">G66+G67</f>
        <v>-315.96499999999997</v>
      </c>
      <c r="N66" s="369">
        <f t="shared" ref="N66" si="235">L66+M66</f>
        <v>780.74217550000003</v>
      </c>
      <c r="O66" s="369">
        <f t="shared" ref="O66" si="236">I66+I67</f>
        <v>0</v>
      </c>
      <c r="P66" s="369">
        <f t="shared" ref="P66" si="237">N66-O66</f>
        <v>780.74217550000003</v>
      </c>
      <c r="Q66" s="370">
        <f t="shared" ref="Q66" si="238">O66/N66</f>
        <v>0</v>
      </c>
    </row>
    <row r="67" spans="2:17" x14ac:dyDescent="0.2">
      <c r="B67" s="385"/>
      <c r="C67" s="382"/>
      <c r="D67" s="46" t="s">
        <v>45</v>
      </c>
      <c r="E67" s="371"/>
      <c r="F67" s="36">
        <f t="shared" ref="F67" si="239">E66/100*$D$5</f>
        <v>109.67071755000001</v>
      </c>
      <c r="G67" s="36"/>
      <c r="H67" s="36">
        <f t="shared" ref="H67" si="240">F67+G67+J66</f>
        <v>780.74217550000003</v>
      </c>
      <c r="I67" s="36"/>
      <c r="J67" s="36">
        <f t="shared" si="2"/>
        <v>780.74217550000003</v>
      </c>
      <c r="K67" s="27">
        <f t="shared" si="3"/>
        <v>0</v>
      </c>
      <c r="L67" s="369"/>
      <c r="M67" s="369"/>
      <c r="N67" s="369"/>
      <c r="O67" s="369"/>
      <c r="P67" s="369"/>
      <c r="Q67" s="370"/>
    </row>
    <row r="68" spans="2:17" x14ac:dyDescent="0.2">
      <c r="B68" s="385"/>
      <c r="C68" s="382" t="s">
        <v>34</v>
      </c>
      <c r="D68" s="46" t="s">
        <v>44</v>
      </c>
      <c r="E68" s="371">
        <v>9.0399999999999996E-4</v>
      </c>
      <c r="F68" s="36">
        <f t="shared" ref="F68" si="241">E68/100*$D$4</f>
        <v>5.3290799999999999E-2</v>
      </c>
      <c r="G68" s="36"/>
      <c r="H68" s="36">
        <f t="shared" ref="H68" si="242">F68+G68</f>
        <v>5.3290799999999999E-2</v>
      </c>
      <c r="I68" s="36"/>
      <c r="J68" s="36">
        <f t="shared" si="2"/>
        <v>5.3290799999999999E-2</v>
      </c>
      <c r="K68" s="27">
        <f t="shared" si="3"/>
        <v>0</v>
      </c>
      <c r="L68" s="369">
        <f t="shared" ref="L68" si="243">F68+F69</f>
        <v>5.9212000000000001E-2</v>
      </c>
      <c r="M68" s="369">
        <f t="shared" ref="M68" si="244">G68+G69</f>
        <v>0</v>
      </c>
      <c r="N68" s="369">
        <f t="shared" ref="N68" si="245">L68+M68</f>
        <v>5.9212000000000001E-2</v>
      </c>
      <c r="O68" s="369">
        <f t="shared" ref="O68" si="246">I68+I69</f>
        <v>0</v>
      </c>
      <c r="P68" s="369">
        <f t="shared" ref="P68" si="247">N68-O68</f>
        <v>5.9212000000000001E-2</v>
      </c>
      <c r="Q68" s="370">
        <f t="shared" ref="Q68" si="248">O68/N68</f>
        <v>0</v>
      </c>
    </row>
    <row r="69" spans="2:17" x14ac:dyDescent="0.2">
      <c r="B69" s="385"/>
      <c r="C69" s="382"/>
      <c r="D69" s="46" t="s">
        <v>45</v>
      </c>
      <c r="E69" s="371"/>
      <c r="F69" s="36">
        <f t="shared" ref="F69" si="249">E68/100*$D$5</f>
        <v>5.9211999999999997E-3</v>
      </c>
      <c r="G69" s="36"/>
      <c r="H69" s="36">
        <f t="shared" ref="H69" si="250">F69+G69+J68</f>
        <v>5.9212000000000001E-2</v>
      </c>
      <c r="I69" s="36"/>
      <c r="J69" s="36">
        <f t="shared" si="2"/>
        <v>5.9212000000000001E-2</v>
      </c>
      <c r="K69" s="27">
        <f t="shared" si="3"/>
        <v>0</v>
      </c>
      <c r="L69" s="369"/>
      <c r="M69" s="369"/>
      <c r="N69" s="369"/>
      <c r="O69" s="369"/>
      <c r="P69" s="369"/>
      <c r="Q69" s="370"/>
    </row>
    <row r="70" spans="2:17" x14ac:dyDescent="0.2">
      <c r="B70" s="385"/>
      <c r="C70" s="382" t="s">
        <v>138</v>
      </c>
      <c r="D70" s="46" t="s">
        <v>44</v>
      </c>
      <c r="E70" s="371">
        <v>0.19758200000000001</v>
      </c>
      <c r="F70" s="36">
        <f t="shared" ref="F70" si="251">E70/100*$D$4</f>
        <v>11.6474589</v>
      </c>
      <c r="G70" s="36"/>
      <c r="H70" s="36">
        <f t="shared" ref="H70" si="252">F70+G70</f>
        <v>11.6474589</v>
      </c>
      <c r="I70" s="36"/>
      <c r="J70" s="36">
        <f t="shared" si="2"/>
        <v>11.6474589</v>
      </c>
      <c r="K70" s="27">
        <f t="shared" si="3"/>
        <v>0</v>
      </c>
      <c r="L70" s="369">
        <f t="shared" ref="L70" si="253">F70+F71</f>
        <v>12.941621</v>
      </c>
      <c r="M70" s="369">
        <f t="shared" ref="M70" si="254">G70+G71</f>
        <v>0</v>
      </c>
      <c r="N70" s="369">
        <f t="shared" ref="N70" si="255">L70+M70</f>
        <v>12.941621</v>
      </c>
      <c r="O70" s="369">
        <f t="shared" ref="O70" si="256">I70+I71</f>
        <v>0</v>
      </c>
      <c r="P70" s="369">
        <f t="shared" ref="P70" si="257">N70-O70</f>
        <v>12.941621</v>
      </c>
      <c r="Q70" s="370">
        <f t="shared" ref="Q70" si="258">O70/N70</f>
        <v>0</v>
      </c>
    </row>
    <row r="71" spans="2:17" x14ac:dyDescent="0.2">
      <c r="B71" s="385"/>
      <c r="C71" s="382"/>
      <c r="D71" s="46" t="s">
        <v>45</v>
      </c>
      <c r="E71" s="371"/>
      <c r="F71" s="36">
        <f t="shared" ref="F71" si="259">E70/100*$D$5</f>
        <v>1.2941621000000001</v>
      </c>
      <c r="G71" s="36"/>
      <c r="H71" s="36">
        <f t="shared" ref="H71" si="260">F71+G71+J70</f>
        <v>12.941621</v>
      </c>
      <c r="I71" s="36"/>
      <c r="J71" s="36">
        <f t="shared" si="2"/>
        <v>12.941621</v>
      </c>
      <c r="K71" s="27">
        <f t="shared" si="3"/>
        <v>0</v>
      </c>
      <c r="L71" s="369"/>
      <c r="M71" s="369"/>
      <c r="N71" s="369"/>
      <c r="O71" s="369"/>
      <c r="P71" s="369"/>
      <c r="Q71" s="370"/>
    </row>
    <row r="72" spans="2:17" x14ac:dyDescent="0.2">
      <c r="B72" s="385"/>
      <c r="C72" s="394" t="s">
        <v>145</v>
      </c>
      <c r="D72" s="97" t="s">
        <v>44</v>
      </c>
      <c r="E72" s="388">
        <v>0.86034999999999995</v>
      </c>
      <c r="F72" s="96">
        <f t="shared" ref="F72" si="261">E72/100*$D$4</f>
        <v>50.717632500000001</v>
      </c>
      <c r="G72" s="96"/>
      <c r="H72" s="96">
        <f t="shared" ref="H72" si="262">F72+G72</f>
        <v>50.717632500000001</v>
      </c>
      <c r="I72" s="96"/>
      <c r="J72" s="96">
        <f t="shared" ref="J72:J73" si="263">H72-I72</f>
        <v>50.717632500000001</v>
      </c>
      <c r="K72" s="27">
        <f t="shared" ref="K72:K73" si="264">I72/H72</f>
        <v>0</v>
      </c>
      <c r="L72" s="369">
        <f t="shared" ref="L72" si="265">F72+F73</f>
        <v>56.352924999999999</v>
      </c>
      <c r="M72" s="369">
        <f t="shared" ref="M72" si="266">G72+G73</f>
        <v>0</v>
      </c>
      <c r="N72" s="369">
        <f t="shared" ref="N72" si="267">L72+M72</f>
        <v>56.352924999999999</v>
      </c>
      <c r="O72" s="369">
        <f t="shared" ref="O72" si="268">I72+I73</f>
        <v>0</v>
      </c>
      <c r="P72" s="369">
        <f t="shared" ref="P72" si="269">N72-O72</f>
        <v>56.352924999999999</v>
      </c>
      <c r="Q72" s="370">
        <v>0</v>
      </c>
    </row>
    <row r="73" spans="2:17" x14ac:dyDescent="0.2">
      <c r="B73" s="385"/>
      <c r="C73" s="395"/>
      <c r="D73" s="97" t="s">
        <v>45</v>
      </c>
      <c r="E73" s="389"/>
      <c r="F73" s="96">
        <f t="shared" ref="F73" si="270">E72/100*$D$5</f>
        <v>5.6352925000000003</v>
      </c>
      <c r="G73" s="96"/>
      <c r="H73" s="96">
        <f t="shared" ref="H73" si="271">F73+G73+J72</f>
        <v>56.352924999999999</v>
      </c>
      <c r="I73" s="96"/>
      <c r="J73" s="96">
        <f t="shared" si="263"/>
        <v>56.352924999999999</v>
      </c>
      <c r="K73" s="27">
        <f t="shared" si="264"/>
        <v>0</v>
      </c>
      <c r="L73" s="369"/>
      <c r="M73" s="369"/>
      <c r="N73" s="369"/>
      <c r="O73" s="369"/>
      <c r="P73" s="369"/>
      <c r="Q73" s="370"/>
    </row>
    <row r="74" spans="2:17" x14ac:dyDescent="0.2">
      <c r="B74" s="385"/>
      <c r="C74" s="382" t="s">
        <v>137</v>
      </c>
      <c r="D74" s="99" t="s">
        <v>44</v>
      </c>
      <c r="E74" s="371">
        <v>0.20508100000000001</v>
      </c>
      <c r="F74" s="98">
        <f t="shared" ref="F74" si="272">E74/100*$D$4</f>
        <v>12.089524950000001</v>
      </c>
      <c r="G74" s="98"/>
      <c r="H74" s="98">
        <f t="shared" ref="H74" si="273">F74+G74</f>
        <v>12.089524950000001</v>
      </c>
      <c r="I74" s="98"/>
      <c r="J74" s="98">
        <f t="shared" ref="J74:J75" si="274">H74-I74</f>
        <v>12.089524950000001</v>
      </c>
      <c r="K74" s="27">
        <f t="shared" ref="K74:K75" si="275">I74/H74</f>
        <v>0</v>
      </c>
      <c r="L74" s="369">
        <f t="shared" ref="L74" si="276">F74+F75</f>
        <v>13.432805500000001</v>
      </c>
      <c r="M74" s="369">
        <f t="shared" ref="M74" si="277">G74+G75</f>
        <v>0</v>
      </c>
      <c r="N74" s="369">
        <f t="shared" ref="N74" si="278">L74+M74</f>
        <v>13.432805500000001</v>
      </c>
      <c r="O74" s="369">
        <f t="shared" ref="O74" si="279">I74+I75</f>
        <v>0</v>
      </c>
      <c r="P74" s="369">
        <f t="shared" ref="P74" si="280">N74-O74</f>
        <v>13.432805500000001</v>
      </c>
      <c r="Q74" s="370">
        <f t="shared" ref="Q74" si="281">O74/N74</f>
        <v>0</v>
      </c>
    </row>
    <row r="75" spans="2:17" x14ac:dyDescent="0.2">
      <c r="B75" s="385"/>
      <c r="C75" s="382"/>
      <c r="D75" s="99" t="s">
        <v>45</v>
      </c>
      <c r="E75" s="371"/>
      <c r="F75" s="98">
        <f t="shared" ref="F75" si="282">E74/100*$D$5</f>
        <v>1.34328055</v>
      </c>
      <c r="G75" s="98"/>
      <c r="H75" s="98">
        <f t="shared" ref="H75" si="283">F75+G75+J74</f>
        <v>13.432805500000001</v>
      </c>
      <c r="I75" s="98"/>
      <c r="J75" s="98">
        <f t="shared" si="274"/>
        <v>13.432805500000001</v>
      </c>
      <c r="K75" s="27">
        <f t="shared" si="275"/>
        <v>0</v>
      </c>
      <c r="L75" s="369"/>
      <c r="M75" s="369"/>
      <c r="N75" s="369"/>
      <c r="O75" s="369"/>
      <c r="P75" s="369"/>
      <c r="Q75" s="370"/>
    </row>
    <row r="76" spans="2:17" x14ac:dyDescent="0.2">
      <c r="B76" s="385"/>
      <c r="C76" s="382" t="s">
        <v>140</v>
      </c>
      <c r="D76" s="121" t="s">
        <v>44</v>
      </c>
      <c r="E76" s="371">
        <v>7.4793999999999999E-2</v>
      </c>
      <c r="F76" s="122">
        <f t="shared" ref="F76" si="284">E76/100*$D$4</f>
        <v>4.4091063000000004</v>
      </c>
      <c r="G76" s="122"/>
      <c r="H76" s="122">
        <f t="shared" ref="H76" si="285">F76+G76</f>
        <v>4.4091063000000004</v>
      </c>
      <c r="I76" s="122"/>
      <c r="J76" s="122">
        <f t="shared" ref="J76:J77" si="286">H76-I76</f>
        <v>4.4091063000000004</v>
      </c>
      <c r="K76" s="27">
        <f t="shared" ref="K76:K77" si="287">I76/H76</f>
        <v>0</v>
      </c>
      <c r="L76" s="369">
        <f t="shared" ref="L76" si="288">F76+F77</f>
        <v>4.8990070000000001</v>
      </c>
      <c r="M76" s="369">
        <f t="shared" ref="M76" si="289">G76+G77</f>
        <v>0</v>
      </c>
      <c r="N76" s="369">
        <f t="shared" ref="N76" si="290">L76+M76</f>
        <v>4.8990070000000001</v>
      </c>
      <c r="O76" s="369">
        <f t="shared" ref="O76" si="291">I76+I77</f>
        <v>0</v>
      </c>
      <c r="P76" s="369">
        <f t="shared" ref="P76" si="292">N76-O76</f>
        <v>4.8990070000000001</v>
      </c>
      <c r="Q76" s="370">
        <f t="shared" ref="Q76" si="293">O76/N76</f>
        <v>0</v>
      </c>
    </row>
    <row r="77" spans="2:17" x14ac:dyDescent="0.2">
      <c r="B77" s="385"/>
      <c r="C77" s="382"/>
      <c r="D77" s="121" t="s">
        <v>45</v>
      </c>
      <c r="E77" s="371"/>
      <c r="F77" s="122">
        <f t="shared" ref="F77" si="294">E76/100*$D$5</f>
        <v>0.48990070000000002</v>
      </c>
      <c r="G77" s="122"/>
      <c r="H77" s="122">
        <f t="shared" ref="H77" si="295">F77+G77+J76</f>
        <v>4.8990070000000001</v>
      </c>
      <c r="I77" s="122"/>
      <c r="J77" s="122">
        <f t="shared" si="286"/>
        <v>4.8990070000000001</v>
      </c>
      <c r="K77" s="27">
        <f t="shared" si="287"/>
        <v>0</v>
      </c>
      <c r="L77" s="369"/>
      <c r="M77" s="369"/>
      <c r="N77" s="369"/>
      <c r="O77" s="369"/>
      <c r="P77" s="369"/>
      <c r="Q77" s="370"/>
    </row>
    <row r="78" spans="2:17" x14ac:dyDescent="0.2">
      <c r="B78" s="385"/>
      <c r="C78" s="382" t="s">
        <v>136</v>
      </c>
      <c r="D78" s="46" t="s">
        <v>44</v>
      </c>
      <c r="E78" s="371">
        <v>1.6875000000000001E-2</v>
      </c>
      <c r="F78" s="36">
        <f t="shared" ref="F78" si="296">E78/100*$D$4</f>
        <v>0.99478125000000006</v>
      </c>
      <c r="G78" s="36"/>
      <c r="H78" s="36">
        <f t="shared" ref="H78" si="297">F78+G78</f>
        <v>0.99478125000000006</v>
      </c>
      <c r="I78" s="36"/>
      <c r="J78" s="36">
        <f t="shared" si="2"/>
        <v>0.99478125000000006</v>
      </c>
      <c r="K78" s="27">
        <v>0</v>
      </c>
      <c r="L78" s="404">
        <f t="shared" ref="L78" si="298">F78+F79</f>
        <v>1.1053125000000001</v>
      </c>
      <c r="M78" s="404">
        <f t="shared" ref="M78" si="299">G78+G79</f>
        <v>0</v>
      </c>
      <c r="N78" s="404">
        <f t="shared" ref="N78" si="300">L78+M78</f>
        <v>1.1053125000000001</v>
      </c>
      <c r="O78" s="404">
        <f t="shared" ref="O78" si="301">I78+I79</f>
        <v>0</v>
      </c>
      <c r="P78" s="404">
        <f t="shared" ref="P78" si="302">N78-O78</f>
        <v>1.1053125000000001</v>
      </c>
      <c r="Q78" s="402">
        <v>0</v>
      </c>
    </row>
    <row r="79" spans="2:17" x14ac:dyDescent="0.2">
      <c r="B79" s="385"/>
      <c r="C79" s="382"/>
      <c r="D79" s="46" t="s">
        <v>45</v>
      </c>
      <c r="E79" s="371"/>
      <c r="F79" s="36">
        <f t="shared" ref="F79" si="303">E78/100*$D$5</f>
        <v>0.11053125000000001</v>
      </c>
      <c r="G79" s="36"/>
      <c r="H79" s="36">
        <f t="shared" ref="H79" si="304">F79+G79+J78</f>
        <v>1.1053125000000001</v>
      </c>
      <c r="I79" s="36"/>
      <c r="J79" s="36">
        <f t="shared" si="2"/>
        <v>1.1053125000000001</v>
      </c>
      <c r="K79" s="27">
        <v>0</v>
      </c>
      <c r="L79" s="405"/>
      <c r="M79" s="405"/>
      <c r="N79" s="405"/>
      <c r="O79" s="405"/>
      <c r="P79" s="405"/>
      <c r="Q79" s="403"/>
    </row>
    <row r="80" spans="2:17" x14ac:dyDescent="0.2">
      <c r="B80" s="226"/>
      <c r="C80" s="394" t="s">
        <v>173</v>
      </c>
      <c r="D80" s="121" t="s">
        <v>44</v>
      </c>
      <c r="E80" s="371">
        <v>1</v>
      </c>
      <c r="F80" s="225">
        <f t="shared" ref="F80" si="305">E80/100*$D$4</f>
        <v>58.95</v>
      </c>
      <c r="G80" s="225"/>
      <c r="H80" s="225">
        <f t="shared" ref="H80" si="306">F80+G80</f>
        <v>58.95</v>
      </c>
      <c r="I80" s="225"/>
      <c r="J80" s="225">
        <f t="shared" ref="J80:J81" si="307">H80-I80</f>
        <v>58.95</v>
      </c>
      <c r="K80" s="27">
        <v>0</v>
      </c>
      <c r="L80" s="404">
        <f t="shared" ref="L80" si="308">F80+F81</f>
        <v>65.5</v>
      </c>
      <c r="M80" s="404">
        <f t="shared" ref="M80" si="309">G80+G81</f>
        <v>0</v>
      </c>
      <c r="N80" s="404">
        <f t="shared" ref="N80" si="310">L80+M80</f>
        <v>65.5</v>
      </c>
      <c r="O80" s="404">
        <f t="shared" ref="O80" si="311">I80+I81</f>
        <v>0</v>
      </c>
      <c r="P80" s="404">
        <f t="shared" ref="P80" si="312">N80-O80</f>
        <v>65.5</v>
      </c>
      <c r="Q80" s="402">
        <v>1</v>
      </c>
    </row>
    <row r="81" spans="2:17" ht="12.75" thickBot="1" x14ac:dyDescent="0.25">
      <c r="B81" s="226"/>
      <c r="C81" s="406"/>
      <c r="D81" s="121" t="s">
        <v>45</v>
      </c>
      <c r="E81" s="371"/>
      <c r="F81" s="225">
        <f t="shared" ref="F81" si="313">E80/100*$D$5</f>
        <v>6.55</v>
      </c>
      <c r="G81" s="225"/>
      <c r="H81" s="225">
        <f t="shared" ref="H81" si="314">F81+G81+J80</f>
        <v>65.5</v>
      </c>
      <c r="I81" s="225"/>
      <c r="J81" s="225">
        <f t="shared" si="307"/>
        <v>65.5</v>
      </c>
      <c r="K81" s="27">
        <v>0</v>
      </c>
      <c r="L81" s="405"/>
      <c r="M81" s="405"/>
      <c r="N81" s="405"/>
      <c r="O81" s="405"/>
      <c r="P81" s="405"/>
      <c r="Q81" s="403"/>
    </row>
    <row r="82" spans="2:17" ht="12.75" thickBot="1" x14ac:dyDescent="0.25">
      <c r="B82" s="380" t="s">
        <v>13</v>
      </c>
      <c r="C82" s="381"/>
      <c r="D82" s="58" t="s">
        <v>47</v>
      </c>
      <c r="E82" s="227">
        <f>SUM(E48:E81)</f>
        <v>99.640256000000008</v>
      </c>
      <c r="F82" s="59">
        <f>SUM(F14:F81)</f>
        <v>8158.5441612799987</v>
      </c>
      <c r="G82" s="59">
        <f>SUM(G14:G81)</f>
        <v>0</v>
      </c>
      <c r="H82" s="59">
        <f>F82+G82</f>
        <v>8158.5441612799987</v>
      </c>
      <c r="I82" s="59">
        <f>SUM(I14:I81)</f>
        <v>309.55500000000001</v>
      </c>
      <c r="J82" s="59">
        <f>H82-I82</f>
        <v>7848.9891612799984</v>
      </c>
      <c r="K82" s="60">
        <f>I82/H82</f>
        <v>3.7942431134850137E-2</v>
      </c>
      <c r="L82" s="59">
        <f>SUM(L14:L81)</f>
        <v>8158.5441612799996</v>
      </c>
      <c r="M82" s="59">
        <f>SUM(M14:M81)</f>
        <v>0</v>
      </c>
      <c r="N82" s="59">
        <f>L82+M82</f>
        <v>8158.5441612799996</v>
      </c>
      <c r="O82" s="59">
        <f>SUM(O14:O81)</f>
        <v>309.55500000000001</v>
      </c>
      <c r="P82" s="59">
        <f>N82-O82</f>
        <v>7848.9891612799993</v>
      </c>
      <c r="Q82" s="61">
        <f>O82/N82</f>
        <v>3.794243113485013E-2</v>
      </c>
    </row>
    <row r="84" spans="2:17" ht="15" x14ac:dyDescent="0.25">
      <c r="I84" s="114"/>
    </row>
    <row r="85" spans="2:17" ht="15" x14ac:dyDescent="0.25">
      <c r="I85" s="114"/>
    </row>
    <row r="86" spans="2:17" ht="15" x14ac:dyDescent="0.25">
      <c r="I86" s="114"/>
    </row>
    <row r="87" spans="2:17" ht="15" x14ac:dyDescent="0.25">
      <c r="I87" s="114"/>
    </row>
    <row r="88" spans="2:17" ht="15" x14ac:dyDescent="0.25">
      <c r="I88" s="114"/>
    </row>
    <row r="89" spans="2:17" ht="15" x14ac:dyDescent="0.25">
      <c r="I89" s="114"/>
    </row>
    <row r="90" spans="2:17" ht="15" x14ac:dyDescent="0.25">
      <c r="I90" s="114"/>
    </row>
    <row r="91" spans="2:17" ht="15" x14ac:dyDescent="0.25">
      <c r="I91" s="114"/>
    </row>
    <row r="92" spans="2:17" ht="15" x14ac:dyDescent="0.25">
      <c r="I92" s="114"/>
    </row>
    <row r="93" spans="2:17" ht="15" x14ac:dyDescent="0.25">
      <c r="I93" s="114"/>
    </row>
    <row r="98" spans="8:8" ht="15" x14ac:dyDescent="0.25">
      <c r="H98" s="113"/>
    </row>
    <row r="99" spans="8:8" ht="15" x14ac:dyDescent="0.25">
      <c r="H99" s="113"/>
    </row>
    <row r="100" spans="8:8" ht="15" x14ac:dyDescent="0.25">
      <c r="H100" s="113"/>
    </row>
    <row r="101" spans="8:8" ht="15" x14ac:dyDescent="0.25">
      <c r="H101" s="113"/>
    </row>
    <row r="102" spans="8:8" ht="15" x14ac:dyDescent="0.25">
      <c r="H102" s="113"/>
    </row>
    <row r="103" spans="8:8" ht="15" x14ac:dyDescent="0.25">
      <c r="H103" s="113"/>
    </row>
    <row r="104" spans="8:8" ht="15" x14ac:dyDescent="0.25">
      <c r="H104" s="113"/>
    </row>
    <row r="105" spans="8:8" ht="15" x14ac:dyDescent="0.25">
      <c r="H105" s="113"/>
    </row>
    <row r="106" spans="8:8" ht="15" x14ac:dyDescent="0.25">
      <c r="H106" s="113"/>
    </row>
  </sheetData>
  <mergeCells count="277">
    <mergeCell ref="N46:N47"/>
    <mergeCell ref="O46:O47"/>
    <mergeCell ref="P46:P47"/>
    <mergeCell ref="Q46:Q47"/>
    <mergeCell ref="C80:C81"/>
    <mergeCell ref="E80:E81"/>
    <mergeCell ref="L80:L81"/>
    <mergeCell ref="M80:M81"/>
    <mergeCell ref="N80:N81"/>
    <mergeCell ref="O80:O81"/>
    <mergeCell ref="P80:P81"/>
    <mergeCell ref="Q80:Q81"/>
    <mergeCell ref="O54:O55"/>
    <mergeCell ref="P54:P55"/>
    <mergeCell ref="Q54:Q55"/>
    <mergeCell ref="E64:E65"/>
    <mergeCell ref="L64:L65"/>
    <mergeCell ref="E60:E61"/>
    <mergeCell ref="L60:L61"/>
    <mergeCell ref="L66:L67"/>
    <mergeCell ref="E66:E67"/>
    <mergeCell ref="M56:M57"/>
    <mergeCell ref="B14:B47"/>
    <mergeCell ref="C46:C47"/>
    <mergeCell ref="E46:E47"/>
    <mergeCell ref="Q78:Q79"/>
    <mergeCell ref="P78:P79"/>
    <mergeCell ref="O78:O79"/>
    <mergeCell ref="N78:N79"/>
    <mergeCell ref="M78:M79"/>
    <mergeCell ref="L78:L79"/>
    <mergeCell ref="E78:E79"/>
    <mergeCell ref="C42:C43"/>
    <mergeCell ref="E42:E43"/>
    <mergeCell ref="L42:L43"/>
    <mergeCell ref="M42:M43"/>
    <mergeCell ref="N42:N43"/>
    <mergeCell ref="O42:O43"/>
    <mergeCell ref="P42:P43"/>
    <mergeCell ref="Q42:Q43"/>
    <mergeCell ref="N74:N75"/>
    <mergeCell ref="O74:O75"/>
    <mergeCell ref="P74:P75"/>
    <mergeCell ref="Q74:Q75"/>
    <mergeCell ref="M54:M55"/>
    <mergeCell ref="N54:N55"/>
    <mergeCell ref="L40:L41"/>
    <mergeCell ref="M40:M41"/>
    <mergeCell ref="N40:N41"/>
    <mergeCell ref="O40:O41"/>
    <mergeCell ref="P40:P41"/>
    <mergeCell ref="Q40:Q41"/>
    <mergeCell ref="E52:E53"/>
    <mergeCell ref="L52:L53"/>
    <mergeCell ref="M52:M53"/>
    <mergeCell ref="N52:N53"/>
    <mergeCell ref="O52:O53"/>
    <mergeCell ref="P52:P53"/>
    <mergeCell ref="Q52:Q53"/>
    <mergeCell ref="M50:M51"/>
    <mergeCell ref="N50:N51"/>
    <mergeCell ref="N48:N49"/>
    <mergeCell ref="O48:O49"/>
    <mergeCell ref="P48:P49"/>
    <mergeCell ref="Q48:Q49"/>
    <mergeCell ref="O50:O51"/>
    <mergeCell ref="P50:P51"/>
    <mergeCell ref="Q50:Q51"/>
    <mergeCell ref="L46:L47"/>
    <mergeCell ref="M46:M47"/>
    <mergeCell ref="L38:L39"/>
    <mergeCell ref="M38:M39"/>
    <mergeCell ref="N38:N39"/>
    <mergeCell ref="O38:O39"/>
    <mergeCell ref="P38:P39"/>
    <mergeCell ref="Q38:Q39"/>
    <mergeCell ref="C72:C73"/>
    <mergeCell ref="E72:E73"/>
    <mergeCell ref="L72:L73"/>
    <mergeCell ref="M72:M73"/>
    <mergeCell ref="N72:N73"/>
    <mergeCell ref="O72:O73"/>
    <mergeCell ref="P72:P73"/>
    <mergeCell ref="Q72:Q73"/>
    <mergeCell ref="M44:M45"/>
    <mergeCell ref="N44:N45"/>
    <mergeCell ref="O44:O45"/>
    <mergeCell ref="P44:P45"/>
    <mergeCell ref="Q44:Q45"/>
    <mergeCell ref="E48:E49"/>
    <mergeCell ref="L48:L49"/>
    <mergeCell ref="M48:M49"/>
    <mergeCell ref="C40:C41"/>
    <mergeCell ref="E40:E41"/>
    <mergeCell ref="B82:C82"/>
    <mergeCell ref="C70:C71"/>
    <mergeCell ref="C78:C79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B48:B79"/>
    <mergeCell ref="C76:C77"/>
    <mergeCell ref="C74:C75"/>
    <mergeCell ref="B10:Q10"/>
    <mergeCell ref="B11:Q11"/>
    <mergeCell ref="C14:C15"/>
    <mergeCell ref="C16:C17"/>
    <mergeCell ref="C18:C19"/>
    <mergeCell ref="C20:C21"/>
    <mergeCell ref="C22:C23"/>
    <mergeCell ref="C24:C25"/>
    <mergeCell ref="C26:C27"/>
    <mergeCell ref="E14:E15"/>
    <mergeCell ref="E16:E17"/>
    <mergeCell ref="L14:L15"/>
    <mergeCell ref="L18:L19"/>
    <mergeCell ref="L22:L23"/>
    <mergeCell ref="L26:L27"/>
    <mergeCell ref="M18:M19"/>
    <mergeCell ref="N18:N19"/>
    <mergeCell ref="O18:O19"/>
    <mergeCell ref="P18:P19"/>
    <mergeCell ref="Q18:Q19"/>
    <mergeCell ref="L20:L21"/>
    <mergeCell ref="M20:M21"/>
    <mergeCell ref="N20:N21"/>
    <mergeCell ref="O20:O21"/>
    <mergeCell ref="C28:C29"/>
    <mergeCell ref="C44:C45"/>
    <mergeCell ref="E18:E19"/>
    <mergeCell ref="E20:E21"/>
    <mergeCell ref="E22:E23"/>
    <mergeCell ref="E24:E25"/>
    <mergeCell ref="E26:E27"/>
    <mergeCell ref="E28:E29"/>
    <mergeCell ref="C30:C31"/>
    <mergeCell ref="C32:C33"/>
    <mergeCell ref="C34:C35"/>
    <mergeCell ref="C36:C37"/>
    <mergeCell ref="E30:E31"/>
    <mergeCell ref="E32:E33"/>
    <mergeCell ref="E34:E35"/>
    <mergeCell ref="E36:E37"/>
    <mergeCell ref="E44:E45"/>
    <mergeCell ref="C38:C39"/>
    <mergeCell ref="E38:E39"/>
    <mergeCell ref="L44:L45"/>
    <mergeCell ref="E50:E51"/>
    <mergeCell ref="L50:L51"/>
    <mergeCell ref="E58:E59"/>
    <mergeCell ref="L58:L59"/>
    <mergeCell ref="E62:E63"/>
    <mergeCell ref="L62:L63"/>
    <mergeCell ref="E56:E57"/>
    <mergeCell ref="L56:L57"/>
    <mergeCell ref="P20:P21"/>
    <mergeCell ref="Q20:Q21"/>
    <mergeCell ref="M14:M15"/>
    <mergeCell ref="N14:N15"/>
    <mergeCell ref="O14:O15"/>
    <mergeCell ref="P14:P15"/>
    <mergeCell ref="Q14:Q15"/>
    <mergeCell ref="L16:L17"/>
    <mergeCell ref="M16:M17"/>
    <mergeCell ref="N16:N17"/>
    <mergeCell ref="O16:O17"/>
    <mergeCell ref="P16:P17"/>
    <mergeCell ref="Q16:Q17"/>
    <mergeCell ref="N22:N23"/>
    <mergeCell ref="O22:O23"/>
    <mergeCell ref="P22:P23"/>
    <mergeCell ref="Q22:Q23"/>
    <mergeCell ref="L24:L25"/>
    <mergeCell ref="M24:M25"/>
    <mergeCell ref="N24:N25"/>
    <mergeCell ref="O24:O25"/>
    <mergeCell ref="P24:P25"/>
    <mergeCell ref="Q24:Q25"/>
    <mergeCell ref="M22:M23"/>
    <mergeCell ref="M26:M27"/>
    <mergeCell ref="N26:N27"/>
    <mergeCell ref="O26:O27"/>
    <mergeCell ref="P26:P27"/>
    <mergeCell ref="Q26:Q27"/>
    <mergeCell ref="L28:L29"/>
    <mergeCell ref="M28:M29"/>
    <mergeCell ref="N28:N29"/>
    <mergeCell ref="O28:O29"/>
    <mergeCell ref="P28:P29"/>
    <mergeCell ref="Q28:Q29"/>
    <mergeCell ref="M30:M31"/>
    <mergeCell ref="N30:N31"/>
    <mergeCell ref="O30:O31"/>
    <mergeCell ref="P30:P31"/>
    <mergeCell ref="Q30:Q31"/>
    <mergeCell ref="L32:L33"/>
    <mergeCell ref="M32:M33"/>
    <mergeCell ref="N32:N33"/>
    <mergeCell ref="O32:O33"/>
    <mergeCell ref="P32:P33"/>
    <mergeCell ref="Q32:Q33"/>
    <mergeCell ref="L30:L31"/>
    <mergeCell ref="M34:M35"/>
    <mergeCell ref="N34:N35"/>
    <mergeCell ref="O34:O35"/>
    <mergeCell ref="P34:P35"/>
    <mergeCell ref="Q34:Q35"/>
    <mergeCell ref="L36:L37"/>
    <mergeCell ref="M36:M37"/>
    <mergeCell ref="N36:N37"/>
    <mergeCell ref="O36:O37"/>
    <mergeCell ref="P36:P37"/>
    <mergeCell ref="Q36:Q37"/>
    <mergeCell ref="L34:L35"/>
    <mergeCell ref="N56:N57"/>
    <mergeCell ref="O56:O57"/>
    <mergeCell ref="P56:P57"/>
    <mergeCell ref="Q56:Q57"/>
    <mergeCell ref="E54:E55"/>
    <mergeCell ref="L54:L55"/>
    <mergeCell ref="M58:M59"/>
    <mergeCell ref="N58:N59"/>
    <mergeCell ref="O58:O59"/>
    <mergeCell ref="P58:P59"/>
    <mergeCell ref="Q58:Q59"/>
    <mergeCell ref="M60:M61"/>
    <mergeCell ref="N60:N61"/>
    <mergeCell ref="O60:O61"/>
    <mergeCell ref="P60:P61"/>
    <mergeCell ref="Q60:Q61"/>
    <mergeCell ref="M66:M67"/>
    <mergeCell ref="N66:N67"/>
    <mergeCell ref="O66:O67"/>
    <mergeCell ref="P66:P67"/>
    <mergeCell ref="Q66:Q67"/>
    <mergeCell ref="E68:E69"/>
    <mergeCell ref="L68:L69"/>
    <mergeCell ref="M68:M69"/>
    <mergeCell ref="N68:N69"/>
    <mergeCell ref="O68:O69"/>
    <mergeCell ref="P68:P69"/>
    <mergeCell ref="Q68:Q69"/>
    <mergeCell ref="M62:M63"/>
    <mergeCell ref="N62:N63"/>
    <mergeCell ref="O62:O63"/>
    <mergeCell ref="P62:P63"/>
    <mergeCell ref="Q62:Q63"/>
    <mergeCell ref="M64:M65"/>
    <mergeCell ref="N64:N65"/>
    <mergeCell ref="O64:O65"/>
    <mergeCell ref="P64:P65"/>
    <mergeCell ref="Q64:Q65"/>
    <mergeCell ref="L70:L71"/>
    <mergeCell ref="M70:M71"/>
    <mergeCell ref="N70:N71"/>
    <mergeCell ref="O70:O71"/>
    <mergeCell ref="P70:P71"/>
    <mergeCell ref="Q70:Q71"/>
    <mergeCell ref="E70:E71"/>
    <mergeCell ref="E76:E77"/>
    <mergeCell ref="L76:L77"/>
    <mergeCell ref="M76:M77"/>
    <mergeCell ref="N76:N77"/>
    <mergeCell ref="O76:O77"/>
    <mergeCell ref="P76:P77"/>
    <mergeCell ref="Q76:Q77"/>
    <mergeCell ref="E74:E75"/>
    <mergeCell ref="L74:L75"/>
    <mergeCell ref="M74:M75"/>
  </mergeCells>
  <conditionalFormatting sqref="K14:K81">
    <cfRule type="cellIs" dxfId="2" priority="2" operator="greaterThan">
      <formula>1</formula>
    </cfRule>
  </conditionalFormatting>
  <conditionalFormatting sqref="Q14:Q81">
    <cfRule type="cellIs" dxfId="1" priority="1" operator="greaterThan">
      <formula>100%</formula>
    </cfRule>
  </conditionalFormatting>
  <pageMargins left="0.7" right="0.7" top="0.75" bottom="0.75" header="0.3" footer="0.3"/>
  <pageSetup paperSize="9" orientation="portrait" r:id="rId1"/>
  <ignoredErrors>
    <ignoredError sqref="F15 F45 J36:N36 F56:F57 F54 J54:N54 F24:F25 F22 J22:N22 F34 K34 F68:F71 F66 J66:N66 F28:F32 F26 J26:N26 F14 J14:N14 H54 H20 H14 F53 F52 H52 H18 F50:F51 F48 H48 J18:N18 F62:F65 F60 J60:N60 J52:N52 J16:N16 F23 J23:N23 F37 J37:N37 F55 J55:N55 H36 F33 H33 F67 H67 H21 J19:N19 F27 J27:N27 H55 J67:N67 F61 J61:N61 J15:N15 J17:N17 F49 J49:N49 F79 F78 L78:N78 L79:N79 F44 L44:N44 L45:N45 J21:N21 H19 H53 H23 K35:N35 J53:N53 H17 H15 H45 H56:H59 H24:H25 H22 H68:H71 H66 H28:H32 H50:H51 H62:H65 H60 H16 H37 H61 H49 H79 H78 H44 J20:N20 J48:N48 J33:N33 J45 J56:N59 J24:N25 J68:N71 J28:N32 J50:N51 J62:N65 J79 J78 J44 F59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showGridLines="0" workbookViewId="0">
      <selection activeCell="F6" sqref="F6"/>
    </sheetView>
  </sheetViews>
  <sheetFormatPr baseColWidth="10" defaultRowHeight="15" x14ac:dyDescent="0.25"/>
  <cols>
    <col min="1" max="1" width="25.7109375" customWidth="1"/>
  </cols>
  <sheetData>
    <row r="4" spans="2:8" x14ac:dyDescent="0.25">
      <c r="B4" s="407" t="s">
        <v>106</v>
      </c>
      <c r="C4" s="408"/>
      <c r="D4" s="408"/>
      <c r="E4" s="408"/>
      <c r="F4" s="408"/>
      <c r="G4" s="408"/>
      <c r="H4" s="409"/>
    </row>
    <row r="5" spans="2:8" x14ac:dyDescent="0.25">
      <c r="B5" s="1" t="s">
        <v>107</v>
      </c>
      <c r="C5" s="1" t="s">
        <v>108</v>
      </c>
      <c r="D5" s="1" t="s">
        <v>109</v>
      </c>
      <c r="E5" s="1" t="s">
        <v>110</v>
      </c>
      <c r="F5" s="1" t="s">
        <v>111</v>
      </c>
      <c r="G5" s="1" t="s">
        <v>112</v>
      </c>
      <c r="H5" s="1" t="s">
        <v>113</v>
      </c>
    </row>
    <row r="6" spans="2:8" x14ac:dyDescent="0.25">
      <c r="B6" s="29"/>
      <c r="C6" s="29"/>
      <c r="D6" s="29"/>
      <c r="E6" s="28"/>
      <c r="F6" s="123"/>
      <c r="G6" s="28"/>
      <c r="H6" s="31" t="e">
        <f>F6/E6</f>
        <v>#DIV/0!</v>
      </c>
    </row>
    <row r="7" spans="2:8" x14ac:dyDescent="0.25">
      <c r="B7" s="410" t="s">
        <v>55</v>
      </c>
      <c r="C7" s="411"/>
      <c r="D7" s="412"/>
      <c r="E7" s="18">
        <f>E6</f>
        <v>0</v>
      </c>
      <c r="F7" s="18">
        <f>F6</f>
        <v>0</v>
      </c>
      <c r="G7" s="18">
        <f>E7-F7</f>
        <v>0</v>
      </c>
      <c r="H7" s="32" t="e">
        <f>F7/E7</f>
        <v>#DIV/0!</v>
      </c>
    </row>
  </sheetData>
  <mergeCells count="2">
    <mergeCell ref="B4:H4"/>
    <mergeCell ref="B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1"/>
  <sheetViews>
    <sheetView showGridLines="0" workbookViewId="0">
      <selection activeCell="D19" sqref="D19"/>
    </sheetView>
  </sheetViews>
  <sheetFormatPr baseColWidth="10" defaultRowHeight="15" x14ac:dyDescent="0.25"/>
  <cols>
    <col min="1" max="1" width="19.28515625" customWidth="1"/>
    <col min="2" max="2" width="11.7109375" bestFit="1" customWidth="1"/>
    <col min="3" max="3" width="17.28515625" bestFit="1" customWidth="1"/>
    <col min="7" max="7" width="12.140625" bestFit="1" customWidth="1"/>
    <col min="8" max="8" width="12" bestFit="1" customWidth="1"/>
    <col min="9" max="9" width="12.7109375" bestFit="1" customWidth="1"/>
  </cols>
  <sheetData>
    <row r="4" spans="2:13" x14ac:dyDescent="0.25">
      <c r="B4" s="407" t="s">
        <v>114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9"/>
    </row>
    <row r="5" spans="2:13" x14ac:dyDescent="0.25">
      <c r="B5" s="1" t="s">
        <v>115</v>
      </c>
      <c r="C5" s="1" t="s">
        <v>116</v>
      </c>
      <c r="D5" s="1" t="s">
        <v>121</v>
      </c>
      <c r="E5" s="1" t="s">
        <v>117</v>
      </c>
      <c r="F5" s="1" t="s">
        <v>118</v>
      </c>
      <c r="G5" s="1" t="s">
        <v>122</v>
      </c>
      <c r="H5" s="1" t="s">
        <v>123</v>
      </c>
      <c r="I5" s="1" t="s">
        <v>119</v>
      </c>
      <c r="J5" s="1" t="s">
        <v>124</v>
      </c>
      <c r="K5" s="1" t="s">
        <v>125</v>
      </c>
      <c r="L5" s="1" t="s">
        <v>126</v>
      </c>
      <c r="M5" s="1" t="s">
        <v>120</v>
      </c>
    </row>
    <row r="6" spans="2:13" x14ac:dyDescent="0.25">
      <c r="B6" s="244"/>
      <c r="C6" s="30"/>
      <c r="D6" s="247"/>
      <c r="E6" s="247"/>
      <c r="F6" s="247">
        <f>D6+E6</f>
        <v>0</v>
      </c>
      <c r="G6" s="124"/>
      <c r="H6" s="124"/>
      <c r="I6" s="247">
        <f>G11+H11</f>
        <v>0</v>
      </c>
      <c r="J6" s="247">
        <f>D11-G11</f>
        <v>0</v>
      </c>
      <c r="K6" s="247">
        <f>E11-H11</f>
        <v>0</v>
      </c>
      <c r="L6" s="247">
        <f>F6-I6</f>
        <v>0</v>
      </c>
      <c r="M6" s="413" t="e">
        <f>I6/F6</f>
        <v>#DIV/0!</v>
      </c>
    </row>
    <row r="7" spans="2:13" x14ac:dyDescent="0.25">
      <c r="B7" s="241"/>
      <c r="C7" s="100"/>
      <c r="D7" s="249"/>
      <c r="E7" s="249"/>
      <c r="F7" s="249"/>
      <c r="G7" s="124"/>
      <c r="H7" s="124"/>
      <c r="I7" s="249"/>
      <c r="J7" s="249"/>
      <c r="K7" s="249"/>
      <c r="L7" s="249"/>
      <c r="M7" s="414"/>
    </row>
    <row r="8" spans="2:13" x14ac:dyDescent="0.25">
      <c r="B8" s="241"/>
      <c r="C8" s="100"/>
      <c r="D8" s="249"/>
      <c r="E8" s="249"/>
      <c r="F8" s="249"/>
      <c r="G8" s="124"/>
      <c r="H8" s="124"/>
      <c r="I8" s="249"/>
      <c r="J8" s="249"/>
      <c r="K8" s="249"/>
      <c r="L8" s="249"/>
      <c r="M8" s="414"/>
    </row>
    <row r="9" spans="2:13" x14ac:dyDescent="0.25">
      <c r="B9" s="241"/>
      <c r="C9" s="30"/>
      <c r="D9" s="249"/>
      <c r="E9" s="249"/>
      <c r="F9" s="249"/>
      <c r="G9" s="124"/>
      <c r="H9" s="124"/>
      <c r="I9" s="249"/>
      <c r="J9" s="249"/>
      <c r="K9" s="249"/>
      <c r="L9" s="249"/>
      <c r="M9" s="414"/>
    </row>
    <row r="10" spans="2:13" x14ac:dyDescent="0.25">
      <c r="B10" s="242"/>
      <c r="C10" s="30"/>
      <c r="D10" s="248"/>
      <c r="E10" s="248"/>
      <c r="F10" s="248"/>
      <c r="G10" s="124"/>
      <c r="H10" s="124"/>
      <c r="I10" s="248"/>
      <c r="J10" s="248"/>
      <c r="K10" s="248"/>
      <c r="L10" s="248"/>
      <c r="M10" s="415"/>
    </row>
    <row r="11" spans="2:13" x14ac:dyDescent="0.25">
      <c r="B11" s="410" t="s">
        <v>55</v>
      </c>
      <c r="C11" s="412"/>
      <c r="D11" s="18">
        <f>D6</f>
        <v>0</v>
      </c>
      <c r="E11" s="18">
        <f>E6</f>
        <v>0</v>
      </c>
      <c r="F11" s="18">
        <f>F6</f>
        <v>0</v>
      </c>
      <c r="G11" s="18">
        <f>G6+G9+G10+G7+G8</f>
        <v>0</v>
      </c>
      <c r="H11" s="18">
        <f>H6+H9+H10+H7+H8</f>
        <v>0</v>
      </c>
      <c r="I11" s="18">
        <f>I6</f>
        <v>0</v>
      </c>
      <c r="J11" s="18">
        <f>J6</f>
        <v>0</v>
      </c>
      <c r="K11" s="18">
        <f>K6</f>
        <v>0</v>
      </c>
      <c r="L11" s="18">
        <f>F11-I11</f>
        <v>0</v>
      </c>
      <c r="M11" s="33" t="e">
        <f>I11/F11</f>
        <v>#DIV/0!</v>
      </c>
    </row>
  </sheetData>
  <mergeCells count="11">
    <mergeCell ref="B11:C11"/>
    <mergeCell ref="B4:M4"/>
    <mergeCell ref="B6:B10"/>
    <mergeCell ref="D6:D10"/>
    <mergeCell ref="E6:E10"/>
    <mergeCell ref="F6:F10"/>
    <mergeCell ref="I6:I10"/>
    <mergeCell ref="L6:L10"/>
    <mergeCell ref="M6:M10"/>
    <mergeCell ref="J6:J10"/>
    <mergeCell ref="K6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workbookViewId="0">
      <selection activeCell="S151" sqref="S151"/>
    </sheetView>
  </sheetViews>
  <sheetFormatPr baseColWidth="10" defaultColWidth="11.42578125" defaultRowHeight="12" x14ac:dyDescent="0.2"/>
  <cols>
    <col min="1" max="1" width="29" style="12" bestFit="1" customWidth="1"/>
    <col min="2" max="2" width="23.42578125" style="12" bestFit="1" customWidth="1"/>
    <col min="3" max="3" width="9.85546875" style="12" customWidth="1"/>
    <col min="4" max="4" width="14.42578125" style="12" bestFit="1" customWidth="1"/>
    <col min="5" max="5" width="40.85546875" style="12" customWidth="1"/>
    <col min="6" max="6" width="10.85546875" style="12" bestFit="1" customWidth="1"/>
    <col min="7" max="7" width="10.5703125" style="12" bestFit="1" customWidth="1"/>
    <col min="8" max="8" width="7.85546875" style="13" bestFit="1" customWidth="1"/>
    <col min="9" max="9" width="15.7109375" style="13" bestFit="1" customWidth="1"/>
    <col min="10" max="10" width="11.42578125" style="13" customWidth="1"/>
    <col min="11" max="12" width="9.28515625" style="13" customWidth="1"/>
    <col min="13" max="13" width="15.5703125" style="17" bestFit="1" customWidth="1"/>
    <col min="14" max="14" width="8.140625" style="14" bestFit="1" customWidth="1"/>
    <col min="15" max="15" width="9" style="12" bestFit="1" customWidth="1"/>
    <col min="16" max="16" width="4.42578125" style="12" bestFit="1" customWidth="1"/>
    <col min="17" max="17" width="7" style="12" bestFit="1" customWidth="1"/>
    <col min="18" max="16384" width="11.42578125" style="12"/>
  </cols>
  <sheetData>
    <row r="1" spans="1:17" x14ac:dyDescent="0.2">
      <c r="A1" s="6" t="s">
        <v>58</v>
      </c>
      <c r="B1" s="6" t="s">
        <v>59</v>
      </c>
      <c r="C1" s="6" t="s">
        <v>60</v>
      </c>
      <c r="D1" s="7" t="s">
        <v>61</v>
      </c>
      <c r="E1" s="6" t="s">
        <v>62</v>
      </c>
      <c r="F1" s="6" t="s">
        <v>63</v>
      </c>
      <c r="G1" s="6" t="s">
        <v>64</v>
      </c>
      <c r="H1" s="8" t="s">
        <v>65</v>
      </c>
      <c r="I1" s="8" t="s">
        <v>66</v>
      </c>
      <c r="J1" s="8" t="s">
        <v>67</v>
      </c>
      <c r="K1" s="8" t="s">
        <v>68</v>
      </c>
      <c r="L1" s="8" t="s">
        <v>69</v>
      </c>
      <c r="M1" s="16" t="s">
        <v>70</v>
      </c>
      <c r="N1" s="9" t="s">
        <v>71</v>
      </c>
      <c r="O1" s="10" t="s">
        <v>72</v>
      </c>
      <c r="P1" s="11" t="s">
        <v>73</v>
      </c>
      <c r="Q1" s="11" t="s">
        <v>74</v>
      </c>
    </row>
    <row r="2" spans="1:17" x14ac:dyDescent="0.2">
      <c r="A2" s="5" t="s">
        <v>43</v>
      </c>
      <c r="B2" s="5" t="s">
        <v>75</v>
      </c>
      <c r="C2" s="5" t="s">
        <v>76</v>
      </c>
      <c r="D2" s="5" t="s">
        <v>77</v>
      </c>
      <c r="E2" s="106" t="s">
        <v>77</v>
      </c>
      <c r="F2" s="106" t="s">
        <v>78</v>
      </c>
      <c r="G2" s="106" t="s">
        <v>79</v>
      </c>
      <c r="H2" s="107">
        <f>'CUOTA ARTESANAL'!E6</f>
        <v>4</v>
      </c>
      <c r="I2" s="107">
        <f>'CUOTA ARTESANAL'!F6</f>
        <v>0</v>
      </c>
      <c r="J2" s="107">
        <f>'CUOTA ARTESANAL'!G6</f>
        <v>4</v>
      </c>
      <c r="K2" s="107">
        <f>'CUOTA ARTESANAL'!H6</f>
        <v>0</v>
      </c>
      <c r="L2" s="107">
        <f>'CUOTA ARTESANAL'!I6</f>
        <v>4</v>
      </c>
      <c r="M2" s="108">
        <f>'CUOTA ARTESANAL'!J6</f>
        <v>0</v>
      </c>
      <c r="N2" s="15" t="str">
        <f>'CUOTA ARTESANAL'!K6</f>
        <v>-</v>
      </c>
      <c r="O2" s="15">
        <f>'RESUMEN '!$B$3</f>
        <v>45006</v>
      </c>
      <c r="P2" s="5">
        <v>2023</v>
      </c>
      <c r="Q2" s="5"/>
    </row>
    <row r="3" spans="1:17" x14ac:dyDescent="0.2">
      <c r="A3" s="5" t="s">
        <v>43</v>
      </c>
      <c r="B3" s="5" t="s">
        <v>75</v>
      </c>
      <c r="C3" s="5" t="s">
        <v>76</v>
      </c>
      <c r="D3" s="5" t="s">
        <v>77</v>
      </c>
      <c r="E3" s="106" t="s">
        <v>77</v>
      </c>
      <c r="F3" s="106" t="s">
        <v>80</v>
      </c>
      <c r="G3" s="106" t="s">
        <v>81</v>
      </c>
      <c r="H3" s="107">
        <f>'CUOTA ARTESANAL'!E7</f>
        <v>1</v>
      </c>
      <c r="I3" s="107">
        <f>'CUOTA ARTESANAL'!F7</f>
        <v>0</v>
      </c>
      <c r="J3" s="107">
        <f>'CUOTA ARTESANAL'!G7</f>
        <v>5</v>
      </c>
      <c r="K3" s="107">
        <f>'CUOTA ARTESANAL'!H7</f>
        <v>0</v>
      </c>
      <c r="L3" s="107">
        <f>'CUOTA ARTESANAL'!I7</f>
        <v>5</v>
      </c>
      <c r="M3" s="108">
        <f>'CUOTA ARTESANAL'!J7</f>
        <v>0</v>
      </c>
      <c r="N3" s="15" t="str">
        <f>'CUOTA ARTESANAL'!K7</f>
        <v>-</v>
      </c>
      <c r="O3" s="15">
        <f>'RESUMEN '!$B$3</f>
        <v>45006</v>
      </c>
      <c r="P3" s="5">
        <v>2023</v>
      </c>
      <c r="Q3" s="5"/>
    </row>
    <row r="4" spans="1:17" x14ac:dyDescent="0.2">
      <c r="A4" s="5" t="s">
        <v>43</v>
      </c>
      <c r="B4" s="5" t="s">
        <v>75</v>
      </c>
      <c r="C4" s="5" t="s">
        <v>76</v>
      </c>
      <c r="D4" s="5" t="s">
        <v>77</v>
      </c>
      <c r="E4" s="106" t="s">
        <v>77</v>
      </c>
      <c r="F4" s="106" t="s">
        <v>82</v>
      </c>
      <c r="G4" s="106" t="s">
        <v>81</v>
      </c>
      <c r="H4" s="107">
        <f>'CUOTA ARTESANAL'!L6</f>
        <v>5</v>
      </c>
      <c r="I4" s="107">
        <f>'CUOTA ARTESANAL'!M6</f>
        <v>0</v>
      </c>
      <c r="J4" s="107">
        <f>'CUOTA ARTESANAL'!N6</f>
        <v>5</v>
      </c>
      <c r="K4" s="107">
        <f>'CUOTA ARTESANAL'!O6</f>
        <v>0</v>
      </c>
      <c r="L4" s="107">
        <f>'CUOTA ARTESANAL'!P6</f>
        <v>5</v>
      </c>
      <c r="M4" s="108">
        <f>'CUOTA ARTESANAL'!Q6</f>
        <v>0</v>
      </c>
      <c r="N4" s="15" t="s">
        <v>83</v>
      </c>
      <c r="O4" s="15">
        <f>'RESUMEN '!$B$3</f>
        <v>45006</v>
      </c>
      <c r="P4" s="5">
        <v>2023</v>
      </c>
      <c r="Q4" s="5"/>
    </row>
    <row r="5" spans="1:17" x14ac:dyDescent="0.2">
      <c r="A5" s="5" t="s">
        <v>43</v>
      </c>
      <c r="B5" s="5" t="s">
        <v>75</v>
      </c>
      <c r="C5" s="5" t="s">
        <v>84</v>
      </c>
      <c r="D5" s="5" t="s">
        <v>77</v>
      </c>
      <c r="E5" s="106" t="s">
        <v>77</v>
      </c>
      <c r="F5" s="106" t="s">
        <v>78</v>
      </c>
      <c r="G5" s="106" t="s">
        <v>79</v>
      </c>
      <c r="H5" s="107">
        <f>'CUOTA ARTESANAL'!E8</f>
        <v>9</v>
      </c>
      <c r="I5" s="107">
        <f>'CUOTA ARTESANAL'!F8</f>
        <v>0</v>
      </c>
      <c r="J5" s="107">
        <f>'CUOTA ARTESANAL'!G8</f>
        <v>9</v>
      </c>
      <c r="K5" s="107">
        <f>'CUOTA ARTESANAL'!H8</f>
        <v>0</v>
      </c>
      <c r="L5" s="107">
        <f>'CUOTA ARTESANAL'!I8</f>
        <v>9</v>
      </c>
      <c r="M5" s="108">
        <f>'CUOTA ARTESANAL'!J8</f>
        <v>0</v>
      </c>
      <c r="N5" s="15" t="str">
        <f>'CUOTA ARTESANAL'!K8</f>
        <v>-</v>
      </c>
      <c r="O5" s="15">
        <f>'RESUMEN '!$B$3</f>
        <v>45006</v>
      </c>
      <c r="P5" s="5">
        <v>2023</v>
      </c>
      <c r="Q5" s="5"/>
    </row>
    <row r="6" spans="1:17" x14ac:dyDescent="0.2">
      <c r="A6" s="5" t="s">
        <v>43</v>
      </c>
      <c r="B6" s="5" t="s">
        <v>75</v>
      </c>
      <c r="C6" s="5" t="s">
        <v>84</v>
      </c>
      <c r="D6" s="5" t="s">
        <v>77</v>
      </c>
      <c r="E6" s="106" t="s">
        <v>77</v>
      </c>
      <c r="F6" s="106" t="s">
        <v>80</v>
      </c>
      <c r="G6" s="106" t="s">
        <v>81</v>
      </c>
      <c r="H6" s="107">
        <f>'CUOTA ARTESANAL'!E9</f>
        <v>1</v>
      </c>
      <c r="I6" s="107">
        <f>'CUOTA ARTESANAL'!F9</f>
        <v>0</v>
      </c>
      <c r="J6" s="107">
        <f>'CUOTA ARTESANAL'!G9</f>
        <v>10</v>
      </c>
      <c r="K6" s="107">
        <f>'CUOTA ARTESANAL'!H9</f>
        <v>0</v>
      </c>
      <c r="L6" s="107">
        <f>'CUOTA ARTESANAL'!I9</f>
        <v>10</v>
      </c>
      <c r="M6" s="108">
        <f>'CUOTA ARTESANAL'!J9</f>
        <v>0</v>
      </c>
      <c r="N6" s="15" t="str">
        <f>'CUOTA ARTESANAL'!K9</f>
        <v>-</v>
      </c>
      <c r="O6" s="15">
        <f>'RESUMEN '!$B$3</f>
        <v>45006</v>
      </c>
      <c r="P6" s="5">
        <v>2023</v>
      </c>
      <c r="Q6" s="5"/>
    </row>
    <row r="7" spans="1:17" x14ac:dyDescent="0.2">
      <c r="A7" s="5" t="s">
        <v>43</v>
      </c>
      <c r="B7" s="5" t="s">
        <v>75</v>
      </c>
      <c r="C7" s="5" t="s">
        <v>84</v>
      </c>
      <c r="D7" s="5" t="s">
        <v>77</v>
      </c>
      <c r="E7" s="106" t="s">
        <v>77</v>
      </c>
      <c r="F7" s="106" t="s">
        <v>82</v>
      </c>
      <c r="G7" s="106" t="s">
        <v>81</v>
      </c>
      <c r="H7" s="107">
        <f>'CUOTA ARTESANAL'!L8</f>
        <v>10</v>
      </c>
      <c r="I7" s="107">
        <f>'CUOTA ARTESANAL'!M8</f>
        <v>0</v>
      </c>
      <c r="J7" s="107">
        <f>'CUOTA ARTESANAL'!N8</f>
        <v>10</v>
      </c>
      <c r="K7" s="107">
        <f>'CUOTA ARTESANAL'!O8</f>
        <v>0</v>
      </c>
      <c r="L7" s="107">
        <f>'CUOTA ARTESANAL'!P8</f>
        <v>10</v>
      </c>
      <c r="M7" s="108">
        <f>'CUOTA ARTESANAL'!Q8</f>
        <v>0</v>
      </c>
      <c r="N7" s="15" t="s">
        <v>83</v>
      </c>
      <c r="O7" s="15">
        <f>'RESUMEN '!$B$3</f>
        <v>45006</v>
      </c>
      <c r="P7" s="5">
        <v>2023</v>
      </c>
      <c r="Q7" s="5"/>
    </row>
    <row r="8" spans="1:17" x14ac:dyDescent="0.2">
      <c r="A8" s="5" t="s">
        <v>43</v>
      </c>
      <c r="B8" s="5" t="s">
        <v>75</v>
      </c>
      <c r="C8" s="5" t="s">
        <v>85</v>
      </c>
      <c r="D8" s="5" t="s">
        <v>86</v>
      </c>
      <c r="E8" s="106" t="str">
        <f>'CUOTA ARTESANAL'!C10</f>
        <v>PUNTA TALCA</v>
      </c>
      <c r="F8" s="106" t="s">
        <v>78</v>
      </c>
      <c r="G8" s="106" t="s">
        <v>79</v>
      </c>
      <c r="H8" s="107">
        <f>'CUOTA ARTESANAL'!E10</f>
        <v>177.57599999999999</v>
      </c>
      <c r="I8" s="107">
        <f>'CUOTA ARTESANAL'!F10</f>
        <v>-69.05</v>
      </c>
      <c r="J8" s="107">
        <f>'CUOTA ARTESANAL'!G10</f>
        <v>108.526</v>
      </c>
      <c r="K8" s="107">
        <f>'CUOTA ARTESANAL'!H10</f>
        <v>0</v>
      </c>
      <c r="L8" s="107">
        <f>'CUOTA ARTESANAL'!I10</f>
        <v>108.526</v>
      </c>
      <c r="M8" s="108">
        <f>'CUOTA ARTESANAL'!J10</f>
        <v>0</v>
      </c>
      <c r="N8" s="15" t="str">
        <f>'CUOTA ARTESANAL'!K10</f>
        <v>-</v>
      </c>
      <c r="O8" s="15">
        <f>'RESUMEN '!$B$3</f>
        <v>45006</v>
      </c>
      <c r="P8" s="5">
        <v>2023</v>
      </c>
      <c r="Q8" s="5"/>
    </row>
    <row r="9" spans="1:17" x14ac:dyDescent="0.2">
      <c r="A9" s="5" t="s">
        <v>43</v>
      </c>
      <c r="B9" s="5" t="s">
        <v>75</v>
      </c>
      <c r="C9" s="5" t="s">
        <v>85</v>
      </c>
      <c r="D9" s="5" t="s">
        <v>86</v>
      </c>
      <c r="E9" s="106" t="str">
        <f>'CUOTA ARTESANAL'!C10</f>
        <v>PUNTA TALCA</v>
      </c>
      <c r="F9" s="106" t="s">
        <v>80</v>
      </c>
      <c r="G9" s="106" t="s">
        <v>81</v>
      </c>
      <c r="H9" s="107">
        <f>'CUOTA ARTESANAL'!E11</f>
        <v>19.698</v>
      </c>
      <c r="I9" s="107">
        <f>'CUOTA ARTESANAL'!F11</f>
        <v>0</v>
      </c>
      <c r="J9" s="107">
        <f>'CUOTA ARTESANAL'!G11</f>
        <v>128.22399999999999</v>
      </c>
      <c r="K9" s="107">
        <f>'CUOTA ARTESANAL'!H11</f>
        <v>0</v>
      </c>
      <c r="L9" s="107">
        <f>'CUOTA ARTESANAL'!I11</f>
        <v>128.22399999999999</v>
      </c>
      <c r="M9" s="108">
        <f>'CUOTA ARTESANAL'!J11</f>
        <v>0</v>
      </c>
      <c r="N9" s="15" t="str">
        <f>'CUOTA ARTESANAL'!K11</f>
        <v>-</v>
      </c>
      <c r="O9" s="15">
        <f>'RESUMEN '!$B$3</f>
        <v>45006</v>
      </c>
      <c r="P9" s="5">
        <v>2023</v>
      </c>
      <c r="Q9" s="5"/>
    </row>
    <row r="10" spans="1:17" x14ac:dyDescent="0.2">
      <c r="A10" s="5" t="s">
        <v>43</v>
      </c>
      <c r="B10" s="5" t="s">
        <v>75</v>
      </c>
      <c r="C10" s="5" t="s">
        <v>85</v>
      </c>
      <c r="D10" s="5" t="s">
        <v>86</v>
      </c>
      <c r="E10" s="106" t="str">
        <f>'CUOTA ARTESANAL'!C10</f>
        <v>PUNTA TALCA</v>
      </c>
      <c r="F10" s="106" t="s">
        <v>82</v>
      </c>
      <c r="G10" s="106" t="s">
        <v>81</v>
      </c>
      <c r="H10" s="107">
        <f>'CUOTA ARTESANAL'!L10:L11</f>
        <v>197.274</v>
      </c>
      <c r="I10" s="107">
        <f>'CUOTA ARTESANAL'!M10:M11</f>
        <v>-69.05</v>
      </c>
      <c r="J10" s="107">
        <f>'CUOTA ARTESANAL'!N10:N11</f>
        <v>128.22399999999999</v>
      </c>
      <c r="K10" s="107">
        <f>'CUOTA ARTESANAL'!O10:O11</f>
        <v>0</v>
      </c>
      <c r="L10" s="107">
        <f>'CUOTA ARTESANAL'!P10:P11</f>
        <v>128.22399999999999</v>
      </c>
      <c r="M10" s="108">
        <f>'CUOTA ARTESANAL'!Q10:Q11</f>
        <v>0</v>
      </c>
      <c r="N10" s="15" t="s">
        <v>83</v>
      </c>
      <c r="O10" s="15">
        <f>'RESUMEN '!$B$3</f>
        <v>45006</v>
      </c>
      <c r="P10" s="5">
        <v>2023</v>
      </c>
      <c r="Q10" s="5"/>
    </row>
    <row r="11" spans="1:17" x14ac:dyDescent="0.2">
      <c r="A11" s="5" t="s">
        <v>43</v>
      </c>
      <c r="B11" s="5" t="s">
        <v>75</v>
      </c>
      <c r="C11" s="5" t="s">
        <v>85</v>
      </c>
      <c r="D11" s="5" t="s">
        <v>86</v>
      </c>
      <c r="E11" s="106" t="str">
        <f>'CUOTA ARTESANAL'!C12</f>
        <v>TRAUWÜN I</v>
      </c>
      <c r="F11" s="106" t="s">
        <v>78</v>
      </c>
      <c r="G11" s="106" t="s">
        <v>79</v>
      </c>
      <c r="H11" s="107">
        <f>'CUOTA ARTESANAL'!E12</f>
        <v>165.49600000000001</v>
      </c>
      <c r="I11" s="107">
        <f>'CUOTA ARTESANAL'!F12</f>
        <v>0</v>
      </c>
      <c r="J11" s="107">
        <f>'CUOTA ARTESANAL'!G12</f>
        <v>165.49600000000001</v>
      </c>
      <c r="K11" s="107">
        <f>'CUOTA ARTESANAL'!H12</f>
        <v>0</v>
      </c>
      <c r="L11" s="107">
        <f>'CUOTA ARTESANAL'!I12</f>
        <v>165.49600000000001</v>
      </c>
      <c r="M11" s="108">
        <f>'CUOTA ARTESANAL'!J12</f>
        <v>0</v>
      </c>
      <c r="N11" s="15" t="str">
        <f>'CUOTA ARTESANAL'!K12</f>
        <v>-</v>
      </c>
      <c r="O11" s="15">
        <f>'RESUMEN '!$B$3</f>
        <v>45006</v>
      </c>
      <c r="P11" s="5">
        <v>2023</v>
      </c>
      <c r="Q11" s="5"/>
    </row>
    <row r="12" spans="1:17" x14ac:dyDescent="0.2">
      <c r="A12" s="5" t="s">
        <v>43</v>
      </c>
      <c r="B12" s="5" t="s">
        <v>75</v>
      </c>
      <c r="C12" s="5" t="s">
        <v>85</v>
      </c>
      <c r="D12" s="5" t="s">
        <v>86</v>
      </c>
      <c r="E12" s="106" t="str">
        <f>'CUOTA ARTESANAL'!C12</f>
        <v>TRAUWÜN I</v>
      </c>
      <c r="F12" s="106" t="s">
        <v>80</v>
      </c>
      <c r="G12" s="106" t="s">
        <v>81</v>
      </c>
      <c r="H12" s="107">
        <f>'CUOTA ARTESANAL'!E13</f>
        <v>18.358000000000001</v>
      </c>
      <c r="I12" s="107">
        <f>'CUOTA ARTESANAL'!F13</f>
        <v>0</v>
      </c>
      <c r="J12" s="107">
        <f>'CUOTA ARTESANAL'!G13</f>
        <v>183.85400000000001</v>
      </c>
      <c r="K12" s="107">
        <f>'CUOTA ARTESANAL'!H13</f>
        <v>0</v>
      </c>
      <c r="L12" s="107">
        <f>'CUOTA ARTESANAL'!I13</f>
        <v>183.85400000000001</v>
      </c>
      <c r="M12" s="108">
        <f>'CUOTA ARTESANAL'!J13</f>
        <v>0</v>
      </c>
      <c r="N12" s="15" t="str">
        <f>'CUOTA ARTESANAL'!K13</f>
        <v>-</v>
      </c>
      <c r="O12" s="15">
        <f>'RESUMEN '!$B$3</f>
        <v>45006</v>
      </c>
      <c r="P12" s="5">
        <v>2023</v>
      </c>
      <c r="Q12" s="5"/>
    </row>
    <row r="13" spans="1:17" x14ac:dyDescent="0.2">
      <c r="A13" s="5" t="s">
        <v>43</v>
      </c>
      <c r="B13" s="5" t="s">
        <v>75</v>
      </c>
      <c r="C13" s="5" t="s">
        <v>85</v>
      </c>
      <c r="D13" s="5" t="s">
        <v>86</v>
      </c>
      <c r="E13" s="106" t="str">
        <f>'CUOTA ARTESANAL'!C12</f>
        <v>TRAUWÜN I</v>
      </c>
      <c r="F13" s="106" t="s">
        <v>82</v>
      </c>
      <c r="G13" s="106" t="s">
        <v>81</v>
      </c>
      <c r="H13" s="107">
        <f>'CUOTA ARTESANAL'!L12</f>
        <v>183.85400000000001</v>
      </c>
      <c r="I13" s="107">
        <f>'CUOTA ARTESANAL'!M12</f>
        <v>0</v>
      </c>
      <c r="J13" s="107">
        <f>'CUOTA ARTESANAL'!N12</f>
        <v>183.85400000000001</v>
      </c>
      <c r="K13" s="107">
        <f>'CUOTA ARTESANAL'!O12</f>
        <v>0</v>
      </c>
      <c r="L13" s="107">
        <f>'CUOTA ARTESANAL'!P12</f>
        <v>183.85400000000001</v>
      </c>
      <c r="M13" s="108">
        <f>'CUOTA ARTESANAL'!Q12</f>
        <v>0</v>
      </c>
      <c r="N13" s="15" t="s">
        <v>83</v>
      </c>
      <c r="O13" s="15">
        <f>'RESUMEN '!$B$3</f>
        <v>45006</v>
      </c>
      <c r="P13" s="5">
        <v>2023</v>
      </c>
      <c r="Q13" s="5"/>
    </row>
    <row r="14" spans="1:17" x14ac:dyDescent="0.2">
      <c r="A14" s="5" t="s">
        <v>43</v>
      </c>
      <c r="B14" s="5" t="s">
        <v>75</v>
      </c>
      <c r="C14" s="5" t="s">
        <v>85</v>
      </c>
      <c r="D14" s="5" t="s">
        <v>86</v>
      </c>
      <c r="E14" s="106" t="str">
        <f>'CUOTA ARTESANAL'!C14:C15</f>
        <v>CHAFIC I</v>
      </c>
      <c r="F14" s="106" t="s">
        <v>78</v>
      </c>
      <c r="G14" s="106" t="s">
        <v>79</v>
      </c>
      <c r="H14" s="107">
        <f>'CUOTA ARTESANAL'!E14</f>
        <v>128.048</v>
      </c>
      <c r="I14" s="107">
        <f>'CUOTA ARTESANAL'!F14</f>
        <v>0</v>
      </c>
      <c r="J14" s="107">
        <f>'CUOTA ARTESANAL'!G14</f>
        <v>128.048</v>
      </c>
      <c r="K14" s="107">
        <f>'CUOTA ARTESANAL'!H14</f>
        <v>50.542999999999999</v>
      </c>
      <c r="L14" s="107">
        <f>'CUOTA ARTESANAL'!I14</f>
        <v>77.504999999999995</v>
      </c>
      <c r="M14" s="108">
        <f>'CUOTA ARTESANAL'!J14</f>
        <v>0.39471916781207045</v>
      </c>
      <c r="N14" s="15" t="str">
        <f>'CUOTA ARTESANAL'!K14</f>
        <v>-</v>
      </c>
      <c r="O14" s="15">
        <f>'RESUMEN '!$B$3</f>
        <v>45006</v>
      </c>
      <c r="P14" s="5">
        <v>2023</v>
      </c>
      <c r="Q14" s="5"/>
    </row>
    <row r="15" spans="1:17" x14ac:dyDescent="0.2">
      <c r="A15" s="5" t="s">
        <v>43</v>
      </c>
      <c r="B15" s="5" t="s">
        <v>75</v>
      </c>
      <c r="C15" s="5" t="s">
        <v>85</v>
      </c>
      <c r="D15" s="5" t="s">
        <v>86</v>
      </c>
      <c r="E15" s="106" t="str">
        <f>'CUOTA ARTESANAL'!C14</f>
        <v>CHAFIC I</v>
      </c>
      <c r="F15" s="106" t="s">
        <v>80</v>
      </c>
      <c r="G15" s="106" t="s">
        <v>81</v>
      </c>
      <c r="H15" s="107">
        <f>'CUOTA ARTESANAL'!E15</f>
        <v>14.204000000000001</v>
      </c>
      <c r="I15" s="107">
        <f>'CUOTA ARTESANAL'!F15</f>
        <v>0</v>
      </c>
      <c r="J15" s="107">
        <f>'CUOTA ARTESANAL'!G15</f>
        <v>91.709000000000003</v>
      </c>
      <c r="K15" s="107">
        <f>'CUOTA ARTESANAL'!H15</f>
        <v>0</v>
      </c>
      <c r="L15" s="107">
        <f>'CUOTA ARTESANAL'!I15</f>
        <v>91.709000000000003</v>
      </c>
      <c r="M15" s="108">
        <f>'CUOTA ARTESANAL'!J15</f>
        <v>0</v>
      </c>
      <c r="N15" s="15" t="str">
        <f>'CUOTA ARTESANAL'!K15</f>
        <v>-</v>
      </c>
      <c r="O15" s="15">
        <f>'RESUMEN '!$B$3</f>
        <v>45006</v>
      </c>
      <c r="P15" s="5">
        <v>2023</v>
      </c>
      <c r="Q15" s="5"/>
    </row>
    <row r="16" spans="1:17" x14ac:dyDescent="0.2">
      <c r="A16" s="5" t="s">
        <v>43</v>
      </c>
      <c r="B16" s="5" t="s">
        <v>75</v>
      </c>
      <c r="C16" s="5" t="s">
        <v>85</v>
      </c>
      <c r="D16" s="5" t="s">
        <v>86</v>
      </c>
      <c r="E16" s="106" t="str">
        <f>'CUOTA ARTESANAL'!C14</f>
        <v>CHAFIC I</v>
      </c>
      <c r="F16" s="106" t="s">
        <v>82</v>
      </c>
      <c r="G16" s="106" t="s">
        <v>81</v>
      </c>
      <c r="H16" s="107">
        <f>'CUOTA ARTESANAL'!L14</f>
        <v>142.25200000000001</v>
      </c>
      <c r="I16" s="107">
        <f>'CUOTA ARTESANAL'!M14</f>
        <v>0</v>
      </c>
      <c r="J16" s="107">
        <f>'CUOTA ARTESANAL'!N14</f>
        <v>142.25200000000001</v>
      </c>
      <c r="K16" s="107">
        <f>'CUOTA ARTESANAL'!O14</f>
        <v>50.542999999999999</v>
      </c>
      <c r="L16" s="107">
        <f>'CUOTA ARTESANAL'!P14</f>
        <v>91.709000000000003</v>
      </c>
      <c r="M16" s="108">
        <f>'CUOTA ARTESANAL'!Q14</f>
        <v>0.35530607654022434</v>
      </c>
      <c r="N16" s="15" t="s">
        <v>83</v>
      </c>
      <c r="O16" s="15">
        <f>'RESUMEN '!$B$3</f>
        <v>45006</v>
      </c>
      <c r="P16" s="5">
        <v>2023</v>
      </c>
      <c r="Q16" s="5"/>
    </row>
    <row r="17" spans="1:17" x14ac:dyDescent="0.2">
      <c r="A17" s="5" t="s">
        <v>43</v>
      </c>
      <c r="B17" s="5" t="s">
        <v>75</v>
      </c>
      <c r="C17" s="5" t="s">
        <v>85</v>
      </c>
      <c r="D17" s="5" t="s">
        <v>86</v>
      </c>
      <c r="E17" s="106" t="str">
        <f>'CUOTA ARTESANAL'!C16</f>
        <v>ISLA TABON</v>
      </c>
      <c r="F17" s="106" t="s">
        <v>78</v>
      </c>
      <c r="G17" s="106" t="s">
        <v>79</v>
      </c>
      <c r="H17" s="107">
        <f>'CUOTA ARTESANAL'!E16</f>
        <v>120.8</v>
      </c>
      <c r="I17" s="107">
        <f>'CUOTA ARTESANAL'!F16</f>
        <v>0</v>
      </c>
      <c r="J17" s="107">
        <f>'CUOTA ARTESANAL'!G16</f>
        <v>120.8</v>
      </c>
      <c r="K17" s="107">
        <f>'CUOTA ARTESANAL'!H16</f>
        <v>0</v>
      </c>
      <c r="L17" s="107">
        <f>'CUOTA ARTESANAL'!I16</f>
        <v>120.8</v>
      </c>
      <c r="M17" s="108">
        <f>'CUOTA ARTESANAL'!J16</f>
        <v>0</v>
      </c>
      <c r="N17" s="15" t="str">
        <f>'CUOTA ARTESANAL'!K16</f>
        <v>-</v>
      </c>
      <c r="O17" s="15">
        <f>'RESUMEN '!$B$3</f>
        <v>45006</v>
      </c>
      <c r="P17" s="5">
        <v>2023</v>
      </c>
      <c r="Q17" s="5"/>
    </row>
    <row r="18" spans="1:17" x14ac:dyDescent="0.2">
      <c r="A18" s="5" t="s">
        <v>43</v>
      </c>
      <c r="B18" s="5" t="s">
        <v>75</v>
      </c>
      <c r="C18" s="5" t="s">
        <v>85</v>
      </c>
      <c r="D18" s="5" t="s">
        <v>86</v>
      </c>
      <c r="E18" s="106" t="str">
        <f>'CUOTA ARTESANAL'!C16</f>
        <v>ISLA TABON</v>
      </c>
      <c r="F18" s="106" t="s">
        <v>80</v>
      </c>
      <c r="G18" s="106" t="s">
        <v>81</v>
      </c>
      <c r="H18" s="107">
        <f>'CUOTA ARTESANAL'!E17</f>
        <v>13.4</v>
      </c>
      <c r="I18" s="107">
        <f>'CUOTA ARTESANAL'!F17</f>
        <v>0</v>
      </c>
      <c r="J18" s="107">
        <f>'CUOTA ARTESANAL'!G17</f>
        <v>134.19999999999999</v>
      </c>
      <c r="K18" s="107">
        <f>'CUOTA ARTESANAL'!H17</f>
        <v>0</v>
      </c>
      <c r="L18" s="107">
        <f>'CUOTA ARTESANAL'!I17</f>
        <v>134.19999999999999</v>
      </c>
      <c r="M18" s="108">
        <f>'CUOTA ARTESANAL'!J17</f>
        <v>0</v>
      </c>
      <c r="N18" s="15" t="str">
        <f>'CUOTA ARTESANAL'!K17</f>
        <v>-</v>
      </c>
      <c r="O18" s="15">
        <f>'RESUMEN '!$B$3</f>
        <v>45006</v>
      </c>
      <c r="P18" s="5">
        <v>2023</v>
      </c>
      <c r="Q18" s="5"/>
    </row>
    <row r="19" spans="1:17" x14ac:dyDescent="0.2">
      <c r="A19" s="5" t="s">
        <v>43</v>
      </c>
      <c r="B19" s="5" t="s">
        <v>75</v>
      </c>
      <c r="C19" s="5" t="s">
        <v>85</v>
      </c>
      <c r="D19" s="5" t="s">
        <v>86</v>
      </c>
      <c r="E19" s="106" t="str">
        <f>'CUOTA ARTESANAL'!C16</f>
        <v>ISLA TABON</v>
      </c>
      <c r="F19" s="106" t="s">
        <v>82</v>
      </c>
      <c r="G19" s="106" t="s">
        <v>81</v>
      </c>
      <c r="H19" s="107">
        <f>'CUOTA ARTESANAL'!L16</f>
        <v>134.19999999999999</v>
      </c>
      <c r="I19" s="107">
        <f>'CUOTA ARTESANAL'!M16</f>
        <v>0</v>
      </c>
      <c r="J19" s="107">
        <f>'CUOTA ARTESANAL'!N16</f>
        <v>134.19999999999999</v>
      </c>
      <c r="K19" s="107">
        <f>'CUOTA ARTESANAL'!O16</f>
        <v>0</v>
      </c>
      <c r="L19" s="107">
        <f>'CUOTA ARTESANAL'!P16</f>
        <v>134.19999999999999</v>
      </c>
      <c r="M19" s="108">
        <f>'CUOTA ARTESANAL'!Q16</f>
        <v>0</v>
      </c>
      <c r="N19" s="15" t="s">
        <v>83</v>
      </c>
      <c r="O19" s="15">
        <f>'RESUMEN '!$B$3</f>
        <v>45006</v>
      </c>
      <c r="P19" s="5">
        <v>2023</v>
      </c>
      <c r="Q19" s="5"/>
    </row>
    <row r="20" spans="1:17" x14ac:dyDescent="0.2">
      <c r="A20" s="5" t="s">
        <v>43</v>
      </c>
      <c r="B20" s="5" t="s">
        <v>75</v>
      </c>
      <c r="C20" s="5" t="s">
        <v>85</v>
      </c>
      <c r="D20" s="5" t="s">
        <v>86</v>
      </c>
      <c r="E20" s="106" t="str">
        <f>'CUOTA ARTESANAL'!C18</f>
        <v>RESIDUAL</v>
      </c>
      <c r="F20" s="106" t="s">
        <v>78</v>
      </c>
      <c r="G20" s="106" t="s">
        <v>79</v>
      </c>
      <c r="H20" s="107">
        <f>'CUOTA ARTESANAL'!E18</f>
        <v>12.08</v>
      </c>
      <c r="I20" s="107">
        <f>'CUOTA ARTESANAL'!F18</f>
        <v>0</v>
      </c>
      <c r="J20" s="107">
        <f>'CUOTA ARTESANAL'!G18</f>
        <v>12.08</v>
      </c>
      <c r="K20" s="107">
        <f>'CUOTA ARTESANAL'!H18</f>
        <v>0</v>
      </c>
      <c r="L20" s="107">
        <f>'CUOTA ARTESANAL'!I18</f>
        <v>12.08</v>
      </c>
      <c r="M20" s="108">
        <f>'CUOTA ARTESANAL'!J18</f>
        <v>0</v>
      </c>
      <c r="N20" s="15" t="str">
        <f>'CUOTA ARTESANAL'!K18</f>
        <v>-</v>
      </c>
      <c r="O20" s="15">
        <f>'RESUMEN '!$B$3</f>
        <v>45006</v>
      </c>
      <c r="P20" s="5">
        <v>2023</v>
      </c>
      <c r="Q20" s="5"/>
    </row>
    <row r="21" spans="1:17" x14ac:dyDescent="0.2">
      <c r="A21" s="5" t="s">
        <v>43</v>
      </c>
      <c r="B21" s="5" t="s">
        <v>75</v>
      </c>
      <c r="C21" s="5" t="s">
        <v>85</v>
      </c>
      <c r="D21" s="5" t="s">
        <v>86</v>
      </c>
      <c r="E21" s="106" t="str">
        <f>'CUOTA ARTESANAL'!C18</f>
        <v>RESIDUAL</v>
      </c>
      <c r="F21" s="106" t="s">
        <v>80</v>
      </c>
      <c r="G21" s="106" t="s">
        <v>81</v>
      </c>
      <c r="H21" s="107">
        <f>'CUOTA ARTESANAL'!E19</f>
        <v>1.34</v>
      </c>
      <c r="I21" s="107">
        <f>'CUOTA ARTESANAL'!F19</f>
        <v>0</v>
      </c>
      <c r="J21" s="107">
        <f>'CUOTA ARTESANAL'!G19</f>
        <v>13.42</v>
      </c>
      <c r="K21" s="107">
        <f>'CUOTA ARTESANAL'!H19</f>
        <v>0</v>
      </c>
      <c r="L21" s="107">
        <f>'CUOTA ARTESANAL'!I19</f>
        <v>13.42</v>
      </c>
      <c r="M21" s="108">
        <f>'CUOTA ARTESANAL'!J19</f>
        <v>0</v>
      </c>
      <c r="N21" s="15" t="str">
        <f>'CUOTA ARTESANAL'!K19</f>
        <v>-</v>
      </c>
      <c r="O21" s="15">
        <f>'RESUMEN '!$B$3</f>
        <v>45006</v>
      </c>
      <c r="P21" s="5">
        <v>2023</v>
      </c>
      <c r="Q21" s="5"/>
    </row>
    <row r="22" spans="1:17" x14ac:dyDescent="0.2">
      <c r="A22" s="5" t="s">
        <v>43</v>
      </c>
      <c r="B22" s="5" t="s">
        <v>75</v>
      </c>
      <c r="C22" s="5" t="s">
        <v>85</v>
      </c>
      <c r="D22" s="5" t="s">
        <v>86</v>
      </c>
      <c r="E22" s="106" t="str">
        <f>'CUOTA ARTESANAL'!C18</f>
        <v>RESIDUAL</v>
      </c>
      <c r="F22" s="106" t="s">
        <v>82</v>
      </c>
      <c r="G22" s="106" t="s">
        <v>81</v>
      </c>
      <c r="H22" s="107">
        <f>'CUOTA ARTESANAL'!L18</f>
        <v>13.42</v>
      </c>
      <c r="I22" s="107">
        <f>'CUOTA ARTESANAL'!M18</f>
        <v>0</v>
      </c>
      <c r="J22" s="107">
        <f>'CUOTA ARTESANAL'!N18</f>
        <v>13.42</v>
      </c>
      <c r="K22" s="107">
        <f>'CUOTA ARTESANAL'!O18</f>
        <v>0</v>
      </c>
      <c r="L22" s="107">
        <f>'CUOTA ARTESANAL'!P18</f>
        <v>13.42</v>
      </c>
      <c r="M22" s="108">
        <f>'CUOTA ARTESANAL'!Q18</f>
        <v>0</v>
      </c>
      <c r="N22" s="15" t="s">
        <v>83</v>
      </c>
      <c r="O22" s="15">
        <f>'RESUMEN '!$B$3</f>
        <v>45006</v>
      </c>
      <c r="P22" s="5">
        <v>2023</v>
      </c>
      <c r="Q22" s="5"/>
    </row>
    <row r="23" spans="1:17" x14ac:dyDescent="0.2">
      <c r="A23" s="5" t="s">
        <v>43</v>
      </c>
      <c r="B23" s="5" t="s">
        <v>75</v>
      </c>
      <c r="C23" s="5" t="s">
        <v>87</v>
      </c>
      <c r="D23" s="5" t="s">
        <v>14</v>
      </c>
      <c r="E23" s="106" t="s">
        <v>10</v>
      </c>
      <c r="F23" s="106" t="s">
        <v>82</v>
      </c>
      <c r="G23" s="106" t="s">
        <v>81</v>
      </c>
      <c r="H23" s="107">
        <f>'CUOTA ARTESANAL'!E20</f>
        <v>14</v>
      </c>
      <c r="I23" s="107">
        <f>'CUOTA ARTESANAL'!F20</f>
        <v>0</v>
      </c>
      <c r="J23" s="107">
        <f>'CUOTA ARTESANAL'!G20</f>
        <v>14</v>
      </c>
      <c r="K23" s="107">
        <f>'CUOTA ARTESANAL'!H20</f>
        <v>0</v>
      </c>
      <c r="L23" s="107">
        <f>'CUOTA ARTESANAL'!I20</f>
        <v>14</v>
      </c>
      <c r="M23" s="108">
        <f>'CUOTA ARTESANAL'!J20</f>
        <v>0</v>
      </c>
      <c r="N23" s="15" t="str">
        <f>'CUOTA ARTESANAL'!K20</f>
        <v>-</v>
      </c>
      <c r="O23" s="15">
        <f>'RESUMEN '!$B$3</f>
        <v>45006</v>
      </c>
      <c r="P23" s="5">
        <v>2023</v>
      </c>
      <c r="Q23" s="5"/>
    </row>
    <row r="24" spans="1:17" x14ac:dyDescent="0.2">
      <c r="A24" s="20" t="s">
        <v>43</v>
      </c>
      <c r="B24" s="20" t="s">
        <v>75</v>
      </c>
      <c r="C24" s="20" t="s">
        <v>87</v>
      </c>
      <c r="D24" s="20" t="s">
        <v>88</v>
      </c>
      <c r="E24" s="20" t="s">
        <v>89</v>
      </c>
      <c r="F24" s="20" t="s">
        <v>82</v>
      </c>
      <c r="G24" s="20" t="s">
        <v>81</v>
      </c>
      <c r="H24" s="21">
        <f>'CUOTA ARTESANAL'!E21</f>
        <v>699.99999999999989</v>
      </c>
      <c r="I24" s="21">
        <f>'CUOTA ARTESANAL'!F21</f>
        <v>-69.05</v>
      </c>
      <c r="J24" s="21">
        <f>'CUOTA ARTESANAL'!G21</f>
        <v>630.94999999999993</v>
      </c>
      <c r="K24" s="21">
        <f>'CUOTA ARTESANAL'!H21</f>
        <v>50.542999999999999</v>
      </c>
      <c r="L24" s="21">
        <f>'CUOTA ARTESANAL'!I21</f>
        <v>580.40699999999993</v>
      </c>
      <c r="M24" s="22">
        <f>'CUOTA ARTESANAL'!J21</f>
        <v>8.0106189079958798E-2</v>
      </c>
      <c r="N24" s="23" t="str">
        <f>'CUOTA ARTESANAL'!K21</f>
        <v>-</v>
      </c>
      <c r="O24" s="23">
        <f>'RESUMEN '!$B$3</f>
        <v>45006</v>
      </c>
      <c r="P24" s="5">
        <v>2023</v>
      </c>
      <c r="Q24" s="5"/>
    </row>
    <row r="25" spans="1:17" x14ac:dyDescent="0.2">
      <c r="A25" s="5" t="s">
        <v>43</v>
      </c>
      <c r="B25" s="5" t="s">
        <v>75</v>
      </c>
      <c r="C25" s="5" t="s">
        <v>90</v>
      </c>
      <c r="D25" s="5" t="s">
        <v>91</v>
      </c>
      <c r="E25" s="109" t="str">
        <f>'CUOTA LTP'!C6</f>
        <v xml:space="preserve">NAKAL SpA </v>
      </c>
      <c r="F25" s="109" t="s">
        <v>78</v>
      </c>
      <c r="G25" s="109" t="s">
        <v>79</v>
      </c>
      <c r="H25" s="110">
        <f>'CUOTA LTP'!E6</f>
        <v>1.76362</v>
      </c>
      <c r="I25" s="110">
        <f>'CUOTA LTP'!F6</f>
        <v>0</v>
      </c>
      <c r="J25" s="110">
        <f>'CUOTA LTP'!G6</f>
        <v>1.76362</v>
      </c>
      <c r="K25" s="110">
        <f>'CUOTA LTP'!H6</f>
        <v>0</v>
      </c>
      <c r="L25" s="110">
        <f>'CUOTA LTP'!I6</f>
        <v>1.76362</v>
      </c>
      <c r="M25" s="111">
        <f>'CUOTA LTP'!J6</f>
        <v>0</v>
      </c>
      <c r="N25" s="15" t="s">
        <v>83</v>
      </c>
      <c r="O25" s="15">
        <f>'RESUMEN '!$B$3</f>
        <v>45006</v>
      </c>
      <c r="P25" s="5">
        <v>2023</v>
      </c>
      <c r="Q25" s="5"/>
    </row>
    <row r="26" spans="1:17" x14ac:dyDescent="0.2">
      <c r="A26" s="5" t="s">
        <v>43</v>
      </c>
      <c r="B26" s="5" t="s">
        <v>75</v>
      </c>
      <c r="C26" s="5" t="s">
        <v>90</v>
      </c>
      <c r="D26" s="5" t="s">
        <v>91</v>
      </c>
      <c r="E26" s="109" t="str">
        <f>'CUOTA LTP'!C6</f>
        <v xml:space="preserve">NAKAL SpA </v>
      </c>
      <c r="F26" s="109" t="s">
        <v>80</v>
      </c>
      <c r="G26" s="109" t="s">
        <v>81</v>
      </c>
      <c r="H26" s="110">
        <f>'CUOTA LTP'!E7</f>
        <v>0.19596000000000002</v>
      </c>
      <c r="I26" s="110">
        <f>'CUOTA LTP'!F7</f>
        <v>0</v>
      </c>
      <c r="J26" s="110">
        <f>'CUOTA LTP'!G7</f>
        <v>1.9595799999999999</v>
      </c>
      <c r="K26" s="110">
        <f>'CUOTA LTP'!H7</f>
        <v>0</v>
      </c>
      <c r="L26" s="110">
        <f>'CUOTA LTP'!I7</f>
        <v>1.9595799999999999</v>
      </c>
      <c r="M26" s="111">
        <f>'CUOTA LTP'!J7</f>
        <v>0</v>
      </c>
      <c r="N26" s="15" t="s">
        <v>83</v>
      </c>
      <c r="O26" s="15">
        <f>'RESUMEN '!$B$3</f>
        <v>45006</v>
      </c>
      <c r="P26" s="5">
        <v>2023</v>
      </c>
      <c r="Q26" s="5"/>
    </row>
    <row r="27" spans="1:17" x14ac:dyDescent="0.2">
      <c r="A27" s="5" t="s">
        <v>43</v>
      </c>
      <c r="B27" s="5" t="s">
        <v>75</v>
      </c>
      <c r="C27" s="5" t="s">
        <v>90</v>
      </c>
      <c r="D27" s="5" t="s">
        <v>91</v>
      </c>
      <c r="E27" s="109" t="str">
        <f>'CUOTA LTP'!C6</f>
        <v xml:space="preserve">NAKAL SpA </v>
      </c>
      <c r="F27" s="109" t="s">
        <v>82</v>
      </c>
      <c r="G27" s="109" t="s">
        <v>81</v>
      </c>
      <c r="H27" s="110">
        <f>'CUOTA LTP'!K6</f>
        <v>1.9595799999999999</v>
      </c>
      <c r="I27" s="110">
        <f>'CUOTA LTP'!L6</f>
        <v>0</v>
      </c>
      <c r="J27" s="110">
        <f>'CUOTA LTP'!M6</f>
        <v>1.9595799999999999</v>
      </c>
      <c r="K27" s="110">
        <f>'CUOTA LTP'!N6</f>
        <v>0</v>
      </c>
      <c r="L27" s="110">
        <f>'CUOTA LTP'!O6</f>
        <v>1.9595799999999999</v>
      </c>
      <c r="M27" s="111">
        <f>'CUOTA LTP'!P6</f>
        <v>0</v>
      </c>
      <c r="N27" s="15" t="s">
        <v>83</v>
      </c>
      <c r="O27" s="15">
        <f>'RESUMEN '!$B$3</f>
        <v>45006</v>
      </c>
      <c r="P27" s="5">
        <v>2023</v>
      </c>
      <c r="Q27" s="5"/>
    </row>
    <row r="28" spans="1:17" x14ac:dyDescent="0.2">
      <c r="A28" s="5" t="s">
        <v>43</v>
      </c>
      <c r="B28" s="5" t="s">
        <v>75</v>
      </c>
      <c r="C28" s="5" t="s">
        <v>90</v>
      </c>
      <c r="D28" s="5" t="s">
        <v>91</v>
      </c>
      <c r="E28" s="109" t="str">
        <f>'CUOTA LTP'!C8</f>
        <v>ANTARTIC SEAFOOD S.A.</v>
      </c>
      <c r="F28" s="109" t="s">
        <v>78</v>
      </c>
      <c r="G28" s="109" t="s">
        <v>79</v>
      </c>
      <c r="H28" s="110">
        <f>'CUOTA LTP'!E8</f>
        <v>6.5141499999999999</v>
      </c>
      <c r="I28" s="110">
        <f>'CUOTA LTP'!F8</f>
        <v>0</v>
      </c>
      <c r="J28" s="110">
        <f>'CUOTA LTP'!G8</f>
        <v>6.5141499999999999</v>
      </c>
      <c r="K28" s="110">
        <f>'CUOTA LTP'!H8</f>
        <v>0</v>
      </c>
      <c r="L28" s="110">
        <f>'CUOTA LTP'!I8</f>
        <v>6.5141499999999999</v>
      </c>
      <c r="M28" s="111">
        <f>'CUOTA LTP'!J8</f>
        <v>0</v>
      </c>
      <c r="N28" s="15" t="s">
        <v>83</v>
      </c>
      <c r="O28" s="15">
        <f>'RESUMEN '!$B$3</f>
        <v>45006</v>
      </c>
      <c r="P28" s="5">
        <v>2023</v>
      </c>
      <c r="Q28" s="5"/>
    </row>
    <row r="29" spans="1:17" x14ac:dyDescent="0.2">
      <c r="A29" s="5" t="s">
        <v>43</v>
      </c>
      <c r="B29" s="5" t="s">
        <v>75</v>
      </c>
      <c r="C29" s="5" t="s">
        <v>90</v>
      </c>
      <c r="D29" s="5" t="s">
        <v>91</v>
      </c>
      <c r="E29" s="109" t="str">
        <f>'CUOTA LTP'!C8</f>
        <v>ANTARTIC SEAFOOD S.A.</v>
      </c>
      <c r="F29" s="109" t="s">
        <v>80</v>
      </c>
      <c r="G29" s="109" t="s">
        <v>81</v>
      </c>
      <c r="H29" s="110">
        <f>'CUOTA LTP'!E9</f>
        <v>0.72379000000000004</v>
      </c>
      <c r="I29" s="110">
        <f>'CUOTA LTP'!F9</f>
        <v>0</v>
      </c>
      <c r="J29" s="110">
        <f>'CUOTA LTP'!G9</f>
        <v>7.23794</v>
      </c>
      <c r="K29" s="110">
        <f>'CUOTA LTP'!H9</f>
        <v>0</v>
      </c>
      <c r="L29" s="110">
        <f>'CUOTA LTP'!I9</f>
        <v>7.23794</v>
      </c>
      <c r="M29" s="111">
        <f>'CUOTA LTP'!J9</f>
        <v>0</v>
      </c>
      <c r="N29" s="15" t="s">
        <v>83</v>
      </c>
      <c r="O29" s="15">
        <f>'RESUMEN '!$B$3</f>
        <v>45006</v>
      </c>
      <c r="P29" s="5">
        <v>2023</v>
      </c>
      <c r="Q29" s="5"/>
    </row>
    <row r="30" spans="1:17" x14ac:dyDescent="0.2">
      <c r="A30" s="5" t="s">
        <v>43</v>
      </c>
      <c r="B30" s="5" t="s">
        <v>75</v>
      </c>
      <c r="C30" s="5" t="s">
        <v>90</v>
      </c>
      <c r="D30" s="5" t="s">
        <v>91</v>
      </c>
      <c r="E30" s="109" t="str">
        <f>'CUOTA LTP'!C8</f>
        <v>ANTARTIC SEAFOOD S.A.</v>
      </c>
      <c r="F30" s="109" t="s">
        <v>82</v>
      </c>
      <c r="G30" s="109" t="s">
        <v>81</v>
      </c>
      <c r="H30" s="110">
        <f>'CUOTA LTP'!K8</f>
        <v>7.23794</v>
      </c>
      <c r="I30" s="110">
        <f>'CUOTA LTP'!L8</f>
        <v>0</v>
      </c>
      <c r="J30" s="110">
        <f>'CUOTA LTP'!M8</f>
        <v>7.23794</v>
      </c>
      <c r="K30" s="110">
        <f>'CUOTA LTP'!N8</f>
        <v>0</v>
      </c>
      <c r="L30" s="110">
        <f>'CUOTA LTP'!O8</f>
        <v>7.23794</v>
      </c>
      <c r="M30" s="111">
        <f>'CUOTA LTP'!P8</f>
        <v>0</v>
      </c>
      <c r="N30" s="15" t="s">
        <v>83</v>
      </c>
      <c r="O30" s="15">
        <f>'RESUMEN '!$B$3</f>
        <v>45006</v>
      </c>
      <c r="P30" s="5">
        <v>2023</v>
      </c>
      <c r="Q30" s="5"/>
    </row>
    <row r="31" spans="1:17" x14ac:dyDescent="0.2">
      <c r="A31" s="5" t="s">
        <v>43</v>
      </c>
      <c r="B31" s="5" t="s">
        <v>75</v>
      </c>
      <c r="C31" s="5" t="s">
        <v>90</v>
      </c>
      <c r="D31" s="5" t="s">
        <v>91</v>
      </c>
      <c r="E31" s="109" t="str">
        <f>'CUOTA LTP'!C10</f>
        <v>BRACPESCA S.A.</v>
      </c>
      <c r="F31" s="109" t="s">
        <v>78</v>
      </c>
      <c r="G31" s="109" t="s">
        <v>79</v>
      </c>
      <c r="H31" s="110">
        <f>'CUOTA LTP'!E10</f>
        <v>12.97949</v>
      </c>
      <c r="I31" s="110">
        <f>'CUOTA LTP'!F10</f>
        <v>0</v>
      </c>
      <c r="J31" s="110">
        <f>'CUOTA LTP'!G10</f>
        <v>12.97949</v>
      </c>
      <c r="K31" s="110">
        <f>'CUOTA LTP'!H10</f>
        <v>0</v>
      </c>
      <c r="L31" s="110">
        <f>'CUOTA LTP'!I10</f>
        <v>12.97949</v>
      </c>
      <c r="M31" s="111">
        <f>'CUOTA LTP'!J10</f>
        <v>0</v>
      </c>
      <c r="N31" s="15" t="s">
        <v>83</v>
      </c>
      <c r="O31" s="15">
        <f>'RESUMEN '!$B$3</f>
        <v>45006</v>
      </c>
      <c r="P31" s="5">
        <v>2023</v>
      </c>
      <c r="Q31" s="5"/>
    </row>
    <row r="32" spans="1:17" x14ac:dyDescent="0.2">
      <c r="A32" s="5" t="s">
        <v>43</v>
      </c>
      <c r="B32" s="5" t="s">
        <v>75</v>
      </c>
      <c r="C32" s="5" t="s">
        <v>90</v>
      </c>
      <c r="D32" s="5" t="s">
        <v>91</v>
      </c>
      <c r="E32" s="109" t="str">
        <f>'CUOTA LTP'!C10</f>
        <v>BRACPESCA S.A.</v>
      </c>
      <c r="F32" s="109" t="s">
        <v>80</v>
      </c>
      <c r="G32" s="109" t="s">
        <v>81</v>
      </c>
      <c r="H32" s="110">
        <f>'CUOTA LTP'!E11</f>
        <v>1.44217</v>
      </c>
      <c r="I32" s="110">
        <f>'CUOTA LTP'!F11</f>
        <v>0</v>
      </c>
      <c r="J32" s="110">
        <f>'CUOTA LTP'!G11</f>
        <v>14.421659999999999</v>
      </c>
      <c r="K32" s="110">
        <f>'CUOTA LTP'!H11</f>
        <v>0</v>
      </c>
      <c r="L32" s="110">
        <f>'CUOTA LTP'!I11</f>
        <v>14.421659999999999</v>
      </c>
      <c r="M32" s="111">
        <f>'CUOTA LTP'!J11</f>
        <v>0</v>
      </c>
      <c r="N32" s="15" t="s">
        <v>83</v>
      </c>
      <c r="O32" s="15">
        <f>'RESUMEN '!$B$3</f>
        <v>45006</v>
      </c>
      <c r="P32" s="5">
        <v>2023</v>
      </c>
      <c r="Q32" s="5"/>
    </row>
    <row r="33" spans="1:17" x14ac:dyDescent="0.2">
      <c r="A33" s="5" t="s">
        <v>43</v>
      </c>
      <c r="B33" s="5" t="s">
        <v>75</v>
      </c>
      <c r="C33" s="5" t="s">
        <v>90</v>
      </c>
      <c r="D33" s="5" t="s">
        <v>91</v>
      </c>
      <c r="E33" s="109" t="str">
        <f>'CUOTA LTP'!C10</f>
        <v>BRACPESCA S.A.</v>
      </c>
      <c r="F33" s="109" t="s">
        <v>82</v>
      </c>
      <c r="G33" s="109" t="s">
        <v>81</v>
      </c>
      <c r="H33" s="110">
        <f>'CUOTA LTP'!K10</f>
        <v>14.421659999999999</v>
      </c>
      <c r="I33" s="110">
        <f>'CUOTA LTP'!L10</f>
        <v>0</v>
      </c>
      <c r="J33" s="110">
        <f>'CUOTA LTP'!M10</f>
        <v>14.421659999999999</v>
      </c>
      <c r="K33" s="110">
        <f>'CUOTA LTP'!N10</f>
        <v>0</v>
      </c>
      <c r="L33" s="110">
        <f>'CUOTA LTP'!O10</f>
        <v>14.421659999999999</v>
      </c>
      <c r="M33" s="111">
        <f>'CUOTA LTP'!P10</f>
        <v>0</v>
      </c>
      <c r="N33" s="15" t="s">
        <v>83</v>
      </c>
      <c r="O33" s="15">
        <f>'RESUMEN '!$B$3</f>
        <v>45006</v>
      </c>
      <c r="P33" s="5">
        <v>2023</v>
      </c>
      <c r="Q33" s="5"/>
    </row>
    <row r="34" spans="1:17" x14ac:dyDescent="0.2">
      <c r="A34" s="5" t="s">
        <v>43</v>
      </c>
      <c r="B34" s="5" t="s">
        <v>75</v>
      </c>
      <c r="C34" s="5" t="s">
        <v>90</v>
      </c>
      <c r="D34" s="5" t="s">
        <v>91</v>
      </c>
      <c r="E34" s="109" t="str">
        <f>'CUOTA LTP'!C12</f>
        <v>ISLADAMAS S.A. PESQ.</v>
      </c>
      <c r="F34" s="109" t="s">
        <v>78</v>
      </c>
      <c r="G34" s="109" t="s">
        <v>79</v>
      </c>
      <c r="H34" s="110">
        <f>'CUOTA LTP'!E12</f>
        <v>5.6833400000000003</v>
      </c>
      <c r="I34" s="110">
        <f>'CUOTA LTP'!F12</f>
        <v>0</v>
      </c>
      <c r="J34" s="110">
        <f>'CUOTA LTP'!G12</f>
        <v>5.6833400000000003</v>
      </c>
      <c r="K34" s="110">
        <f>'CUOTA LTP'!H12</f>
        <v>0</v>
      </c>
      <c r="L34" s="110">
        <f>'CUOTA LTP'!I12</f>
        <v>5.6833400000000003</v>
      </c>
      <c r="M34" s="111">
        <f>'CUOTA LTP'!J12</f>
        <v>0</v>
      </c>
      <c r="N34" s="15" t="s">
        <v>83</v>
      </c>
      <c r="O34" s="15">
        <f>'RESUMEN '!$B$3</f>
        <v>45006</v>
      </c>
      <c r="P34" s="5">
        <v>2023</v>
      </c>
      <c r="Q34" s="5"/>
    </row>
    <row r="35" spans="1:17" x14ac:dyDescent="0.2">
      <c r="A35" s="5" t="s">
        <v>43</v>
      </c>
      <c r="B35" s="5" t="s">
        <v>75</v>
      </c>
      <c r="C35" s="5" t="s">
        <v>90</v>
      </c>
      <c r="D35" s="5" t="s">
        <v>91</v>
      </c>
      <c r="E35" s="109" t="str">
        <f>'CUOTA LTP'!C12</f>
        <v>ISLADAMAS S.A. PESQ.</v>
      </c>
      <c r="F35" s="109" t="s">
        <v>80</v>
      </c>
      <c r="G35" s="109" t="s">
        <v>81</v>
      </c>
      <c r="H35" s="110">
        <f>'CUOTA LTP'!E13</f>
        <v>0.63148000000000004</v>
      </c>
      <c r="I35" s="110">
        <f>'CUOTA LTP'!F13</f>
        <v>0</v>
      </c>
      <c r="J35" s="110">
        <f>'CUOTA LTP'!G13</f>
        <v>6.3148200000000001</v>
      </c>
      <c r="K35" s="110">
        <f>'CUOTA LTP'!H13</f>
        <v>0</v>
      </c>
      <c r="L35" s="110">
        <f>'CUOTA LTP'!I13</f>
        <v>6.3148200000000001</v>
      </c>
      <c r="M35" s="111">
        <f>'CUOTA LTP'!J13</f>
        <v>0</v>
      </c>
      <c r="N35" s="15" t="s">
        <v>83</v>
      </c>
      <c r="O35" s="15">
        <f>'RESUMEN '!$B$3</f>
        <v>45006</v>
      </c>
      <c r="P35" s="5">
        <v>2023</v>
      </c>
      <c r="Q35" s="5"/>
    </row>
    <row r="36" spans="1:17" x14ac:dyDescent="0.2">
      <c r="A36" s="5" t="s">
        <v>43</v>
      </c>
      <c r="B36" s="5" t="s">
        <v>75</v>
      </c>
      <c r="C36" s="5" t="s">
        <v>90</v>
      </c>
      <c r="D36" s="5" t="s">
        <v>91</v>
      </c>
      <c r="E36" s="109" t="str">
        <f>'CUOTA LTP'!C12</f>
        <v>ISLADAMAS S.A. PESQ.</v>
      </c>
      <c r="F36" s="109" t="s">
        <v>82</v>
      </c>
      <c r="G36" s="109" t="s">
        <v>81</v>
      </c>
      <c r="H36" s="110">
        <f>'CUOTA LTP'!K12</f>
        <v>6.3148200000000001</v>
      </c>
      <c r="I36" s="110">
        <f>'CUOTA LTP'!L12</f>
        <v>0</v>
      </c>
      <c r="J36" s="110">
        <f>'CUOTA LTP'!M12</f>
        <v>6.3148200000000001</v>
      </c>
      <c r="K36" s="110">
        <f>'CUOTA LTP'!N12</f>
        <v>0</v>
      </c>
      <c r="L36" s="110">
        <f>'CUOTA LTP'!O12</f>
        <v>6.3148200000000001</v>
      </c>
      <c r="M36" s="111">
        <f>'CUOTA LTP'!P12</f>
        <v>0</v>
      </c>
      <c r="N36" s="15" t="s">
        <v>83</v>
      </c>
      <c r="O36" s="15">
        <f>'RESUMEN '!$B$3</f>
        <v>45006</v>
      </c>
      <c r="P36" s="5">
        <v>2023</v>
      </c>
      <c r="Q36" s="5"/>
    </row>
    <row r="37" spans="1:17" x14ac:dyDescent="0.2">
      <c r="A37" s="5" t="s">
        <v>43</v>
      </c>
      <c r="B37" s="5" t="s">
        <v>75</v>
      </c>
      <c r="C37" s="5" t="s">
        <v>90</v>
      </c>
      <c r="D37" s="5" t="s">
        <v>91</v>
      </c>
      <c r="E37" s="109" t="str">
        <f>'CUOTA LTP'!C14</f>
        <v>QUINTERO S.A. PESQ.</v>
      </c>
      <c r="F37" s="109" t="s">
        <v>78</v>
      </c>
      <c r="G37" s="109" t="s">
        <v>79</v>
      </c>
      <c r="H37" s="110">
        <f>'CUOTA LTP'!E14</f>
        <v>4.6710000000000002E-2</v>
      </c>
      <c r="I37" s="110">
        <f>'CUOTA LTP'!F14</f>
        <v>0</v>
      </c>
      <c r="J37" s="110">
        <f>'CUOTA LTP'!G14</f>
        <v>4.6710000000000002E-2</v>
      </c>
      <c r="K37" s="110">
        <f>'CUOTA LTP'!H14</f>
        <v>0</v>
      </c>
      <c r="L37" s="110">
        <f>'CUOTA LTP'!I14</f>
        <v>4.6710000000000002E-2</v>
      </c>
      <c r="M37" s="111">
        <f>'CUOTA LTP'!J14</f>
        <v>0</v>
      </c>
      <c r="N37" s="15" t="s">
        <v>83</v>
      </c>
      <c r="O37" s="15">
        <f>'RESUMEN '!$B$3</f>
        <v>45006</v>
      </c>
      <c r="P37" s="5">
        <v>2023</v>
      </c>
      <c r="Q37" s="5"/>
    </row>
    <row r="38" spans="1:17" x14ac:dyDescent="0.2">
      <c r="A38" s="5" t="s">
        <v>43</v>
      </c>
      <c r="B38" s="5" t="s">
        <v>75</v>
      </c>
      <c r="C38" s="5" t="s">
        <v>90</v>
      </c>
      <c r="D38" s="5" t="s">
        <v>91</v>
      </c>
      <c r="E38" s="109" t="str">
        <f>'CUOTA LTP'!C14</f>
        <v>QUINTERO S.A. PESQ.</v>
      </c>
      <c r="F38" s="109" t="s">
        <v>80</v>
      </c>
      <c r="G38" s="109" t="s">
        <v>81</v>
      </c>
      <c r="H38" s="110">
        <f>'CUOTA LTP'!E15</f>
        <v>5.1900000000000002E-3</v>
      </c>
      <c r="I38" s="110">
        <f>'CUOTA LTP'!F15</f>
        <v>0</v>
      </c>
      <c r="J38" s="110">
        <f>'CUOTA LTP'!G15</f>
        <v>5.1900000000000002E-2</v>
      </c>
      <c r="K38" s="110">
        <f>'CUOTA LTP'!H15</f>
        <v>0</v>
      </c>
      <c r="L38" s="110">
        <f>'CUOTA LTP'!I15</f>
        <v>5.1900000000000002E-2</v>
      </c>
      <c r="M38" s="111">
        <f>'CUOTA LTP'!J15</f>
        <v>0</v>
      </c>
      <c r="N38" s="15" t="s">
        <v>83</v>
      </c>
      <c r="O38" s="15">
        <f>'RESUMEN '!$B$3</f>
        <v>45006</v>
      </c>
      <c r="P38" s="5">
        <v>2023</v>
      </c>
      <c r="Q38" s="5"/>
    </row>
    <row r="39" spans="1:17" x14ac:dyDescent="0.2">
      <c r="A39" s="5" t="s">
        <v>43</v>
      </c>
      <c r="B39" s="5" t="s">
        <v>75</v>
      </c>
      <c r="C39" s="5" t="s">
        <v>90</v>
      </c>
      <c r="D39" s="5" t="s">
        <v>91</v>
      </c>
      <c r="E39" s="109" t="str">
        <f>'CUOTA LTP'!C14</f>
        <v>QUINTERO S.A. PESQ.</v>
      </c>
      <c r="F39" s="109" t="s">
        <v>82</v>
      </c>
      <c r="G39" s="109" t="s">
        <v>81</v>
      </c>
      <c r="H39" s="110">
        <f>'CUOTA LTP'!K14</f>
        <v>5.1900000000000002E-2</v>
      </c>
      <c r="I39" s="110">
        <f>'CUOTA LTP'!L14</f>
        <v>0</v>
      </c>
      <c r="J39" s="110">
        <f>'CUOTA LTP'!M14</f>
        <v>5.1900000000000002E-2</v>
      </c>
      <c r="K39" s="110">
        <f>'CUOTA LTP'!N14</f>
        <v>0</v>
      </c>
      <c r="L39" s="110">
        <f>'CUOTA LTP'!O14</f>
        <v>5.1900000000000002E-2</v>
      </c>
      <c r="M39" s="111">
        <f>'CUOTA LTP'!P14</f>
        <v>0</v>
      </c>
      <c r="N39" s="15" t="s">
        <v>83</v>
      </c>
      <c r="O39" s="15">
        <f>'RESUMEN '!$B$3</f>
        <v>45006</v>
      </c>
      <c r="P39" s="5">
        <v>2023</v>
      </c>
      <c r="Q39" s="5"/>
    </row>
    <row r="40" spans="1:17" x14ac:dyDescent="0.2">
      <c r="A40" s="5" t="s">
        <v>43</v>
      </c>
      <c r="B40" s="5" t="s">
        <v>75</v>
      </c>
      <c r="C40" s="5" t="s">
        <v>90</v>
      </c>
      <c r="D40" s="5" t="s">
        <v>91</v>
      </c>
      <c r="E40" s="109" t="str">
        <f>'CUOTA LTP'!C16</f>
        <v>ZUÑIGA ROMERO GONZALO</v>
      </c>
      <c r="F40" s="109" t="s">
        <v>78</v>
      </c>
      <c r="G40" s="109" t="s">
        <v>79</v>
      </c>
      <c r="H40" s="110">
        <f>'CUOTA LTP'!E16</f>
        <v>1.269E-2</v>
      </c>
      <c r="I40" s="110">
        <f>'CUOTA LTP'!F16</f>
        <v>0</v>
      </c>
      <c r="J40" s="110">
        <f>'CUOTA LTP'!G16</f>
        <v>1.269E-2</v>
      </c>
      <c r="K40" s="110">
        <f>'CUOTA LTP'!H16</f>
        <v>0</v>
      </c>
      <c r="L40" s="110">
        <f>'CUOTA LTP'!I16</f>
        <v>1.269E-2</v>
      </c>
      <c r="M40" s="111">
        <f>'CUOTA LTP'!J16</f>
        <v>0</v>
      </c>
      <c r="N40" s="15" t="s">
        <v>83</v>
      </c>
      <c r="O40" s="15">
        <f>'RESUMEN '!$B$3</f>
        <v>45006</v>
      </c>
      <c r="P40" s="5">
        <v>2023</v>
      </c>
      <c r="Q40" s="5"/>
    </row>
    <row r="41" spans="1:17" x14ac:dyDescent="0.2">
      <c r="A41" s="5" t="s">
        <v>43</v>
      </c>
      <c r="B41" s="5" t="s">
        <v>75</v>
      </c>
      <c r="C41" s="5" t="s">
        <v>90</v>
      </c>
      <c r="D41" s="5" t="s">
        <v>91</v>
      </c>
      <c r="E41" s="109" t="str">
        <f>'CUOTA LTP'!C16</f>
        <v>ZUÑIGA ROMERO GONZALO</v>
      </c>
      <c r="F41" s="109" t="s">
        <v>80</v>
      </c>
      <c r="G41" s="109" t="s">
        <v>81</v>
      </c>
      <c r="H41" s="110">
        <f>'CUOTA LTP'!E17</f>
        <v>1.41E-3</v>
      </c>
      <c r="I41" s="110">
        <f>'CUOTA LTP'!F17</f>
        <v>0</v>
      </c>
      <c r="J41" s="110">
        <f>'CUOTA LTP'!G17</f>
        <v>1.41E-2</v>
      </c>
      <c r="K41" s="110">
        <f>'CUOTA LTP'!H17</f>
        <v>0</v>
      </c>
      <c r="L41" s="110">
        <f>'CUOTA LTP'!I17</f>
        <v>1.41E-2</v>
      </c>
      <c r="M41" s="111">
        <f>'CUOTA LTP'!J17</f>
        <v>0</v>
      </c>
      <c r="N41" s="15" t="s">
        <v>83</v>
      </c>
      <c r="O41" s="15">
        <f>'RESUMEN '!$B$3</f>
        <v>45006</v>
      </c>
      <c r="P41" s="5">
        <v>2023</v>
      </c>
      <c r="Q41" s="5"/>
    </row>
    <row r="42" spans="1:17" x14ac:dyDescent="0.2">
      <c r="A42" s="5" t="s">
        <v>43</v>
      </c>
      <c r="B42" s="5" t="s">
        <v>75</v>
      </c>
      <c r="C42" s="5" t="s">
        <v>90</v>
      </c>
      <c r="D42" s="5" t="s">
        <v>91</v>
      </c>
      <c r="E42" s="109" t="str">
        <f>'CUOTA LTP'!C16</f>
        <v>ZUÑIGA ROMERO GONZALO</v>
      </c>
      <c r="F42" s="109" t="s">
        <v>82</v>
      </c>
      <c r="G42" s="109" t="s">
        <v>81</v>
      </c>
      <c r="H42" s="110">
        <f>'CUOTA LTP'!K16</f>
        <v>1.41E-2</v>
      </c>
      <c r="I42" s="110">
        <f>'CUOTA LTP'!L16</f>
        <v>0</v>
      </c>
      <c r="J42" s="110">
        <f>'CUOTA LTP'!M16</f>
        <v>1.41E-2</v>
      </c>
      <c r="K42" s="110">
        <f>'CUOTA LTP'!N16</f>
        <v>0</v>
      </c>
      <c r="L42" s="110">
        <f>'CUOTA LTP'!O16</f>
        <v>1.41E-2</v>
      </c>
      <c r="M42" s="111">
        <f>'CUOTA LTP'!P16</f>
        <v>0</v>
      </c>
      <c r="N42" s="15" t="s">
        <v>83</v>
      </c>
      <c r="O42" s="15">
        <f>'RESUMEN '!$B$3</f>
        <v>45006</v>
      </c>
      <c r="P42" s="5">
        <v>2023</v>
      </c>
      <c r="Q42" s="5"/>
    </row>
    <row r="43" spans="1:17" x14ac:dyDescent="0.2">
      <c r="A43" s="5" t="s">
        <v>43</v>
      </c>
      <c r="B43" s="5" t="s">
        <v>75</v>
      </c>
      <c r="C43" s="5" t="s">
        <v>85</v>
      </c>
      <c r="D43" s="5" t="s">
        <v>91</v>
      </c>
      <c r="E43" s="109" t="str">
        <f>'CUOTA LTP'!C18</f>
        <v xml:space="preserve">NAKAL SpA </v>
      </c>
      <c r="F43" s="109" t="s">
        <v>78</v>
      </c>
      <c r="G43" s="109" t="s">
        <v>79</v>
      </c>
      <c r="H43" s="110">
        <f>'CUOTA LTP'!E18</f>
        <v>23.71087</v>
      </c>
      <c r="I43" s="110">
        <f>'CUOTA LTP'!F18</f>
        <v>0</v>
      </c>
      <c r="J43" s="110">
        <f>'CUOTA LTP'!G18</f>
        <v>23.71087</v>
      </c>
      <c r="K43" s="110">
        <f>'CUOTA LTP'!H18</f>
        <v>0</v>
      </c>
      <c r="L43" s="110">
        <f>'CUOTA LTP'!I18</f>
        <v>23.71087</v>
      </c>
      <c r="M43" s="111">
        <f>'CUOTA LTP'!J18</f>
        <v>0</v>
      </c>
      <c r="N43" s="15" t="s">
        <v>83</v>
      </c>
      <c r="O43" s="15">
        <f>'RESUMEN '!$B$3</f>
        <v>45006</v>
      </c>
      <c r="P43" s="5">
        <v>2023</v>
      </c>
      <c r="Q43" s="5"/>
    </row>
    <row r="44" spans="1:17" x14ac:dyDescent="0.2">
      <c r="A44" s="5" t="s">
        <v>43</v>
      </c>
      <c r="B44" s="5" t="s">
        <v>75</v>
      </c>
      <c r="C44" s="5" t="s">
        <v>85</v>
      </c>
      <c r="D44" s="5" t="s">
        <v>91</v>
      </c>
      <c r="E44" s="109" t="str">
        <f>'CUOTA LTP'!C18</f>
        <v xml:space="preserve">NAKAL SpA </v>
      </c>
      <c r="F44" s="109" t="s">
        <v>80</v>
      </c>
      <c r="G44" s="109" t="s">
        <v>81</v>
      </c>
      <c r="H44" s="110">
        <f>'CUOTA LTP'!E19</f>
        <v>2.6127699999999998</v>
      </c>
      <c r="I44" s="110">
        <f>'CUOTA LTP'!F19</f>
        <v>0</v>
      </c>
      <c r="J44" s="110">
        <f>'CUOTA LTP'!G19</f>
        <v>26.323640000000001</v>
      </c>
      <c r="K44" s="110">
        <f>'CUOTA LTP'!H19</f>
        <v>0</v>
      </c>
      <c r="L44" s="110">
        <f>'CUOTA LTP'!I19</f>
        <v>26.323640000000001</v>
      </c>
      <c r="M44" s="111">
        <f>'CUOTA LTP'!J19</f>
        <v>0</v>
      </c>
      <c r="N44" s="15" t="s">
        <v>83</v>
      </c>
      <c r="O44" s="15">
        <f>'RESUMEN '!$B$3</f>
        <v>45006</v>
      </c>
      <c r="P44" s="5">
        <v>2023</v>
      </c>
      <c r="Q44" s="5"/>
    </row>
    <row r="45" spans="1:17" x14ac:dyDescent="0.2">
      <c r="A45" s="5" t="s">
        <v>43</v>
      </c>
      <c r="B45" s="5" t="s">
        <v>75</v>
      </c>
      <c r="C45" s="5" t="s">
        <v>85</v>
      </c>
      <c r="D45" s="5" t="s">
        <v>91</v>
      </c>
      <c r="E45" s="109" t="str">
        <f>'CUOTA LTP'!C18</f>
        <v xml:space="preserve">NAKAL SpA </v>
      </c>
      <c r="F45" s="109" t="s">
        <v>82</v>
      </c>
      <c r="G45" s="109" t="s">
        <v>81</v>
      </c>
      <c r="H45" s="110">
        <f>'CUOTA LTP'!K18</f>
        <v>26.323640000000001</v>
      </c>
      <c r="I45" s="110">
        <f>'CUOTA LTP'!L18</f>
        <v>0</v>
      </c>
      <c r="J45" s="110">
        <f>'CUOTA LTP'!M18</f>
        <v>26.323640000000001</v>
      </c>
      <c r="K45" s="110">
        <f>'CUOTA LTP'!N18</f>
        <v>0</v>
      </c>
      <c r="L45" s="110">
        <f>'CUOTA LTP'!O18</f>
        <v>26.323640000000001</v>
      </c>
      <c r="M45" s="111">
        <f>'CUOTA LTP'!P18</f>
        <v>0</v>
      </c>
      <c r="N45" s="15" t="s">
        <v>83</v>
      </c>
      <c r="O45" s="15">
        <f>'RESUMEN '!$B$3</f>
        <v>45006</v>
      </c>
      <c r="P45" s="5">
        <v>2023</v>
      </c>
      <c r="Q45" s="5"/>
    </row>
    <row r="46" spans="1:17" x14ac:dyDescent="0.2">
      <c r="A46" s="5" t="s">
        <v>43</v>
      </c>
      <c r="B46" s="5" t="s">
        <v>75</v>
      </c>
      <c r="C46" s="5" t="s">
        <v>85</v>
      </c>
      <c r="D46" s="5" t="s">
        <v>91</v>
      </c>
      <c r="E46" s="109" t="str">
        <f>'CUOTA LTP'!C20</f>
        <v>ANTARTIC SEAFOOD S.A.</v>
      </c>
      <c r="F46" s="109" t="s">
        <v>78</v>
      </c>
      <c r="G46" s="109" t="s">
        <v>79</v>
      </c>
      <c r="H46" s="110">
        <f>'CUOTA LTP'!E20</f>
        <v>87.579120000000003</v>
      </c>
      <c r="I46" s="110">
        <f>'CUOTA LTP'!F20</f>
        <v>0</v>
      </c>
      <c r="J46" s="110">
        <f>'CUOTA LTP'!G20</f>
        <v>87.579120000000003</v>
      </c>
      <c r="K46" s="110">
        <f>'CUOTA LTP'!H20</f>
        <v>1.0309999999999999</v>
      </c>
      <c r="L46" s="110">
        <f>'CUOTA LTP'!I20</f>
        <v>86.548119999999997</v>
      </c>
      <c r="M46" s="111">
        <f>'CUOTA LTP'!J20</f>
        <v>1.177221237208138E-2</v>
      </c>
      <c r="N46" s="15" t="s">
        <v>83</v>
      </c>
      <c r="O46" s="15">
        <f>'RESUMEN '!$B$3</f>
        <v>45006</v>
      </c>
      <c r="P46" s="5">
        <v>2023</v>
      </c>
      <c r="Q46" s="5"/>
    </row>
    <row r="47" spans="1:17" x14ac:dyDescent="0.2">
      <c r="A47" s="5" t="s">
        <v>43</v>
      </c>
      <c r="B47" s="5" t="s">
        <v>75</v>
      </c>
      <c r="C47" s="5" t="s">
        <v>85</v>
      </c>
      <c r="D47" s="5" t="s">
        <v>91</v>
      </c>
      <c r="E47" s="109" t="str">
        <f>'CUOTA LTP'!C20</f>
        <v>ANTARTIC SEAFOOD S.A.</v>
      </c>
      <c r="F47" s="109" t="s">
        <v>80</v>
      </c>
      <c r="G47" s="109" t="s">
        <v>81</v>
      </c>
      <c r="H47" s="110">
        <f>'CUOTA LTP'!E21</f>
        <v>9.6505899999999993</v>
      </c>
      <c r="I47" s="110">
        <f>'CUOTA LTP'!F21</f>
        <v>0</v>
      </c>
      <c r="J47" s="110">
        <f>'CUOTA LTP'!G21</f>
        <v>96.198709999999991</v>
      </c>
      <c r="K47" s="110">
        <f>'CUOTA LTP'!H21</f>
        <v>0</v>
      </c>
      <c r="L47" s="110">
        <f>'CUOTA LTP'!I21</f>
        <v>96.198709999999991</v>
      </c>
      <c r="M47" s="111">
        <f>'CUOTA LTP'!J21</f>
        <v>0</v>
      </c>
      <c r="N47" s="15" t="s">
        <v>83</v>
      </c>
      <c r="O47" s="15">
        <f>'RESUMEN '!$B$3</f>
        <v>45006</v>
      </c>
      <c r="P47" s="5">
        <v>2023</v>
      </c>
      <c r="Q47" s="5"/>
    </row>
    <row r="48" spans="1:17" x14ac:dyDescent="0.2">
      <c r="A48" s="5" t="s">
        <v>43</v>
      </c>
      <c r="B48" s="5" t="s">
        <v>75</v>
      </c>
      <c r="C48" s="5" t="s">
        <v>85</v>
      </c>
      <c r="D48" s="5" t="s">
        <v>91</v>
      </c>
      <c r="E48" s="109" t="str">
        <f>'CUOTA LTP'!C20</f>
        <v>ANTARTIC SEAFOOD S.A.</v>
      </c>
      <c r="F48" s="109" t="s">
        <v>82</v>
      </c>
      <c r="G48" s="109" t="s">
        <v>81</v>
      </c>
      <c r="H48" s="110">
        <f>'CUOTA LTP'!K20</f>
        <v>97.229709999999997</v>
      </c>
      <c r="I48" s="110">
        <f>'CUOTA LTP'!L20</f>
        <v>0</v>
      </c>
      <c r="J48" s="110">
        <f>'CUOTA LTP'!M20</f>
        <v>97.229709999999997</v>
      </c>
      <c r="K48" s="110">
        <f>'CUOTA LTP'!N20</f>
        <v>1.0309999999999999</v>
      </c>
      <c r="L48" s="110">
        <f>'CUOTA LTP'!O20</f>
        <v>96.198709999999991</v>
      </c>
      <c r="M48" s="111">
        <f>'CUOTA LTP'!P20</f>
        <v>1.0603754757676434E-2</v>
      </c>
      <c r="N48" s="15" t="s">
        <v>83</v>
      </c>
      <c r="O48" s="15">
        <f>'RESUMEN '!$B$3</f>
        <v>45006</v>
      </c>
      <c r="P48" s="5">
        <v>2023</v>
      </c>
      <c r="Q48" s="5"/>
    </row>
    <row r="49" spans="1:17" x14ac:dyDescent="0.2">
      <c r="A49" s="5" t="s">
        <v>43</v>
      </c>
      <c r="B49" s="5" t="s">
        <v>75</v>
      </c>
      <c r="C49" s="5" t="s">
        <v>85</v>
      </c>
      <c r="D49" s="5" t="s">
        <v>91</v>
      </c>
      <c r="E49" s="109" t="str">
        <f>'CUOTA LTP'!C22</f>
        <v>BRACPESCA S.A.</v>
      </c>
      <c r="F49" s="109" t="s">
        <v>78</v>
      </c>
      <c r="G49" s="109" t="s">
        <v>79</v>
      </c>
      <c r="H49" s="110">
        <f>'CUOTA LTP'!E22</f>
        <v>174.50205</v>
      </c>
      <c r="I49" s="110">
        <f>'CUOTA LTP'!F22</f>
        <v>69.05</v>
      </c>
      <c r="J49" s="110">
        <f>'CUOTA LTP'!G22</f>
        <v>243.55205000000001</v>
      </c>
      <c r="K49" s="110">
        <f>'CUOTA LTP'!H22</f>
        <v>0</v>
      </c>
      <c r="L49" s="110">
        <f>'CUOTA LTP'!I22</f>
        <v>243.55205000000001</v>
      </c>
      <c r="M49" s="111">
        <f>'CUOTA LTP'!J22</f>
        <v>0</v>
      </c>
      <c r="N49" s="15" t="s">
        <v>83</v>
      </c>
      <c r="O49" s="15">
        <f>'RESUMEN '!$B$3</f>
        <v>45006</v>
      </c>
      <c r="P49" s="5">
        <v>2023</v>
      </c>
      <c r="Q49" s="5"/>
    </row>
    <row r="50" spans="1:17" x14ac:dyDescent="0.2">
      <c r="A50" s="5" t="s">
        <v>43</v>
      </c>
      <c r="B50" s="5" t="s">
        <v>75</v>
      </c>
      <c r="C50" s="5" t="s">
        <v>85</v>
      </c>
      <c r="D50" s="5" t="s">
        <v>91</v>
      </c>
      <c r="E50" s="109" t="str">
        <f>'CUOTA LTP'!C22</f>
        <v>BRACPESCA S.A.</v>
      </c>
      <c r="F50" s="109" t="s">
        <v>80</v>
      </c>
      <c r="G50" s="109" t="s">
        <v>81</v>
      </c>
      <c r="H50" s="110">
        <f>'CUOTA LTP'!E23</f>
        <v>19.22888</v>
      </c>
      <c r="I50" s="110">
        <f>'CUOTA LTP'!F23</f>
        <v>0</v>
      </c>
      <c r="J50" s="110">
        <f>'CUOTA LTP'!G23</f>
        <v>262.78093000000001</v>
      </c>
      <c r="K50" s="110">
        <f>'CUOTA LTP'!H23</f>
        <v>0</v>
      </c>
      <c r="L50" s="110">
        <f>'CUOTA LTP'!I23</f>
        <v>262.78093000000001</v>
      </c>
      <c r="M50" s="111">
        <f>'CUOTA LTP'!J23</f>
        <v>0</v>
      </c>
      <c r="N50" s="15" t="s">
        <v>83</v>
      </c>
      <c r="O50" s="15">
        <f>'RESUMEN '!$B$3</f>
        <v>45006</v>
      </c>
      <c r="P50" s="5">
        <v>2023</v>
      </c>
      <c r="Q50" s="5"/>
    </row>
    <row r="51" spans="1:17" x14ac:dyDescent="0.2">
      <c r="A51" s="5" t="s">
        <v>43</v>
      </c>
      <c r="B51" s="5" t="s">
        <v>75</v>
      </c>
      <c r="C51" s="5" t="s">
        <v>85</v>
      </c>
      <c r="D51" s="5" t="s">
        <v>91</v>
      </c>
      <c r="E51" s="109" t="str">
        <f>'CUOTA LTP'!C22</f>
        <v>BRACPESCA S.A.</v>
      </c>
      <c r="F51" s="109" t="s">
        <v>82</v>
      </c>
      <c r="G51" s="109" t="s">
        <v>81</v>
      </c>
      <c r="H51" s="110">
        <f>'CUOTA LTP'!K22</f>
        <v>193.73093</v>
      </c>
      <c r="I51" s="110">
        <f>'CUOTA LTP'!L22</f>
        <v>69.05</v>
      </c>
      <c r="J51" s="110">
        <f>'CUOTA LTP'!M22</f>
        <v>262.78093000000001</v>
      </c>
      <c r="K51" s="110">
        <f>'CUOTA LTP'!N22</f>
        <v>0</v>
      </c>
      <c r="L51" s="110">
        <f>'CUOTA LTP'!O22</f>
        <v>262.78093000000001</v>
      </c>
      <c r="M51" s="111">
        <f>'CUOTA LTP'!P22</f>
        <v>0</v>
      </c>
      <c r="N51" s="15" t="s">
        <v>83</v>
      </c>
      <c r="O51" s="15">
        <f>'RESUMEN '!$B$3</f>
        <v>45006</v>
      </c>
      <c r="P51" s="5">
        <v>2023</v>
      </c>
      <c r="Q51" s="5"/>
    </row>
    <row r="52" spans="1:17" x14ac:dyDescent="0.2">
      <c r="A52" s="5" t="s">
        <v>43</v>
      </c>
      <c r="B52" s="5" t="s">
        <v>75</v>
      </c>
      <c r="C52" s="5" t="s">
        <v>85</v>
      </c>
      <c r="D52" s="5" t="s">
        <v>91</v>
      </c>
      <c r="E52" s="109" t="str">
        <f>'CUOTA LTP'!C24</f>
        <v>ISLADAMAS S.A. PESQ.</v>
      </c>
      <c r="F52" s="109" t="s">
        <v>78</v>
      </c>
      <c r="G52" s="109" t="s">
        <v>79</v>
      </c>
      <c r="H52" s="110">
        <f>'CUOTA LTP'!E24</f>
        <v>76.409319999999994</v>
      </c>
      <c r="I52" s="110">
        <f>'CUOTA LTP'!F24</f>
        <v>0</v>
      </c>
      <c r="J52" s="110">
        <f>'CUOTA LTP'!G24</f>
        <v>76.409319999999994</v>
      </c>
      <c r="K52" s="110">
        <f>'CUOTA LTP'!H24</f>
        <v>0</v>
      </c>
      <c r="L52" s="110">
        <f>'CUOTA LTP'!I24</f>
        <v>76.409319999999994</v>
      </c>
      <c r="M52" s="111">
        <f>'CUOTA LTP'!J24</f>
        <v>0</v>
      </c>
      <c r="N52" s="15" t="s">
        <v>83</v>
      </c>
      <c r="O52" s="15">
        <f>'RESUMEN '!$B$3</f>
        <v>45006</v>
      </c>
      <c r="P52" s="5">
        <v>2023</v>
      </c>
      <c r="Q52" s="5"/>
    </row>
    <row r="53" spans="1:17" x14ac:dyDescent="0.2">
      <c r="A53" s="5" t="s">
        <v>43</v>
      </c>
      <c r="B53" s="5" t="s">
        <v>75</v>
      </c>
      <c r="C53" s="5" t="s">
        <v>85</v>
      </c>
      <c r="D53" s="5" t="s">
        <v>91</v>
      </c>
      <c r="E53" s="109" t="str">
        <f>'CUOTA LTP'!C24</f>
        <v>ISLADAMAS S.A. PESQ.</v>
      </c>
      <c r="F53" s="109" t="s">
        <v>80</v>
      </c>
      <c r="G53" s="109" t="s">
        <v>81</v>
      </c>
      <c r="H53" s="110">
        <f>'CUOTA LTP'!E25</f>
        <v>8.4197600000000001</v>
      </c>
      <c r="I53" s="110">
        <f>'CUOTA LTP'!F25</f>
        <v>0</v>
      </c>
      <c r="J53" s="110">
        <f>'CUOTA LTP'!G25</f>
        <v>84.82907999999999</v>
      </c>
      <c r="K53" s="110">
        <f>'CUOTA LTP'!H25</f>
        <v>0</v>
      </c>
      <c r="L53" s="110">
        <f>'CUOTA LTP'!I25</f>
        <v>84.82907999999999</v>
      </c>
      <c r="M53" s="111">
        <f>'CUOTA LTP'!J25</f>
        <v>0</v>
      </c>
      <c r="N53" s="15" t="s">
        <v>83</v>
      </c>
      <c r="O53" s="15">
        <f>'RESUMEN '!$B$3</f>
        <v>45006</v>
      </c>
      <c r="P53" s="5">
        <v>2023</v>
      </c>
      <c r="Q53" s="5"/>
    </row>
    <row r="54" spans="1:17" x14ac:dyDescent="0.2">
      <c r="A54" s="5" t="s">
        <v>43</v>
      </c>
      <c r="B54" s="5" t="s">
        <v>75</v>
      </c>
      <c r="C54" s="5" t="s">
        <v>85</v>
      </c>
      <c r="D54" s="5" t="s">
        <v>91</v>
      </c>
      <c r="E54" s="109" t="str">
        <f>'CUOTA LTP'!C24</f>
        <v>ISLADAMAS S.A. PESQ.</v>
      </c>
      <c r="F54" s="109" t="s">
        <v>82</v>
      </c>
      <c r="G54" s="109" t="s">
        <v>81</v>
      </c>
      <c r="H54" s="110">
        <f>'CUOTA LTP'!K24</f>
        <v>84.82907999999999</v>
      </c>
      <c r="I54" s="110">
        <f>'CUOTA LTP'!L24</f>
        <v>0</v>
      </c>
      <c r="J54" s="110">
        <f>'CUOTA LTP'!M24</f>
        <v>84.82907999999999</v>
      </c>
      <c r="K54" s="110">
        <f>'CUOTA LTP'!N24</f>
        <v>0</v>
      </c>
      <c r="L54" s="110">
        <f>'CUOTA LTP'!O24</f>
        <v>84.82907999999999</v>
      </c>
      <c r="M54" s="111">
        <f>'CUOTA LTP'!P24</f>
        <v>0</v>
      </c>
      <c r="N54" s="15" t="s">
        <v>83</v>
      </c>
      <c r="O54" s="15">
        <f>'RESUMEN '!$B$3</f>
        <v>45006</v>
      </c>
      <c r="P54" s="5">
        <v>2023</v>
      </c>
      <c r="Q54" s="5"/>
    </row>
    <row r="55" spans="1:17" x14ac:dyDescent="0.2">
      <c r="A55" s="5" t="s">
        <v>43</v>
      </c>
      <c r="B55" s="5" t="s">
        <v>75</v>
      </c>
      <c r="C55" s="5" t="s">
        <v>85</v>
      </c>
      <c r="D55" s="5" t="s">
        <v>91</v>
      </c>
      <c r="E55" s="109" t="str">
        <f>'CUOTA LTP'!C26</f>
        <v>QUINTERO S.A. PESQ.</v>
      </c>
      <c r="F55" s="109" t="s">
        <v>78</v>
      </c>
      <c r="G55" s="109" t="s">
        <v>79</v>
      </c>
      <c r="H55" s="110">
        <f>'CUOTA LTP'!E26</f>
        <v>0.62799000000000005</v>
      </c>
      <c r="I55" s="110">
        <f>'CUOTA LTP'!F26</f>
        <v>0</v>
      </c>
      <c r="J55" s="110">
        <f>'CUOTA LTP'!G26</f>
        <v>0.62799000000000005</v>
      </c>
      <c r="K55" s="110">
        <f>'CUOTA LTP'!H26</f>
        <v>0</v>
      </c>
      <c r="L55" s="110">
        <f>'CUOTA LTP'!I26</f>
        <v>0.62799000000000005</v>
      </c>
      <c r="M55" s="111">
        <f>'CUOTA LTP'!J26</f>
        <v>0</v>
      </c>
      <c r="N55" s="15" t="s">
        <v>83</v>
      </c>
      <c r="O55" s="15">
        <f>'RESUMEN '!$B$3</f>
        <v>45006</v>
      </c>
      <c r="P55" s="5">
        <v>2023</v>
      </c>
      <c r="Q55" s="5"/>
    </row>
    <row r="56" spans="1:17" x14ac:dyDescent="0.2">
      <c r="A56" s="5" t="s">
        <v>43</v>
      </c>
      <c r="B56" s="5" t="s">
        <v>75</v>
      </c>
      <c r="C56" s="5" t="s">
        <v>85</v>
      </c>
      <c r="D56" s="5" t="s">
        <v>91</v>
      </c>
      <c r="E56" s="109" t="str">
        <f>'CUOTA LTP'!C26</f>
        <v>QUINTERO S.A. PESQ.</v>
      </c>
      <c r="F56" s="109" t="s">
        <v>80</v>
      </c>
      <c r="G56" s="109" t="s">
        <v>81</v>
      </c>
      <c r="H56" s="110">
        <f>'CUOTA LTP'!E27</f>
        <v>6.9199999999999998E-2</v>
      </c>
      <c r="I56" s="110">
        <f>'CUOTA LTP'!F27</f>
        <v>0</v>
      </c>
      <c r="J56" s="110">
        <f>'CUOTA LTP'!G27</f>
        <v>0.69719000000000009</v>
      </c>
      <c r="K56" s="110">
        <f>'CUOTA LTP'!H27</f>
        <v>0</v>
      </c>
      <c r="L56" s="110">
        <f>'CUOTA LTP'!I27</f>
        <v>0.69719000000000009</v>
      </c>
      <c r="M56" s="111">
        <f>'CUOTA LTP'!J27</f>
        <v>0</v>
      </c>
      <c r="N56" s="15" t="s">
        <v>83</v>
      </c>
      <c r="O56" s="15">
        <f>'RESUMEN '!$B$3</f>
        <v>45006</v>
      </c>
      <c r="P56" s="5">
        <v>2023</v>
      </c>
      <c r="Q56" s="5"/>
    </row>
    <row r="57" spans="1:17" x14ac:dyDescent="0.2">
      <c r="A57" s="5" t="s">
        <v>43</v>
      </c>
      <c r="B57" s="5" t="s">
        <v>75</v>
      </c>
      <c r="C57" s="5" t="s">
        <v>85</v>
      </c>
      <c r="D57" s="5" t="s">
        <v>91</v>
      </c>
      <c r="E57" s="109" t="str">
        <f>'CUOTA LTP'!C26</f>
        <v>QUINTERO S.A. PESQ.</v>
      </c>
      <c r="F57" s="109" t="s">
        <v>82</v>
      </c>
      <c r="G57" s="109" t="s">
        <v>81</v>
      </c>
      <c r="H57" s="110">
        <f>'CUOTA LTP'!K26</f>
        <v>0.69719000000000009</v>
      </c>
      <c r="I57" s="110">
        <f>'CUOTA LTP'!L26</f>
        <v>0</v>
      </c>
      <c r="J57" s="110">
        <f>'CUOTA LTP'!M26</f>
        <v>0.69719000000000009</v>
      </c>
      <c r="K57" s="110">
        <f>'CUOTA LTP'!N26</f>
        <v>0</v>
      </c>
      <c r="L57" s="110">
        <f>'CUOTA LTP'!O26</f>
        <v>0.69719000000000009</v>
      </c>
      <c r="M57" s="111">
        <f>'CUOTA LTP'!P26</f>
        <v>0</v>
      </c>
      <c r="N57" s="15" t="s">
        <v>83</v>
      </c>
      <c r="O57" s="15">
        <f>'RESUMEN '!$B$3</f>
        <v>45006</v>
      </c>
      <c r="P57" s="5">
        <v>2023</v>
      </c>
      <c r="Q57" s="5"/>
    </row>
    <row r="58" spans="1:17" x14ac:dyDescent="0.2">
      <c r="A58" s="5" t="s">
        <v>43</v>
      </c>
      <c r="B58" s="5" t="s">
        <v>75</v>
      </c>
      <c r="C58" s="5" t="s">
        <v>85</v>
      </c>
      <c r="D58" s="5" t="s">
        <v>91</v>
      </c>
      <c r="E58" s="109" t="str">
        <f>'CUOTA LTP'!C28</f>
        <v>ZUÑIGA ROMERO GONZALO</v>
      </c>
      <c r="F58" s="109" t="s">
        <v>78</v>
      </c>
      <c r="G58" s="109" t="s">
        <v>79</v>
      </c>
      <c r="H58" s="110">
        <f>'CUOTA LTP'!E28</f>
        <v>0.17061000000000001</v>
      </c>
      <c r="I58" s="110">
        <f>'CUOTA LTP'!F28</f>
        <v>0</v>
      </c>
      <c r="J58" s="110">
        <f>'CUOTA LTP'!G28</f>
        <v>0.17061000000000001</v>
      </c>
      <c r="K58" s="110">
        <f>'CUOTA LTP'!H28</f>
        <v>0</v>
      </c>
      <c r="L58" s="110">
        <f>'CUOTA LTP'!I28</f>
        <v>0.17061000000000001</v>
      </c>
      <c r="M58" s="111">
        <f>'CUOTA LTP'!J28</f>
        <v>0</v>
      </c>
      <c r="N58" s="15" t="s">
        <v>83</v>
      </c>
      <c r="O58" s="15">
        <f>'RESUMEN '!$B$3</f>
        <v>45006</v>
      </c>
      <c r="P58" s="5">
        <v>2023</v>
      </c>
      <c r="Q58" s="5"/>
    </row>
    <row r="59" spans="1:17" x14ac:dyDescent="0.2">
      <c r="A59" s="5" t="s">
        <v>43</v>
      </c>
      <c r="B59" s="5" t="s">
        <v>75</v>
      </c>
      <c r="C59" s="5" t="s">
        <v>85</v>
      </c>
      <c r="D59" s="5" t="s">
        <v>91</v>
      </c>
      <c r="E59" s="109" t="str">
        <f>'CUOTA LTP'!C28</f>
        <v>ZUÑIGA ROMERO GONZALO</v>
      </c>
      <c r="F59" s="109" t="s">
        <v>80</v>
      </c>
      <c r="G59" s="109" t="s">
        <v>81</v>
      </c>
      <c r="H59" s="110">
        <f>'CUOTA LTP'!E29</f>
        <v>1.8800000000000001E-2</v>
      </c>
      <c r="I59" s="110">
        <f>'CUOTA LTP'!F29</f>
        <v>0</v>
      </c>
      <c r="J59" s="110">
        <f>'CUOTA LTP'!G29</f>
        <v>0.18941000000000002</v>
      </c>
      <c r="K59" s="110">
        <f>'CUOTA LTP'!H29</f>
        <v>0</v>
      </c>
      <c r="L59" s="110">
        <f>'CUOTA LTP'!I29</f>
        <v>0.18941000000000002</v>
      </c>
      <c r="M59" s="111">
        <f>'CUOTA LTP'!J29</f>
        <v>0</v>
      </c>
      <c r="N59" s="15" t="s">
        <v>83</v>
      </c>
      <c r="O59" s="15">
        <f>'RESUMEN '!$B$3</f>
        <v>45006</v>
      </c>
      <c r="P59" s="5">
        <v>2023</v>
      </c>
      <c r="Q59" s="5"/>
    </row>
    <row r="60" spans="1:17" x14ac:dyDescent="0.2">
      <c r="A60" s="5" t="s">
        <v>43</v>
      </c>
      <c r="B60" s="5" t="s">
        <v>75</v>
      </c>
      <c r="C60" s="5" t="s">
        <v>85</v>
      </c>
      <c r="D60" s="5" t="s">
        <v>91</v>
      </c>
      <c r="E60" s="109" t="str">
        <f>'CUOTA LTP'!C28</f>
        <v>ZUÑIGA ROMERO GONZALO</v>
      </c>
      <c r="F60" s="109" t="s">
        <v>82</v>
      </c>
      <c r="G60" s="109" t="s">
        <v>81</v>
      </c>
      <c r="H60" s="110">
        <f>'CUOTA LTP'!K28</f>
        <v>0.18941000000000002</v>
      </c>
      <c r="I60" s="110">
        <f>'CUOTA LTP'!L28</f>
        <v>0</v>
      </c>
      <c r="J60" s="110">
        <f>'CUOTA LTP'!M28</f>
        <v>0.18941000000000002</v>
      </c>
      <c r="K60" s="110">
        <f>'CUOTA LTP'!N28</f>
        <v>0</v>
      </c>
      <c r="L60" s="110">
        <f>'CUOTA LTP'!O28</f>
        <v>0.18941000000000002</v>
      </c>
      <c r="M60" s="111">
        <f>'CUOTA LTP'!P28</f>
        <v>0</v>
      </c>
      <c r="N60" s="15" t="s">
        <v>83</v>
      </c>
      <c r="O60" s="15">
        <f>'RESUMEN '!$B$3</f>
        <v>45006</v>
      </c>
      <c r="P60" s="5">
        <v>2023</v>
      </c>
      <c r="Q60" s="5"/>
    </row>
    <row r="61" spans="1:17" x14ac:dyDescent="0.2">
      <c r="A61" s="20" t="s">
        <v>43</v>
      </c>
      <c r="B61" s="20" t="s">
        <v>75</v>
      </c>
      <c r="C61" s="20" t="s">
        <v>87</v>
      </c>
      <c r="D61" s="20" t="s">
        <v>92</v>
      </c>
      <c r="E61" s="20" t="s">
        <v>93</v>
      </c>
      <c r="F61" s="20" t="s">
        <v>82</v>
      </c>
      <c r="G61" s="20" t="s">
        <v>81</v>
      </c>
      <c r="H61" s="21">
        <f>'CUOTA LTP'!E30</f>
        <v>432.99995999999999</v>
      </c>
      <c r="I61" s="21">
        <f>'CUOTA LTP'!F30</f>
        <v>69.05</v>
      </c>
      <c r="J61" s="21">
        <f>'CUOTA LTP'!G30</f>
        <v>502.04996</v>
      </c>
      <c r="K61" s="21">
        <f>'CUOTA LTP'!H30</f>
        <v>1.0309999999999999</v>
      </c>
      <c r="L61" s="21">
        <f>'CUOTA LTP'!I30</f>
        <v>501.01895999999999</v>
      </c>
      <c r="M61" s="22">
        <f>'CUOTA LTP'!J30</f>
        <v>2.0535804843008054E-3</v>
      </c>
      <c r="N61" s="23" t="s">
        <v>83</v>
      </c>
      <c r="O61" s="23">
        <f>'RESUMEN '!$B$3</f>
        <v>45006</v>
      </c>
      <c r="P61" s="5">
        <v>2023</v>
      </c>
      <c r="Q61" s="5"/>
    </row>
    <row r="62" spans="1:17" x14ac:dyDescent="0.2">
      <c r="A62" s="5" t="s">
        <v>94</v>
      </c>
      <c r="B62" s="5" t="s">
        <v>75</v>
      </c>
      <c r="C62" s="5" t="s">
        <v>53</v>
      </c>
      <c r="D62" s="5" t="s">
        <v>95</v>
      </c>
      <c r="E62" s="102" t="str">
        <f>'CUOTA LICITADA'!C14</f>
        <v>ANTARTIC SEAFOOD S.A.</v>
      </c>
      <c r="F62" s="102" t="s">
        <v>78</v>
      </c>
      <c r="G62" s="102" t="s">
        <v>79</v>
      </c>
      <c r="H62" s="103">
        <f>'CUOTA LICITADA'!F14</f>
        <v>56.956097</v>
      </c>
      <c r="I62" s="103">
        <f>'CUOTA LICITADA'!G14</f>
        <v>0</v>
      </c>
      <c r="J62" s="103">
        <f>'CUOTA LICITADA'!H14</f>
        <v>56.956097</v>
      </c>
      <c r="K62" s="103">
        <f>'CUOTA LICITADA'!I14</f>
        <v>1.2250000000000001</v>
      </c>
      <c r="L62" s="103">
        <f>'CUOTA LICITADA'!J14</f>
        <v>55.731096999999998</v>
      </c>
      <c r="M62" s="103">
        <f>'CUOTA LICITADA'!K14</f>
        <v>2.1507793976823942E-2</v>
      </c>
      <c r="N62" s="15" t="s">
        <v>83</v>
      </c>
      <c r="O62" s="15">
        <f>'RESUMEN '!$B$3</f>
        <v>45006</v>
      </c>
      <c r="P62" s="5">
        <v>2023</v>
      </c>
      <c r="Q62" s="5"/>
    </row>
    <row r="63" spans="1:17" x14ac:dyDescent="0.2">
      <c r="A63" s="5" t="s">
        <v>94</v>
      </c>
      <c r="B63" s="5" t="s">
        <v>75</v>
      </c>
      <c r="C63" s="5" t="s">
        <v>53</v>
      </c>
      <c r="D63" s="5" t="s">
        <v>95</v>
      </c>
      <c r="E63" s="102" t="str">
        <f>'CUOTA LICITADA'!C14</f>
        <v>ANTARTIC SEAFOOD S.A.</v>
      </c>
      <c r="F63" s="102" t="s">
        <v>80</v>
      </c>
      <c r="G63" s="102" t="s">
        <v>81</v>
      </c>
      <c r="H63" s="103">
        <f>'CUOTA LICITADA'!F15</f>
        <v>6.3370420000000003</v>
      </c>
      <c r="I63" s="103">
        <f>'CUOTA LICITADA'!G15</f>
        <v>0</v>
      </c>
      <c r="J63" s="103">
        <f>'CUOTA LICITADA'!H15</f>
        <v>62.068139000000002</v>
      </c>
      <c r="K63" s="103">
        <f>'CUOTA LICITADA'!I15</f>
        <v>0</v>
      </c>
      <c r="L63" s="103">
        <f>'CUOTA LICITADA'!J15</f>
        <v>62.068139000000002</v>
      </c>
      <c r="M63" s="103">
        <f>'CUOTA LICITADA'!K15</f>
        <v>0</v>
      </c>
      <c r="N63" s="15" t="s">
        <v>83</v>
      </c>
      <c r="O63" s="15">
        <f>'RESUMEN '!$B$3</f>
        <v>45006</v>
      </c>
      <c r="P63" s="5">
        <v>2023</v>
      </c>
      <c r="Q63" s="5"/>
    </row>
    <row r="64" spans="1:17" x14ac:dyDescent="0.2">
      <c r="A64" s="5" t="s">
        <v>94</v>
      </c>
      <c r="B64" s="5" t="s">
        <v>75</v>
      </c>
      <c r="C64" s="5" t="s">
        <v>53</v>
      </c>
      <c r="D64" s="5" t="s">
        <v>95</v>
      </c>
      <c r="E64" s="102" t="str">
        <f>'CUOTA LICITADA'!C14</f>
        <v>ANTARTIC SEAFOOD S.A.</v>
      </c>
      <c r="F64" s="102" t="s">
        <v>82</v>
      </c>
      <c r="G64" s="102" t="s">
        <v>81</v>
      </c>
      <c r="H64" s="103">
        <f>'CUOTA LICITADA'!L14</f>
        <v>63.293138999999996</v>
      </c>
      <c r="I64" s="103">
        <f>'CUOTA LICITADA'!M14</f>
        <v>0</v>
      </c>
      <c r="J64" s="103">
        <f>'CUOTA LICITADA'!N14</f>
        <v>63.293138999999996</v>
      </c>
      <c r="K64" s="103">
        <f>'CUOTA LICITADA'!O14</f>
        <v>1.2250000000000001</v>
      </c>
      <c r="L64" s="103">
        <f>'CUOTA LICITADA'!P14</f>
        <v>62.068138999999995</v>
      </c>
      <c r="M64" s="103">
        <f>'CUOTA LICITADA'!Q14</f>
        <v>1.9354388474870872E-2</v>
      </c>
      <c r="N64" s="15" t="s">
        <v>83</v>
      </c>
      <c r="O64" s="15">
        <f>'RESUMEN '!$B$3</f>
        <v>45006</v>
      </c>
      <c r="P64" s="5">
        <v>2023</v>
      </c>
      <c r="Q64" s="5"/>
    </row>
    <row r="65" spans="1:17" x14ac:dyDescent="0.2">
      <c r="A65" s="5" t="s">
        <v>94</v>
      </c>
      <c r="B65" s="5" t="s">
        <v>75</v>
      </c>
      <c r="C65" s="5" t="s">
        <v>53</v>
      </c>
      <c r="D65" s="5" t="s">
        <v>95</v>
      </c>
      <c r="E65" s="102" t="str">
        <f>'CUOTA LICITADA'!C16</f>
        <v>QUINTERO S.A. PESQ.</v>
      </c>
      <c r="F65" s="102" t="s">
        <v>78</v>
      </c>
      <c r="G65" s="102" t="s">
        <v>79</v>
      </c>
      <c r="H65" s="103">
        <f>'CUOTA LICITADA'!F16</f>
        <v>8.9858135399999988</v>
      </c>
      <c r="I65" s="103">
        <f>'CUOTA LICITADA'!G16</f>
        <v>0</v>
      </c>
      <c r="J65" s="103">
        <f>'CUOTA LICITADA'!H16</f>
        <v>8.9858135399999988</v>
      </c>
      <c r="K65" s="103">
        <f>'CUOTA LICITADA'!I16</f>
        <v>0.68300000000000005</v>
      </c>
      <c r="L65" s="103">
        <f>'CUOTA LICITADA'!J16</f>
        <v>8.3028135399999989</v>
      </c>
      <c r="M65" s="103">
        <f>'CUOTA LICITADA'!K16</f>
        <v>7.6008699374814775E-2</v>
      </c>
      <c r="N65" s="15" t="s">
        <v>83</v>
      </c>
      <c r="O65" s="15">
        <f>'RESUMEN '!$B$3</f>
        <v>45006</v>
      </c>
      <c r="P65" s="5">
        <v>2023</v>
      </c>
      <c r="Q65" s="5"/>
    </row>
    <row r="66" spans="1:17" x14ac:dyDescent="0.2">
      <c r="A66" s="5" t="s">
        <v>94</v>
      </c>
      <c r="B66" s="5" t="s">
        <v>75</v>
      </c>
      <c r="C66" s="5" t="s">
        <v>53</v>
      </c>
      <c r="D66" s="5" t="s">
        <v>95</v>
      </c>
      <c r="E66" s="102" t="str">
        <f>'CUOTA LICITADA'!C16</f>
        <v>QUINTERO S.A. PESQ.</v>
      </c>
      <c r="F66" s="102" t="s">
        <v>80</v>
      </c>
      <c r="G66" s="102" t="s">
        <v>81</v>
      </c>
      <c r="H66" s="103">
        <f>'CUOTA LICITADA'!F17</f>
        <v>0.99977843999999993</v>
      </c>
      <c r="I66" s="103">
        <f>'CUOTA LICITADA'!G17</f>
        <v>0</v>
      </c>
      <c r="J66" s="103">
        <f>'CUOTA LICITADA'!H17</f>
        <v>9.302591979999999</v>
      </c>
      <c r="K66" s="103">
        <f>'CUOTA LICITADA'!I17</f>
        <v>0</v>
      </c>
      <c r="L66" s="103">
        <f>'CUOTA LICITADA'!J17</f>
        <v>9.302591979999999</v>
      </c>
      <c r="M66" s="103">
        <f>'CUOTA LICITADA'!K17</f>
        <v>0</v>
      </c>
      <c r="N66" s="15" t="s">
        <v>83</v>
      </c>
      <c r="O66" s="15">
        <f>'RESUMEN '!$B$3</f>
        <v>45006</v>
      </c>
      <c r="P66" s="5">
        <v>2023</v>
      </c>
      <c r="Q66" s="5"/>
    </row>
    <row r="67" spans="1:17" x14ac:dyDescent="0.2">
      <c r="A67" s="5" t="s">
        <v>94</v>
      </c>
      <c r="B67" s="5" t="s">
        <v>75</v>
      </c>
      <c r="C67" s="5" t="s">
        <v>53</v>
      </c>
      <c r="D67" s="5" t="s">
        <v>95</v>
      </c>
      <c r="E67" s="102" t="str">
        <f>'CUOTA LICITADA'!C16</f>
        <v>QUINTERO S.A. PESQ.</v>
      </c>
      <c r="F67" s="102" t="s">
        <v>82</v>
      </c>
      <c r="G67" s="102" t="s">
        <v>81</v>
      </c>
      <c r="H67" s="103">
        <f>'CUOTA LICITADA'!L16</f>
        <v>9.9855919799999988</v>
      </c>
      <c r="I67" s="103">
        <f>'CUOTA LICITADA'!M16</f>
        <v>0</v>
      </c>
      <c r="J67" s="103">
        <f>'CUOTA LICITADA'!N16</f>
        <v>9.9855919799999988</v>
      </c>
      <c r="K67" s="103">
        <f>'CUOTA LICITADA'!O16</f>
        <v>0.68300000000000005</v>
      </c>
      <c r="L67" s="103">
        <f>'CUOTA LICITADA'!P16</f>
        <v>9.302591979999999</v>
      </c>
      <c r="M67" s="103">
        <f>'CUOTA LICITADA'!Q16</f>
        <v>6.8398548765858963E-2</v>
      </c>
      <c r="N67" s="15" t="s">
        <v>83</v>
      </c>
      <c r="O67" s="15">
        <f>'RESUMEN '!$B$3</f>
        <v>45006</v>
      </c>
      <c r="P67" s="5">
        <v>2023</v>
      </c>
      <c r="Q67" s="5"/>
    </row>
    <row r="68" spans="1:17" x14ac:dyDescent="0.2">
      <c r="A68" s="5" t="s">
        <v>94</v>
      </c>
      <c r="B68" s="5" t="s">
        <v>75</v>
      </c>
      <c r="C68" s="5" t="s">
        <v>53</v>
      </c>
      <c r="D68" s="5" t="s">
        <v>95</v>
      </c>
      <c r="E68" s="102" t="str">
        <f>'CUOTA LICITADA'!C18</f>
        <v>BRACPESCA S.A.</v>
      </c>
      <c r="F68" s="102" t="s">
        <v>78</v>
      </c>
      <c r="G68" s="102" t="s">
        <v>79</v>
      </c>
      <c r="H68" s="103">
        <f>'CUOTA LICITADA'!F18</f>
        <v>84.788901999999993</v>
      </c>
      <c r="I68" s="103">
        <f>'CUOTA LICITADA'!G18</f>
        <v>0</v>
      </c>
      <c r="J68" s="103">
        <f>'CUOTA LICITADA'!H18</f>
        <v>84.788901999999993</v>
      </c>
      <c r="K68" s="103">
        <f>'CUOTA LICITADA'!I18</f>
        <v>2.0289999999999999</v>
      </c>
      <c r="L68" s="103">
        <f>'CUOTA LICITADA'!J18</f>
        <v>82.759901999999997</v>
      </c>
      <c r="M68" s="103">
        <f>'CUOTA LICITADA'!K18</f>
        <v>2.39300185771954E-2</v>
      </c>
      <c r="N68" s="15" t="s">
        <v>83</v>
      </c>
      <c r="O68" s="15">
        <f>'RESUMEN '!$B$3</f>
        <v>45006</v>
      </c>
      <c r="P68" s="5">
        <v>2023</v>
      </c>
      <c r="Q68" s="5"/>
    </row>
    <row r="69" spans="1:17" x14ac:dyDescent="0.2">
      <c r="A69" s="5" t="s">
        <v>94</v>
      </c>
      <c r="B69" s="5" t="s">
        <v>75</v>
      </c>
      <c r="C69" s="5" t="s">
        <v>53</v>
      </c>
      <c r="D69" s="5" t="s">
        <v>95</v>
      </c>
      <c r="E69" s="102" t="str">
        <f>'CUOTA LICITADA'!C18</f>
        <v>BRACPESCA S.A.</v>
      </c>
      <c r="F69" s="102" t="s">
        <v>80</v>
      </c>
      <c r="G69" s="102" t="s">
        <v>81</v>
      </c>
      <c r="H69" s="103">
        <f>'CUOTA LICITADA'!F19</f>
        <v>9.4337719999999994</v>
      </c>
      <c r="I69" s="103">
        <f>'CUOTA LICITADA'!G19</f>
        <v>0</v>
      </c>
      <c r="J69" s="103">
        <f>'CUOTA LICITADA'!H19</f>
        <v>92.193674000000001</v>
      </c>
      <c r="K69" s="103">
        <f>'CUOTA LICITADA'!I19</f>
        <v>0</v>
      </c>
      <c r="L69" s="103">
        <f>'CUOTA LICITADA'!J19</f>
        <v>92.193674000000001</v>
      </c>
      <c r="M69" s="103">
        <f>'CUOTA LICITADA'!K19</f>
        <v>0</v>
      </c>
      <c r="N69" s="15" t="s">
        <v>83</v>
      </c>
      <c r="O69" s="15">
        <f>'RESUMEN '!$B$3</f>
        <v>45006</v>
      </c>
      <c r="P69" s="5">
        <v>2023</v>
      </c>
      <c r="Q69" s="5"/>
    </row>
    <row r="70" spans="1:17" x14ac:dyDescent="0.2">
      <c r="A70" s="5" t="s">
        <v>94</v>
      </c>
      <c r="B70" s="5" t="s">
        <v>75</v>
      </c>
      <c r="C70" s="5" t="s">
        <v>53</v>
      </c>
      <c r="D70" s="5" t="s">
        <v>95</v>
      </c>
      <c r="E70" s="102" t="str">
        <f>'CUOTA LICITADA'!C18</f>
        <v>BRACPESCA S.A.</v>
      </c>
      <c r="F70" s="102" t="s">
        <v>82</v>
      </c>
      <c r="G70" s="102" t="s">
        <v>81</v>
      </c>
      <c r="H70" s="103">
        <f>'CUOTA LICITADA'!L18</f>
        <v>94.222673999999998</v>
      </c>
      <c r="I70" s="103">
        <f>'CUOTA LICITADA'!M18</f>
        <v>0</v>
      </c>
      <c r="J70" s="103">
        <f>'CUOTA LICITADA'!N18</f>
        <v>94.222673999999998</v>
      </c>
      <c r="K70" s="103">
        <f>'CUOTA LICITADA'!O18</f>
        <v>2.0289999999999999</v>
      </c>
      <c r="L70" s="103">
        <f>'CUOTA LICITADA'!P18</f>
        <v>92.193674000000001</v>
      </c>
      <c r="M70" s="103">
        <f>'CUOTA LICITADA'!Q18</f>
        <v>2.1534094861285723E-2</v>
      </c>
      <c r="N70" s="15" t="s">
        <v>83</v>
      </c>
      <c r="O70" s="15">
        <f>'RESUMEN '!$B$3</f>
        <v>45006</v>
      </c>
      <c r="P70" s="5">
        <v>2023</v>
      </c>
      <c r="Q70" s="5"/>
    </row>
    <row r="71" spans="1:17" x14ac:dyDescent="0.2">
      <c r="A71" s="5" t="s">
        <v>94</v>
      </c>
      <c r="B71" s="5" t="s">
        <v>75</v>
      </c>
      <c r="C71" s="5" t="s">
        <v>53</v>
      </c>
      <c r="D71" s="5" t="s">
        <v>95</v>
      </c>
      <c r="E71" s="102" t="str">
        <f>'CUOTA LICITADA'!C20</f>
        <v>CAMANCHACA PESCA SUR S.A.</v>
      </c>
      <c r="F71" s="102" t="s">
        <v>78</v>
      </c>
      <c r="G71" s="102" t="s">
        <v>79</v>
      </c>
      <c r="H71" s="103">
        <f>'CUOTA LICITADA'!F20</f>
        <v>983.75417404000018</v>
      </c>
      <c r="I71" s="103">
        <f>'CUOTA LICITADA'!G20</f>
        <v>79.015000000000001</v>
      </c>
      <c r="J71" s="103">
        <f>'CUOTA LICITADA'!H20</f>
        <v>1062.7691740400003</v>
      </c>
      <c r="K71" s="103">
        <f>'CUOTA LICITADA'!I20</f>
        <v>0</v>
      </c>
      <c r="L71" s="103">
        <f>'CUOTA LICITADA'!J20</f>
        <v>1062.7691740400003</v>
      </c>
      <c r="M71" s="103">
        <f>'CUOTA LICITADA'!K20</f>
        <v>0</v>
      </c>
      <c r="N71" s="15" t="s">
        <v>83</v>
      </c>
      <c r="O71" s="15">
        <f>'RESUMEN '!$B$3</f>
        <v>45006</v>
      </c>
      <c r="P71" s="5">
        <v>2023</v>
      </c>
      <c r="Q71" s="5"/>
    </row>
    <row r="72" spans="1:17" x14ac:dyDescent="0.2">
      <c r="A72" s="5" t="s">
        <v>94</v>
      </c>
      <c r="B72" s="5" t="s">
        <v>75</v>
      </c>
      <c r="C72" s="5" t="s">
        <v>53</v>
      </c>
      <c r="D72" s="5" t="s">
        <v>95</v>
      </c>
      <c r="E72" s="102" t="str">
        <f>'CUOTA LICITADA'!C20</f>
        <v>CAMANCHACA PESCA SUR S.A.</v>
      </c>
      <c r="F72" s="102" t="s">
        <v>80</v>
      </c>
      <c r="G72" s="102" t="s">
        <v>81</v>
      </c>
      <c r="H72" s="103">
        <f>'CUOTA LICITADA'!F21</f>
        <v>109.45433144000002</v>
      </c>
      <c r="I72" s="103">
        <f>'CUOTA LICITADA'!G21</f>
        <v>0</v>
      </c>
      <c r="J72" s="103">
        <f>'CUOTA LICITADA'!H21</f>
        <v>1172.2235054800003</v>
      </c>
      <c r="K72" s="103">
        <f>'CUOTA LICITADA'!I21</f>
        <v>0</v>
      </c>
      <c r="L72" s="103">
        <f>'CUOTA LICITADA'!J21</f>
        <v>1172.2235054800003</v>
      </c>
      <c r="M72" s="103">
        <f>'CUOTA LICITADA'!K21</f>
        <v>0</v>
      </c>
      <c r="N72" s="15" t="s">
        <v>83</v>
      </c>
      <c r="O72" s="15">
        <f>'RESUMEN '!$B$3</f>
        <v>45006</v>
      </c>
      <c r="P72" s="5">
        <v>2023</v>
      </c>
      <c r="Q72" s="5"/>
    </row>
    <row r="73" spans="1:17" x14ac:dyDescent="0.2">
      <c r="A73" s="5" t="s">
        <v>94</v>
      </c>
      <c r="B73" s="5" t="s">
        <v>75</v>
      </c>
      <c r="C73" s="5" t="s">
        <v>53</v>
      </c>
      <c r="D73" s="5" t="s">
        <v>95</v>
      </c>
      <c r="E73" s="102" t="str">
        <f>'CUOTA LICITADA'!C20</f>
        <v>CAMANCHACA PESCA SUR S.A.</v>
      </c>
      <c r="F73" s="102" t="s">
        <v>82</v>
      </c>
      <c r="G73" s="102" t="s">
        <v>81</v>
      </c>
      <c r="H73" s="103">
        <f>'CUOTA LICITADA'!L20</f>
        <v>1093.2085054800002</v>
      </c>
      <c r="I73" s="103">
        <f>'CUOTA LICITADA'!M20</f>
        <v>79.015000000000001</v>
      </c>
      <c r="J73" s="103">
        <f>'CUOTA LICITADA'!N20</f>
        <v>1172.2235054800003</v>
      </c>
      <c r="K73" s="103">
        <f>'CUOTA LICITADA'!O20</f>
        <v>0</v>
      </c>
      <c r="L73" s="103">
        <f>'CUOTA LICITADA'!P20</f>
        <v>1172.2235054800003</v>
      </c>
      <c r="M73" s="103">
        <f>'CUOTA LICITADA'!Q20</f>
        <v>0</v>
      </c>
      <c r="N73" s="15" t="s">
        <v>83</v>
      </c>
      <c r="O73" s="15">
        <f>'RESUMEN '!$B$3</f>
        <v>45006</v>
      </c>
      <c r="P73" s="5">
        <v>2023</v>
      </c>
      <c r="Q73" s="5"/>
    </row>
    <row r="74" spans="1:17" x14ac:dyDescent="0.2">
      <c r="A74" s="5" t="s">
        <v>94</v>
      </c>
      <c r="B74" s="5" t="s">
        <v>75</v>
      </c>
      <c r="C74" s="5" t="s">
        <v>53</v>
      </c>
      <c r="D74" s="5" t="s">
        <v>95</v>
      </c>
      <c r="E74" s="102" t="str">
        <f>'CUOTA LICITADA'!C22</f>
        <v>ANTONIO CRUZ CORDOVA NAKOUZI E.I.R.L.</v>
      </c>
      <c r="F74" s="102" t="s">
        <v>78</v>
      </c>
      <c r="G74" s="102" t="s">
        <v>79</v>
      </c>
      <c r="H74" s="103">
        <f>'CUOTA LICITADA'!F22</f>
        <v>5.7990255400000006</v>
      </c>
      <c r="I74" s="103">
        <f>'CUOTA LICITADA'!G22</f>
        <v>0</v>
      </c>
      <c r="J74" s="103">
        <f>'CUOTA LICITADA'!H22</f>
        <v>5.7990255400000006</v>
      </c>
      <c r="K74" s="103">
        <f>'CUOTA LICITADA'!I22</f>
        <v>0</v>
      </c>
      <c r="L74" s="103">
        <f>'CUOTA LICITADA'!J22</f>
        <v>5.7990255400000006</v>
      </c>
      <c r="M74" s="103">
        <f>'CUOTA LICITADA'!K22</f>
        <v>0</v>
      </c>
      <c r="N74" s="15" t="s">
        <v>83</v>
      </c>
      <c r="O74" s="15">
        <f>'RESUMEN '!$B$3</f>
        <v>45006</v>
      </c>
      <c r="P74" s="5">
        <v>2023</v>
      </c>
      <c r="Q74" s="5"/>
    </row>
    <row r="75" spans="1:17" x14ac:dyDescent="0.2">
      <c r="A75" s="5" t="s">
        <v>94</v>
      </c>
      <c r="B75" s="5" t="s">
        <v>75</v>
      </c>
      <c r="C75" s="5" t="s">
        <v>53</v>
      </c>
      <c r="D75" s="5" t="s">
        <v>95</v>
      </c>
      <c r="E75" s="102" t="str">
        <f>'CUOTA LICITADA'!C22</f>
        <v>ANTONIO CRUZ CORDOVA NAKOUZI E.I.R.L.</v>
      </c>
      <c r="F75" s="102" t="s">
        <v>80</v>
      </c>
      <c r="G75" s="102" t="s">
        <v>81</v>
      </c>
      <c r="H75" s="103">
        <f>'CUOTA LICITADA'!F23</f>
        <v>0.64521044000000005</v>
      </c>
      <c r="I75" s="103">
        <f>'CUOTA LICITADA'!G23</f>
        <v>0</v>
      </c>
      <c r="J75" s="103">
        <f>'CUOTA LICITADA'!H23</f>
        <v>6.4442359800000002</v>
      </c>
      <c r="K75" s="103">
        <f>'CUOTA LICITADA'!I23</f>
        <v>0</v>
      </c>
      <c r="L75" s="103">
        <f>'CUOTA LICITADA'!J23</f>
        <v>6.4442359800000002</v>
      </c>
      <c r="M75" s="103">
        <f>'CUOTA LICITADA'!K23</f>
        <v>0</v>
      </c>
      <c r="N75" s="15" t="s">
        <v>83</v>
      </c>
      <c r="O75" s="15">
        <f>'RESUMEN '!$B$3</f>
        <v>45006</v>
      </c>
      <c r="P75" s="5">
        <v>2023</v>
      </c>
      <c r="Q75" s="5"/>
    </row>
    <row r="76" spans="1:17" x14ac:dyDescent="0.2">
      <c r="A76" s="5" t="s">
        <v>94</v>
      </c>
      <c r="B76" s="5" t="s">
        <v>75</v>
      </c>
      <c r="C76" s="5" t="s">
        <v>53</v>
      </c>
      <c r="D76" s="5" t="s">
        <v>95</v>
      </c>
      <c r="E76" s="102" t="str">
        <f>'CUOTA LICITADA'!C22</f>
        <v>ANTONIO CRUZ CORDOVA NAKOUZI E.I.R.L.</v>
      </c>
      <c r="F76" s="102" t="s">
        <v>82</v>
      </c>
      <c r="G76" s="102" t="s">
        <v>81</v>
      </c>
      <c r="H76" s="103">
        <f>'CUOTA LICITADA'!L22</f>
        <v>6.4442359800000002</v>
      </c>
      <c r="I76" s="103">
        <f>'CUOTA LICITADA'!M22</f>
        <v>0</v>
      </c>
      <c r="J76" s="103">
        <f>'CUOTA LICITADA'!N22</f>
        <v>6.4442359800000002</v>
      </c>
      <c r="K76" s="103">
        <f>'CUOTA LICITADA'!O22</f>
        <v>0</v>
      </c>
      <c r="L76" s="103">
        <f>'CUOTA LICITADA'!P22</f>
        <v>6.4442359800000002</v>
      </c>
      <c r="M76" s="103">
        <f>'CUOTA LICITADA'!Q22</f>
        <v>0</v>
      </c>
      <c r="N76" s="15" t="s">
        <v>83</v>
      </c>
      <c r="O76" s="15">
        <f>'RESUMEN '!$B$3</f>
        <v>45006</v>
      </c>
      <c r="P76" s="5">
        <v>2023</v>
      </c>
      <c r="Q76" s="5"/>
    </row>
    <row r="77" spans="1:17" x14ac:dyDescent="0.2">
      <c r="A77" s="5" t="s">
        <v>94</v>
      </c>
      <c r="B77" s="5" t="s">
        <v>75</v>
      </c>
      <c r="C77" s="5" t="s">
        <v>53</v>
      </c>
      <c r="D77" s="5" t="s">
        <v>95</v>
      </c>
      <c r="E77" s="102" t="str">
        <f>'CUOTA LICITADA'!C24</f>
        <v>GRIMAR S.A. PESQ.</v>
      </c>
      <c r="F77" s="102" t="s">
        <v>78</v>
      </c>
      <c r="G77" s="102" t="s">
        <v>79</v>
      </c>
      <c r="H77" s="103">
        <f>'CUOTA LICITADA'!F24</f>
        <v>0.57486000000000004</v>
      </c>
      <c r="I77" s="103">
        <f>'CUOTA LICITADA'!G24</f>
        <v>0</v>
      </c>
      <c r="J77" s="103">
        <f>'CUOTA LICITADA'!H24</f>
        <v>0.57486000000000004</v>
      </c>
      <c r="K77" s="103">
        <f>'CUOTA LICITADA'!I24</f>
        <v>0</v>
      </c>
      <c r="L77" s="103">
        <f>'CUOTA LICITADA'!J24</f>
        <v>0.57486000000000004</v>
      </c>
      <c r="M77" s="103">
        <f>'CUOTA LICITADA'!K24</f>
        <v>0</v>
      </c>
      <c r="N77" s="15" t="s">
        <v>83</v>
      </c>
      <c r="O77" s="15">
        <f>'RESUMEN '!$B$3</f>
        <v>45006</v>
      </c>
      <c r="P77" s="5">
        <v>2023</v>
      </c>
      <c r="Q77" s="5"/>
    </row>
    <row r="78" spans="1:17" x14ac:dyDescent="0.2">
      <c r="A78" s="5" t="s">
        <v>94</v>
      </c>
      <c r="B78" s="5" t="s">
        <v>75</v>
      </c>
      <c r="C78" s="5" t="s">
        <v>53</v>
      </c>
      <c r="D78" s="5" t="s">
        <v>95</v>
      </c>
      <c r="E78" s="102" t="str">
        <f>'CUOTA LICITADA'!C24</f>
        <v>GRIMAR S.A. PESQ.</v>
      </c>
      <c r="F78" s="102" t="s">
        <v>80</v>
      </c>
      <c r="G78" s="102" t="s">
        <v>81</v>
      </c>
      <c r="H78" s="103">
        <f>'CUOTA LICITADA'!F25</f>
        <v>6.3960000000000003E-2</v>
      </c>
      <c r="I78" s="103">
        <f>'CUOTA LICITADA'!G25</f>
        <v>0</v>
      </c>
      <c r="J78" s="103">
        <f>'CUOTA LICITADA'!H25</f>
        <v>0.63882000000000005</v>
      </c>
      <c r="K78" s="103">
        <f>'CUOTA LICITADA'!I25</f>
        <v>0</v>
      </c>
      <c r="L78" s="103">
        <f>'CUOTA LICITADA'!J25</f>
        <v>0.63882000000000005</v>
      </c>
      <c r="M78" s="103">
        <f>'CUOTA LICITADA'!K25</f>
        <v>0</v>
      </c>
      <c r="N78" s="15" t="s">
        <v>83</v>
      </c>
      <c r="O78" s="15">
        <f>'RESUMEN '!$B$3</f>
        <v>45006</v>
      </c>
      <c r="P78" s="5">
        <v>2023</v>
      </c>
      <c r="Q78" s="5"/>
    </row>
    <row r="79" spans="1:17" x14ac:dyDescent="0.2">
      <c r="A79" s="5" t="s">
        <v>94</v>
      </c>
      <c r="B79" s="5" t="s">
        <v>75</v>
      </c>
      <c r="C79" s="5" t="s">
        <v>53</v>
      </c>
      <c r="D79" s="5" t="s">
        <v>95</v>
      </c>
      <c r="E79" s="102" t="str">
        <f>'CUOTA LICITADA'!C24</f>
        <v>GRIMAR S.A. PESQ.</v>
      </c>
      <c r="F79" s="102" t="s">
        <v>82</v>
      </c>
      <c r="G79" s="102" t="s">
        <v>81</v>
      </c>
      <c r="H79" s="103">
        <f>'CUOTA LICITADA'!L24</f>
        <v>0.63882000000000005</v>
      </c>
      <c r="I79" s="103">
        <f>'CUOTA LICITADA'!M24</f>
        <v>0</v>
      </c>
      <c r="J79" s="103">
        <f>'CUOTA LICITADA'!N24</f>
        <v>0.63882000000000005</v>
      </c>
      <c r="K79" s="103">
        <f>'CUOTA LICITADA'!O24</f>
        <v>0</v>
      </c>
      <c r="L79" s="103">
        <f>'CUOTA LICITADA'!P24</f>
        <v>0.63882000000000005</v>
      </c>
      <c r="M79" s="103">
        <f>'CUOTA LICITADA'!Q24</f>
        <v>0</v>
      </c>
      <c r="N79" s="15" t="s">
        <v>83</v>
      </c>
      <c r="O79" s="15">
        <f>'RESUMEN '!$B$3</f>
        <v>45006</v>
      </c>
      <c r="P79" s="5">
        <v>2023</v>
      </c>
      <c r="Q79" s="5"/>
    </row>
    <row r="80" spans="1:17" x14ac:dyDescent="0.2">
      <c r="A80" s="5" t="s">
        <v>94</v>
      </c>
      <c r="B80" s="5" t="s">
        <v>75</v>
      </c>
      <c r="C80" s="5" t="s">
        <v>53</v>
      </c>
      <c r="D80" s="5" t="s">
        <v>95</v>
      </c>
      <c r="E80" s="102" t="str">
        <f>'CUOTA LICITADA'!C26</f>
        <v>ISLADAMAS S.A. PESQ.</v>
      </c>
      <c r="F80" s="102" t="s">
        <v>78</v>
      </c>
      <c r="G80" s="102" t="s">
        <v>79</v>
      </c>
      <c r="H80" s="103">
        <f>'CUOTA LICITADA'!F26</f>
        <v>45.56349204</v>
      </c>
      <c r="I80" s="103">
        <f>'CUOTA LICITADA'!G26</f>
        <v>0</v>
      </c>
      <c r="J80" s="103">
        <f>'CUOTA LICITADA'!H26</f>
        <v>45.56349204</v>
      </c>
      <c r="K80" s="103">
        <f>'CUOTA LICITADA'!I26</f>
        <v>14.593999999999999</v>
      </c>
      <c r="L80" s="103">
        <f>'CUOTA LICITADA'!J26</f>
        <v>30.969492039999999</v>
      </c>
      <c r="M80" s="103">
        <f>'CUOTA LICITADA'!K26</f>
        <v>0.32030029628080281</v>
      </c>
      <c r="N80" s="15" t="s">
        <v>83</v>
      </c>
      <c r="O80" s="15">
        <f>'RESUMEN '!$B$3</f>
        <v>45006</v>
      </c>
      <c r="P80" s="5">
        <v>2023</v>
      </c>
      <c r="Q80" s="5"/>
    </row>
    <row r="81" spans="1:17" x14ac:dyDescent="0.2">
      <c r="A81" s="5" t="s">
        <v>94</v>
      </c>
      <c r="B81" s="5" t="s">
        <v>75</v>
      </c>
      <c r="C81" s="5" t="s">
        <v>53</v>
      </c>
      <c r="D81" s="5" t="s">
        <v>95</v>
      </c>
      <c r="E81" s="102" t="str">
        <f>'CUOTA LICITADA'!C26</f>
        <v>ISLADAMAS S.A. PESQ.</v>
      </c>
      <c r="F81" s="102" t="s">
        <v>80</v>
      </c>
      <c r="G81" s="102" t="s">
        <v>81</v>
      </c>
      <c r="H81" s="103">
        <f>'CUOTA LICITADA'!F27</f>
        <v>5.0694794400000003</v>
      </c>
      <c r="I81" s="103">
        <f>'CUOTA LICITADA'!G27</f>
        <v>0</v>
      </c>
      <c r="J81" s="103">
        <f>'CUOTA LICITADA'!H27</f>
        <v>36.038971480000001</v>
      </c>
      <c r="K81" s="103">
        <f>'CUOTA LICITADA'!I27</f>
        <v>0</v>
      </c>
      <c r="L81" s="103">
        <f>'CUOTA LICITADA'!J27</f>
        <v>36.038971480000001</v>
      </c>
      <c r="M81" s="103">
        <f>'CUOTA LICITADA'!K27</f>
        <v>0</v>
      </c>
      <c r="N81" s="15" t="s">
        <v>83</v>
      </c>
      <c r="O81" s="15">
        <f>'RESUMEN '!$B$3</f>
        <v>45006</v>
      </c>
      <c r="P81" s="5">
        <v>2023</v>
      </c>
      <c r="Q81" s="5"/>
    </row>
    <row r="82" spans="1:17" x14ac:dyDescent="0.2">
      <c r="A82" s="5" t="s">
        <v>94</v>
      </c>
      <c r="B82" s="5" t="s">
        <v>75</v>
      </c>
      <c r="C82" s="5" t="s">
        <v>53</v>
      </c>
      <c r="D82" s="5" t="s">
        <v>95</v>
      </c>
      <c r="E82" s="102" t="str">
        <f>'CUOTA LICITADA'!C26</f>
        <v>ISLADAMAS S.A. PESQ.</v>
      </c>
      <c r="F82" s="102" t="s">
        <v>82</v>
      </c>
      <c r="G82" s="102" t="s">
        <v>81</v>
      </c>
      <c r="H82" s="103">
        <f>'CUOTA LICITADA'!L26</f>
        <v>50.632971480000002</v>
      </c>
      <c r="I82" s="103">
        <f>'CUOTA LICITADA'!M26</f>
        <v>0</v>
      </c>
      <c r="J82" s="103">
        <f>'CUOTA LICITADA'!N26</f>
        <v>50.632971480000002</v>
      </c>
      <c r="K82" s="103">
        <f>'CUOTA LICITADA'!O26</f>
        <v>14.593999999999999</v>
      </c>
      <c r="L82" s="103">
        <f>'CUOTA LICITADA'!P26</f>
        <v>36.038971480000001</v>
      </c>
      <c r="M82" s="103">
        <f>'CUOTA LICITADA'!Q26</f>
        <v>0.28823115794743792</v>
      </c>
      <c r="N82" s="15" t="s">
        <v>83</v>
      </c>
      <c r="O82" s="15">
        <f>'RESUMEN '!$B$3</f>
        <v>45006</v>
      </c>
      <c r="P82" s="5">
        <v>2023</v>
      </c>
      <c r="Q82" s="5"/>
    </row>
    <row r="83" spans="1:17" x14ac:dyDescent="0.2">
      <c r="A83" s="5" t="s">
        <v>94</v>
      </c>
      <c r="B83" s="5" t="s">
        <v>75</v>
      </c>
      <c r="C83" s="5" t="s">
        <v>53</v>
      </c>
      <c r="D83" s="5" t="s">
        <v>95</v>
      </c>
      <c r="E83" s="102" t="str">
        <f>'CUOTA LICITADA'!C28</f>
        <v>LANDES S.A. PESQ.</v>
      </c>
      <c r="F83" s="102" t="s">
        <v>78</v>
      </c>
      <c r="G83" s="102" t="s">
        <v>79</v>
      </c>
      <c r="H83" s="103">
        <f>'CUOTA LICITADA'!F28</f>
        <v>0.73699999999999999</v>
      </c>
      <c r="I83" s="103">
        <f>'CUOTA LICITADA'!G28</f>
        <v>0</v>
      </c>
      <c r="J83" s="103">
        <f>'CUOTA LICITADA'!H28</f>
        <v>0.73699999999999999</v>
      </c>
      <c r="K83" s="103">
        <f>'CUOTA LICITADA'!I28</f>
        <v>0</v>
      </c>
      <c r="L83" s="103">
        <f>'CUOTA LICITADA'!J28</f>
        <v>0.73699999999999999</v>
      </c>
      <c r="M83" s="103">
        <f>'CUOTA LICITADA'!K28</f>
        <v>0</v>
      </c>
      <c r="N83" s="15" t="s">
        <v>83</v>
      </c>
      <c r="O83" s="15">
        <f>'RESUMEN '!$B$3</f>
        <v>45006</v>
      </c>
      <c r="P83" s="5">
        <v>2023</v>
      </c>
      <c r="Q83" s="5"/>
    </row>
    <row r="84" spans="1:17" x14ac:dyDescent="0.2">
      <c r="A84" s="5" t="s">
        <v>94</v>
      </c>
      <c r="B84" s="5" t="s">
        <v>75</v>
      </c>
      <c r="C84" s="5" t="s">
        <v>53</v>
      </c>
      <c r="D84" s="5" t="s">
        <v>95</v>
      </c>
      <c r="E84" s="102" t="str">
        <f>'CUOTA LICITADA'!C28</f>
        <v>LANDES S.A. PESQ.</v>
      </c>
      <c r="F84" s="102" t="s">
        <v>80</v>
      </c>
      <c r="G84" s="102" t="s">
        <v>81</v>
      </c>
      <c r="H84" s="103">
        <f>'CUOTA LICITADA'!F29</f>
        <v>8.2000000000000003E-2</v>
      </c>
      <c r="I84" s="103">
        <f>'CUOTA LICITADA'!G29</f>
        <v>0</v>
      </c>
      <c r="J84" s="103">
        <f>'CUOTA LICITADA'!H29</f>
        <v>0.81899999999999995</v>
      </c>
      <c r="K84" s="103">
        <f>'CUOTA LICITADA'!I29</f>
        <v>0</v>
      </c>
      <c r="L84" s="103">
        <f>'CUOTA LICITADA'!J29</f>
        <v>0.81899999999999995</v>
      </c>
      <c r="M84" s="103">
        <f>'CUOTA LICITADA'!K29</f>
        <v>0</v>
      </c>
      <c r="N84" s="15" t="s">
        <v>83</v>
      </c>
      <c r="O84" s="15">
        <f>'RESUMEN '!$B$3</f>
        <v>45006</v>
      </c>
      <c r="P84" s="5">
        <v>2023</v>
      </c>
      <c r="Q84" s="5"/>
    </row>
    <row r="85" spans="1:17" x14ac:dyDescent="0.2">
      <c r="A85" s="5" t="s">
        <v>94</v>
      </c>
      <c r="B85" s="5" t="s">
        <v>75</v>
      </c>
      <c r="C85" s="5" t="s">
        <v>53</v>
      </c>
      <c r="D85" s="5" t="s">
        <v>95</v>
      </c>
      <c r="E85" s="102" t="str">
        <f>'CUOTA LICITADA'!C28</f>
        <v>LANDES S.A. PESQ.</v>
      </c>
      <c r="F85" s="102" t="s">
        <v>82</v>
      </c>
      <c r="G85" s="102" t="s">
        <v>81</v>
      </c>
      <c r="H85" s="103">
        <f>'CUOTA LICITADA'!L28</f>
        <v>0.81899999999999995</v>
      </c>
      <c r="I85" s="103">
        <f>'CUOTA LICITADA'!M28</f>
        <v>0</v>
      </c>
      <c r="J85" s="103">
        <f>'CUOTA LICITADA'!N28</f>
        <v>0.81899999999999995</v>
      </c>
      <c r="K85" s="103">
        <f>'CUOTA LICITADA'!O28</f>
        <v>0</v>
      </c>
      <c r="L85" s="103">
        <f>'CUOTA LICITADA'!P28</f>
        <v>0.81899999999999995</v>
      </c>
      <c r="M85" s="103">
        <f>'CUOTA LICITADA'!Q28</f>
        <v>0</v>
      </c>
      <c r="N85" s="15" t="s">
        <v>83</v>
      </c>
      <c r="O85" s="15">
        <f>'RESUMEN '!$B$3</f>
        <v>45006</v>
      </c>
      <c r="P85" s="5">
        <v>2023</v>
      </c>
      <c r="Q85" s="5"/>
    </row>
    <row r="86" spans="1:17" x14ac:dyDescent="0.2">
      <c r="A86" s="5" t="s">
        <v>94</v>
      </c>
      <c r="B86" s="5" t="s">
        <v>75</v>
      </c>
      <c r="C86" s="5" t="s">
        <v>53</v>
      </c>
      <c r="D86" s="5" t="s">
        <v>95</v>
      </c>
      <c r="E86" s="102" t="str">
        <f>'CUOTA LICITADA'!C30</f>
        <v>ZUÑIGA ROMERO GONZALO</v>
      </c>
      <c r="F86" s="102" t="s">
        <v>78</v>
      </c>
      <c r="G86" s="102" t="s">
        <v>79</v>
      </c>
      <c r="H86" s="103">
        <f>'CUOTA LICITADA'!F30</f>
        <v>1.56981E-2</v>
      </c>
      <c r="I86" s="103">
        <f>'CUOTA LICITADA'!G30</f>
        <v>0</v>
      </c>
      <c r="J86" s="103">
        <f>'CUOTA LICITADA'!H30</f>
        <v>1.56981E-2</v>
      </c>
      <c r="K86" s="103">
        <f>'CUOTA LICITADA'!I30</f>
        <v>0</v>
      </c>
      <c r="L86" s="103">
        <f>'CUOTA LICITADA'!J30</f>
        <v>1.56981E-2</v>
      </c>
      <c r="M86" s="103">
        <f>'CUOTA LICITADA'!K30</f>
        <v>0</v>
      </c>
      <c r="N86" s="15" t="s">
        <v>83</v>
      </c>
      <c r="O86" s="15">
        <f>'RESUMEN '!$B$3</f>
        <v>45006</v>
      </c>
      <c r="P86" s="5">
        <v>2023</v>
      </c>
      <c r="Q86" s="5"/>
    </row>
    <row r="87" spans="1:17" x14ac:dyDescent="0.2">
      <c r="A87" s="5" t="s">
        <v>94</v>
      </c>
      <c r="B87" s="5" t="s">
        <v>75</v>
      </c>
      <c r="C87" s="5" t="s">
        <v>53</v>
      </c>
      <c r="D87" s="5" t="s">
        <v>95</v>
      </c>
      <c r="E87" s="102" t="str">
        <f>'CUOTA LICITADA'!C30</f>
        <v>ZUÑIGA ROMERO GONZALO</v>
      </c>
      <c r="F87" s="102" t="s">
        <v>80</v>
      </c>
      <c r="G87" s="102" t="s">
        <v>81</v>
      </c>
      <c r="H87" s="103">
        <f>'CUOTA LICITADA'!F31</f>
        <v>1.7465999999999998E-3</v>
      </c>
      <c r="I87" s="103">
        <f>'CUOTA LICITADA'!G31</f>
        <v>0</v>
      </c>
      <c r="J87" s="103">
        <f>'CUOTA LICITADA'!H31</f>
        <v>1.74447E-2</v>
      </c>
      <c r="K87" s="103">
        <f>'CUOTA LICITADA'!I31</f>
        <v>0</v>
      </c>
      <c r="L87" s="103">
        <f>'CUOTA LICITADA'!J31</f>
        <v>1.74447E-2</v>
      </c>
      <c r="M87" s="103">
        <f>'CUOTA LICITADA'!K31</f>
        <v>0</v>
      </c>
      <c r="N87" s="15" t="s">
        <v>83</v>
      </c>
      <c r="O87" s="15">
        <f>'RESUMEN '!$B$3</f>
        <v>45006</v>
      </c>
      <c r="P87" s="5">
        <v>2023</v>
      </c>
      <c r="Q87" s="5"/>
    </row>
    <row r="88" spans="1:17" x14ac:dyDescent="0.2">
      <c r="A88" s="5" t="s">
        <v>94</v>
      </c>
      <c r="B88" s="5" t="s">
        <v>75</v>
      </c>
      <c r="C88" s="5" t="s">
        <v>53</v>
      </c>
      <c r="D88" s="5" t="s">
        <v>95</v>
      </c>
      <c r="E88" s="102" t="str">
        <f>'CUOTA LICITADA'!C30</f>
        <v>ZUÑIGA ROMERO GONZALO</v>
      </c>
      <c r="F88" s="102" t="s">
        <v>82</v>
      </c>
      <c r="G88" s="102" t="s">
        <v>81</v>
      </c>
      <c r="H88" s="103">
        <f>'CUOTA LICITADA'!L30</f>
        <v>1.74447E-2</v>
      </c>
      <c r="I88" s="103">
        <f>'CUOTA LICITADA'!M30</f>
        <v>0</v>
      </c>
      <c r="J88" s="103">
        <f>'CUOTA LICITADA'!N30</f>
        <v>1.74447E-2</v>
      </c>
      <c r="K88" s="103">
        <f>'CUOTA LICITADA'!O30</f>
        <v>0</v>
      </c>
      <c r="L88" s="103">
        <f>'CUOTA LICITADA'!P30</f>
        <v>1.74447E-2</v>
      </c>
      <c r="M88" s="103">
        <f>'CUOTA LICITADA'!Q30</f>
        <v>0</v>
      </c>
      <c r="N88" s="15" t="s">
        <v>83</v>
      </c>
      <c r="O88" s="15">
        <f>'RESUMEN '!$B$3</f>
        <v>45006</v>
      </c>
      <c r="P88" s="5">
        <v>2023</v>
      </c>
      <c r="Q88" s="5"/>
    </row>
    <row r="89" spans="1:17" x14ac:dyDescent="0.2">
      <c r="A89" s="5" t="s">
        <v>94</v>
      </c>
      <c r="B89" s="5" t="s">
        <v>75</v>
      </c>
      <c r="C89" s="5" t="s">
        <v>53</v>
      </c>
      <c r="D89" s="5" t="s">
        <v>95</v>
      </c>
      <c r="E89" s="102" t="str">
        <f>'CUOTA LICITADA'!C32</f>
        <v>PACIFICBLU SPA.</v>
      </c>
      <c r="F89" s="102" t="s">
        <v>78</v>
      </c>
      <c r="G89" s="102" t="s">
        <v>79</v>
      </c>
      <c r="H89" s="103">
        <f>'CUOTA LICITADA'!F32</f>
        <v>246.80097354</v>
      </c>
      <c r="I89" s="103">
        <f>'CUOTA LICITADA'!G32</f>
        <v>-79.015000000000001</v>
      </c>
      <c r="J89" s="103">
        <f>'CUOTA LICITADA'!H32</f>
        <v>167.78597353999999</v>
      </c>
      <c r="K89" s="103">
        <f>'CUOTA LICITADA'!I32</f>
        <v>0</v>
      </c>
      <c r="L89" s="103">
        <f>'CUOTA LICITADA'!J32</f>
        <v>167.78597353999999</v>
      </c>
      <c r="M89" s="103">
        <f>'CUOTA LICITADA'!K32</f>
        <v>0</v>
      </c>
      <c r="N89" s="15" t="s">
        <v>83</v>
      </c>
      <c r="O89" s="15">
        <f>'RESUMEN '!$B$3</f>
        <v>45006</v>
      </c>
      <c r="P89" s="5">
        <v>2023</v>
      </c>
      <c r="Q89" s="5"/>
    </row>
    <row r="90" spans="1:17" x14ac:dyDescent="0.2">
      <c r="A90" s="5" t="s">
        <v>94</v>
      </c>
      <c r="B90" s="5" t="s">
        <v>75</v>
      </c>
      <c r="C90" s="5" t="s">
        <v>53</v>
      </c>
      <c r="D90" s="5" t="s">
        <v>95</v>
      </c>
      <c r="E90" s="102" t="str">
        <f>'CUOTA LICITADA'!C32</f>
        <v>PACIFICBLU SPA.</v>
      </c>
      <c r="F90" s="102" t="s">
        <v>80</v>
      </c>
      <c r="G90" s="102" t="s">
        <v>81</v>
      </c>
      <c r="H90" s="103">
        <f>'CUOTA LICITADA'!F33</f>
        <v>27.459538439999999</v>
      </c>
      <c r="I90" s="103">
        <f>'CUOTA LICITADA'!G33</f>
        <v>0</v>
      </c>
      <c r="J90" s="103">
        <f>'CUOTA LICITADA'!H33</f>
        <v>195.24551197999997</v>
      </c>
      <c r="K90" s="103">
        <f>'CUOTA LICITADA'!I33</f>
        <v>0</v>
      </c>
      <c r="L90" s="103">
        <f>'CUOTA LICITADA'!J33</f>
        <v>195.24551197999997</v>
      </c>
      <c r="M90" s="103">
        <f>'CUOTA LICITADA'!K33</f>
        <v>0</v>
      </c>
      <c r="N90" s="15" t="s">
        <v>83</v>
      </c>
      <c r="O90" s="15">
        <f>'RESUMEN '!$B$3</f>
        <v>45006</v>
      </c>
      <c r="P90" s="5">
        <v>2023</v>
      </c>
      <c r="Q90" s="5"/>
    </row>
    <row r="91" spans="1:17" x14ac:dyDescent="0.2">
      <c r="A91" s="5" t="s">
        <v>94</v>
      </c>
      <c r="B91" s="5" t="s">
        <v>75</v>
      </c>
      <c r="C91" s="5" t="s">
        <v>53</v>
      </c>
      <c r="D91" s="5" t="s">
        <v>95</v>
      </c>
      <c r="E91" s="102" t="str">
        <f>'CUOTA LICITADA'!C32</f>
        <v>PACIFICBLU SPA.</v>
      </c>
      <c r="F91" s="102" t="s">
        <v>82</v>
      </c>
      <c r="G91" s="102" t="s">
        <v>81</v>
      </c>
      <c r="H91" s="103">
        <f>'CUOTA LICITADA'!L32</f>
        <v>274.26051197999999</v>
      </c>
      <c r="I91" s="103">
        <f>'CUOTA LICITADA'!M32</f>
        <v>-79.015000000000001</v>
      </c>
      <c r="J91" s="103">
        <f>'CUOTA LICITADA'!N32</f>
        <v>195.24551198</v>
      </c>
      <c r="K91" s="103">
        <f>'CUOTA LICITADA'!O32</f>
        <v>0</v>
      </c>
      <c r="L91" s="103">
        <f>'CUOTA LICITADA'!P32</f>
        <v>195.24551198</v>
      </c>
      <c r="M91" s="103">
        <f>'CUOTA LICITADA'!Q32</f>
        <v>0</v>
      </c>
      <c r="N91" s="15" t="s">
        <v>83</v>
      </c>
      <c r="O91" s="15">
        <f>'RESUMEN '!$B$3</f>
        <v>45006</v>
      </c>
      <c r="P91" s="5">
        <v>2023</v>
      </c>
      <c r="Q91" s="5"/>
    </row>
    <row r="92" spans="1:17" x14ac:dyDescent="0.2">
      <c r="A92" s="5" t="s">
        <v>94</v>
      </c>
      <c r="B92" s="5" t="s">
        <v>75</v>
      </c>
      <c r="C92" s="5" t="s">
        <v>53</v>
      </c>
      <c r="D92" s="5" t="s">
        <v>95</v>
      </c>
      <c r="E92" s="102" t="str">
        <f>'CUOTA LICITADA'!C34</f>
        <v>DA VENEZIA RETAMALES ANTONIO</v>
      </c>
      <c r="F92" s="102" t="s">
        <v>78</v>
      </c>
      <c r="G92" s="102" t="s">
        <v>79</v>
      </c>
      <c r="H92" s="103">
        <f>'CUOTA LICITADA'!F34</f>
        <v>1.332496E-2</v>
      </c>
      <c r="I92" s="103">
        <f>'CUOTA LICITADA'!G34</f>
        <v>0</v>
      </c>
      <c r="J92" s="103">
        <f>'CUOTA LICITADA'!H34</f>
        <v>1.332496E-2</v>
      </c>
      <c r="K92" s="103">
        <f>'CUOTA LICITADA'!I34</f>
        <v>0</v>
      </c>
      <c r="L92" s="103">
        <f>'CUOTA LICITADA'!J34</f>
        <v>1.332496E-2</v>
      </c>
      <c r="M92" s="103">
        <f>'CUOTA LICITADA'!K34</f>
        <v>0</v>
      </c>
      <c r="N92" s="15" t="s">
        <v>83</v>
      </c>
      <c r="O92" s="15">
        <f>'RESUMEN '!$B$3</f>
        <v>45006</v>
      </c>
      <c r="P92" s="5">
        <v>2023</v>
      </c>
      <c r="Q92" s="5"/>
    </row>
    <row r="93" spans="1:17" x14ac:dyDescent="0.2">
      <c r="A93" s="5" t="s">
        <v>94</v>
      </c>
      <c r="B93" s="5" t="s">
        <v>75</v>
      </c>
      <c r="C93" s="5" t="s">
        <v>53</v>
      </c>
      <c r="D93" s="5" t="s">
        <v>95</v>
      </c>
      <c r="E93" s="102" t="str">
        <f>'CUOTA LICITADA'!C34</f>
        <v>DA VENEZIA RETAMALES ANTONIO</v>
      </c>
      <c r="F93" s="102" t="s">
        <v>80</v>
      </c>
      <c r="G93" s="102" t="s">
        <v>81</v>
      </c>
      <c r="H93" s="103">
        <f>'CUOTA LICITADA'!F35</f>
        <v>1.48256E-3</v>
      </c>
      <c r="I93" s="103">
        <f>'CUOTA LICITADA'!G35</f>
        <v>0</v>
      </c>
      <c r="J93" s="103">
        <f>'CUOTA LICITADA'!H35</f>
        <v>1.4807520000000001E-2</v>
      </c>
      <c r="K93" s="103">
        <f>'CUOTA LICITADA'!I35</f>
        <v>0</v>
      </c>
      <c r="L93" s="103">
        <f>'CUOTA LICITADA'!J35</f>
        <v>1.4807520000000001E-2</v>
      </c>
      <c r="M93" s="103">
        <f>'CUOTA LICITADA'!K35</f>
        <v>0</v>
      </c>
      <c r="N93" s="15" t="s">
        <v>83</v>
      </c>
      <c r="O93" s="15">
        <f>'RESUMEN '!$B$3</f>
        <v>45006</v>
      </c>
      <c r="P93" s="5">
        <v>2023</v>
      </c>
      <c r="Q93" s="5"/>
    </row>
    <row r="94" spans="1:17" x14ac:dyDescent="0.2">
      <c r="A94" s="5" t="s">
        <v>94</v>
      </c>
      <c r="B94" s="5" t="s">
        <v>75</v>
      </c>
      <c r="C94" s="5" t="s">
        <v>53</v>
      </c>
      <c r="D94" s="5" t="s">
        <v>95</v>
      </c>
      <c r="E94" s="102" t="str">
        <f>'CUOTA LICITADA'!C34</f>
        <v>DA VENEZIA RETAMALES ANTONIO</v>
      </c>
      <c r="F94" s="102" t="s">
        <v>82</v>
      </c>
      <c r="G94" s="102" t="s">
        <v>81</v>
      </c>
      <c r="H94" s="103">
        <f>'CUOTA LICITADA'!L34</f>
        <v>1.4807520000000001E-2</v>
      </c>
      <c r="I94" s="103">
        <f>'CUOTA LICITADA'!M34</f>
        <v>0</v>
      </c>
      <c r="J94" s="103">
        <f>'CUOTA LICITADA'!N34</f>
        <v>1.4807520000000001E-2</v>
      </c>
      <c r="K94" s="103">
        <f>'CUOTA LICITADA'!O34</f>
        <v>0</v>
      </c>
      <c r="L94" s="103">
        <f>'CUOTA LICITADA'!P34</f>
        <v>1.4807520000000001E-2</v>
      </c>
      <c r="M94" s="103">
        <f>'CUOTA LICITADA'!Q34</f>
        <v>0</v>
      </c>
      <c r="N94" s="15" t="s">
        <v>83</v>
      </c>
      <c r="O94" s="15">
        <f>'RESUMEN '!$B$3</f>
        <v>45006</v>
      </c>
      <c r="P94" s="5">
        <v>2023</v>
      </c>
      <c r="Q94" s="5"/>
    </row>
    <row r="95" spans="1:17" x14ac:dyDescent="0.2">
      <c r="A95" s="5" t="s">
        <v>94</v>
      </c>
      <c r="B95" s="5" t="s">
        <v>75</v>
      </c>
      <c r="C95" s="5" t="s">
        <v>53</v>
      </c>
      <c r="D95" s="5" t="s">
        <v>95</v>
      </c>
      <c r="E95" s="102" t="str">
        <f>'CUOTA LICITADA'!C36</f>
        <v>ENFEMAR LTDA. SOC. PESQ.</v>
      </c>
      <c r="F95" s="102" t="s">
        <v>78</v>
      </c>
      <c r="G95" s="102" t="s">
        <v>79</v>
      </c>
      <c r="H95" s="103">
        <f>'CUOTA LICITADA'!F36</f>
        <v>2.9123586800000001</v>
      </c>
      <c r="I95" s="103">
        <f>'CUOTA LICITADA'!G36</f>
        <v>0</v>
      </c>
      <c r="J95" s="103">
        <f>'CUOTA LICITADA'!H36</f>
        <v>2.9123586800000001</v>
      </c>
      <c r="K95" s="103">
        <f>'CUOTA LICITADA'!I36</f>
        <v>0</v>
      </c>
      <c r="L95" s="103">
        <f>'CUOTA LICITADA'!J36</f>
        <v>2.9123586800000001</v>
      </c>
      <c r="M95" s="103">
        <f>'CUOTA LICITADA'!K36</f>
        <v>0</v>
      </c>
      <c r="N95" s="15" t="s">
        <v>83</v>
      </c>
      <c r="O95" s="15">
        <f>'RESUMEN '!$B$3</f>
        <v>45006</v>
      </c>
      <c r="P95" s="5">
        <v>2023</v>
      </c>
      <c r="Q95" s="5"/>
    </row>
    <row r="96" spans="1:17" x14ac:dyDescent="0.2">
      <c r="A96" s="5" t="s">
        <v>94</v>
      </c>
      <c r="B96" s="5" t="s">
        <v>75</v>
      </c>
      <c r="C96" s="5" t="s">
        <v>53</v>
      </c>
      <c r="D96" s="5" t="s">
        <v>95</v>
      </c>
      <c r="E96" s="102" t="str">
        <f>'CUOTA LICITADA'!C36</f>
        <v>ENFEMAR LTDA. SOC. PESQ.</v>
      </c>
      <c r="F96" s="102" t="s">
        <v>80</v>
      </c>
      <c r="G96" s="102" t="s">
        <v>81</v>
      </c>
      <c r="H96" s="103">
        <f>'CUOTA LICITADA'!F37</f>
        <v>0.32403448000000001</v>
      </c>
      <c r="I96" s="103">
        <f>'CUOTA LICITADA'!G37</f>
        <v>0</v>
      </c>
      <c r="J96" s="103">
        <f>'CUOTA LICITADA'!H37</f>
        <v>3.23639316</v>
      </c>
      <c r="K96" s="103">
        <f>'CUOTA LICITADA'!I37</f>
        <v>0</v>
      </c>
      <c r="L96" s="103">
        <f>'CUOTA LICITADA'!J37</f>
        <v>3.23639316</v>
      </c>
      <c r="M96" s="103">
        <f>'CUOTA LICITADA'!K37</f>
        <v>0</v>
      </c>
      <c r="N96" s="15" t="s">
        <v>83</v>
      </c>
      <c r="O96" s="15">
        <f>'RESUMEN '!$B$3</f>
        <v>45006</v>
      </c>
      <c r="P96" s="5">
        <v>2023</v>
      </c>
      <c r="Q96" s="5"/>
    </row>
    <row r="97" spans="1:17" x14ac:dyDescent="0.2">
      <c r="A97" s="5" t="s">
        <v>94</v>
      </c>
      <c r="B97" s="5" t="s">
        <v>75</v>
      </c>
      <c r="C97" s="5" t="s">
        <v>53</v>
      </c>
      <c r="D97" s="5" t="s">
        <v>95</v>
      </c>
      <c r="E97" s="102" t="str">
        <f>'CUOTA LICITADA'!C36</f>
        <v>ENFEMAR LTDA. SOC. PESQ.</v>
      </c>
      <c r="F97" s="102" t="s">
        <v>82</v>
      </c>
      <c r="G97" s="102" t="s">
        <v>81</v>
      </c>
      <c r="H97" s="103">
        <f>'CUOTA LICITADA'!L36</f>
        <v>3.23639316</v>
      </c>
      <c r="I97" s="103">
        <f>'CUOTA LICITADA'!M36</f>
        <v>0</v>
      </c>
      <c r="J97" s="103">
        <f>'CUOTA LICITADA'!N36</f>
        <v>3.23639316</v>
      </c>
      <c r="K97" s="103">
        <f>'CUOTA LICITADA'!O36</f>
        <v>0</v>
      </c>
      <c r="L97" s="103">
        <f>'CUOTA LICITADA'!P36</f>
        <v>3.23639316</v>
      </c>
      <c r="M97" s="103">
        <f>'CUOTA LICITADA'!Q36</f>
        <v>0</v>
      </c>
      <c r="N97" s="15" t="s">
        <v>83</v>
      </c>
      <c r="O97" s="15">
        <f>'RESUMEN '!$B$3</f>
        <v>45006</v>
      </c>
      <c r="P97" s="5">
        <v>2023</v>
      </c>
      <c r="Q97" s="5"/>
    </row>
    <row r="98" spans="1:17" x14ac:dyDescent="0.2">
      <c r="A98" s="5" t="s">
        <v>94</v>
      </c>
      <c r="B98" s="5" t="s">
        <v>75</v>
      </c>
      <c r="C98" s="5" t="s">
        <v>53</v>
      </c>
      <c r="D98" s="5" t="s">
        <v>95</v>
      </c>
      <c r="E98" s="102" t="str">
        <f>'CUOTA LICITADA'!C44</f>
        <v>COMERCIALIZADORA SIMON SEAFOOD LTDA.</v>
      </c>
      <c r="F98" s="102" t="s">
        <v>78</v>
      </c>
      <c r="G98" s="102" t="s">
        <v>79</v>
      </c>
      <c r="H98" s="103">
        <f>'CUOTA LICITADA'!F44</f>
        <v>0.2487375</v>
      </c>
      <c r="I98" s="103">
        <f>'CUOTA LICITADA'!G44</f>
        <v>0</v>
      </c>
      <c r="J98" s="103">
        <f>'CUOTA LICITADA'!H44</f>
        <v>0.2487375</v>
      </c>
      <c r="K98" s="103">
        <f>'CUOTA LICITADA'!I44</f>
        <v>0</v>
      </c>
      <c r="L98" s="103">
        <f>'CUOTA LICITADA'!J44</f>
        <v>0.2487375</v>
      </c>
      <c r="M98" s="103">
        <f>'CUOTA LICITADA'!K44</f>
        <v>0</v>
      </c>
      <c r="N98" s="15" t="s">
        <v>83</v>
      </c>
      <c r="O98" s="15">
        <f>'RESUMEN '!$B$3</f>
        <v>45006</v>
      </c>
      <c r="P98" s="5">
        <v>2023</v>
      </c>
      <c r="Q98" s="5"/>
    </row>
    <row r="99" spans="1:17" x14ac:dyDescent="0.2">
      <c r="A99" s="5" t="s">
        <v>94</v>
      </c>
      <c r="B99" s="5" t="s">
        <v>75</v>
      </c>
      <c r="C99" s="5" t="s">
        <v>53</v>
      </c>
      <c r="D99" s="5" t="s">
        <v>95</v>
      </c>
      <c r="E99" s="102" t="str">
        <f>'CUOTA LICITADA'!C44</f>
        <v>COMERCIALIZADORA SIMON SEAFOOD LTDA.</v>
      </c>
      <c r="F99" s="102" t="s">
        <v>80</v>
      </c>
      <c r="G99" s="102" t="s">
        <v>81</v>
      </c>
      <c r="H99" s="103">
        <f>'CUOTA LICITADA'!F45</f>
        <v>2.7675000000000002E-2</v>
      </c>
      <c r="I99" s="103">
        <f>'CUOTA LICITADA'!G45</f>
        <v>0</v>
      </c>
      <c r="J99" s="103">
        <f>'CUOTA LICITADA'!H45</f>
        <v>0.27641250000000001</v>
      </c>
      <c r="K99" s="103">
        <f>'CUOTA LICITADA'!I45</f>
        <v>0</v>
      </c>
      <c r="L99" s="103">
        <f>'CUOTA LICITADA'!J45</f>
        <v>0.27641250000000001</v>
      </c>
      <c r="M99" s="103">
        <f>'CUOTA LICITADA'!K45</f>
        <v>0</v>
      </c>
      <c r="N99" s="15" t="s">
        <v>83</v>
      </c>
      <c r="O99" s="15">
        <f>'RESUMEN '!$B$3</f>
        <v>45006</v>
      </c>
      <c r="P99" s="5">
        <v>2023</v>
      </c>
      <c r="Q99" s="5"/>
    </row>
    <row r="100" spans="1:17" x14ac:dyDescent="0.2">
      <c r="A100" s="5" t="s">
        <v>94</v>
      </c>
      <c r="B100" s="5" t="s">
        <v>75</v>
      </c>
      <c r="C100" s="5" t="s">
        <v>53</v>
      </c>
      <c r="D100" s="5" t="s">
        <v>95</v>
      </c>
      <c r="E100" s="102" t="str">
        <f>'CUOTA LICITADA'!C44</f>
        <v>COMERCIALIZADORA SIMON SEAFOOD LTDA.</v>
      </c>
      <c r="F100" s="102" t="s">
        <v>82</v>
      </c>
      <c r="G100" s="102" t="s">
        <v>81</v>
      </c>
      <c r="H100" s="103">
        <f>'CUOTA LICITADA'!L44</f>
        <v>0.27641250000000001</v>
      </c>
      <c r="I100" s="103">
        <f>'CUOTA LICITADA'!M44</f>
        <v>0</v>
      </c>
      <c r="J100" s="103">
        <f>'CUOTA LICITADA'!N44</f>
        <v>0.27641250000000001</v>
      </c>
      <c r="K100" s="103">
        <f>'CUOTA LICITADA'!O44</f>
        <v>0</v>
      </c>
      <c r="L100" s="103">
        <f>'CUOTA LICITADA'!P44</f>
        <v>0.27641250000000001</v>
      </c>
      <c r="M100" s="103">
        <f>'CUOTA LICITADA'!Q44</f>
        <v>0</v>
      </c>
      <c r="N100" s="15" t="s">
        <v>83</v>
      </c>
      <c r="O100" s="15">
        <f>'RESUMEN '!$B$3</f>
        <v>45006</v>
      </c>
      <c r="P100" s="5">
        <v>2023</v>
      </c>
      <c r="Q100" s="5"/>
    </row>
    <row r="101" spans="1:17" x14ac:dyDescent="0.2">
      <c r="A101" s="5" t="s">
        <v>94</v>
      </c>
      <c r="B101" s="5" t="s">
        <v>75</v>
      </c>
      <c r="C101" s="5" t="s">
        <v>53</v>
      </c>
      <c r="D101" s="5" t="s">
        <v>95</v>
      </c>
      <c r="E101" s="102" t="str">
        <f>'CUOTA LICITADA'!C38</f>
        <v xml:space="preserve">INV. NAKAL SPA </v>
      </c>
      <c r="F101" s="102" t="s">
        <v>78</v>
      </c>
      <c r="G101" s="102" t="s">
        <v>79</v>
      </c>
      <c r="H101" s="103">
        <f>'CUOTA LICITADA'!F38</f>
        <v>12.681559</v>
      </c>
      <c r="I101" s="103">
        <f>'CUOTA LICITADA'!G38</f>
        <v>0</v>
      </c>
      <c r="J101" s="103">
        <f>'CUOTA LICITADA'!H38</f>
        <v>12.681559</v>
      </c>
      <c r="K101" s="103">
        <f>'CUOTA LICITADA'!I38</f>
        <v>0</v>
      </c>
      <c r="L101" s="103">
        <f>'CUOTA LICITADA'!J38</f>
        <v>12.681559</v>
      </c>
      <c r="M101" s="103">
        <f>'CUOTA LICITADA'!K38</f>
        <v>0</v>
      </c>
      <c r="N101" s="15" t="s">
        <v>83</v>
      </c>
      <c r="O101" s="15">
        <f>'RESUMEN '!$B$3</f>
        <v>45006</v>
      </c>
      <c r="P101" s="5">
        <v>2023</v>
      </c>
      <c r="Q101" s="5"/>
    </row>
    <row r="102" spans="1:17" x14ac:dyDescent="0.2">
      <c r="A102" s="5" t="s">
        <v>94</v>
      </c>
      <c r="B102" s="5" t="s">
        <v>75</v>
      </c>
      <c r="C102" s="5" t="s">
        <v>53</v>
      </c>
      <c r="D102" s="5" t="s">
        <v>95</v>
      </c>
      <c r="E102" s="102" t="str">
        <f>'CUOTA LICITADA'!C38</f>
        <v xml:space="preserve">INV. NAKAL SPA </v>
      </c>
      <c r="F102" s="102" t="s">
        <v>80</v>
      </c>
      <c r="G102" s="102" t="s">
        <v>81</v>
      </c>
      <c r="H102" s="103">
        <f>'CUOTA LICITADA'!F39</f>
        <v>1.410974</v>
      </c>
      <c r="I102" s="103">
        <f>'CUOTA LICITADA'!G39</f>
        <v>0</v>
      </c>
      <c r="J102" s="103">
        <f>'CUOTA LICITADA'!H39</f>
        <v>14.092533</v>
      </c>
      <c r="K102" s="103">
        <f>'CUOTA LICITADA'!I39</f>
        <v>0</v>
      </c>
      <c r="L102" s="103">
        <f>'CUOTA LICITADA'!J39</f>
        <v>14.092533</v>
      </c>
      <c r="M102" s="103">
        <f>'CUOTA LICITADA'!K39</f>
        <v>0</v>
      </c>
      <c r="N102" s="15" t="s">
        <v>83</v>
      </c>
      <c r="O102" s="15">
        <f>'RESUMEN '!$B$3</f>
        <v>45006</v>
      </c>
      <c r="P102" s="5">
        <v>2023</v>
      </c>
      <c r="Q102" s="5"/>
    </row>
    <row r="103" spans="1:17" x14ac:dyDescent="0.2">
      <c r="A103" s="5" t="s">
        <v>94</v>
      </c>
      <c r="B103" s="5" t="s">
        <v>75</v>
      </c>
      <c r="C103" s="5" t="s">
        <v>53</v>
      </c>
      <c r="D103" s="5" t="s">
        <v>95</v>
      </c>
      <c r="E103" s="102" t="str">
        <f>'CUOTA LICITADA'!C38</f>
        <v xml:space="preserve">INV. NAKAL SPA </v>
      </c>
      <c r="F103" s="102" t="s">
        <v>82</v>
      </c>
      <c r="G103" s="102" t="s">
        <v>81</v>
      </c>
      <c r="H103" s="103">
        <f>'CUOTA LICITADA'!L38</f>
        <v>14.092533</v>
      </c>
      <c r="I103" s="103">
        <f>'CUOTA LICITADA'!M38</f>
        <v>0</v>
      </c>
      <c r="J103" s="103">
        <f>'CUOTA LICITADA'!N38</f>
        <v>14.092533</v>
      </c>
      <c r="K103" s="103">
        <f>'CUOTA LICITADA'!O38</f>
        <v>0</v>
      </c>
      <c r="L103" s="103">
        <f>'CUOTA LICITADA'!P38</f>
        <v>14.092533</v>
      </c>
      <c r="M103" s="103">
        <f>'CUOTA LICITADA'!Q38</f>
        <v>0</v>
      </c>
      <c r="N103" s="15" t="s">
        <v>83</v>
      </c>
      <c r="O103" s="15">
        <f>'RESUMEN '!$B$3</f>
        <v>45006</v>
      </c>
      <c r="P103" s="5">
        <v>2023</v>
      </c>
      <c r="Q103" s="5"/>
    </row>
    <row r="104" spans="1:17" x14ac:dyDescent="0.2">
      <c r="A104" s="5" t="s">
        <v>94</v>
      </c>
      <c r="B104" s="5" t="s">
        <v>75</v>
      </c>
      <c r="C104" s="5" t="s">
        <v>53</v>
      </c>
      <c r="D104" s="5" t="s">
        <v>95</v>
      </c>
      <c r="E104" s="102" t="str">
        <f>'CUOTA LICITADA'!C40</f>
        <v>SOC. PESQ. NORDIOMAR SPA.</v>
      </c>
      <c r="F104" s="102" t="s">
        <v>78</v>
      </c>
      <c r="G104" s="102" t="s">
        <v>79</v>
      </c>
      <c r="H104" s="103">
        <f>'CUOTA LICITADA'!F40</f>
        <v>3.0228939400000003</v>
      </c>
      <c r="I104" s="103">
        <f>'CUOTA LICITADA'!G40</f>
        <v>0</v>
      </c>
      <c r="J104" s="103">
        <f>'CUOTA LICITADA'!H40</f>
        <v>3.0228939400000003</v>
      </c>
      <c r="K104" s="103">
        <f>'CUOTA LICITADA'!I40</f>
        <v>0</v>
      </c>
      <c r="L104" s="103">
        <f>'CUOTA LICITADA'!J40</f>
        <v>3.0228939400000003</v>
      </c>
      <c r="M104" s="103">
        <f>'CUOTA LICITADA'!K40</f>
        <v>0</v>
      </c>
      <c r="N104" s="15" t="s">
        <v>83</v>
      </c>
      <c r="O104" s="15">
        <f>'RESUMEN '!$B$3</f>
        <v>45006</v>
      </c>
      <c r="P104" s="5">
        <v>2023</v>
      </c>
      <c r="Q104" s="5"/>
    </row>
    <row r="105" spans="1:17" x14ac:dyDescent="0.2">
      <c r="A105" s="5" t="s">
        <v>94</v>
      </c>
      <c r="B105" s="5" t="s">
        <v>75</v>
      </c>
      <c r="C105" s="5" t="s">
        <v>53</v>
      </c>
      <c r="D105" s="5" t="s">
        <v>95</v>
      </c>
      <c r="E105" s="102" t="str">
        <f>'CUOTA LICITADA'!C40</f>
        <v>SOC. PESQ. NORDIOMAR SPA.</v>
      </c>
      <c r="F105" s="102" t="s">
        <v>80</v>
      </c>
      <c r="G105" s="102" t="s">
        <v>81</v>
      </c>
      <c r="H105" s="103">
        <f>'CUOTA LICITADA'!F41</f>
        <v>0.33633284000000002</v>
      </c>
      <c r="I105" s="103">
        <f>'CUOTA LICITADA'!G41</f>
        <v>0</v>
      </c>
      <c r="J105" s="103">
        <f>'CUOTA LICITADA'!H41</f>
        <v>3.3592267800000002</v>
      </c>
      <c r="K105" s="103">
        <f>'CUOTA LICITADA'!I41</f>
        <v>0</v>
      </c>
      <c r="L105" s="103">
        <f>'CUOTA LICITADA'!J41</f>
        <v>3.3592267800000002</v>
      </c>
      <c r="M105" s="103">
        <f>'CUOTA LICITADA'!K41</f>
        <v>0</v>
      </c>
      <c r="N105" s="15" t="s">
        <v>83</v>
      </c>
      <c r="O105" s="15">
        <f>'RESUMEN '!$B$3</f>
        <v>45006</v>
      </c>
      <c r="P105" s="5">
        <v>2023</v>
      </c>
      <c r="Q105" s="5"/>
    </row>
    <row r="106" spans="1:17" x14ac:dyDescent="0.2">
      <c r="A106" s="5" t="s">
        <v>94</v>
      </c>
      <c r="B106" s="5" t="s">
        <v>75</v>
      </c>
      <c r="C106" s="5" t="s">
        <v>53</v>
      </c>
      <c r="D106" s="5" t="s">
        <v>95</v>
      </c>
      <c r="E106" s="102" t="str">
        <f>'CUOTA LICITADA'!C40</f>
        <v>SOC. PESQ. NORDIOMAR SPA.</v>
      </c>
      <c r="F106" s="102" t="s">
        <v>82</v>
      </c>
      <c r="G106" s="102" t="s">
        <v>81</v>
      </c>
      <c r="H106" s="103">
        <f>'CUOTA LICITADA'!L40</f>
        <v>3.3592267800000002</v>
      </c>
      <c r="I106" s="103">
        <f>'CUOTA LICITADA'!M40</f>
        <v>0</v>
      </c>
      <c r="J106" s="103">
        <f>'CUOTA LICITADA'!N40</f>
        <v>3.3592267800000002</v>
      </c>
      <c r="K106" s="103">
        <f>'CUOTA LICITADA'!O40</f>
        <v>0</v>
      </c>
      <c r="L106" s="103">
        <f>'CUOTA LICITADA'!P40</f>
        <v>3.3592267800000002</v>
      </c>
      <c r="M106" s="103">
        <f>'CUOTA LICITADA'!Q40</f>
        <v>0</v>
      </c>
      <c r="N106" s="15" t="s">
        <v>83</v>
      </c>
      <c r="O106" s="15">
        <f>'RESUMEN '!$B$3</f>
        <v>45006</v>
      </c>
      <c r="P106" s="5">
        <v>2023</v>
      </c>
      <c r="Q106" s="5"/>
    </row>
    <row r="107" spans="1:17" x14ac:dyDescent="0.2">
      <c r="A107" s="5" t="s">
        <v>94</v>
      </c>
      <c r="B107" s="5" t="s">
        <v>75</v>
      </c>
      <c r="C107" s="5" t="s">
        <v>54</v>
      </c>
      <c r="D107" s="5" t="s">
        <v>95</v>
      </c>
      <c r="E107" s="104" t="str">
        <f>'CUOTA LICITADA'!C48</f>
        <v>ANTARTIC SEAFOOD S.A.</v>
      </c>
      <c r="F107" s="104" t="s">
        <v>78</v>
      </c>
      <c r="G107" s="104" t="s">
        <v>79</v>
      </c>
      <c r="H107" s="105">
        <f>'CUOTA LICITADA'!F48</f>
        <v>227.78574750000001</v>
      </c>
      <c r="I107" s="105">
        <f>'CUOTA LICITADA'!G48</f>
        <v>0</v>
      </c>
      <c r="J107" s="105">
        <f>'CUOTA LICITADA'!H48</f>
        <v>227.78574750000001</v>
      </c>
      <c r="K107" s="105">
        <f>'CUOTA LICITADA'!I48</f>
        <v>0</v>
      </c>
      <c r="L107" s="105">
        <f>'CUOTA LICITADA'!J48</f>
        <v>227.78574750000001</v>
      </c>
      <c r="M107" s="105">
        <f>'CUOTA LICITADA'!K48</f>
        <v>0</v>
      </c>
      <c r="N107" s="15" t="s">
        <v>83</v>
      </c>
      <c r="O107" s="15">
        <f>'RESUMEN '!$B$3</f>
        <v>45006</v>
      </c>
      <c r="P107" s="5">
        <v>2023</v>
      </c>
      <c r="Q107" s="5"/>
    </row>
    <row r="108" spans="1:17" x14ac:dyDescent="0.2">
      <c r="A108" s="5" t="s">
        <v>94</v>
      </c>
      <c r="B108" s="5" t="s">
        <v>75</v>
      </c>
      <c r="C108" s="5" t="s">
        <v>54</v>
      </c>
      <c r="D108" s="5" t="s">
        <v>95</v>
      </c>
      <c r="E108" s="104" t="str">
        <f>'CUOTA LICITADA'!C48</f>
        <v>ANTARTIC SEAFOOD S.A.</v>
      </c>
      <c r="F108" s="104" t="s">
        <v>80</v>
      </c>
      <c r="G108" s="104" t="s">
        <v>81</v>
      </c>
      <c r="H108" s="105">
        <f>'CUOTA LICITADA'!F49</f>
        <v>25.309527500000002</v>
      </c>
      <c r="I108" s="105">
        <f>'CUOTA LICITADA'!G49</f>
        <v>0</v>
      </c>
      <c r="J108" s="105">
        <f>'CUOTA LICITADA'!H49</f>
        <v>253.09527500000002</v>
      </c>
      <c r="K108" s="105">
        <f>'CUOTA LICITADA'!I49</f>
        <v>0</v>
      </c>
      <c r="L108" s="105">
        <f>'CUOTA LICITADA'!J49</f>
        <v>253.09527500000002</v>
      </c>
      <c r="M108" s="105">
        <f>'CUOTA LICITADA'!K49</f>
        <v>0</v>
      </c>
      <c r="N108" s="15" t="s">
        <v>83</v>
      </c>
      <c r="O108" s="15">
        <f>'RESUMEN '!$B$3</f>
        <v>45006</v>
      </c>
      <c r="P108" s="5">
        <v>2023</v>
      </c>
      <c r="Q108" s="5"/>
    </row>
    <row r="109" spans="1:17" x14ac:dyDescent="0.2">
      <c r="A109" s="5" t="s">
        <v>94</v>
      </c>
      <c r="B109" s="5" t="s">
        <v>75</v>
      </c>
      <c r="C109" s="5" t="s">
        <v>54</v>
      </c>
      <c r="D109" s="5" t="s">
        <v>95</v>
      </c>
      <c r="E109" s="104" t="str">
        <f>'CUOTA LICITADA'!C48</f>
        <v>ANTARTIC SEAFOOD S.A.</v>
      </c>
      <c r="F109" s="104" t="s">
        <v>82</v>
      </c>
      <c r="G109" s="104" t="s">
        <v>81</v>
      </c>
      <c r="H109" s="105">
        <f>'CUOTA LICITADA'!L48</f>
        <v>253.09527500000002</v>
      </c>
      <c r="I109" s="105">
        <f>'CUOTA LICITADA'!M48</f>
        <v>0</v>
      </c>
      <c r="J109" s="105">
        <f>'CUOTA LICITADA'!N48</f>
        <v>253.09527500000002</v>
      </c>
      <c r="K109" s="105">
        <f>'CUOTA LICITADA'!O48</f>
        <v>0</v>
      </c>
      <c r="L109" s="105">
        <f>'CUOTA LICITADA'!P48</f>
        <v>253.09527500000002</v>
      </c>
      <c r="M109" s="105">
        <f>'CUOTA LICITADA'!Q48</f>
        <v>0</v>
      </c>
      <c r="N109" s="15" t="s">
        <v>83</v>
      </c>
      <c r="O109" s="15">
        <f>'RESUMEN '!$B$3</f>
        <v>45006</v>
      </c>
      <c r="P109" s="5">
        <v>2023</v>
      </c>
      <c r="Q109" s="5"/>
    </row>
    <row r="110" spans="1:17" x14ac:dyDescent="0.2">
      <c r="A110" s="5" t="s">
        <v>94</v>
      </c>
      <c r="B110" s="5" t="s">
        <v>75</v>
      </c>
      <c r="C110" s="5" t="s">
        <v>54</v>
      </c>
      <c r="D110" s="5" t="s">
        <v>95</v>
      </c>
      <c r="E110" s="104" t="str">
        <f>'CUOTA LICITADA'!C50</f>
        <v>QUINTERO S.A. PESQ.</v>
      </c>
      <c r="F110" s="104" t="s">
        <v>78</v>
      </c>
      <c r="G110" s="104" t="s">
        <v>79</v>
      </c>
      <c r="H110" s="105">
        <f>'CUOTA LICITADA'!F50</f>
        <v>35.93715795</v>
      </c>
      <c r="I110" s="105">
        <f>'CUOTA LICITADA'!G50</f>
        <v>0</v>
      </c>
      <c r="J110" s="105">
        <f>'CUOTA LICITADA'!H50</f>
        <v>35.93715795</v>
      </c>
      <c r="K110" s="105">
        <f>'CUOTA LICITADA'!I50</f>
        <v>0</v>
      </c>
      <c r="L110" s="105">
        <f>'CUOTA LICITADA'!J50</f>
        <v>35.93715795</v>
      </c>
      <c r="M110" s="105">
        <f>'CUOTA LICITADA'!K50</f>
        <v>0</v>
      </c>
      <c r="N110" s="15" t="s">
        <v>83</v>
      </c>
      <c r="O110" s="15">
        <f>'RESUMEN '!$B$3</f>
        <v>45006</v>
      </c>
      <c r="P110" s="5">
        <v>2023</v>
      </c>
      <c r="Q110" s="5"/>
    </row>
    <row r="111" spans="1:17" x14ac:dyDescent="0.2">
      <c r="A111" s="5" t="s">
        <v>94</v>
      </c>
      <c r="B111" s="5" t="s">
        <v>75</v>
      </c>
      <c r="C111" s="5" t="s">
        <v>54</v>
      </c>
      <c r="D111" s="5" t="s">
        <v>95</v>
      </c>
      <c r="E111" s="104" t="str">
        <f>'CUOTA LICITADA'!C50</f>
        <v>QUINTERO S.A. PESQ.</v>
      </c>
      <c r="F111" s="104" t="s">
        <v>80</v>
      </c>
      <c r="G111" s="104" t="s">
        <v>81</v>
      </c>
      <c r="H111" s="105">
        <f>'CUOTA LICITADA'!F51</f>
        <v>3.9930175499999998</v>
      </c>
      <c r="I111" s="105">
        <f>'CUOTA LICITADA'!G51</f>
        <v>0</v>
      </c>
      <c r="J111" s="105">
        <f>'CUOTA LICITADA'!H51</f>
        <v>39.930175499999997</v>
      </c>
      <c r="K111" s="105">
        <f>'CUOTA LICITADA'!I51</f>
        <v>0</v>
      </c>
      <c r="L111" s="105">
        <f>'CUOTA LICITADA'!J51</f>
        <v>39.930175499999997</v>
      </c>
      <c r="M111" s="105">
        <f>'CUOTA LICITADA'!K51</f>
        <v>0</v>
      </c>
      <c r="N111" s="15" t="s">
        <v>83</v>
      </c>
      <c r="O111" s="15">
        <f>'RESUMEN '!$B$3</f>
        <v>45006</v>
      </c>
      <c r="P111" s="5">
        <v>2023</v>
      </c>
      <c r="Q111" s="5"/>
    </row>
    <row r="112" spans="1:17" x14ac:dyDescent="0.2">
      <c r="A112" s="5" t="s">
        <v>94</v>
      </c>
      <c r="B112" s="5" t="s">
        <v>75</v>
      </c>
      <c r="C112" s="5" t="s">
        <v>54</v>
      </c>
      <c r="D112" s="5" t="s">
        <v>95</v>
      </c>
      <c r="E112" s="104" t="str">
        <f>'CUOTA LICITADA'!C50</f>
        <v>QUINTERO S.A. PESQ.</v>
      </c>
      <c r="F112" s="104" t="s">
        <v>82</v>
      </c>
      <c r="G112" s="104" t="s">
        <v>81</v>
      </c>
      <c r="H112" s="105">
        <f>'CUOTA LICITADA'!L50</f>
        <v>39.930175499999997</v>
      </c>
      <c r="I112" s="105">
        <f>'CUOTA LICITADA'!M50</f>
        <v>0</v>
      </c>
      <c r="J112" s="105">
        <f>'CUOTA LICITADA'!N50</f>
        <v>39.930175499999997</v>
      </c>
      <c r="K112" s="105">
        <f>'CUOTA LICITADA'!O50</f>
        <v>0</v>
      </c>
      <c r="L112" s="105">
        <f>'CUOTA LICITADA'!P50</f>
        <v>39.930175499999997</v>
      </c>
      <c r="M112" s="105">
        <f>'CUOTA LICITADA'!Q50</f>
        <v>0</v>
      </c>
      <c r="N112" s="15" t="s">
        <v>83</v>
      </c>
      <c r="O112" s="15">
        <f>'RESUMEN '!$B$3</f>
        <v>45006</v>
      </c>
      <c r="P112" s="5">
        <v>2023</v>
      </c>
      <c r="Q112" s="5"/>
    </row>
    <row r="113" spans="1:17" x14ac:dyDescent="0.2">
      <c r="A113" s="5" t="s">
        <v>94</v>
      </c>
      <c r="B113" s="5" t="s">
        <v>75</v>
      </c>
      <c r="C113" s="5" t="s">
        <v>54</v>
      </c>
      <c r="D113" s="5" t="s">
        <v>95</v>
      </c>
      <c r="E113" s="104" t="str">
        <f>'CUOTA LICITADA'!C52</f>
        <v>BRACPESCA S.A.</v>
      </c>
      <c r="F113" s="104" t="s">
        <v>78</v>
      </c>
      <c r="G113" s="104" t="s">
        <v>79</v>
      </c>
      <c r="H113" s="105">
        <f>'CUOTA LICITADA'!F52</f>
        <v>339.09808499999997</v>
      </c>
      <c r="I113" s="105">
        <f>'CUOTA LICITADA'!G52</f>
        <v>0</v>
      </c>
      <c r="J113" s="105">
        <f>'CUOTA LICITADA'!H52</f>
        <v>339.09808499999997</v>
      </c>
      <c r="K113" s="105">
        <f>'CUOTA LICITADA'!I52</f>
        <v>0.27400000000000002</v>
      </c>
      <c r="L113" s="105">
        <f>'CUOTA LICITADA'!J52</f>
        <v>338.82408499999997</v>
      </c>
      <c r="M113" s="105">
        <f>'CUOTA LICITADA'!K52</f>
        <v>8.0802579584016241E-4</v>
      </c>
      <c r="N113" s="15" t="s">
        <v>83</v>
      </c>
      <c r="O113" s="15">
        <f>'RESUMEN '!$B$3</f>
        <v>45006</v>
      </c>
      <c r="P113" s="5">
        <v>2023</v>
      </c>
      <c r="Q113" s="5"/>
    </row>
    <row r="114" spans="1:17" x14ac:dyDescent="0.2">
      <c r="A114" s="5" t="s">
        <v>94</v>
      </c>
      <c r="B114" s="5" t="s">
        <v>75</v>
      </c>
      <c r="C114" s="5" t="s">
        <v>54</v>
      </c>
      <c r="D114" s="5" t="s">
        <v>95</v>
      </c>
      <c r="E114" s="104" t="str">
        <f>'CUOTA LICITADA'!C52</f>
        <v>BRACPESCA S.A.</v>
      </c>
      <c r="F114" s="104" t="s">
        <v>80</v>
      </c>
      <c r="G114" s="104" t="s">
        <v>81</v>
      </c>
      <c r="H114" s="105">
        <f>'CUOTA LICITADA'!F53</f>
        <v>37.677565000000001</v>
      </c>
      <c r="I114" s="105">
        <f>'CUOTA LICITADA'!G53</f>
        <v>0</v>
      </c>
      <c r="J114" s="105">
        <f>'CUOTA LICITADA'!H53</f>
        <v>376.50164999999998</v>
      </c>
      <c r="K114" s="105">
        <f>'CUOTA LICITADA'!I53</f>
        <v>0</v>
      </c>
      <c r="L114" s="105">
        <f>'CUOTA LICITADA'!J53</f>
        <v>376.50164999999998</v>
      </c>
      <c r="M114" s="105">
        <f>'CUOTA LICITADA'!K53</f>
        <v>0</v>
      </c>
      <c r="N114" s="15" t="s">
        <v>83</v>
      </c>
      <c r="O114" s="15">
        <f>'RESUMEN '!$B$3</f>
        <v>45006</v>
      </c>
      <c r="P114" s="5">
        <v>2023</v>
      </c>
      <c r="Q114" s="5"/>
    </row>
    <row r="115" spans="1:17" x14ac:dyDescent="0.2">
      <c r="A115" s="5" t="s">
        <v>94</v>
      </c>
      <c r="B115" s="5" t="s">
        <v>75</v>
      </c>
      <c r="C115" s="5" t="s">
        <v>54</v>
      </c>
      <c r="D115" s="5" t="s">
        <v>95</v>
      </c>
      <c r="E115" s="104" t="str">
        <f>'CUOTA LICITADA'!C52</f>
        <v>BRACPESCA S.A.</v>
      </c>
      <c r="F115" s="104" t="s">
        <v>82</v>
      </c>
      <c r="G115" s="104" t="s">
        <v>81</v>
      </c>
      <c r="H115" s="105">
        <f>'CUOTA LICITADA'!L52</f>
        <v>376.77564999999998</v>
      </c>
      <c r="I115" s="105">
        <f>'CUOTA LICITADA'!M52</f>
        <v>0</v>
      </c>
      <c r="J115" s="105">
        <f>'CUOTA LICITADA'!N52</f>
        <v>376.77564999999998</v>
      </c>
      <c r="K115" s="105">
        <f>'CUOTA LICITADA'!O52</f>
        <v>0.27400000000000002</v>
      </c>
      <c r="L115" s="105">
        <f>'CUOTA LICITADA'!P52</f>
        <v>376.50164999999998</v>
      </c>
      <c r="M115" s="105">
        <f>'CUOTA LICITADA'!Q52</f>
        <v>7.2722321625614617E-4</v>
      </c>
      <c r="N115" s="15" t="s">
        <v>83</v>
      </c>
      <c r="O115" s="15">
        <f>'RESUMEN '!$B$3</f>
        <v>45006</v>
      </c>
      <c r="P115" s="5">
        <v>2023</v>
      </c>
      <c r="Q115" s="5"/>
    </row>
    <row r="116" spans="1:17" x14ac:dyDescent="0.2">
      <c r="A116" s="5" t="s">
        <v>94</v>
      </c>
      <c r="B116" s="5" t="s">
        <v>75</v>
      </c>
      <c r="C116" s="5" t="s">
        <v>54</v>
      </c>
      <c r="D116" s="5" t="s">
        <v>95</v>
      </c>
      <c r="E116" s="104" t="str">
        <f>'CUOTA LICITADA'!C54</f>
        <v>CAMANCHACA PESCA SUR S.A.</v>
      </c>
      <c r="F116" s="104" t="s">
        <v>78</v>
      </c>
      <c r="G116" s="104" t="s">
        <v>79</v>
      </c>
      <c r="H116" s="105">
        <f>'CUOTA LICITADA'!F54</f>
        <v>3934.3492917000003</v>
      </c>
      <c r="I116" s="105">
        <f>'CUOTA LICITADA'!G54</f>
        <v>315.96499999999997</v>
      </c>
      <c r="J116" s="105">
        <f>'CUOTA LICITADA'!H54</f>
        <v>4250.3142917000005</v>
      </c>
      <c r="K116" s="105">
        <f>'CUOTA LICITADA'!I54</f>
        <v>289.17200000000003</v>
      </c>
      <c r="L116" s="105">
        <f>'CUOTA LICITADA'!J54</f>
        <v>3961.1422917000004</v>
      </c>
      <c r="M116" s="105">
        <f>'CUOTA LICITADA'!K54</f>
        <v>6.8035439300264011E-2</v>
      </c>
      <c r="N116" s="15" t="s">
        <v>83</v>
      </c>
      <c r="O116" s="15">
        <f>'RESUMEN '!$B$3</f>
        <v>45006</v>
      </c>
      <c r="P116" s="5">
        <v>2023</v>
      </c>
      <c r="Q116" s="5"/>
    </row>
    <row r="117" spans="1:17" x14ac:dyDescent="0.2">
      <c r="A117" s="5" t="s">
        <v>94</v>
      </c>
      <c r="B117" s="5" t="s">
        <v>75</v>
      </c>
      <c r="C117" s="5" t="s">
        <v>54</v>
      </c>
      <c r="D117" s="5" t="s">
        <v>95</v>
      </c>
      <c r="E117" s="104" t="str">
        <f>'CUOTA LICITADA'!C54</f>
        <v>CAMANCHACA PESCA SUR S.A.</v>
      </c>
      <c r="F117" s="104" t="s">
        <v>80</v>
      </c>
      <c r="G117" s="104" t="s">
        <v>81</v>
      </c>
      <c r="H117" s="105">
        <f>'CUOTA LICITADA'!F55</f>
        <v>437.14992130000007</v>
      </c>
      <c r="I117" s="105">
        <f>'CUOTA LICITADA'!G55</f>
        <v>0</v>
      </c>
      <c r="J117" s="105">
        <f>'CUOTA LICITADA'!H55</f>
        <v>4398.2922130000006</v>
      </c>
      <c r="K117" s="105">
        <f>'CUOTA LICITADA'!I55</f>
        <v>0</v>
      </c>
      <c r="L117" s="105">
        <f>'CUOTA LICITADA'!J55</f>
        <v>4398.2922130000006</v>
      </c>
      <c r="M117" s="105">
        <f>'CUOTA LICITADA'!K55</f>
        <v>0</v>
      </c>
      <c r="N117" s="15" t="s">
        <v>83</v>
      </c>
      <c r="O117" s="15">
        <f>'RESUMEN '!$B$3</f>
        <v>45006</v>
      </c>
      <c r="P117" s="5">
        <v>2023</v>
      </c>
      <c r="Q117" s="5"/>
    </row>
    <row r="118" spans="1:17" x14ac:dyDescent="0.2">
      <c r="A118" s="5" t="s">
        <v>94</v>
      </c>
      <c r="B118" s="5" t="s">
        <v>75</v>
      </c>
      <c r="C118" s="5" t="s">
        <v>54</v>
      </c>
      <c r="D118" s="5" t="s">
        <v>95</v>
      </c>
      <c r="E118" s="104" t="str">
        <f>'CUOTA LICITADA'!C54</f>
        <v>CAMANCHACA PESCA SUR S.A.</v>
      </c>
      <c r="F118" s="104" t="s">
        <v>82</v>
      </c>
      <c r="G118" s="104" t="s">
        <v>81</v>
      </c>
      <c r="H118" s="105">
        <f>'CUOTA LICITADA'!L54</f>
        <v>4371.4992130000001</v>
      </c>
      <c r="I118" s="105">
        <f>'CUOTA LICITADA'!M54</f>
        <v>315.96499999999997</v>
      </c>
      <c r="J118" s="105">
        <f>'CUOTA LICITADA'!N54</f>
        <v>4687.4642130000002</v>
      </c>
      <c r="K118" s="105">
        <f>'CUOTA LICITADA'!O54</f>
        <v>289.17200000000003</v>
      </c>
      <c r="L118" s="105">
        <f>'CUOTA LICITADA'!P54</f>
        <v>4398.2922130000006</v>
      </c>
      <c r="M118" s="105">
        <f>'CUOTA LICITADA'!Q54</f>
        <v>6.1690497646472379E-2</v>
      </c>
      <c r="N118" s="15" t="s">
        <v>83</v>
      </c>
      <c r="O118" s="15">
        <f>'RESUMEN '!$B$3</f>
        <v>45006</v>
      </c>
      <c r="P118" s="5">
        <v>2023</v>
      </c>
      <c r="Q118" s="5"/>
    </row>
    <row r="119" spans="1:17" x14ac:dyDescent="0.2">
      <c r="A119" s="5" t="s">
        <v>94</v>
      </c>
      <c r="B119" s="5" t="s">
        <v>75</v>
      </c>
      <c r="C119" s="5" t="s">
        <v>54</v>
      </c>
      <c r="D119" s="5" t="s">
        <v>95</v>
      </c>
      <c r="E119" s="104" t="str">
        <f>'CUOTA LICITADA'!C56</f>
        <v>ANTONIO CRUZ CORDOVA NAKOUZI E.I.R.L.</v>
      </c>
      <c r="F119" s="104" t="s">
        <v>78</v>
      </c>
      <c r="G119" s="104" t="s">
        <v>79</v>
      </c>
      <c r="H119" s="105">
        <f>'CUOTA LICITADA'!F56</f>
        <v>23.192167950000002</v>
      </c>
      <c r="I119" s="105">
        <f>'CUOTA LICITADA'!G56</f>
        <v>0</v>
      </c>
      <c r="J119" s="105">
        <f>'CUOTA LICITADA'!H56</f>
        <v>23.192167950000002</v>
      </c>
      <c r="K119" s="105">
        <f>'CUOTA LICITADA'!I56</f>
        <v>0</v>
      </c>
      <c r="L119" s="105">
        <f>'CUOTA LICITADA'!J56</f>
        <v>23.192167950000002</v>
      </c>
      <c r="M119" s="105">
        <f>'CUOTA LICITADA'!K56</f>
        <v>0</v>
      </c>
      <c r="N119" s="15" t="s">
        <v>83</v>
      </c>
      <c r="O119" s="15">
        <f>'RESUMEN '!$B$3</f>
        <v>45006</v>
      </c>
      <c r="P119" s="5">
        <v>2023</v>
      </c>
      <c r="Q119" s="5"/>
    </row>
    <row r="120" spans="1:17" x14ac:dyDescent="0.2">
      <c r="A120" s="5" t="s">
        <v>94</v>
      </c>
      <c r="B120" s="5" t="s">
        <v>75</v>
      </c>
      <c r="C120" s="5" t="s">
        <v>54</v>
      </c>
      <c r="D120" s="5" t="s">
        <v>95</v>
      </c>
      <c r="E120" s="104" t="str">
        <f>'CUOTA LICITADA'!C56</f>
        <v>ANTONIO CRUZ CORDOVA NAKOUZI E.I.R.L.</v>
      </c>
      <c r="F120" s="104" t="s">
        <v>80</v>
      </c>
      <c r="G120" s="104" t="s">
        <v>81</v>
      </c>
      <c r="H120" s="105">
        <f>'CUOTA LICITADA'!F57</f>
        <v>2.5769075500000005</v>
      </c>
      <c r="I120" s="105">
        <f>'CUOTA LICITADA'!G57</f>
        <v>0</v>
      </c>
      <c r="J120" s="105">
        <f>'CUOTA LICITADA'!H57</f>
        <v>25.769075500000003</v>
      </c>
      <c r="K120" s="105">
        <f>'CUOTA LICITADA'!I57</f>
        <v>0</v>
      </c>
      <c r="L120" s="105">
        <f>'CUOTA LICITADA'!J57</f>
        <v>25.769075500000003</v>
      </c>
      <c r="M120" s="105">
        <f>'CUOTA LICITADA'!K57</f>
        <v>0</v>
      </c>
      <c r="N120" s="15" t="s">
        <v>83</v>
      </c>
      <c r="O120" s="15">
        <f>'RESUMEN '!$B$3</f>
        <v>45006</v>
      </c>
      <c r="P120" s="5">
        <v>2023</v>
      </c>
      <c r="Q120" s="5"/>
    </row>
    <row r="121" spans="1:17" x14ac:dyDescent="0.2">
      <c r="A121" s="5" t="s">
        <v>94</v>
      </c>
      <c r="B121" s="5" t="s">
        <v>75</v>
      </c>
      <c r="C121" s="5" t="s">
        <v>54</v>
      </c>
      <c r="D121" s="5" t="s">
        <v>95</v>
      </c>
      <c r="E121" s="104" t="str">
        <f>'CUOTA LICITADA'!C56</f>
        <v>ANTONIO CRUZ CORDOVA NAKOUZI E.I.R.L.</v>
      </c>
      <c r="F121" s="104" t="s">
        <v>82</v>
      </c>
      <c r="G121" s="104" t="s">
        <v>81</v>
      </c>
      <c r="H121" s="105">
        <f>'CUOTA LICITADA'!L56</f>
        <v>25.769075500000003</v>
      </c>
      <c r="I121" s="105">
        <f>'CUOTA LICITADA'!M56</f>
        <v>0</v>
      </c>
      <c r="J121" s="105">
        <f>'CUOTA LICITADA'!N56</f>
        <v>25.769075500000003</v>
      </c>
      <c r="K121" s="105">
        <f>'CUOTA LICITADA'!O56</f>
        <v>0</v>
      </c>
      <c r="L121" s="105">
        <f>'CUOTA LICITADA'!P56</f>
        <v>25.769075500000003</v>
      </c>
      <c r="M121" s="105">
        <f>'CUOTA LICITADA'!Q56</f>
        <v>0</v>
      </c>
      <c r="N121" s="15" t="s">
        <v>83</v>
      </c>
      <c r="O121" s="15">
        <f>'RESUMEN '!$B$3</f>
        <v>45006</v>
      </c>
      <c r="P121" s="5">
        <v>2023</v>
      </c>
      <c r="Q121" s="5"/>
    </row>
    <row r="122" spans="1:17" x14ac:dyDescent="0.2">
      <c r="A122" s="5" t="s">
        <v>94</v>
      </c>
      <c r="B122" s="5" t="s">
        <v>75</v>
      </c>
      <c r="C122" s="5" t="s">
        <v>54</v>
      </c>
      <c r="D122" s="5" t="s">
        <v>95</v>
      </c>
      <c r="E122" s="104" t="str">
        <f>'CUOTA LICITADA'!C58</f>
        <v>GRIMAR S.A. PESQ.</v>
      </c>
      <c r="F122" s="104" t="s">
        <v>78</v>
      </c>
      <c r="G122" s="104" t="s">
        <v>79</v>
      </c>
      <c r="H122" s="105">
        <f>'CUOTA LICITADA'!F58</f>
        <v>2.2990499999999998</v>
      </c>
      <c r="I122" s="105">
        <f>'CUOTA LICITADA'!G58</f>
        <v>0</v>
      </c>
      <c r="J122" s="105">
        <f>'CUOTA LICITADA'!H58</f>
        <v>2.2990499999999998</v>
      </c>
      <c r="K122" s="105">
        <f>'CUOTA LICITADA'!I58</f>
        <v>0</v>
      </c>
      <c r="L122" s="105">
        <f>'CUOTA LICITADA'!J58</f>
        <v>2.2990499999999998</v>
      </c>
      <c r="M122" s="105">
        <f>'CUOTA LICITADA'!K58</f>
        <v>0</v>
      </c>
      <c r="N122" s="15" t="s">
        <v>83</v>
      </c>
      <c r="O122" s="15">
        <f>'RESUMEN '!$B$3</f>
        <v>45006</v>
      </c>
      <c r="P122" s="5">
        <v>2023</v>
      </c>
      <c r="Q122" s="5"/>
    </row>
    <row r="123" spans="1:17" x14ac:dyDescent="0.2">
      <c r="A123" s="5" t="s">
        <v>94</v>
      </c>
      <c r="B123" s="5" t="s">
        <v>75</v>
      </c>
      <c r="C123" s="5" t="s">
        <v>54</v>
      </c>
      <c r="D123" s="5" t="s">
        <v>95</v>
      </c>
      <c r="E123" s="104" t="str">
        <f>'CUOTA LICITADA'!C58</f>
        <v>GRIMAR S.A. PESQ.</v>
      </c>
      <c r="F123" s="104" t="s">
        <v>80</v>
      </c>
      <c r="G123" s="104" t="s">
        <v>81</v>
      </c>
      <c r="H123" s="105">
        <f>'CUOTA LICITADA'!F59</f>
        <v>0.25545000000000001</v>
      </c>
      <c r="I123" s="105">
        <f>'CUOTA LICITADA'!G59</f>
        <v>0</v>
      </c>
      <c r="J123" s="105">
        <f>'CUOTA LICITADA'!H59</f>
        <v>2.5545</v>
      </c>
      <c r="K123" s="105">
        <f>'CUOTA LICITADA'!I59</f>
        <v>0</v>
      </c>
      <c r="L123" s="105">
        <f>'CUOTA LICITADA'!J59</f>
        <v>2.5545</v>
      </c>
      <c r="M123" s="105">
        <f>'CUOTA LICITADA'!K59</f>
        <v>0</v>
      </c>
      <c r="N123" s="15" t="s">
        <v>83</v>
      </c>
      <c r="O123" s="15">
        <f>'RESUMEN '!$B$3</f>
        <v>45006</v>
      </c>
      <c r="P123" s="5">
        <v>2023</v>
      </c>
      <c r="Q123" s="5"/>
    </row>
    <row r="124" spans="1:17" x14ac:dyDescent="0.2">
      <c r="A124" s="5" t="s">
        <v>94</v>
      </c>
      <c r="B124" s="5" t="s">
        <v>75</v>
      </c>
      <c r="C124" s="5" t="s">
        <v>54</v>
      </c>
      <c r="D124" s="5" t="s">
        <v>95</v>
      </c>
      <c r="E124" s="104" t="str">
        <f>'CUOTA LICITADA'!C58</f>
        <v>GRIMAR S.A. PESQ.</v>
      </c>
      <c r="F124" s="104" t="s">
        <v>82</v>
      </c>
      <c r="G124" s="104" t="s">
        <v>81</v>
      </c>
      <c r="H124" s="105">
        <f>'CUOTA LICITADA'!L58</f>
        <v>2.5545</v>
      </c>
      <c r="I124" s="105">
        <f>'CUOTA LICITADA'!M58</f>
        <v>0</v>
      </c>
      <c r="J124" s="105">
        <f>'CUOTA LICITADA'!N58</f>
        <v>2.5545</v>
      </c>
      <c r="K124" s="105">
        <f>'CUOTA LICITADA'!O58</f>
        <v>0</v>
      </c>
      <c r="L124" s="105">
        <f>'CUOTA LICITADA'!P58</f>
        <v>2.5545</v>
      </c>
      <c r="M124" s="105">
        <f>'CUOTA LICITADA'!Q58</f>
        <v>0</v>
      </c>
      <c r="N124" s="15" t="s">
        <v>83</v>
      </c>
      <c r="O124" s="15">
        <f>'RESUMEN '!$B$3</f>
        <v>45006</v>
      </c>
      <c r="P124" s="5">
        <v>2023</v>
      </c>
      <c r="Q124" s="5"/>
    </row>
    <row r="125" spans="1:17" x14ac:dyDescent="0.2">
      <c r="A125" s="5" t="s">
        <v>94</v>
      </c>
      <c r="B125" s="5" t="s">
        <v>75</v>
      </c>
      <c r="C125" s="5" t="s">
        <v>54</v>
      </c>
      <c r="D125" s="5" t="s">
        <v>95</v>
      </c>
      <c r="E125" s="104" t="str">
        <f>'CUOTA LICITADA'!C60</f>
        <v>ISLADAMAS S.A. PESQ.</v>
      </c>
      <c r="F125" s="104" t="s">
        <v>78</v>
      </c>
      <c r="G125" s="104" t="s">
        <v>79</v>
      </c>
      <c r="H125" s="105">
        <f>'CUOTA LICITADA'!F60</f>
        <v>182.2230567</v>
      </c>
      <c r="I125" s="105">
        <f>'CUOTA LICITADA'!G60</f>
        <v>0</v>
      </c>
      <c r="J125" s="105">
        <f>'CUOTA LICITADA'!H60</f>
        <v>182.2230567</v>
      </c>
      <c r="K125" s="105">
        <f>'CUOTA LICITADA'!I60</f>
        <v>1.5780000000000001</v>
      </c>
      <c r="L125" s="105">
        <f>'CUOTA LICITADA'!J60</f>
        <v>180.6450567</v>
      </c>
      <c r="M125" s="105">
        <f>'CUOTA LICITADA'!K60</f>
        <v>8.6597164408119612E-3</v>
      </c>
      <c r="N125" s="15" t="s">
        <v>83</v>
      </c>
      <c r="O125" s="15">
        <f>'RESUMEN '!$B$3</f>
        <v>45006</v>
      </c>
      <c r="P125" s="5">
        <v>2023</v>
      </c>
      <c r="Q125" s="5"/>
    </row>
    <row r="126" spans="1:17" x14ac:dyDescent="0.2">
      <c r="A126" s="5" t="s">
        <v>94</v>
      </c>
      <c r="B126" s="5" t="s">
        <v>75</v>
      </c>
      <c r="C126" s="5" t="s">
        <v>54</v>
      </c>
      <c r="D126" s="5" t="s">
        <v>95</v>
      </c>
      <c r="E126" s="104" t="str">
        <f>'CUOTA LICITADA'!C60</f>
        <v>ISLADAMAS S.A. PESQ.</v>
      </c>
      <c r="F126" s="104" t="s">
        <v>80</v>
      </c>
      <c r="G126" s="104" t="s">
        <v>81</v>
      </c>
      <c r="H126" s="105">
        <f>'CUOTA LICITADA'!F61</f>
        <v>20.247006300000002</v>
      </c>
      <c r="I126" s="105">
        <f>'CUOTA LICITADA'!G61</f>
        <v>0</v>
      </c>
      <c r="J126" s="105">
        <f>'CUOTA LICITADA'!H61</f>
        <v>200.89206300000001</v>
      </c>
      <c r="K126" s="105">
        <f>'CUOTA LICITADA'!I61</f>
        <v>0</v>
      </c>
      <c r="L126" s="105">
        <f>'CUOTA LICITADA'!J61</f>
        <v>200.89206300000001</v>
      </c>
      <c r="M126" s="105">
        <f>'CUOTA LICITADA'!K61</f>
        <v>0</v>
      </c>
      <c r="N126" s="15" t="s">
        <v>83</v>
      </c>
      <c r="O126" s="15">
        <f>'RESUMEN '!$B$3</f>
        <v>45006</v>
      </c>
      <c r="P126" s="5">
        <v>2023</v>
      </c>
      <c r="Q126" s="5"/>
    </row>
    <row r="127" spans="1:17" x14ac:dyDescent="0.2">
      <c r="A127" s="5" t="s">
        <v>94</v>
      </c>
      <c r="B127" s="5" t="s">
        <v>75</v>
      </c>
      <c r="C127" s="5" t="s">
        <v>54</v>
      </c>
      <c r="D127" s="5" t="s">
        <v>95</v>
      </c>
      <c r="E127" s="104" t="str">
        <f>'CUOTA LICITADA'!C60</f>
        <v>ISLADAMAS S.A. PESQ.</v>
      </c>
      <c r="F127" s="104" t="s">
        <v>82</v>
      </c>
      <c r="G127" s="104" t="s">
        <v>81</v>
      </c>
      <c r="H127" s="105">
        <f>'CUOTA LICITADA'!L60</f>
        <v>202.47006300000001</v>
      </c>
      <c r="I127" s="105">
        <f>'CUOTA LICITADA'!M60</f>
        <v>0</v>
      </c>
      <c r="J127" s="105">
        <f>'CUOTA LICITADA'!N60</f>
        <v>202.47006300000001</v>
      </c>
      <c r="K127" s="105">
        <f>'CUOTA LICITADA'!O60</f>
        <v>1.5780000000000001</v>
      </c>
      <c r="L127" s="105">
        <f>'CUOTA LICITADA'!P60</f>
        <v>200.89206300000001</v>
      </c>
      <c r="M127" s="105">
        <f>'CUOTA LICITADA'!Q60</f>
        <v>7.7937447967307638E-3</v>
      </c>
      <c r="N127" s="15" t="s">
        <v>83</v>
      </c>
      <c r="O127" s="15">
        <f>'RESUMEN '!$B$3</f>
        <v>45006</v>
      </c>
      <c r="P127" s="5">
        <v>2023</v>
      </c>
      <c r="Q127" s="5"/>
    </row>
    <row r="128" spans="1:17" x14ac:dyDescent="0.2">
      <c r="A128" s="5" t="s">
        <v>94</v>
      </c>
      <c r="B128" s="5" t="s">
        <v>75</v>
      </c>
      <c r="C128" s="5" t="s">
        <v>54</v>
      </c>
      <c r="D128" s="5" t="s">
        <v>95</v>
      </c>
      <c r="E128" s="104" t="str">
        <f>'CUOTA LICITADA'!C62</f>
        <v>LANDES S.A. PESQ.</v>
      </c>
      <c r="F128" s="104" t="s">
        <v>78</v>
      </c>
      <c r="G128" s="104" t="s">
        <v>79</v>
      </c>
      <c r="H128" s="105">
        <f>'CUOTA LICITADA'!F62</f>
        <v>2.9475000000000002</v>
      </c>
      <c r="I128" s="105">
        <f>'CUOTA LICITADA'!G62</f>
        <v>0</v>
      </c>
      <c r="J128" s="105">
        <f>'CUOTA LICITADA'!H62</f>
        <v>2.9475000000000002</v>
      </c>
      <c r="K128" s="105">
        <f>'CUOTA LICITADA'!I62</f>
        <v>0</v>
      </c>
      <c r="L128" s="105">
        <f>'CUOTA LICITADA'!J62</f>
        <v>2.9475000000000002</v>
      </c>
      <c r="M128" s="105">
        <f>'CUOTA LICITADA'!K62</f>
        <v>0</v>
      </c>
      <c r="N128" s="15" t="s">
        <v>83</v>
      </c>
      <c r="O128" s="15">
        <f>'RESUMEN '!$B$3</f>
        <v>45006</v>
      </c>
      <c r="P128" s="5">
        <v>2023</v>
      </c>
      <c r="Q128" s="5"/>
    </row>
    <row r="129" spans="1:17" x14ac:dyDescent="0.2">
      <c r="A129" s="5" t="s">
        <v>94</v>
      </c>
      <c r="B129" s="5" t="s">
        <v>75</v>
      </c>
      <c r="C129" s="5" t="s">
        <v>54</v>
      </c>
      <c r="D129" s="5" t="s">
        <v>95</v>
      </c>
      <c r="E129" s="104" t="str">
        <f>'CUOTA LICITADA'!C62</f>
        <v>LANDES S.A. PESQ.</v>
      </c>
      <c r="F129" s="104" t="s">
        <v>80</v>
      </c>
      <c r="G129" s="104" t="s">
        <v>81</v>
      </c>
      <c r="H129" s="105">
        <f>'CUOTA LICITADA'!F63</f>
        <v>0.32750000000000001</v>
      </c>
      <c r="I129" s="105">
        <f>'CUOTA LICITADA'!G63</f>
        <v>0</v>
      </c>
      <c r="J129" s="105">
        <f>'CUOTA LICITADA'!H63</f>
        <v>3.2750000000000004</v>
      </c>
      <c r="K129" s="105">
        <f>'CUOTA LICITADA'!I63</f>
        <v>0</v>
      </c>
      <c r="L129" s="105">
        <f>'CUOTA LICITADA'!J63</f>
        <v>3.2750000000000004</v>
      </c>
      <c r="M129" s="105">
        <f>'CUOTA LICITADA'!K63</f>
        <v>0</v>
      </c>
      <c r="N129" s="15" t="s">
        <v>83</v>
      </c>
      <c r="O129" s="15">
        <f>'RESUMEN '!$B$3</f>
        <v>45006</v>
      </c>
      <c r="P129" s="5">
        <v>2023</v>
      </c>
      <c r="Q129" s="5"/>
    </row>
    <row r="130" spans="1:17" x14ac:dyDescent="0.2">
      <c r="A130" s="5" t="s">
        <v>94</v>
      </c>
      <c r="B130" s="5" t="s">
        <v>75</v>
      </c>
      <c r="C130" s="5" t="s">
        <v>54</v>
      </c>
      <c r="D130" s="5" t="s">
        <v>95</v>
      </c>
      <c r="E130" s="104" t="str">
        <f>'CUOTA LICITADA'!C62</f>
        <v>LANDES S.A. PESQ.</v>
      </c>
      <c r="F130" s="104" t="s">
        <v>82</v>
      </c>
      <c r="G130" s="104" t="s">
        <v>81</v>
      </c>
      <c r="H130" s="105">
        <f>'CUOTA LICITADA'!L62</f>
        <v>3.2750000000000004</v>
      </c>
      <c r="I130" s="105">
        <f>'CUOTA LICITADA'!M62</f>
        <v>0</v>
      </c>
      <c r="J130" s="105">
        <f>'CUOTA LICITADA'!N62</f>
        <v>3.2750000000000004</v>
      </c>
      <c r="K130" s="105">
        <f>'CUOTA LICITADA'!O62</f>
        <v>0</v>
      </c>
      <c r="L130" s="105">
        <f>'CUOTA LICITADA'!P62</f>
        <v>3.2750000000000004</v>
      </c>
      <c r="M130" s="105">
        <f>'CUOTA LICITADA'!Q62</f>
        <v>0</v>
      </c>
      <c r="N130" s="15" t="s">
        <v>83</v>
      </c>
      <c r="O130" s="15">
        <f>'RESUMEN '!$B$3</f>
        <v>45006</v>
      </c>
      <c r="P130" s="5">
        <v>2023</v>
      </c>
      <c r="Q130" s="5"/>
    </row>
    <row r="131" spans="1:17" x14ac:dyDescent="0.2">
      <c r="A131" s="5" t="s">
        <v>94</v>
      </c>
      <c r="B131" s="5" t="s">
        <v>75</v>
      </c>
      <c r="C131" s="5" t="s">
        <v>54</v>
      </c>
      <c r="D131" s="5" t="s">
        <v>95</v>
      </c>
      <c r="E131" s="104" t="str">
        <f>'CUOTA LICITADA'!C64</f>
        <v>ZUÑIGA ROMERO GONZALO</v>
      </c>
      <c r="F131" s="104" t="s">
        <v>78</v>
      </c>
      <c r="G131" s="104" t="s">
        <v>79</v>
      </c>
      <c r="H131" s="105">
        <f>'CUOTA LICITADA'!F64</f>
        <v>6.2781749999999997E-2</v>
      </c>
      <c r="I131" s="105">
        <f>'CUOTA LICITADA'!G64</f>
        <v>0</v>
      </c>
      <c r="J131" s="105">
        <f>'CUOTA LICITADA'!H64</f>
        <v>6.2781749999999997E-2</v>
      </c>
      <c r="K131" s="105">
        <f>'CUOTA LICITADA'!I64</f>
        <v>0</v>
      </c>
      <c r="L131" s="105">
        <f>'CUOTA LICITADA'!J64</f>
        <v>6.2781749999999997E-2</v>
      </c>
      <c r="M131" s="105">
        <f>'CUOTA LICITADA'!K64</f>
        <v>0</v>
      </c>
      <c r="N131" s="15" t="s">
        <v>83</v>
      </c>
      <c r="O131" s="15">
        <f>'RESUMEN '!$B$3</f>
        <v>45006</v>
      </c>
      <c r="P131" s="5">
        <v>2023</v>
      </c>
      <c r="Q131" s="5"/>
    </row>
    <row r="132" spans="1:17" x14ac:dyDescent="0.2">
      <c r="A132" s="5" t="s">
        <v>94</v>
      </c>
      <c r="B132" s="5" t="s">
        <v>75</v>
      </c>
      <c r="C132" s="5" t="s">
        <v>54</v>
      </c>
      <c r="D132" s="5" t="s">
        <v>95</v>
      </c>
      <c r="E132" s="104" t="str">
        <f>'CUOTA LICITADA'!C64</f>
        <v>ZUÑIGA ROMERO GONZALO</v>
      </c>
      <c r="F132" s="104" t="s">
        <v>80</v>
      </c>
      <c r="G132" s="104" t="s">
        <v>81</v>
      </c>
      <c r="H132" s="105">
        <f>'CUOTA LICITADA'!F65</f>
        <v>6.9757500000000002E-3</v>
      </c>
      <c r="I132" s="105">
        <f>'CUOTA LICITADA'!G65</f>
        <v>0</v>
      </c>
      <c r="J132" s="105">
        <f>'CUOTA LICITADA'!H65</f>
        <v>6.97575E-2</v>
      </c>
      <c r="K132" s="105">
        <f>'CUOTA LICITADA'!I65</f>
        <v>0</v>
      </c>
      <c r="L132" s="105">
        <f>'CUOTA LICITADA'!J65</f>
        <v>6.97575E-2</v>
      </c>
      <c r="M132" s="105">
        <f>'CUOTA LICITADA'!K65</f>
        <v>0</v>
      </c>
      <c r="N132" s="15" t="s">
        <v>83</v>
      </c>
      <c r="O132" s="15">
        <f>'RESUMEN '!$B$3</f>
        <v>45006</v>
      </c>
      <c r="P132" s="5">
        <v>2023</v>
      </c>
      <c r="Q132" s="5"/>
    </row>
    <row r="133" spans="1:17" x14ac:dyDescent="0.2">
      <c r="A133" s="5" t="s">
        <v>94</v>
      </c>
      <c r="B133" s="5" t="s">
        <v>75</v>
      </c>
      <c r="C133" s="5" t="s">
        <v>54</v>
      </c>
      <c r="D133" s="5" t="s">
        <v>95</v>
      </c>
      <c r="E133" s="104" t="str">
        <f>'CUOTA LICITADA'!C64</f>
        <v>ZUÑIGA ROMERO GONZALO</v>
      </c>
      <c r="F133" s="104" t="s">
        <v>82</v>
      </c>
      <c r="G133" s="104" t="s">
        <v>81</v>
      </c>
      <c r="H133" s="105">
        <f>'CUOTA LICITADA'!L64</f>
        <v>6.97575E-2</v>
      </c>
      <c r="I133" s="105">
        <f>'CUOTA LICITADA'!M64</f>
        <v>0</v>
      </c>
      <c r="J133" s="105">
        <f>'CUOTA LICITADA'!N64</f>
        <v>6.97575E-2</v>
      </c>
      <c r="K133" s="105">
        <f>'CUOTA LICITADA'!O64</f>
        <v>0</v>
      </c>
      <c r="L133" s="105">
        <f>'CUOTA LICITADA'!P64</f>
        <v>6.97575E-2</v>
      </c>
      <c r="M133" s="105">
        <f>'CUOTA LICITADA'!Q64</f>
        <v>0</v>
      </c>
      <c r="N133" s="15" t="s">
        <v>83</v>
      </c>
      <c r="O133" s="15">
        <f>'RESUMEN '!$B$3</f>
        <v>45006</v>
      </c>
      <c r="P133" s="5">
        <v>2023</v>
      </c>
      <c r="Q133" s="5"/>
    </row>
    <row r="134" spans="1:17" x14ac:dyDescent="0.2">
      <c r="A134" s="5" t="s">
        <v>94</v>
      </c>
      <c r="B134" s="5" t="s">
        <v>75</v>
      </c>
      <c r="C134" s="5" t="s">
        <v>54</v>
      </c>
      <c r="D134" s="5" t="s">
        <v>95</v>
      </c>
      <c r="E134" s="104" t="str">
        <f>'CUOTA LICITADA'!C66</f>
        <v>PACIFICBLU SPA.</v>
      </c>
      <c r="F134" s="104" t="s">
        <v>78</v>
      </c>
      <c r="G134" s="104" t="s">
        <v>79</v>
      </c>
      <c r="H134" s="105">
        <f>'CUOTA LICITADA'!F66</f>
        <v>987.03645795</v>
      </c>
      <c r="I134" s="105">
        <f>'CUOTA LICITADA'!G66</f>
        <v>-315.96499999999997</v>
      </c>
      <c r="J134" s="105">
        <f>'CUOTA LICITADA'!H66</f>
        <v>671.07145794999997</v>
      </c>
      <c r="K134" s="105">
        <f>'CUOTA LICITADA'!I66</f>
        <v>0</v>
      </c>
      <c r="L134" s="105">
        <f>'CUOTA LICITADA'!J66</f>
        <v>671.07145794999997</v>
      </c>
      <c r="M134" s="105">
        <f>'CUOTA LICITADA'!K66</f>
        <v>0</v>
      </c>
      <c r="N134" s="15" t="s">
        <v>83</v>
      </c>
      <c r="O134" s="15">
        <f>'RESUMEN '!$B$3</f>
        <v>45006</v>
      </c>
      <c r="P134" s="5">
        <v>2023</v>
      </c>
      <c r="Q134" s="5"/>
    </row>
    <row r="135" spans="1:17" x14ac:dyDescent="0.2">
      <c r="A135" s="5" t="s">
        <v>94</v>
      </c>
      <c r="B135" s="5" t="s">
        <v>75</v>
      </c>
      <c r="C135" s="5" t="s">
        <v>54</v>
      </c>
      <c r="D135" s="5" t="s">
        <v>95</v>
      </c>
      <c r="E135" s="104" t="str">
        <f>'CUOTA LICITADA'!C66</f>
        <v>PACIFICBLU SPA.</v>
      </c>
      <c r="F135" s="104" t="s">
        <v>80</v>
      </c>
      <c r="G135" s="104" t="s">
        <v>81</v>
      </c>
      <c r="H135" s="105">
        <f>'CUOTA LICITADA'!F67</f>
        <v>109.67071755000001</v>
      </c>
      <c r="I135" s="105">
        <f>'CUOTA LICITADA'!G67</f>
        <v>0</v>
      </c>
      <c r="J135" s="105">
        <f>'CUOTA LICITADA'!H67</f>
        <v>780.74217550000003</v>
      </c>
      <c r="K135" s="105">
        <f>'CUOTA LICITADA'!I67</f>
        <v>0</v>
      </c>
      <c r="L135" s="105">
        <f>'CUOTA LICITADA'!J67</f>
        <v>780.74217550000003</v>
      </c>
      <c r="M135" s="105">
        <f>'CUOTA LICITADA'!K67</f>
        <v>0</v>
      </c>
      <c r="N135" s="15" t="s">
        <v>83</v>
      </c>
      <c r="O135" s="15">
        <f>'RESUMEN '!$B$3</f>
        <v>45006</v>
      </c>
      <c r="P135" s="5">
        <v>2023</v>
      </c>
      <c r="Q135" s="5"/>
    </row>
    <row r="136" spans="1:17" x14ac:dyDescent="0.2">
      <c r="A136" s="5" t="s">
        <v>94</v>
      </c>
      <c r="B136" s="5" t="s">
        <v>75</v>
      </c>
      <c r="C136" s="5" t="s">
        <v>54</v>
      </c>
      <c r="D136" s="5" t="s">
        <v>95</v>
      </c>
      <c r="E136" s="104" t="str">
        <f>'CUOTA LICITADA'!C66</f>
        <v>PACIFICBLU SPA.</v>
      </c>
      <c r="F136" s="104" t="s">
        <v>82</v>
      </c>
      <c r="G136" s="104" t="s">
        <v>81</v>
      </c>
      <c r="H136" s="105">
        <f>'CUOTA LICITADA'!L66</f>
        <v>1096.7071754999999</v>
      </c>
      <c r="I136" s="105">
        <f>'CUOTA LICITADA'!M66</f>
        <v>-315.96499999999997</v>
      </c>
      <c r="J136" s="105">
        <f>'CUOTA LICITADA'!N66</f>
        <v>780.74217550000003</v>
      </c>
      <c r="K136" s="105">
        <f>'CUOTA LICITADA'!O66</f>
        <v>0</v>
      </c>
      <c r="L136" s="105">
        <f>'CUOTA LICITADA'!P66</f>
        <v>780.74217550000003</v>
      </c>
      <c r="M136" s="105">
        <f>'CUOTA LICITADA'!Q66</f>
        <v>0</v>
      </c>
      <c r="N136" s="15" t="s">
        <v>83</v>
      </c>
      <c r="O136" s="15">
        <f>'RESUMEN '!$B$3</f>
        <v>45006</v>
      </c>
      <c r="P136" s="5">
        <v>2023</v>
      </c>
      <c r="Q136" s="5"/>
    </row>
    <row r="137" spans="1:17" x14ac:dyDescent="0.2">
      <c r="A137" s="5" t="s">
        <v>94</v>
      </c>
      <c r="B137" s="5" t="s">
        <v>75</v>
      </c>
      <c r="C137" s="5" t="s">
        <v>54</v>
      </c>
      <c r="D137" s="5" t="s">
        <v>95</v>
      </c>
      <c r="E137" s="104" t="str">
        <f>'CUOTA LICITADA'!C68</f>
        <v>DA VENEZIA RETAMALES ANTONIO</v>
      </c>
      <c r="F137" s="104" t="s">
        <v>78</v>
      </c>
      <c r="G137" s="104" t="s">
        <v>79</v>
      </c>
      <c r="H137" s="105">
        <f>'CUOTA LICITADA'!F68</f>
        <v>5.3290799999999999E-2</v>
      </c>
      <c r="I137" s="105">
        <f>'CUOTA LICITADA'!G68</f>
        <v>0</v>
      </c>
      <c r="J137" s="105">
        <f>'CUOTA LICITADA'!H68</f>
        <v>5.3290799999999999E-2</v>
      </c>
      <c r="K137" s="105">
        <f>'CUOTA LICITADA'!I68</f>
        <v>0</v>
      </c>
      <c r="L137" s="105">
        <f>'CUOTA LICITADA'!J68</f>
        <v>5.3290799999999999E-2</v>
      </c>
      <c r="M137" s="105">
        <f>'CUOTA LICITADA'!K68</f>
        <v>0</v>
      </c>
      <c r="N137" s="15" t="s">
        <v>83</v>
      </c>
      <c r="O137" s="15">
        <f>'RESUMEN '!$B$3</f>
        <v>45006</v>
      </c>
      <c r="P137" s="5">
        <v>2023</v>
      </c>
      <c r="Q137" s="5"/>
    </row>
    <row r="138" spans="1:17" x14ac:dyDescent="0.2">
      <c r="A138" s="5" t="s">
        <v>94</v>
      </c>
      <c r="B138" s="5" t="s">
        <v>75</v>
      </c>
      <c r="C138" s="5" t="s">
        <v>54</v>
      </c>
      <c r="D138" s="5" t="s">
        <v>95</v>
      </c>
      <c r="E138" s="104" t="str">
        <f>'CUOTA LICITADA'!C68</f>
        <v>DA VENEZIA RETAMALES ANTONIO</v>
      </c>
      <c r="F138" s="104" t="s">
        <v>80</v>
      </c>
      <c r="G138" s="104" t="s">
        <v>81</v>
      </c>
      <c r="H138" s="105">
        <f>'CUOTA LICITADA'!F69</f>
        <v>5.9211999999999997E-3</v>
      </c>
      <c r="I138" s="105">
        <f>'CUOTA LICITADA'!G69</f>
        <v>0</v>
      </c>
      <c r="J138" s="105">
        <f>'CUOTA LICITADA'!H69</f>
        <v>5.9212000000000001E-2</v>
      </c>
      <c r="K138" s="105">
        <f>'CUOTA LICITADA'!I69</f>
        <v>0</v>
      </c>
      <c r="L138" s="105">
        <f>'CUOTA LICITADA'!J69</f>
        <v>5.9212000000000001E-2</v>
      </c>
      <c r="M138" s="105">
        <f>'CUOTA LICITADA'!K69</f>
        <v>0</v>
      </c>
      <c r="N138" s="15" t="s">
        <v>83</v>
      </c>
      <c r="O138" s="15">
        <f>'RESUMEN '!$B$3</f>
        <v>45006</v>
      </c>
      <c r="P138" s="5">
        <v>2023</v>
      </c>
      <c r="Q138" s="5"/>
    </row>
    <row r="139" spans="1:17" x14ac:dyDescent="0.2">
      <c r="A139" s="5" t="s">
        <v>94</v>
      </c>
      <c r="B139" s="5" t="s">
        <v>75</v>
      </c>
      <c r="C139" s="5" t="s">
        <v>54</v>
      </c>
      <c r="D139" s="5" t="s">
        <v>95</v>
      </c>
      <c r="E139" s="104" t="str">
        <f>'CUOTA LICITADA'!C68</f>
        <v>DA VENEZIA RETAMALES ANTONIO</v>
      </c>
      <c r="F139" s="104" t="s">
        <v>82</v>
      </c>
      <c r="G139" s="104" t="s">
        <v>81</v>
      </c>
      <c r="H139" s="105">
        <f>'CUOTA LICITADA'!L68</f>
        <v>5.9212000000000001E-2</v>
      </c>
      <c r="I139" s="105">
        <f>'CUOTA LICITADA'!M68</f>
        <v>0</v>
      </c>
      <c r="J139" s="105">
        <f>'CUOTA LICITADA'!N68</f>
        <v>5.9212000000000001E-2</v>
      </c>
      <c r="K139" s="105">
        <f>'CUOTA LICITADA'!O68</f>
        <v>0</v>
      </c>
      <c r="L139" s="105">
        <f>'CUOTA LICITADA'!P68</f>
        <v>5.9212000000000001E-2</v>
      </c>
      <c r="M139" s="105">
        <f>'CUOTA LICITADA'!Q68</f>
        <v>0</v>
      </c>
      <c r="N139" s="15" t="s">
        <v>83</v>
      </c>
      <c r="O139" s="15">
        <f>'RESUMEN '!$B$3</f>
        <v>45006</v>
      </c>
      <c r="P139" s="5">
        <v>2023</v>
      </c>
      <c r="Q139" s="5"/>
    </row>
    <row r="140" spans="1:17" x14ac:dyDescent="0.2">
      <c r="A140" s="5" t="s">
        <v>94</v>
      </c>
      <c r="B140" s="5" t="s">
        <v>75</v>
      </c>
      <c r="C140" s="5" t="s">
        <v>54</v>
      </c>
      <c r="D140" s="5" t="s">
        <v>95</v>
      </c>
      <c r="E140" s="104" t="str">
        <f>'CUOTA LICITADA'!C70</f>
        <v>ENFEMAR LTDA. SOC. PESQ.</v>
      </c>
      <c r="F140" s="104" t="s">
        <v>78</v>
      </c>
      <c r="G140" s="104" t="s">
        <v>79</v>
      </c>
      <c r="H140" s="105">
        <f>'CUOTA LICITADA'!F70</f>
        <v>11.6474589</v>
      </c>
      <c r="I140" s="105">
        <f>'CUOTA LICITADA'!G70</f>
        <v>0</v>
      </c>
      <c r="J140" s="105">
        <f>'CUOTA LICITADA'!H70</f>
        <v>11.6474589</v>
      </c>
      <c r="K140" s="105">
        <f>'CUOTA LICITADA'!I70</f>
        <v>0</v>
      </c>
      <c r="L140" s="105">
        <f>'CUOTA LICITADA'!J70</f>
        <v>11.6474589</v>
      </c>
      <c r="M140" s="105">
        <f>'CUOTA LICITADA'!K70</f>
        <v>0</v>
      </c>
      <c r="N140" s="15" t="s">
        <v>83</v>
      </c>
      <c r="O140" s="15">
        <f>'RESUMEN '!$B$3</f>
        <v>45006</v>
      </c>
      <c r="P140" s="5">
        <v>2023</v>
      </c>
      <c r="Q140" s="5"/>
    </row>
    <row r="141" spans="1:17" x14ac:dyDescent="0.2">
      <c r="A141" s="5" t="s">
        <v>94</v>
      </c>
      <c r="B141" s="5" t="s">
        <v>75</v>
      </c>
      <c r="C141" s="5" t="s">
        <v>54</v>
      </c>
      <c r="D141" s="5" t="s">
        <v>95</v>
      </c>
      <c r="E141" s="104" t="str">
        <f>'CUOTA LICITADA'!C70</f>
        <v>ENFEMAR LTDA. SOC. PESQ.</v>
      </c>
      <c r="F141" s="104" t="s">
        <v>80</v>
      </c>
      <c r="G141" s="104" t="s">
        <v>81</v>
      </c>
      <c r="H141" s="105">
        <f>'CUOTA LICITADA'!F71</f>
        <v>1.2941621000000001</v>
      </c>
      <c r="I141" s="105">
        <f>'CUOTA LICITADA'!G71</f>
        <v>0</v>
      </c>
      <c r="J141" s="105">
        <f>'CUOTA LICITADA'!H71</f>
        <v>12.941621</v>
      </c>
      <c r="K141" s="105">
        <f>'CUOTA LICITADA'!I71</f>
        <v>0</v>
      </c>
      <c r="L141" s="105">
        <f>'CUOTA LICITADA'!J71</f>
        <v>12.941621</v>
      </c>
      <c r="M141" s="105">
        <f>'CUOTA LICITADA'!K71</f>
        <v>0</v>
      </c>
      <c r="N141" s="15" t="s">
        <v>83</v>
      </c>
      <c r="O141" s="15">
        <f>'RESUMEN '!$B$3</f>
        <v>45006</v>
      </c>
      <c r="P141" s="5">
        <v>2023</v>
      </c>
      <c r="Q141" s="5"/>
    </row>
    <row r="142" spans="1:17" x14ac:dyDescent="0.2">
      <c r="A142" s="5" t="s">
        <v>94</v>
      </c>
      <c r="B142" s="5" t="s">
        <v>75</v>
      </c>
      <c r="C142" s="5" t="s">
        <v>54</v>
      </c>
      <c r="D142" s="5" t="s">
        <v>95</v>
      </c>
      <c r="E142" s="104" t="str">
        <f>'CUOTA LICITADA'!C70</f>
        <v>ENFEMAR LTDA. SOC. PESQ.</v>
      </c>
      <c r="F142" s="104" t="s">
        <v>82</v>
      </c>
      <c r="G142" s="104" t="s">
        <v>81</v>
      </c>
      <c r="H142" s="105">
        <f>'CUOTA LICITADA'!L70</f>
        <v>12.941621</v>
      </c>
      <c r="I142" s="105">
        <f>'CUOTA LICITADA'!M70</f>
        <v>0</v>
      </c>
      <c r="J142" s="105">
        <f>'CUOTA LICITADA'!N70</f>
        <v>12.941621</v>
      </c>
      <c r="K142" s="105">
        <f>'CUOTA LICITADA'!O70</f>
        <v>0</v>
      </c>
      <c r="L142" s="105">
        <f>'CUOTA LICITADA'!P70</f>
        <v>12.941621</v>
      </c>
      <c r="M142" s="105">
        <f>'CUOTA LICITADA'!Q70</f>
        <v>0</v>
      </c>
      <c r="N142" s="15" t="s">
        <v>83</v>
      </c>
      <c r="O142" s="15">
        <f>'RESUMEN '!$B$3</f>
        <v>45006</v>
      </c>
      <c r="P142" s="5">
        <v>2023</v>
      </c>
      <c r="Q142" s="5"/>
    </row>
    <row r="143" spans="1:17" x14ac:dyDescent="0.2">
      <c r="A143" s="5" t="s">
        <v>94</v>
      </c>
      <c r="B143" s="5" t="s">
        <v>75</v>
      </c>
      <c r="C143" s="5" t="s">
        <v>54</v>
      </c>
      <c r="D143" s="5" t="s">
        <v>95</v>
      </c>
      <c r="E143" s="104" t="str">
        <f>'CUOTA LICITADA'!C78</f>
        <v>COMERCIALIZADORA SIMON SEAFOOD LTDA.</v>
      </c>
      <c r="F143" s="104" t="s">
        <v>78</v>
      </c>
      <c r="G143" s="104" t="s">
        <v>79</v>
      </c>
      <c r="H143" s="105">
        <f>'CUOTA LICITADA'!F78</f>
        <v>0.99478125000000006</v>
      </c>
      <c r="I143" s="105">
        <f>'CUOTA LICITADA'!G78</f>
        <v>0</v>
      </c>
      <c r="J143" s="105">
        <f>'CUOTA LICITADA'!H78</f>
        <v>0.99478125000000006</v>
      </c>
      <c r="K143" s="105">
        <f>'CUOTA LICITADA'!I78</f>
        <v>0</v>
      </c>
      <c r="L143" s="105">
        <f>'CUOTA LICITADA'!J78</f>
        <v>0.99478125000000006</v>
      </c>
      <c r="M143" s="105">
        <f>'CUOTA LICITADA'!K78</f>
        <v>0</v>
      </c>
      <c r="N143" s="15" t="s">
        <v>83</v>
      </c>
      <c r="O143" s="15">
        <f>'RESUMEN '!$B$3</f>
        <v>45006</v>
      </c>
      <c r="P143" s="5">
        <v>2023</v>
      </c>
      <c r="Q143" s="5"/>
    </row>
    <row r="144" spans="1:17" x14ac:dyDescent="0.2">
      <c r="A144" s="5" t="s">
        <v>94</v>
      </c>
      <c r="B144" s="5" t="s">
        <v>75</v>
      </c>
      <c r="C144" s="5" t="s">
        <v>54</v>
      </c>
      <c r="D144" s="5" t="s">
        <v>95</v>
      </c>
      <c r="E144" s="104" t="str">
        <f>'CUOTA LICITADA'!C78</f>
        <v>COMERCIALIZADORA SIMON SEAFOOD LTDA.</v>
      </c>
      <c r="F144" s="104" t="s">
        <v>80</v>
      </c>
      <c r="G144" s="104" t="s">
        <v>81</v>
      </c>
      <c r="H144" s="105">
        <f>'CUOTA LICITADA'!F79</f>
        <v>0.11053125000000001</v>
      </c>
      <c r="I144" s="105">
        <f>'CUOTA LICITADA'!G79</f>
        <v>0</v>
      </c>
      <c r="J144" s="105">
        <f>'CUOTA LICITADA'!H79</f>
        <v>1.1053125000000001</v>
      </c>
      <c r="K144" s="105">
        <f>'CUOTA LICITADA'!I79</f>
        <v>0</v>
      </c>
      <c r="L144" s="105">
        <f>'CUOTA LICITADA'!J79</f>
        <v>1.1053125000000001</v>
      </c>
      <c r="M144" s="105">
        <f>'CUOTA LICITADA'!K79</f>
        <v>0</v>
      </c>
      <c r="N144" s="15" t="s">
        <v>83</v>
      </c>
      <c r="O144" s="15">
        <f>'RESUMEN '!$B$3</f>
        <v>45006</v>
      </c>
      <c r="P144" s="5">
        <v>2023</v>
      </c>
      <c r="Q144" s="5"/>
    </row>
    <row r="145" spans="1:17" x14ac:dyDescent="0.2">
      <c r="A145" s="5" t="s">
        <v>94</v>
      </c>
      <c r="B145" s="5" t="s">
        <v>75</v>
      </c>
      <c r="C145" s="5" t="s">
        <v>54</v>
      </c>
      <c r="D145" s="5" t="s">
        <v>95</v>
      </c>
      <c r="E145" s="104" t="str">
        <f>'CUOTA LICITADA'!C78</f>
        <v>COMERCIALIZADORA SIMON SEAFOOD LTDA.</v>
      </c>
      <c r="F145" s="104" t="s">
        <v>82</v>
      </c>
      <c r="G145" s="104" t="s">
        <v>81</v>
      </c>
      <c r="H145" s="105">
        <f>'CUOTA LICITADA'!L78</f>
        <v>1.1053125000000001</v>
      </c>
      <c r="I145" s="105">
        <f>'CUOTA LICITADA'!M78</f>
        <v>0</v>
      </c>
      <c r="J145" s="105">
        <f>'CUOTA LICITADA'!N78</f>
        <v>1.1053125000000001</v>
      </c>
      <c r="K145" s="105">
        <f>'CUOTA LICITADA'!O78</f>
        <v>0</v>
      </c>
      <c r="L145" s="105">
        <f>'CUOTA LICITADA'!P78</f>
        <v>1.1053125000000001</v>
      </c>
      <c r="M145" s="105">
        <f>'CUOTA LICITADA'!Q78</f>
        <v>0</v>
      </c>
      <c r="N145" s="15" t="s">
        <v>83</v>
      </c>
      <c r="O145" s="15">
        <f>'RESUMEN '!$B$3</f>
        <v>45006</v>
      </c>
      <c r="P145" s="5">
        <v>2023</v>
      </c>
      <c r="Q145" s="5"/>
    </row>
    <row r="146" spans="1:17" s="224" customFormat="1" x14ac:dyDescent="0.2">
      <c r="A146" s="102" t="s">
        <v>94</v>
      </c>
      <c r="B146" s="102" t="s">
        <v>75</v>
      </c>
      <c r="C146" s="102" t="s">
        <v>54</v>
      </c>
      <c r="D146" s="102" t="s">
        <v>95</v>
      </c>
      <c r="E146" s="104" t="str">
        <f>'CUOTA LICITADA'!C76</f>
        <v xml:space="preserve">PESQUERA MJF LTDA </v>
      </c>
      <c r="F146" s="102" t="s">
        <v>78</v>
      </c>
      <c r="G146" s="102" t="s">
        <v>79</v>
      </c>
      <c r="H146" s="105">
        <f>'CUOTA LICITADA'!F76</f>
        <v>4.4091063000000004</v>
      </c>
      <c r="I146" s="105">
        <f>'CUOTA LICITADA'!G76</f>
        <v>0</v>
      </c>
      <c r="J146" s="105">
        <f>'CUOTA LICITADA'!H76</f>
        <v>4.4091063000000004</v>
      </c>
      <c r="K146" s="105">
        <f>'CUOTA LICITADA'!I76</f>
        <v>0</v>
      </c>
      <c r="L146" s="105">
        <f>'CUOTA LICITADA'!J76</f>
        <v>4.4091063000000004</v>
      </c>
      <c r="M146" s="105">
        <f>'CUOTA LICITADA'!K76</f>
        <v>0</v>
      </c>
      <c r="N146" s="223" t="s">
        <v>83</v>
      </c>
      <c r="O146" s="223">
        <f>'RESUMEN '!$B$3</f>
        <v>45006</v>
      </c>
      <c r="P146" s="102">
        <v>2023</v>
      </c>
      <c r="Q146" s="102"/>
    </row>
    <row r="147" spans="1:17" s="224" customFormat="1" x14ac:dyDescent="0.2">
      <c r="A147" s="102" t="s">
        <v>94</v>
      </c>
      <c r="B147" s="102" t="s">
        <v>75</v>
      </c>
      <c r="C147" s="102" t="s">
        <v>54</v>
      </c>
      <c r="D147" s="102" t="s">
        <v>95</v>
      </c>
      <c r="E147" s="104" t="str">
        <f>'CUOTA LICITADA'!C76</f>
        <v xml:space="preserve">PESQUERA MJF LTDA </v>
      </c>
      <c r="F147" s="102" t="s">
        <v>80</v>
      </c>
      <c r="G147" s="102" t="s">
        <v>81</v>
      </c>
      <c r="H147" s="105">
        <f>'CUOTA LICITADA'!F77</f>
        <v>0.48990070000000002</v>
      </c>
      <c r="I147" s="105">
        <f>'CUOTA LICITADA'!G77</f>
        <v>0</v>
      </c>
      <c r="J147" s="105">
        <f>'CUOTA LICITADA'!H77</f>
        <v>4.8990070000000001</v>
      </c>
      <c r="K147" s="105">
        <f>'CUOTA LICITADA'!I77</f>
        <v>0</v>
      </c>
      <c r="L147" s="105">
        <f>'CUOTA LICITADA'!J77</f>
        <v>4.8990070000000001</v>
      </c>
      <c r="M147" s="105">
        <f>'CUOTA LICITADA'!K77</f>
        <v>0</v>
      </c>
      <c r="N147" s="223" t="s">
        <v>83</v>
      </c>
      <c r="O147" s="223">
        <f>'RESUMEN '!$B$3</f>
        <v>45006</v>
      </c>
      <c r="P147" s="102">
        <v>2023</v>
      </c>
      <c r="Q147" s="102"/>
    </row>
    <row r="148" spans="1:17" s="224" customFormat="1" x14ac:dyDescent="0.2">
      <c r="A148" s="102" t="s">
        <v>94</v>
      </c>
      <c r="B148" s="102" t="s">
        <v>75</v>
      </c>
      <c r="C148" s="102" t="s">
        <v>54</v>
      </c>
      <c r="D148" s="102" t="s">
        <v>95</v>
      </c>
      <c r="E148" s="104" t="str">
        <f>'CUOTA LICITADA'!C76</f>
        <v xml:space="preserve">PESQUERA MJF LTDA </v>
      </c>
      <c r="F148" s="102" t="s">
        <v>82</v>
      </c>
      <c r="G148" s="102" t="s">
        <v>81</v>
      </c>
      <c r="H148" s="105">
        <f>'CUOTA LICITADA'!L76</f>
        <v>4.8990070000000001</v>
      </c>
      <c r="I148" s="105">
        <f>'CUOTA LICITADA'!M76</f>
        <v>0</v>
      </c>
      <c r="J148" s="105">
        <f>'CUOTA LICITADA'!N76</f>
        <v>4.8990070000000001</v>
      </c>
      <c r="K148" s="105">
        <f>'CUOTA LICITADA'!O76</f>
        <v>0</v>
      </c>
      <c r="L148" s="105">
        <f>'CUOTA LICITADA'!P76</f>
        <v>4.8990070000000001</v>
      </c>
      <c r="M148" s="105">
        <f>'CUOTA LICITADA'!Q76</f>
        <v>0</v>
      </c>
      <c r="N148" s="223" t="s">
        <v>83</v>
      </c>
      <c r="O148" s="223">
        <f>'RESUMEN '!$B$3</f>
        <v>45006</v>
      </c>
      <c r="P148" s="102">
        <v>2023</v>
      </c>
      <c r="Q148" s="102"/>
    </row>
    <row r="149" spans="1:17" x14ac:dyDescent="0.2">
      <c r="A149" s="5" t="s">
        <v>94</v>
      </c>
      <c r="B149" s="5" t="s">
        <v>75</v>
      </c>
      <c r="C149" s="5" t="s">
        <v>54</v>
      </c>
      <c r="D149" s="5" t="s">
        <v>95</v>
      </c>
      <c r="E149" s="104" t="str">
        <f>'CUOTA LICITADA'!C72</f>
        <v xml:space="preserve">INV. NAKAL SPA </v>
      </c>
      <c r="F149" s="104" t="s">
        <v>78</v>
      </c>
      <c r="G149" s="104" t="s">
        <v>79</v>
      </c>
      <c r="H149" s="105">
        <f>'CUOTA LICITADA'!F72</f>
        <v>50.717632500000001</v>
      </c>
      <c r="I149" s="105">
        <f>'CUOTA LICITADA'!G72</f>
        <v>0</v>
      </c>
      <c r="J149" s="105">
        <f>'CUOTA LICITADA'!H72</f>
        <v>50.717632500000001</v>
      </c>
      <c r="K149" s="105">
        <f>'CUOTA LICITADA'!I72</f>
        <v>0</v>
      </c>
      <c r="L149" s="105">
        <f>'CUOTA LICITADA'!J72</f>
        <v>50.717632500000001</v>
      </c>
      <c r="M149" s="105">
        <f>'CUOTA LICITADA'!K72</f>
        <v>0</v>
      </c>
      <c r="N149" s="15" t="s">
        <v>83</v>
      </c>
      <c r="O149" s="15">
        <f>'RESUMEN '!$B$3</f>
        <v>45006</v>
      </c>
      <c r="P149" s="5">
        <v>2023</v>
      </c>
      <c r="Q149" s="5"/>
    </row>
    <row r="150" spans="1:17" x14ac:dyDescent="0.2">
      <c r="A150" s="5" t="s">
        <v>94</v>
      </c>
      <c r="B150" s="5" t="s">
        <v>75</v>
      </c>
      <c r="C150" s="5" t="s">
        <v>54</v>
      </c>
      <c r="D150" s="5" t="s">
        <v>95</v>
      </c>
      <c r="E150" s="104" t="str">
        <f>'CUOTA LICITADA'!C72</f>
        <v xml:space="preserve">INV. NAKAL SPA </v>
      </c>
      <c r="F150" s="104" t="s">
        <v>80</v>
      </c>
      <c r="G150" s="104" t="s">
        <v>81</v>
      </c>
      <c r="H150" s="105">
        <f>'CUOTA LICITADA'!F73</f>
        <v>5.6352925000000003</v>
      </c>
      <c r="I150" s="105">
        <f>'CUOTA LICITADA'!G73</f>
        <v>0</v>
      </c>
      <c r="J150" s="105">
        <f>'CUOTA LICITADA'!H73</f>
        <v>56.352924999999999</v>
      </c>
      <c r="K150" s="105">
        <f>'CUOTA LICITADA'!I73</f>
        <v>0</v>
      </c>
      <c r="L150" s="105">
        <f>'CUOTA LICITADA'!J73</f>
        <v>56.352924999999999</v>
      </c>
      <c r="M150" s="105">
        <f>'CUOTA LICITADA'!K73</f>
        <v>0</v>
      </c>
      <c r="N150" s="15" t="s">
        <v>83</v>
      </c>
      <c r="O150" s="15">
        <f>'RESUMEN '!$B$3</f>
        <v>45006</v>
      </c>
      <c r="P150" s="5">
        <v>2023</v>
      </c>
      <c r="Q150" s="5"/>
    </row>
    <row r="151" spans="1:17" x14ac:dyDescent="0.2">
      <c r="A151" s="5" t="s">
        <v>94</v>
      </c>
      <c r="B151" s="5" t="s">
        <v>75</v>
      </c>
      <c r="C151" s="5" t="s">
        <v>54</v>
      </c>
      <c r="D151" s="5" t="s">
        <v>95</v>
      </c>
      <c r="E151" s="104" t="str">
        <f>'CUOTA LICITADA'!C72</f>
        <v xml:space="preserve">INV. NAKAL SPA </v>
      </c>
      <c r="F151" s="104" t="s">
        <v>82</v>
      </c>
      <c r="G151" s="104" t="s">
        <v>81</v>
      </c>
      <c r="H151" s="105">
        <f>'CUOTA LICITADA'!L72</f>
        <v>56.352924999999999</v>
      </c>
      <c r="I151" s="105">
        <f>'CUOTA LICITADA'!M72</f>
        <v>0</v>
      </c>
      <c r="J151" s="105">
        <f>'CUOTA LICITADA'!N72</f>
        <v>56.352924999999999</v>
      </c>
      <c r="K151" s="105">
        <f>'CUOTA LICITADA'!O72</f>
        <v>0</v>
      </c>
      <c r="L151" s="105">
        <f>'CUOTA LICITADA'!P72</f>
        <v>56.352924999999999</v>
      </c>
      <c r="M151" s="105">
        <f>'CUOTA LICITADA'!Q72</f>
        <v>0</v>
      </c>
      <c r="N151" s="15" t="s">
        <v>83</v>
      </c>
      <c r="O151" s="15">
        <f>'RESUMEN '!$B$3</f>
        <v>45006</v>
      </c>
      <c r="P151" s="5">
        <v>2023</v>
      </c>
      <c r="Q151" s="5"/>
    </row>
    <row r="152" spans="1:17" x14ac:dyDescent="0.2">
      <c r="A152" s="5" t="s">
        <v>94</v>
      </c>
      <c r="B152" s="5" t="s">
        <v>75</v>
      </c>
      <c r="C152" s="5" t="s">
        <v>54</v>
      </c>
      <c r="D152" s="5" t="s">
        <v>95</v>
      </c>
      <c r="E152" s="104" t="str">
        <f>'CUOTA LICITADA'!C74</f>
        <v>SOC. PESQ. NORDIOMAR SPA.</v>
      </c>
      <c r="F152" s="104" t="s">
        <v>78</v>
      </c>
      <c r="G152" s="104" t="s">
        <v>79</v>
      </c>
      <c r="H152" s="105">
        <f>'CUOTA LICITADA'!F74</f>
        <v>12.089524950000001</v>
      </c>
      <c r="I152" s="105">
        <f>'CUOTA LICITADA'!G74</f>
        <v>0</v>
      </c>
      <c r="J152" s="105">
        <f>'CUOTA LICITADA'!H74</f>
        <v>12.089524950000001</v>
      </c>
      <c r="K152" s="105">
        <f>'CUOTA LICITADA'!I74</f>
        <v>0</v>
      </c>
      <c r="L152" s="105">
        <f>'CUOTA LICITADA'!J74</f>
        <v>12.089524950000001</v>
      </c>
      <c r="M152" s="105">
        <f>'CUOTA LICITADA'!K74</f>
        <v>0</v>
      </c>
      <c r="N152" s="15" t="s">
        <v>83</v>
      </c>
      <c r="O152" s="15">
        <f>'RESUMEN '!$B$3</f>
        <v>45006</v>
      </c>
      <c r="P152" s="5">
        <v>2023</v>
      </c>
      <c r="Q152" s="5"/>
    </row>
    <row r="153" spans="1:17" x14ac:dyDescent="0.2">
      <c r="A153" s="5" t="s">
        <v>94</v>
      </c>
      <c r="B153" s="5" t="s">
        <v>75</v>
      </c>
      <c r="C153" s="5" t="s">
        <v>54</v>
      </c>
      <c r="D153" s="5" t="s">
        <v>95</v>
      </c>
      <c r="E153" s="104" t="str">
        <f>'CUOTA LICITADA'!C74</f>
        <v>SOC. PESQ. NORDIOMAR SPA.</v>
      </c>
      <c r="F153" s="104" t="s">
        <v>80</v>
      </c>
      <c r="G153" s="104" t="s">
        <v>81</v>
      </c>
      <c r="H153" s="105">
        <f>'CUOTA LICITADA'!F75</f>
        <v>1.34328055</v>
      </c>
      <c r="I153" s="105">
        <f>'CUOTA LICITADA'!G75</f>
        <v>0</v>
      </c>
      <c r="J153" s="105">
        <f>'CUOTA LICITADA'!H75</f>
        <v>13.432805500000001</v>
      </c>
      <c r="K153" s="105">
        <f>'CUOTA LICITADA'!I75</f>
        <v>0</v>
      </c>
      <c r="L153" s="105">
        <f>'CUOTA LICITADA'!J75</f>
        <v>13.432805500000001</v>
      </c>
      <c r="M153" s="105">
        <f>'CUOTA LICITADA'!K75</f>
        <v>0</v>
      </c>
      <c r="N153" s="15" t="s">
        <v>83</v>
      </c>
      <c r="O153" s="15">
        <f>'RESUMEN '!$B$3</f>
        <v>45006</v>
      </c>
      <c r="P153" s="5">
        <v>2023</v>
      </c>
      <c r="Q153" s="5"/>
    </row>
    <row r="154" spans="1:17" x14ac:dyDescent="0.2">
      <c r="A154" s="5" t="s">
        <v>94</v>
      </c>
      <c r="B154" s="5" t="s">
        <v>75</v>
      </c>
      <c r="C154" s="5" t="s">
        <v>54</v>
      </c>
      <c r="D154" s="5" t="s">
        <v>95</v>
      </c>
      <c r="E154" s="104" t="str">
        <f>'CUOTA LICITADA'!C74</f>
        <v>SOC. PESQ. NORDIOMAR SPA.</v>
      </c>
      <c r="F154" s="104" t="s">
        <v>82</v>
      </c>
      <c r="G154" s="104" t="s">
        <v>81</v>
      </c>
      <c r="H154" s="105">
        <f>'CUOTA LICITADA'!L74</f>
        <v>13.432805500000001</v>
      </c>
      <c r="I154" s="105">
        <f>'CUOTA LICITADA'!M74</f>
        <v>0</v>
      </c>
      <c r="J154" s="105">
        <f>'CUOTA LICITADA'!N74</f>
        <v>13.432805500000001</v>
      </c>
      <c r="K154" s="105">
        <f>'CUOTA LICITADA'!O74</f>
        <v>0</v>
      </c>
      <c r="L154" s="105">
        <f>'CUOTA LICITADA'!P74</f>
        <v>13.432805500000001</v>
      </c>
      <c r="M154" s="105">
        <f>'CUOTA LICITADA'!Q74</f>
        <v>0</v>
      </c>
      <c r="N154" s="15" t="s">
        <v>83</v>
      </c>
      <c r="O154" s="15">
        <f>'RESUMEN '!$B$3</f>
        <v>45006</v>
      </c>
      <c r="P154" s="5">
        <v>2023</v>
      </c>
      <c r="Q154" s="5"/>
    </row>
    <row r="155" spans="1:17" x14ac:dyDescent="0.2">
      <c r="A155" s="20" t="s">
        <v>94</v>
      </c>
      <c r="B155" s="20" t="s">
        <v>75</v>
      </c>
      <c r="C155" s="20" t="s">
        <v>96</v>
      </c>
      <c r="D155" s="20" t="s">
        <v>97</v>
      </c>
      <c r="E155" s="20" t="s">
        <v>98</v>
      </c>
      <c r="F155" s="20" t="s">
        <v>82</v>
      </c>
      <c r="G155" s="20" t="s">
        <v>81</v>
      </c>
      <c r="H155" s="21">
        <f>'CUOTA LICITADA'!L82</f>
        <v>8158.5441612799996</v>
      </c>
      <c r="I155" s="21">
        <f>'CUOTA LICITADA'!M82</f>
        <v>0</v>
      </c>
      <c r="J155" s="21">
        <f>'CUOTA LICITADA'!N82</f>
        <v>8158.5441612799996</v>
      </c>
      <c r="K155" s="21">
        <f>'CUOTA LICITADA'!O82</f>
        <v>309.55500000000001</v>
      </c>
      <c r="L155" s="21">
        <f>'CUOTA LICITADA'!P82</f>
        <v>7848.9891612799993</v>
      </c>
      <c r="M155" s="22">
        <f>'CUOTA LICITADA'!Q82</f>
        <v>3.794243113485013E-2</v>
      </c>
      <c r="N155" s="23" t="s">
        <v>83</v>
      </c>
      <c r="O155" s="23">
        <f>'RESUMEN '!$B$3</f>
        <v>45006</v>
      </c>
      <c r="P155" s="5">
        <v>2023</v>
      </c>
      <c r="Q155" s="5"/>
    </row>
  </sheetData>
  <autoFilter ref="A1:Q15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workbookViewId="0">
      <selection activeCell="E14" sqref="E14"/>
    </sheetView>
  </sheetViews>
  <sheetFormatPr baseColWidth="10" defaultRowHeight="15" x14ac:dyDescent="0.25"/>
  <cols>
    <col min="2" max="2" width="20.85546875" customWidth="1"/>
    <col min="3" max="3" width="10.42578125" bestFit="1" customWidth="1"/>
    <col min="4" max="4" width="15.140625" bestFit="1" customWidth="1"/>
    <col min="5" max="5" width="20.42578125" customWidth="1"/>
  </cols>
  <sheetData>
    <row r="2" spans="2:10" x14ac:dyDescent="0.25">
      <c r="B2" s="65" t="s">
        <v>18</v>
      </c>
      <c r="C2" s="65" t="s">
        <v>53</v>
      </c>
      <c r="D2" s="65" t="s">
        <v>54</v>
      </c>
      <c r="E2" s="65" t="s">
        <v>55</v>
      </c>
      <c r="G2" s="65" t="s">
        <v>18</v>
      </c>
      <c r="H2" s="65" t="s">
        <v>90</v>
      </c>
      <c r="I2" s="65" t="s">
        <v>85</v>
      </c>
      <c r="J2" s="65" t="s">
        <v>55</v>
      </c>
    </row>
    <row r="3" spans="2:10" x14ac:dyDescent="0.25">
      <c r="B3" s="65" t="s">
        <v>44</v>
      </c>
      <c r="C3" s="215">
        <v>1474</v>
      </c>
      <c r="D3" s="215">
        <v>5895</v>
      </c>
      <c r="E3" s="215">
        <f>SUM(C3:D3)</f>
        <v>7369</v>
      </c>
      <c r="G3" s="65" t="s">
        <v>44</v>
      </c>
      <c r="H3" s="65"/>
      <c r="I3" s="65"/>
      <c r="J3" s="65">
        <f>SUM(H3:I3)</f>
        <v>0</v>
      </c>
    </row>
    <row r="4" spans="2:10" x14ac:dyDescent="0.25">
      <c r="B4" s="65" t="s">
        <v>45</v>
      </c>
      <c r="C4" s="215">
        <v>164</v>
      </c>
      <c r="D4" s="215">
        <v>655</v>
      </c>
      <c r="E4" s="215">
        <f t="shared" ref="E4:E5" si="0">SUM(C4:D4)</f>
        <v>819</v>
      </c>
      <c r="G4" s="65" t="s">
        <v>45</v>
      </c>
      <c r="H4" s="65"/>
      <c r="I4" s="65"/>
      <c r="J4" s="65">
        <f>SUM(H4:I4)</f>
        <v>0</v>
      </c>
    </row>
    <row r="5" spans="2:10" x14ac:dyDescent="0.25">
      <c r="B5" s="65" t="s">
        <v>55</v>
      </c>
      <c r="C5" s="215">
        <f>SUM(C3:C4)</f>
        <v>1638</v>
      </c>
      <c r="D5" s="215">
        <f>SUM(D3:D4)</f>
        <v>6550</v>
      </c>
      <c r="E5" s="215">
        <f t="shared" si="0"/>
        <v>8188</v>
      </c>
      <c r="G5" s="65" t="s">
        <v>55</v>
      </c>
      <c r="H5" s="65">
        <f>SUM(H3:H4)</f>
        <v>0</v>
      </c>
      <c r="I5" s="65">
        <f>SUM(I3:I4)</f>
        <v>0</v>
      </c>
      <c r="J5" s="65">
        <f>SUM(J3:J4)</f>
        <v>0</v>
      </c>
    </row>
    <row r="7" spans="2:10" ht="15.75" thickBot="1" x14ac:dyDescent="0.3"/>
    <row r="8" spans="2:10" x14ac:dyDescent="0.25">
      <c r="B8" s="416" t="s">
        <v>128</v>
      </c>
      <c r="C8" s="417"/>
      <c r="D8" s="417"/>
      <c r="E8" s="417"/>
      <c r="F8" s="417"/>
      <c r="G8" s="417"/>
      <c r="H8" s="417"/>
      <c r="I8" s="418"/>
    </row>
    <row r="9" spans="2:10" ht="15.75" thickBot="1" x14ac:dyDescent="0.3">
      <c r="B9" s="66" t="s">
        <v>129</v>
      </c>
      <c r="C9" s="67" t="s">
        <v>130</v>
      </c>
      <c r="D9" s="67" t="s">
        <v>131</v>
      </c>
      <c r="E9" s="67" t="s">
        <v>132</v>
      </c>
      <c r="F9" s="67" t="s">
        <v>133</v>
      </c>
      <c r="G9" s="67" t="s">
        <v>53</v>
      </c>
      <c r="H9" s="67" t="s">
        <v>134</v>
      </c>
      <c r="I9" s="68" t="s">
        <v>135</v>
      </c>
    </row>
    <row r="10" spans="2:10" x14ac:dyDescent="0.25">
      <c r="B10" s="115">
        <v>36</v>
      </c>
      <c r="C10" s="63">
        <v>44946</v>
      </c>
      <c r="D10" s="62" t="s">
        <v>171</v>
      </c>
      <c r="E10" s="62" t="s">
        <v>172</v>
      </c>
      <c r="F10" s="219">
        <f>I10/E5</f>
        <v>4.8238999755740107E-2</v>
      </c>
      <c r="G10" s="220">
        <f>F10*C5</f>
        <v>79.015481599902301</v>
      </c>
      <c r="H10" s="220">
        <f>F10*D5</f>
        <v>315.96544840009773</v>
      </c>
      <c r="I10" s="221">
        <v>394.98093</v>
      </c>
    </row>
    <row r="11" spans="2:10" x14ac:dyDescent="0.25">
      <c r="B11" s="116"/>
      <c r="C11" s="64"/>
      <c r="D11" s="64"/>
      <c r="E11" s="64"/>
      <c r="F11" s="64"/>
      <c r="G11" s="64"/>
      <c r="H11" s="64"/>
      <c r="I11" s="117"/>
    </row>
    <row r="12" spans="2:10" x14ac:dyDescent="0.25">
      <c r="B12" s="116"/>
      <c r="C12" s="64"/>
      <c r="D12" s="64"/>
      <c r="E12" s="64"/>
      <c r="F12" s="64"/>
      <c r="G12" s="64"/>
      <c r="H12" s="64"/>
      <c r="I12" s="117"/>
    </row>
    <row r="13" spans="2:10" x14ac:dyDescent="0.25">
      <c r="B13" s="116"/>
      <c r="C13" s="64"/>
      <c r="D13" s="64"/>
      <c r="E13" s="64"/>
      <c r="F13" s="64"/>
      <c r="G13" s="64"/>
      <c r="H13" s="64"/>
      <c r="I13" s="117"/>
    </row>
    <row r="14" spans="2:10" x14ac:dyDescent="0.25">
      <c r="B14" s="116"/>
      <c r="C14" s="64"/>
      <c r="D14" s="64"/>
      <c r="E14" s="64"/>
      <c r="F14" s="64"/>
      <c r="G14" s="64"/>
      <c r="H14" s="64"/>
      <c r="I14" s="117"/>
    </row>
    <row r="15" spans="2:10" x14ac:dyDescent="0.25">
      <c r="B15" s="116"/>
      <c r="C15" s="64"/>
      <c r="D15" s="64"/>
      <c r="E15" s="64"/>
      <c r="F15" s="64"/>
      <c r="G15" s="64"/>
      <c r="H15" s="64"/>
      <c r="I15" s="117"/>
    </row>
    <row r="16" spans="2:10" x14ac:dyDescent="0.25">
      <c r="B16" s="116"/>
      <c r="C16" s="64"/>
      <c r="D16" s="64"/>
      <c r="E16" s="64"/>
      <c r="F16" s="64"/>
      <c r="G16" s="64"/>
      <c r="H16" s="64"/>
      <c r="I16" s="117"/>
    </row>
    <row r="17" spans="2:9" ht="15.75" thickBot="1" x14ac:dyDescent="0.3">
      <c r="B17" s="118"/>
      <c r="C17" s="119"/>
      <c r="D17" s="119"/>
      <c r="E17" s="119"/>
      <c r="F17" s="119"/>
      <c r="G17" s="119"/>
      <c r="H17" s="119"/>
      <c r="I17" s="120"/>
    </row>
    <row r="21" spans="2:9" ht="15.75" thickBot="1" x14ac:dyDescent="0.3"/>
    <row r="22" spans="2:9" ht="15.75" thickBot="1" x14ac:dyDescent="0.3">
      <c r="B22" s="75" t="s">
        <v>105</v>
      </c>
      <c r="C22" s="75" t="s">
        <v>56</v>
      </c>
      <c r="D22" s="75" t="s">
        <v>2</v>
      </c>
      <c r="E22" s="75" t="s">
        <v>3</v>
      </c>
      <c r="F22" s="75" t="s">
        <v>4</v>
      </c>
      <c r="G22" s="75" t="s">
        <v>5</v>
      </c>
      <c r="H22" s="75" t="s">
        <v>6</v>
      </c>
      <c r="I22" s="91" t="s">
        <v>20</v>
      </c>
    </row>
    <row r="23" spans="2:9" x14ac:dyDescent="0.25">
      <c r="B23" s="419"/>
      <c r="C23" s="420"/>
      <c r="D23" s="342"/>
      <c r="E23" s="342"/>
      <c r="F23" s="342"/>
      <c r="G23" s="342"/>
      <c r="H23" s="342"/>
      <c r="I23" s="344"/>
    </row>
    <row r="24" spans="2:9" x14ac:dyDescent="0.25">
      <c r="B24" s="419"/>
      <c r="C24" s="420"/>
      <c r="D24" s="342"/>
      <c r="E24" s="342"/>
      <c r="F24" s="342"/>
      <c r="G24" s="342"/>
      <c r="H24" s="342"/>
      <c r="I24" s="344"/>
    </row>
  </sheetData>
  <mergeCells count="9">
    <mergeCell ref="F23:F24"/>
    <mergeCell ref="G23:G24"/>
    <mergeCell ref="H23:H24"/>
    <mergeCell ref="I23:I24"/>
    <mergeCell ref="B8:I8"/>
    <mergeCell ref="B23:B24"/>
    <mergeCell ref="C23:C24"/>
    <mergeCell ref="D23:D24"/>
    <mergeCell ref="E23:E24"/>
  </mergeCells>
  <conditionalFormatting sqref="I23:I24">
    <cfRule type="cellIs" dxfId="0" priority="1" operator="greaterThan">
      <formula>100%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 </vt:lpstr>
      <vt:lpstr>CUOTA ARTESANAL</vt:lpstr>
      <vt:lpstr>CUOTA LTP</vt:lpstr>
      <vt:lpstr>CUOTA LICITADA</vt:lpstr>
      <vt:lpstr>CESIONES INDIVIDUALES</vt:lpstr>
      <vt:lpstr>PESCA INVESTIGACION</vt:lpstr>
      <vt:lpstr>PAG. WEB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CEA TELLO, MARIO ANDRES</cp:lastModifiedBy>
  <dcterms:created xsi:type="dcterms:W3CDTF">2020-01-22T15:25:15Z</dcterms:created>
  <dcterms:modified xsi:type="dcterms:W3CDTF">2023-03-21T13:15:56Z</dcterms:modified>
</cp:coreProperties>
</file>