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3.- Demersales\Merluza del sur\"/>
    </mc:Choice>
  </mc:AlternateContent>
  <bookViews>
    <workbookView xWindow="0" yWindow="0" windowWidth="19200" windowHeight="10995" tabRatio="778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Cesiones individuales" sheetId="13" r:id="rId5"/>
    <sheet name="Merluza del sur LTP" sheetId="7" r:id="rId6"/>
    <sheet name="Compilado web" sheetId="6" r:id="rId7"/>
    <sheet name="Coeficientes" sheetId="8" state="hidden" r:id="rId8"/>
  </sheets>
  <definedNames>
    <definedName name="_xlnm._FilterDatabase" localSheetId="2" hidden="1">'Merluza del sur Artesanal XI'!$C$1:$C$136</definedName>
    <definedName name="_xlnm._FilterDatabase" localSheetId="3" hidden="1">'Merluza del sur Artesanal XII'!$A$14:$AV$141</definedName>
  </definedNames>
  <calcPr calcId="152511"/>
</workbook>
</file>

<file path=xl/calcChain.xml><?xml version="1.0" encoding="utf-8"?>
<calcChain xmlns="http://schemas.openxmlformats.org/spreadsheetml/2006/main">
  <c r="F10" i="7" l="1"/>
  <c r="E12" i="3"/>
  <c r="G80" i="2" l="1"/>
  <c r="G49" i="2"/>
  <c r="F8" i="7" l="1"/>
  <c r="G100" i="2"/>
  <c r="G96" i="2"/>
  <c r="G69" i="4"/>
  <c r="G95" i="4"/>
  <c r="F14" i="7" l="1"/>
  <c r="G86" i="4"/>
  <c r="N15" i="1" l="1"/>
  <c r="H83" i="4" l="1"/>
  <c r="G61" i="4"/>
  <c r="E10" i="1" l="1"/>
  <c r="E25" i="3" l="1"/>
  <c r="G141" i="2"/>
  <c r="E9" i="1" s="1"/>
  <c r="H16" i="2" l="1"/>
  <c r="J16" i="2" s="1"/>
  <c r="H114" i="2"/>
  <c r="J114" i="2" s="1"/>
  <c r="G128" i="4"/>
  <c r="F23" i="3"/>
  <c r="I23" i="3" s="1"/>
  <c r="M58" i="6" s="1"/>
  <c r="F12" i="3"/>
  <c r="I12" i="3" s="1"/>
  <c r="M47" i="6" s="1"/>
  <c r="H58" i="6"/>
  <c r="I58" i="6"/>
  <c r="K58" i="6"/>
  <c r="N58" i="6"/>
  <c r="O58" i="6"/>
  <c r="E58" i="6"/>
  <c r="H47" i="6"/>
  <c r="I47" i="6"/>
  <c r="K47" i="6"/>
  <c r="N47" i="6"/>
  <c r="O47" i="6"/>
  <c r="H48" i="6"/>
  <c r="I48" i="6"/>
  <c r="K48" i="6"/>
  <c r="N48" i="6"/>
  <c r="O48" i="6"/>
  <c r="E47" i="6"/>
  <c r="H23" i="3" l="1"/>
  <c r="L58" i="6" s="1"/>
  <c r="J58" i="6"/>
  <c r="H12" i="3"/>
  <c r="L47" i="6" s="1"/>
  <c r="J47" i="6"/>
  <c r="AC70" i="7"/>
  <c r="AC69" i="7"/>
  <c r="AC62" i="7"/>
  <c r="AC63" i="7"/>
  <c r="AC64" i="7"/>
  <c r="AC61" i="7"/>
  <c r="E73" i="7"/>
  <c r="D73" i="7"/>
  <c r="AJ46" i="7"/>
  <c r="AJ45" i="7"/>
  <c r="AJ44" i="7"/>
  <c r="AJ43" i="7"/>
  <c r="AJ50" i="7"/>
  <c r="AJ49" i="7"/>
  <c r="B73" i="7"/>
  <c r="C73" i="7"/>
  <c r="AC73" i="7" l="1"/>
  <c r="D74" i="7"/>
  <c r="AJ57" i="7"/>
  <c r="B74" i="7"/>
  <c r="H127" i="4" l="1"/>
  <c r="H124" i="4"/>
  <c r="J295" i="6" s="1"/>
  <c r="H125" i="4"/>
  <c r="K125" i="4" s="1"/>
  <c r="M296" i="6" s="1"/>
  <c r="H126" i="4"/>
  <c r="J126" i="4" s="1"/>
  <c r="L297" i="6" s="1"/>
  <c r="D287" i="6"/>
  <c r="D288" i="6"/>
  <c r="D289" i="6"/>
  <c r="D290" i="6"/>
  <c r="D291" i="6"/>
  <c r="D292" i="6"/>
  <c r="O294" i="6"/>
  <c r="O295" i="6"/>
  <c r="O296" i="6"/>
  <c r="O297" i="6"/>
  <c r="O298" i="6"/>
  <c r="N298" i="6"/>
  <c r="N297" i="6"/>
  <c r="N296" i="6"/>
  <c r="N295" i="6"/>
  <c r="N294" i="6"/>
  <c r="N293" i="6"/>
  <c r="K298" i="6"/>
  <c r="K297" i="6"/>
  <c r="K296" i="6"/>
  <c r="K295" i="6"/>
  <c r="K294" i="6"/>
  <c r="K293" i="6"/>
  <c r="J297" i="6"/>
  <c r="I298" i="6"/>
  <c r="I297" i="6"/>
  <c r="I296" i="6"/>
  <c r="I295" i="6"/>
  <c r="I294" i="6"/>
  <c r="I293" i="6"/>
  <c r="H298" i="6"/>
  <c r="H297" i="6"/>
  <c r="H296" i="6"/>
  <c r="H294" i="6"/>
  <c r="H293" i="6"/>
  <c r="E292" i="6"/>
  <c r="E291" i="6"/>
  <c r="E289" i="6"/>
  <c r="E288" i="6"/>
  <c r="E287" i="6"/>
  <c r="E286" i="6"/>
  <c r="D260" i="6"/>
  <c r="H99" i="4"/>
  <c r="M273" i="6" s="1"/>
  <c r="K273" i="6"/>
  <c r="N273" i="6"/>
  <c r="O273" i="6"/>
  <c r="I273" i="6"/>
  <c r="I272" i="6"/>
  <c r="I274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F128" i="4"/>
  <c r="J298" i="6" l="1"/>
  <c r="K127" i="4"/>
  <c r="M297" i="6"/>
  <c r="J273" i="6"/>
  <c r="J296" i="6"/>
  <c r="M295" i="6"/>
  <c r="J99" i="4"/>
  <c r="L273" i="6" s="1"/>
  <c r="J125" i="4"/>
  <c r="L296" i="6" s="1"/>
  <c r="J124" i="4"/>
  <c r="L295" i="6" s="1"/>
  <c r="C21" i="1"/>
  <c r="F13" i="1" l="1"/>
  <c r="I13" i="1" s="1"/>
  <c r="H9" i="13"/>
  <c r="G9" i="13"/>
  <c r="H13" i="1" l="1"/>
  <c r="F9" i="3"/>
  <c r="E22" i="7" l="1"/>
  <c r="D15" i="1" s="1"/>
  <c r="E38" i="7"/>
  <c r="H22" i="7"/>
  <c r="F38" i="7" l="1"/>
  <c r="G38" i="7" s="1"/>
  <c r="I28" i="4" l="1"/>
  <c r="F10" i="3" l="1"/>
  <c r="F8" i="3"/>
  <c r="J14" i="8" l="1"/>
  <c r="J13" i="8"/>
  <c r="D13" i="8"/>
  <c r="F10" i="1" l="1"/>
  <c r="H10" i="1" s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9" i="6"/>
  <c r="O50" i="6"/>
  <c r="O51" i="6"/>
  <c r="O52" i="6"/>
  <c r="O53" i="6"/>
  <c r="O54" i="6"/>
  <c r="O55" i="6"/>
  <c r="O56" i="6"/>
  <c r="O57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9" i="6"/>
  <c r="O300" i="6"/>
  <c r="O2" i="6"/>
  <c r="G101" i="4" l="1"/>
  <c r="G28" i="4"/>
  <c r="G53" i="4" l="1"/>
  <c r="G131" i="4" s="1"/>
  <c r="E8" i="1" l="1"/>
  <c r="F129" i="4"/>
  <c r="F22" i="7"/>
  <c r="G146" i="2" l="1"/>
  <c r="H23" i="2" l="1"/>
  <c r="D298" i="6" l="1"/>
  <c r="D297" i="6"/>
  <c r="E297" i="6"/>
  <c r="E298" i="6"/>
  <c r="N268" i="6"/>
  <c r="N269" i="6"/>
  <c r="N270" i="6"/>
  <c r="N271" i="6"/>
  <c r="N272" i="6"/>
  <c r="K268" i="6"/>
  <c r="K269" i="6"/>
  <c r="K270" i="6"/>
  <c r="K271" i="6"/>
  <c r="K272" i="6"/>
  <c r="I268" i="6"/>
  <c r="I269" i="6"/>
  <c r="I270" i="6"/>
  <c r="I271" i="6"/>
  <c r="D269" i="6"/>
  <c r="D270" i="6"/>
  <c r="D271" i="6"/>
  <c r="D272" i="6"/>
  <c r="D273" i="6"/>
  <c r="N204" i="6"/>
  <c r="N205" i="6"/>
  <c r="N206" i="6"/>
  <c r="N207" i="6"/>
  <c r="K204" i="6"/>
  <c r="K205" i="6"/>
  <c r="K206" i="6"/>
  <c r="K207" i="6"/>
  <c r="I204" i="6"/>
  <c r="I205" i="6"/>
  <c r="I206" i="6"/>
  <c r="I207" i="6"/>
  <c r="E205" i="6"/>
  <c r="E206" i="6"/>
  <c r="E207" i="6"/>
  <c r="E204" i="6"/>
  <c r="D204" i="6"/>
  <c r="D205" i="6"/>
  <c r="D206" i="6"/>
  <c r="D207" i="6"/>
  <c r="N60" i="6"/>
  <c r="J69" i="8" l="1"/>
  <c r="J70" i="8"/>
  <c r="J68" i="8"/>
  <c r="J67" i="8"/>
  <c r="J66" i="8"/>
  <c r="J65" i="8"/>
  <c r="J18" i="8"/>
  <c r="J15" i="8"/>
  <c r="J16" i="8"/>
  <c r="L16" i="8" s="1"/>
  <c r="J19" i="8"/>
  <c r="J17" i="8"/>
  <c r="E147" i="2"/>
  <c r="E146" i="2"/>
  <c r="D20" i="8"/>
  <c r="E20" i="8"/>
  <c r="D68" i="8"/>
  <c r="E68" i="8"/>
  <c r="D69" i="8"/>
  <c r="E69" i="8"/>
  <c r="D70" i="8"/>
  <c r="E70" i="8"/>
  <c r="D71" i="8"/>
  <c r="E71" i="8"/>
  <c r="D72" i="8"/>
  <c r="E72" i="8"/>
  <c r="H33" i="4"/>
  <c r="H34" i="4"/>
  <c r="H35" i="4"/>
  <c r="H36" i="4"/>
  <c r="H37" i="4"/>
  <c r="H38" i="4"/>
  <c r="K38" i="4" s="1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E53" i="4"/>
  <c r="H57" i="4"/>
  <c r="H58" i="4"/>
  <c r="H120" i="4"/>
  <c r="H121" i="4"/>
  <c r="H119" i="4"/>
  <c r="K119" i="4" s="1"/>
  <c r="E128" i="4"/>
  <c r="H100" i="4"/>
  <c r="J274" i="6" s="1"/>
  <c r="E28" i="4"/>
  <c r="K100" i="4" l="1"/>
  <c r="J100" i="4"/>
  <c r="H123" i="4"/>
  <c r="J294" i="6" s="1"/>
  <c r="H96" i="4"/>
  <c r="H122" i="4"/>
  <c r="J293" i="6" s="1"/>
  <c r="H27" i="4"/>
  <c r="J207" i="6" s="1"/>
  <c r="H207" i="6"/>
  <c r="H97" i="4"/>
  <c r="K97" i="4" s="1"/>
  <c r="H98" i="4"/>
  <c r="J272" i="6" s="1"/>
  <c r="H295" i="6"/>
  <c r="J20" i="8"/>
  <c r="F20" i="8"/>
  <c r="F71" i="8"/>
  <c r="F70" i="8"/>
  <c r="F68" i="8"/>
  <c r="F69" i="8"/>
  <c r="F72" i="8"/>
  <c r="F53" i="4"/>
  <c r="H53" i="4" s="1"/>
  <c r="H32" i="4"/>
  <c r="K121" i="4"/>
  <c r="J121" i="4"/>
  <c r="K120" i="4"/>
  <c r="J120" i="4"/>
  <c r="J119" i="4"/>
  <c r="M298" i="6" l="1"/>
  <c r="J122" i="4"/>
  <c r="L293" i="6" s="1"/>
  <c r="J127" i="4"/>
  <c r="L298" i="6" s="1"/>
  <c r="K122" i="4"/>
  <c r="M293" i="6" s="1"/>
  <c r="J123" i="4"/>
  <c r="L294" i="6" s="1"/>
  <c r="J27" i="4"/>
  <c r="L207" i="6" s="1"/>
  <c r="J271" i="6"/>
  <c r="M271" i="6"/>
  <c r="J97" i="4"/>
  <c r="L271" i="6" s="1"/>
  <c r="K27" i="4"/>
  <c r="M207" i="6" s="1"/>
  <c r="K123" i="4"/>
  <c r="M294" i="6" s="1"/>
  <c r="J98" i="4"/>
  <c r="L272" i="6" s="1"/>
  <c r="M272" i="6"/>
  <c r="J270" i="6"/>
  <c r="J96" i="4"/>
  <c r="L270" i="6" s="1"/>
  <c r="M270" i="6"/>
  <c r="F10" i="13" l="1"/>
  <c r="G11" i="1" s="1"/>
  <c r="E10" i="13"/>
  <c r="G10" i="13" l="1"/>
  <c r="E11" i="1"/>
  <c r="F11" i="1" s="1"/>
  <c r="D11" i="1"/>
  <c r="H10" i="13"/>
  <c r="I11" i="1" s="1"/>
  <c r="H11" i="1"/>
  <c r="F18" i="1" l="1"/>
  <c r="I18" i="1" s="1"/>
  <c r="H18" i="1" l="1"/>
  <c r="B3" i="13" l="1"/>
  <c r="G25" i="3" l="1"/>
  <c r="I25" i="3" s="1"/>
  <c r="D108" i="8" l="1"/>
  <c r="K69" i="8" l="1"/>
  <c r="C21" i="8" l="1"/>
  <c r="D3" i="8" l="1"/>
  <c r="K32" i="7" l="1"/>
  <c r="L14" i="8" l="1"/>
  <c r="K14" i="8"/>
  <c r="D16" i="8"/>
  <c r="M14" i="8" l="1"/>
  <c r="D89" i="8"/>
  <c r="E16" i="8" l="1"/>
  <c r="F16" i="8" l="1"/>
  <c r="K10" i="7" l="1"/>
  <c r="B3" i="4" l="1"/>
  <c r="I39" i="6" l="1"/>
  <c r="K39" i="6"/>
  <c r="I40" i="6"/>
  <c r="K40" i="6"/>
  <c r="H40" i="6"/>
  <c r="H39" i="6"/>
  <c r="E41" i="6"/>
  <c r="E40" i="6"/>
  <c r="E39" i="6"/>
  <c r="N36" i="7" l="1"/>
  <c r="L36" i="7"/>
  <c r="I41" i="6" s="1"/>
  <c r="K36" i="7"/>
  <c r="H41" i="6" s="1"/>
  <c r="G36" i="7"/>
  <c r="J39" i="6" s="1"/>
  <c r="K70" i="8"/>
  <c r="L70" i="8" l="1"/>
  <c r="M70" i="8" s="1"/>
  <c r="I36" i="7"/>
  <c r="J36" i="7"/>
  <c r="M39" i="6" s="1"/>
  <c r="M36" i="7"/>
  <c r="K41" i="6"/>
  <c r="J41" i="6" l="1"/>
  <c r="O36" i="7"/>
  <c r="L41" i="6" s="1"/>
  <c r="L39" i="6"/>
  <c r="G37" i="7"/>
  <c r="P36" i="7"/>
  <c r="M41" i="6" s="1"/>
  <c r="J37" i="7" l="1"/>
  <c r="M40" i="6" s="1"/>
  <c r="J40" i="6"/>
  <c r="I37" i="7"/>
  <c r="L40" i="6" s="1"/>
  <c r="L14" i="7"/>
  <c r="L10" i="7"/>
  <c r="H44" i="6" l="1"/>
  <c r="I44" i="6"/>
  <c r="K44" i="6"/>
  <c r="N44" i="6"/>
  <c r="H45" i="6"/>
  <c r="I45" i="6"/>
  <c r="K45" i="6"/>
  <c r="N45" i="6"/>
  <c r="H46" i="6"/>
  <c r="I46" i="6"/>
  <c r="K46" i="6"/>
  <c r="N46" i="6"/>
  <c r="H49" i="6"/>
  <c r="I49" i="6"/>
  <c r="K49" i="6"/>
  <c r="N49" i="6"/>
  <c r="H50" i="6"/>
  <c r="I50" i="6"/>
  <c r="K50" i="6"/>
  <c r="N50" i="6"/>
  <c r="H51" i="6"/>
  <c r="I51" i="6"/>
  <c r="K51" i="6"/>
  <c r="N51" i="6"/>
  <c r="H52" i="6"/>
  <c r="I52" i="6"/>
  <c r="K52" i="6"/>
  <c r="N52" i="6"/>
  <c r="H53" i="6"/>
  <c r="I53" i="6"/>
  <c r="K53" i="6"/>
  <c r="N53" i="6"/>
  <c r="H54" i="6"/>
  <c r="I54" i="6"/>
  <c r="K54" i="6"/>
  <c r="N54" i="6"/>
  <c r="H55" i="6"/>
  <c r="I55" i="6"/>
  <c r="K55" i="6"/>
  <c r="N55" i="6"/>
  <c r="H56" i="6"/>
  <c r="I56" i="6"/>
  <c r="K56" i="6"/>
  <c r="N56" i="6"/>
  <c r="H57" i="6"/>
  <c r="I57" i="6"/>
  <c r="K57" i="6"/>
  <c r="N57" i="6"/>
  <c r="H59" i="6"/>
  <c r="I59" i="6"/>
  <c r="K59" i="6"/>
  <c r="N59" i="6"/>
  <c r="I43" i="6"/>
  <c r="K43" i="6"/>
  <c r="N43" i="6"/>
  <c r="H43" i="6"/>
  <c r="E110" i="8"/>
  <c r="D110" i="8"/>
  <c r="E109" i="8"/>
  <c r="D109" i="8"/>
  <c r="E108" i="8"/>
  <c r="F108" i="8" s="1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F89" i="8" s="1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C73" i="8"/>
  <c r="L69" i="8"/>
  <c r="K68" i="8"/>
  <c r="L67" i="8"/>
  <c r="L66" i="8"/>
  <c r="E67" i="8"/>
  <c r="D67" i="8"/>
  <c r="C59" i="8"/>
  <c r="E59" i="8" s="1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K19" i="8"/>
  <c r="L18" i="8"/>
  <c r="E19" i="8"/>
  <c r="D19" i="8"/>
  <c r="L17" i="8"/>
  <c r="E18" i="8"/>
  <c r="D18" i="8"/>
  <c r="E17" i="8"/>
  <c r="D17" i="8"/>
  <c r="K15" i="8"/>
  <c r="E15" i="8"/>
  <c r="D15" i="8"/>
  <c r="E14" i="8"/>
  <c r="D14" i="8"/>
  <c r="E13" i="8"/>
  <c r="C7" i="8"/>
  <c r="D5" i="8"/>
  <c r="F94" i="8" l="1"/>
  <c r="F83" i="8"/>
  <c r="F85" i="8"/>
  <c r="F87" i="8"/>
  <c r="F110" i="8"/>
  <c r="F102" i="8"/>
  <c r="F105" i="8"/>
  <c r="F109" i="8"/>
  <c r="F106" i="8"/>
  <c r="F95" i="8"/>
  <c r="F97" i="8"/>
  <c r="F90" i="8"/>
  <c r="F30" i="8"/>
  <c r="F49" i="8"/>
  <c r="F99" i="8"/>
  <c r="F29" i="8"/>
  <c r="F33" i="8"/>
  <c r="F39" i="8"/>
  <c r="F41" i="8"/>
  <c r="F43" i="8"/>
  <c r="F44" i="8"/>
  <c r="F48" i="8"/>
  <c r="F54" i="8"/>
  <c r="F56" i="8"/>
  <c r="F58" i="8"/>
  <c r="D21" i="8"/>
  <c r="L20" i="8"/>
  <c r="E21" i="8"/>
  <c r="F40" i="8"/>
  <c r="F84" i="8"/>
  <c r="K65" i="8"/>
  <c r="J71" i="8"/>
  <c r="F55" i="8"/>
  <c r="D59" i="8"/>
  <c r="L65" i="8"/>
  <c r="D111" i="8"/>
  <c r="F100" i="8"/>
  <c r="F13" i="8"/>
  <c r="F17" i="8"/>
  <c r="F37" i="8"/>
  <c r="F101" i="8"/>
  <c r="F103" i="8"/>
  <c r="F15" i="8"/>
  <c r="F34" i="8"/>
  <c r="F45" i="8"/>
  <c r="F52" i="8"/>
  <c r="L68" i="8"/>
  <c r="M68" i="8" s="1"/>
  <c r="F86" i="8"/>
  <c r="F93" i="8"/>
  <c r="L19" i="8"/>
  <c r="F47" i="8"/>
  <c r="D73" i="8"/>
  <c r="E111" i="8"/>
  <c r="F88" i="8"/>
  <c r="L15" i="8"/>
  <c r="M15" i="8" s="1"/>
  <c r="F19" i="8"/>
  <c r="F31" i="8"/>
  <c r="F36" i="8"/>
  <c r="F38" i="8"/>
  <c r="F46" i="8"/>
  <c r="F51" i="8"/>
  <c r="F53" i="8"/>
  <c r="F67" i="8"/>
  <c r="F81" i="8"/>
  <c r="F92" i="8"/>
  <c r="K18" i="8"/>
  <c r="M18" i="8" s="1"/>
  <c r="F32" i="8"/>
  <c r="F104" i="8"/>
  <c r="F14" i="8"/>
  <c r="F18" i="8"/>
  <c r="F35" i="8"/>
  <c r="F42" i="8"/>
  <c r="F50" i="8"/>
  <c r="F57" i="8"/>
  <c r="M69" i="8"/>
  <c r="F82" i="8"/>
  <c r="F91" i="8"/>
  <c r="F96" i="8"/>
  <c r="F98" i="8"/>
  <c r="F107" i="8"/>
  <c r="E73" i="8"/>
  <c r="K13" i="8"/>
  <c r="K17" i="8"/>
  <c r="M17" i="8" s="1"/>
  <c r="K67" i="8"/>
  <c r="M67" i="8" s="1"/>
  <c r="L13" i="8"/>
  <c r="K16" i="8"/>
  <c r="M16" i="8" s="1"/>
  <c r="K66" i="8"/>
  <c r="M66" i="8" s="1"/>
  <c r="K20" i="8" l="1"/>
  <c r="M19" i="8"/>
  <c r="M65" i="8"/>
  <c r="M71" i="8" s="1"/>
  <c r="F21" i="8"/>
  <c r="F73" i="8"/>
  <c r="M13" i="8"/>
  <c r="F59" i="8"/>
  <c r="F111" i="8"/>
  <c r="K71" i="8"/>
  <c r="L71" i="8"/>
  <c r="M20" i="8" l="1"/>
  <c r="L8" i="7" l="1"/>
  <c r="J44" i="6"/>
  <c r="J45" i="6"/>
  <c r="F11" i="3"/>
  <c r="J46" i="6" s="1"/>
  <c r="F13" i="3"/>
  <c r="J48" i="6" s="1"/>
  <c r="F14" i="3"/>
  <c r="J49" i="6" s="1"/>
  <c r="F15" i="3"/>
  <c r="J50" i="6" s="1"/>
  <c r="F16" i="3"/>
  <c r="J51" i="6" s="1"/>
  <c r="F17" i="3"/>
  <c r="J52" i="6" s="1"/>
  <c r="F18" i="3"/>
  <c r="J53" i="6" s="1"/>
  <c r="F19" i="3"/>
  <c r="J54" i="6" s="1"/>
  <c r="F20" i="3"/>
  <c r="J55" i="6" s="1"/>
  <c r="F21" i="3"/>
  <c r="J56" i="6" s="1"/>
  <c r="F22" i="3"/>
  <c r="J57" i="6" s="1"/>
  <c r="F24" i="3"/>
  <c r="J59" i="6" s="1"/>
  <c r="I14" i="3" l="1"/>
  <c r="M49" i="6" s="1"/>
  <c r="I10" i="3"/>
  <c r="M45" i="6" s="1"/>
  <c r="I24" i="3"/>
  <c r="M59" i="6" s="1"/>
  <c r="J43" i="6"/>
  <c r="I8" i="3"/>
  <c r="M43" i="6" s="1"/>
  <c r="I15" i="3"/>
  <c r="M50" i="6" s="1"/>
  <c r="I22" i="3"/>
  <c r="M57" i="6" s="1"/>
  <c r="I19" i="3"/>
  <c r="M54" i="6" s="1"/>
  <c r="I18" i="3"/>
  <c r="M53" i="6" s="1"/>
  <c r="I9" i="3"/>
  <c r="M44" i="6" s="1"/>
  <c r="H8" i="3"/>
  <c r="L43" i="6" s="1"/>
  <c r="H16" i="3"/>
  <c r="L51" i="6" s="1"/>
  <c r="H19" i="3"/>
  <c r="L54" i="6" s="1"/>
  <c r="H22" i="3"/>
  <c r="L57" i="6" s="1"/>
  <c r="H18" i="3"/>
  <c r="L53" i="6" s="1"/>
  <c r="H14" i="3"/>
  <c r="L49" i="6" s="1"/>
  <c r="H9" i="3"/>
  <c r="L44" i="6" s="1"/>
  <c r="I21" i="3"/>
  <c r="M56" i="6" s="1"/>
  <c r="I17" i="3"/>
  <c r="M52" i="6" s="1"/>
  <c r="I13" i="3"/>
  <c r="M48" i="6" s="1"/>
  <c r="H20" i="3"/>
  <c r="L55" i="6" s="1"/>
  <c r="H11" i="3"/>
  <c r="L46" i="6" s="1"/>
  <c r="H24" i="3"/>
  <c r="L59" i="6" s="1"/>
  <c r="H15" i="3"/>
  <c r="L50" i="6" s="1"/>
  <c r="H10" i="3"/>
  <c r="L45" i="6" s="1"/>
  <c r="H21" i="3"/>
  <c r="L56" i="6" s="1"/>
  <c r="H17" i="3"/>
  <c r="L52" i="6" s="1"/>
  <c r="H13" i="3"/>
  <c r="L48" i="6" s="1"/>
  <c r="I20" i="3"/>
  <c r="M55" i="6" s="1"/>
  <c r="I16" i="3"/>
  <c r="M51" i="6" s="1"/>
  <c r="I11" i="3"/>
  <c r="M46" i="6" s="1"/>
  <c r="B3" i="3" l="1"/>
  <c r="D9" i="2" l="1"/>
  <c r="H106" i="4" l="1"/>
  <c r="H107" i="4"/>
  <c r="H108" i="4"/>
  <c r="H109" i="4"/>
  <c r="H110" i="4"/>
  <c r="H111" i="4"/>
  <c r="H112" i="4"/>
  <c r="H113" i="4"/>
  <c r="H114" i="4"/>
  <c r="H115" i="4"/>
  <c r="H116" i="4"/>
  <c r="H117" i="4"/>
  <c r="H118" i="4"/>
  <c r="H105" i="4"/>
  <c r="E101" i="4"/>
  <c r="H95" i="4"/>
  <c r="J269" i="6" s="1"/>
  <c r="H94" i="4"/>
  <c r="J268" i="6" s="1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4" i="4"/>
  <c r="H85" i="4"/>
  <c r="H86" i="4"/>
  <c r="H87" i="4"/>
  <c r="H88" i="4"/>
  <c r="H89" i="4"/>
  <c r="H90" i="4"/>
  <c r="H91" i="4"/>
  <c r="H92" i="4"/>
  <c r="H93" i="4"/>
  <c r="H26" i="4" l="1"/>
  <c r="H206" i="6"/>
  <c r="H24" i="4"/>
  <c r="K24" i="4" s="1"/>
  <c r="M204" i="6" s="1"/>
  <c r="H204" i="6"/>
  <c r="H25" i="4"/>
  <c r="H205" i="6"/>
  <c r="K49" i="4"/>
  <c r="J49" i="4"/>
  <c r="J41" i="4"/>
  <c r="K41" i="4"/>
  <c r="K33" i="4"/>
  <c r="J33" i="4"/>
  <c r="K89" i="4"/>
  <c r="J89" i="4"/>
  <c r="J81" i="4"/>
  <c r="J73" i="4"/>
  <c r="J65" i="4"/>
  <c r="K65" i="4"/>
  <c r="K61" i="4"/>
  <c r="J61" i="4"/>
  <c r="J105" i="4"/>
  <c r="K111" i="4"/>
  <c r="J111" i="4"/>
  <c r="K48" i="4"/>
  <c r="J48" i="4"/>
  <c r="K40" i="4"/>
  <c r="J40" i="4"/>
  <c r="J88" i="4"/>
  <c r="J76" i="4"/>
  <c r="K68" i="4"/>
  <c r="J68" i="4"/>
  <c r="J60" i="4"/>
  <c r="K60" i="4"/>
  <c r="K110" i="4"/>
  <c r="J110" i="4"/>
  <c r="J51" i="4"/>
  <c r="K51" i="4"/>
  <c r="J47" i="4"/>
  <c r="K47" i="4"/>
  <c r="J43" i="4"/>
  <c r="J39" i="4"/>
  <c r="J35" i="4"/>
  <c r="K57" i="4"/>
  <c r="J57" i="4"/>
  <c r="K91" i="4"/>
  <c r="J91" i="4"/>
  <c r="K87" i="4"/>
  <c r="J87" i="4"/>
  <c r="J83" i="4"/>
  <c r="K83" i="4"/>
  <c r="J79" i="4"/>
  <c r="J75" i="4"/>
  <c r="K75" i="4"/>
  <c r="J71" i="4"/>
  <c r="K71" i="4"/>
  <c r="J67" i="4"/>
  <c r="K63" i="4"/>
  <c r="J63" i="4"/>
  <c r="K59" i="4"/>
  <c r="J59" i="4"/>
  <c r="K117" i="4"/>
  <c r="J117" i="4"/>
  <c r="K113" i="4"/>
  <c r="J113" i="4"/>
  <c r="J109" i="4"/>
  <c r="J32" i="4"/>
  <c r="J45" i="4"/>
  <c r="J37" i="4"/>
  <c r="K37" i="4"/>
  <c r="J93" i="4"/>
  <c r="J85" i="4"/>
  <c r="K85" i="4"/>
  <c r="K77" i="4"/>
  <c r="J77" i="4"/>
  <c r="K69" i="4"/>
  <c r="J69" i="4"/>
  <c r="J94" i="4"/>
  <c r="L268" i="6" s="1"/>
  <c r="M268" i="6"/>
  <c r="J115" i="4"/>
  <c r="J107" i="4"/>
  <c r="K52" i="4"/>
  <c r="J52" i="4"/>
  <c r="J44" i="4"/>
  <c r="K44" i="4"/>
  <c r="K36" i="4"/>
  <c r="J36" i="4"/>
  <c r="J92" i="4"/>
  <c r="J84" i="4"/>
  <c r="J80" i="4"/>
  <c r="K72" i="4"/>
  <c r="J72" i="4"/>
  <c r="J64" i="4"/>
  <c r="K64" i="4"/>
  <c r="J95" i="4"/>
  <c r="L269" i="6" s="1"/>
  <c r="M269" i="6"/>
  <c r="K118" i="4"/>
  <c r="J118" i="4"/>
  <c r="J114" i="4"/>
  <c r="K114" i="4"/>
  <c r="K106" i="4"/>
  <c r="J106" i="4"/>
  <c r="J50" i="4"/>
  <c r="K46" i="4"/>
  <c r="J46" i="4"/>
  <c r="J42" i="4"/>
  <c r="J38" i="4"/>
  <c r="J34" i="4"/>
  <c r="J90" i="4"/>
  <c r="K90" i="4"/>
  <c r="J86" i="4"/>
  <c r="K86" i="4"/>
  <c r="J82" i="4"/>
  <c r="K82" i="4"/>
  <c r="J78" i="4"/>
  <c r="J74" i="4"/>
  <c r="J70" i="4"/>
  <c r="K70" i="4"/>
  <c r="J66" i="4"/>
  <c r="K62" i="4"/>
  <c r="J62" i="4"/>
  <c r="K58" i="4"/>
  <c r="J58" i="4"/>
  <c r="J116" i="4"/>
  <c r="K116" i="4"/>
  <c r="J112" i="4"/>
  <c r="J108" i="4"/>
  <c r="F101" i="4"/>
  <c r="H10" i="4"/>
  <c r="J10" i="4" s="1"/>
  <c r="H11" i="4"/>
  <c r="J11" i="4" s="1"/>
  <c r="H12" i="4"/>
  <c r="J12" i="4" s="1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8" i="4"/>
  <c r="J8" i="4" s="1"/>
  <c r="H9" i="4" l="1"/>
  <c r="J9" i="4" s="1"/>
  <c r="J25" i="4"/>
  <c r="L205" i="6" s="1"/>
  <c r="J205" i="6"/>
  <c r="J26" i="4"/>
  <c r="L206" i="6" s="1"/>
  <c r="J206" i="6"/>
  <c r="K25" i="4"/>
  <c r="M205" i="6" s="1"/>
  <c r="K26" i="4"/>
  <c r="M206" i="6" s="1"/>
  <c r="J24" i="4"/>
  <c r="L204" i="6" s="1"/>
  <c r="J204" i="6"/>
  <c r="K18" i="4"/>
  <c r="K14" i="4"/>
  <c r="K10" i="4"/>
  <c r="K19" i="4"/>
  <c r="K8" i="4"/>
  <c r="K17" i="4"/>
  <c r="K13" i="4"/>
  <c r="K23" i="4"/>
  <c r="K11" i="4"/>
  <c r="K22" i="4"/>
  <c r="K21" i="4"/>
  <c r="K16" i="4"/>
  <c r="K12" i="4"/>
  <c r="G30" i="1"/>
  <c r="I30" i="1" s="1"/>
  <c r="K9" i="4" l="1"/>
  <c r="I141" i="2"/>
  <c r="I53" i="4" l="1"/>
  <c r="G7" i="1" l="1"/>
  <c r="K60" i="6"/>
  <c r="E31" i="1"/>
  <c r="H38" i="7" l="1"/>
  <c r="K14" i="7" l="1"/>
  <c r="I60" i="6" l="1"/>
  <c r="E7" i="1"/>
  <c r="G14" i="7"/>
  <c r="M14" i="7"/>
  <c r="E14" i="1" l="1"/>
  <c r="E12" i="1"/>
  <c r="B3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I128" i="4"/>
  <c r="I101" i="4"/>
  <c r="D16" i="1"/>
  <c r="F31" i="1"/>
  <c r="N141" i="2" l="1"/>
  <c r="B3" i="7"/>
  <c r="G8" i="1"/>
  <c r="P141" i="2"/>
  <c r="B24" i="1"/>
  <c r="G31" i="1"/>
  <c r="G29" i="1"/>
  <c r="H29" i="1" s="1"/>
  <c r="I276" i="6"/>
  <c r="K276" i="6"/>
  <c r="N276" i="6"/>
  <c r="I277" i="6"/>
  <c r="K277" i="6"/>
  <c r="N277" i="6"/>
  <c r="I278" i="6"/>
  <c r="K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M286" i="6"/>
  <c r="N286" i="6"/>
  <c r="I287" i="6"/>
  <c r="K287" i="6"/>
  <c r="N287" i="6"/>
  <c r="I288" i="6"/>
  <c r="K288" i="6"/>
  <c r="N288" i="6"/>
  <c r="I289" i="6"/>
  <c r="K289" i="6"/>
  <c r="N289" i="6"/>
  <c r="I290" i="6"/>
  <c r="K290" i="6"/>
  <c r="N290" i="6"/>
  <c r="I291" i="6"/>
  <c r="K291" i="6"/>
  <c r="N291" i="6"/>
  <c r="I292" i="6"/>
  <c r="K292" i="6"/>
  <c r="N292" i="6"/>
  <c r="I299" i="6"/>
  <c r="K299" i="6"/>
  <c r="N299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76" i="6"/>
  <c r="E277" i="6"/>
  <c r="E278" i="6"/>
  <c r="E279" i="6"/>
  <c r="E280" i="6"/>
  <c r="E281" i="6"/>
  <c r="E282" i="6"/>
  <c r="E283" i="6"/>
  <c r="E284" i="6"/>
  <c r="E285" i="6"/>
  <c r="E290" i="6"/>
  <c r="E293" i="6"/>
  <c r="E294" i="6"/>
  <c r="E295" i="6"/>
  <c r="E296" i="6"/>
  <c r="E276" i="6"/>
  <c r="D277" i="6"/>
  <c r="D278" i="6"/>
  <c r="D279" i="6"/>
  <c r="D280" i="6"/>
  <c r="D281" i="6"/>
  <c r="D282" i="6"/>
  <c r="D283" i="6"/>
  <c r="D284" i="6"/>
  <c r="D285" i="6"/>
  <c r="D286" i="6"/>
  <c r="D293" i="6"/>
  <c r="D294" i="6"/>
  <c r="D295" i="6"/>
  <c r="D296" i="6"/>
  <c r="D276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N248" i="6"/>
  <c r="I249" i="6"/>
  <c r="K249" i="6"/>
  <c r="N249" i="6"/>
  <c r="I250" i="6"/>
  <c r="K250" i="6"/>
  <c r="M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K260" i="6"/>
  <c r="N260" i="6"/>
  <c r="I261" i="6"/>
  <c r="K261" i="6"/>
  <c r="N261" i="6"/>
  <c r="I262" i="6"/>
  <c r="J262" i="6"/>
  <c r="K262" i="6"/>
  <c r="N262" i="6"/>
  <c r="I263" i="6"/>
  <c r="K263" i="6"/>
  <c r="N263" i="6"/>
  <c r="I264" i="6"/>
  <c r="K264" i="6"/>
  <c r="N264" i="6"/>
  <c r="I265" i="6"/>
  <c r="K265" i="6"/>
  <c r="N265" i="6"/>
  <c r="I266" i="6"/>
  <c r="K266" i="6"/>
  <c r="M266" i="6"/>
  <c r="N266" i="6"/>
  <c r="I267" i="6"/>
  <c r="K267" i="6"/>
  <c r="N267" i="6"/>
  <c r="K274" i="6"/>
  <c r="N274" i="6"/>
  <c r="I275" i="6"/>
  <c r="K275" i="6"/>
  <c r="N275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31" i="6"/>
  <c r="E248" i="6"/>
  <c r="E249" i="6"/>
  <c r="E250" i="6"/>
  <c r="E251" i="6"/>
  <c r="E252" i="6"/>
  <c r="E274" i="6"/>
  <c r="E231" i="6"/>
  <c r="D267" i="6"/>
  <c r="D268" i="6"/>
  <c r="D274" i="6"/>
  <c r="D262" i="6"/>
  <c r="D263" i="6"/>
  <c r="D264" i="6"/>
  <c r="D265" i="6"/>
  <c r="D266" i="6"/>
  <c r="D252" i="6"/>
  <c r="D253" i="6"/>
  <c r="D254" i="6"/>
  <c r="D255" i="6"/>
  <c r="D256" i="6"/>
  <c r="D257" i="6"/>
  <c r="D258" i="6"/>
  <c r="D259" i="6"/>
  <c r="D26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31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I229" i="6"/>
  <c r="K229" i="6"/>
  <c r="N229" i="6"/>
  <c r="I230" i="6"/>
  <c r="K230" i="6"/>
  <c r="N230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09" i="6"/>
  <c r="I188" i="6"/>
  <c r="K188" i="6"/>
  <c r="N188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8" i="6"/>
  <c r="K208" i="6"/>
  <c r="N20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188" i="6"/>
  <c r="E202" i="6"/>
  <c r="E203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188" i="6"/>
  <c r="M278" i="6"/>
  <c r="M279" i="6"/>
  <c r="M280" i="6"/>
  <c r="M281" i="6"/>
  <c r="M292" i="6"/>
  <c r="M277" i="6"/>
  <c r="J278" i="6"/>
  <c r="J279" i="6"/>
  <c r="J281" i="6"/>
  <c r="J282" i="6"/>
  <c r="L283" i="6"/>
  <c r="M285" i="6"/>
  <c r="J286" i="6"/>
  <c r="M287" i="6"/>
  <c r="J289" i="6"/>
  <c r="J290" i="6"/>
  <c r="M291" i="6"/>
  <c r="J276" i="6"/>
  <c r="M235" i="6"/>
  <c r="M243" i="6"/>
  <c r="M252" i="6"/>
  <c r="M262" i="6"/>
  <c r="M265" i="6"/>
  <c r="L262" i="6"/>
  <c r="L232" i="6"/>
  <c r="L233" i="6"/>
  <c r="J235" i="6"/>
  <c r="M236" i="6"/>
  <c r="L237" i="6"/>
  <c r="J238" i="6"/>
  <c r="M239" i="6"/>
  <c r="M240" i="6"/>
  <c r="L241" i="6"/>
  <c r="J242" i="6"/>
  <c r="J243" i="6"/>
  <c r="L245" i="6"/>
  <c r="M246" i="6"/>
  <c r="M249" i="6"/>
  <c r="J251" i="6"/>
  <c r="J252" i="6"/>
  <c r="L253" i="6"/>
  <c r="L254" i="6"/>
  <c r="L255" i="6"/>
  <c r="J257" i="6"/>
  <c r="L260" i="6"/>
  <c r="J261" i="6"/>
  <c r="J264" i="6"/>
  <c r="J265" i="6"/>
  <c r="L266" i="6"/>
  <c r="J231" i="6"/>
  <c r="M225" i="6"/>
  <c r="M210" i="6"/>
  <c r="J211" i="6"/>
  <c r="L212" i="6"/>
  <c r="L213" i="6"/>
  <c r="J214" i="6"/>
  <c r="J215" i="6"/>
  <c r="M216" i="6"/>
  <c r="L218" i="6"/>
  <c r="J219" i="6"/>
  <c r="M220" i="6"/>
  <c r="J221" i="6"/>
  <c r="L222" i="6"/>
  <c r="J223" i="6"/>
  <c r="J224" i="6"/>
  <c r="J225" i="6"/>
  <c r="L226" i="6"/>
  <c r="J227" i="6"/>
  <c r="M228" i="6"/>
  <c r="M229" i="6"/>
  <c r="J209" i="6"/>
  <c r="L199" i="6"/>
  <c r="J189" i="6"/>
  <c r="L190" i="6"/>
  <c r="J191" i="6"/>
  <c r="J192" i="6"/>
  <c r="J193" i="6"/>
  <c r="M194" i="6"/>
  <c r="J195" i="6"/>
  <c r="J196" i="6"/>
  <c r="M197" i="6"/>
  <c r="J198" i="6"/>
  <c r="J199" i="6"/>
  <c r="J200" i="6"/>
  <c r="J201" i="6"/>
  <c r="J202" i="6"/>
  <c r="J203" i="6"/>
  <c r="J188" i="6"/>
  <c r="H275" i="6"/>
  <c r="F28" i="4"/>
  <c r="D31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D8" i="1" l="1"/>
  <c r="F8" i="1" s="1"/>
  <c r="H299" i="6"/>
  <c r="H128" i="4"/>
  <c r="K128" i="4" s="1"/>
  <c r="H28" i="4"/>
  <c r="H230" i="6"/>
  <c r="K53" i="4"/>
  <c r="L215" i="6"/>
  <c r="L236" i="6"/>
  <c r="L281" i="6"/>
  <c r="J266" i="6"/>
  <c r="J217" i="6"/>
  <c r="L217" i="6"/>
  <c r="L216" i="6"/>
  <c r="M227" i="6"/>
  <c r="L235" i="6"/>
  <c r="L276" i="6"/>
  <c r="L282" i="6"/>
  <c r="J240" i="6"/>
  <c r="K300" i="6"/>
  <c r="O15" i="2"/>
  <c r="L209" i="6"/>
  <c r="L257" i="6"/>
  <c r="L198" i="6"/>
  <c r="M191" i="6"/>
  <c r="L227" i="6"/>
  <c r="M221" i="6"/>
  <c r="M244" i="6"/>
  <c r="M274" i="6"/>
  <c r="M232" i="6"/>
  <c r="L286" i="6"/>
  <c r="J232" i="6"/>
  <c r="L202" i="6"/>
  <c r="M202" i="6"/>
  <c r="M238" i="6"/>
  <c r="M198" i="6"/>
  <c r="L203" i="6"/>
  <c r="L194" i="6"/>
  <c r="L221" i="6"/>
  <c r="M209" i="6"/>
  <c r="M215" i="6"/>
  <c r="L259" i="6"/>
  <c r="M259" i="6"/>
  <c r="L243" i="6"/>
  <c r="L285" i="6"/>
  <c r="M283" i="6"/>
  <c r="J283" i="6"/>
  <c r="L264" i="6"/>
  <c r="L189" i="6"/>
  <c r="M193" i="6"/>
  <c r="M256" i="6"/>
  <c r="L256" i="6"/>
  <c r="L265" i="6"/>
  <c r="L288" i="6"/>
  <c r="M288" i="6"/>
  <c r="J288" i="6"/>
  <c r="J280" i="6"/>
  <c r="L280" i="6"/>
  <c r="L193" i="6"/>
  <c r="M188" i="6"/>
  <c r="M201" i="6"/>
  <c r="M196" i="6"/>
  <c r="L210" i="6"/>
  <c r="J194" i="6"/>
  <c r="I31" i="1"/>
  <c r="M226" i="6"/>
  <c r="J226" i="6"/>
  <c r="J284" i="6"/>
  <c r="M284" i="6"/>
  <c r="L284" i="6"/>
  <c r="L188" i="6"/>
  <c r="L201" i="6"/>
  <c r="L196" i="6"/>
  <c r="L192" i="6"/>
  <c r="M200" i="6"/>
  <c r="M195" i="6"/>
  <c r="M189" i="6"/>
  <c r="M212" i="6"/>
  <c r="J212" i="6"/>
  <c r="L229" i="6"/>
  <c r="L225" i="6"/>
  <c r="M224" i="6"/>
  <c r="M214" i="6"/>
  <c r="M267" i="6"/>
  <c r="J267" i="6"/>
  <c r="L267" i="6"/>
  <c r="L263" i="6"/>
  <c r="M263" i="6"/>
  <c r="J263" i="6"/>
  <c r="M258" i="6"/>
  <c r="J258" i="6"/>
  <c r="J254" i="6"/>
  <c r="M254" i="6"/>
  <c r="L250" i="6"/>
  <c r="J250" i="6"/>
  <c r="L234" i="6"/>
  <c r="J234" i="6"/>
  <c r="M234" i="6"/>
  <c r="L242" i="6"/>
  <c r="L252" i="6"/>
  <c r="J229" i="6"/>
  <c r="J228" i="6"/>
  <c r="J210" i="6"/>
  <c r="J248" i="6"/>
  <c r="L248" i="6"/>
  <c r="J292" i="6"/>
  <c r="L292" i="6"/>
  <c r="H208" i="6"/>
  <c r="L200" i="6"/>
  <c r="L195" i="6"/>
  <c r="L191" i="6"/>
  <c r="M203" i="6"/>
  <c r="M199" i="6"/>
  <c r="L228" i="6"/>
  <c r="L224" i="6"/>
  <c r="L214" i="6"/>
  <c r="M223" i="6"/>
  <c r="M233" i="6"/>
  <c r="J233" i="6"/>
  <c r="L238" i="6"/>
  <c r="L258" i="6"/>
  <c r="M282" i="6"/>
  <c r="J236" i="6"/>
  <c r="J285" i="6"/>
  <c r="J277" i="6"/>
  <c r="L240" i="6"/>
  <c r="L274" i="6"/>
  <c r="M264" i="6"/>
  <c r="M255" i="6"/>
  <c r="J259" i="6"/>
  <c r="J255" i="6"/>
  <c r="J239" i="6"/>
  <c r="J247" i="6"/>
  <c r="L247" i="6"/>
  <c r="L244" i="6"/>
  <c r="L239" i="6"/>
  <c r="L279" i="6"/>
  <c r="I300" i="6"/>
  <c r="L220" i="6"/>
  <c r="J220" i="6"/>
  <c r="I29" i="1"/>
  <c r="M251" i="6"/>
  <c r="L251" i="6"/>
  <c r="L249" i="6"/>
  <c r="J249" i="6"/>
  <c r="M192" i="6"/>
  <c r="J291" i="6"/>
  <c r="L291" i="6"/>
  <c r="M276" i="6"/>
  <c r="M253" i="6"/>
  <c r="J253" i="6"/>
  <c r="H31" i="1"/>
  <c r="H30" i="1"/>
  <c r="L223" i="6"/>
  <c r="L261" i="6"/>
  <c r="M261" i="6"/>
  <c r="J213" i="6"/>
  <c r="M213" i="6"/>
  <c r="M247" i="6"/>
  <c r="M289" i="6"/>
  <c r="L289" i="6"/>
  <c r="M260" i="6"/>
  <c r="J260" i="6"/>
  <c r="L287" i="6"/>
  <c r="J287" i="6"/>
  <c r="J244" i="6"/>
  <c r="L277" i="6"/>
  <c r="L231" i="6"/>
  <c r="M231" i="6"/>
  <c r="M245" i="6"/>
  <c r="J245" i="6"/>
  <c r="M242" i="6"/>
  <c r="J216" i="6"/>
  <c r="M222" i="6"/>
  <c r="J222" i="6"/>
  <c r="M211" i="6"/>
  <c r="L211" i="6"/>
  <c r="M217" i="6"/>
  <c r="M219" i="6"/>
  <c r="L219" i="6"/>
  <c r="M218" i="6"/>
  <c r="J218" i="6"/>
  <c r="L290" i="6"/>
  <c r="M290" i="6"/>
  <c r="M248" i="6"/>
  <c r="J197" i="6"/>
  <c r="L197" i="6"/>
  <c r="J190" i="6"/>
  <c r="M190" i="6"/>
  <c r="M257" i="6"/>
  <c r="L278" i="6"/>
  <c r="J256" i="6"/>
  <c r="M237" i="6"/>
  <c r="J237" i="6"/>
  <c r="L246" i="6"/>
  <c r="M241" i="6"/>
  <c r="J241" i="6"/>
  <c r="J246" i="6"/>
  <c r="H101" i="4"/>
  <c r="I36" i="6"/>
  <c r="K36" i="6"/>
  <c r="I37" i="6"/>
  <c r="K37" i="6"/>
  <c r="H37" i="6"/>
  <c r="H36" i="6"/>
  <c r="H34" i="6"/>
  <c r="I34" i="6"/>
  <c r="K34" i="6"/>
  <c r="I33" i="6"/>
  <c r="K33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4" i="6"/>
  <c r="K24" i="6"/>
  <c r="I25" i="6"/>
  <c r="K25" i="6"/>
  <c r="H25" i="6"/>
  <c r="H24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I62" i="6"/>
  <c r="K62" i="6"/>
  <c r="N62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K187" i="6"/>
  <c r="N187" i="6"/>
  <c r="H61" i="6"/>
  <c r="I61" i="6"/>
  <c r="K61" i="6"/>
  <c r="N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61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32" i="6"/>
  <c r="D133" i="6"/>
  <c r="D134" i="6"/>
  <c r="D135" i="6"/>
  <c r="D136" i="6"/>
  <c r="D137" i="6"/>
  <c r="D138" i="6"/>
  <c r="D139" i="6"/>
  <c r="D140" i="6"/>
  <c r="D123" i="6"/>
  <c r="D124" i="6"/>
  <c r="D125" i="6"/>
  <c r="D126" i="6"/>
  <c r="D127" i="6"/>
  <c r="D128" i="6"/>
  <c r="D129" i="6"/>
  <c r="D130" i="6"/>
  <c r="D131" i="6"/>
  <c r="D115" i="6"/>
  <c r="D116" i="6"/>
  <c r="D117" i="6"/>
  <c r="D118" i="6"/>
  <c r="D119" i="6"/>
  <c r="D120" i="6"/>
  <c r="D121" i="6"/>
  <c r="D122" i="6"/>
  <c r="D113" i="6"/>
  <c r="D114" i="6"/>
  <c r="D112" i="6"/>
  <c r="D110" i="6"/>
  <c r="D111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61" i="6"/>
  <c r="E44" i="6"/>
  <c r="E45" i="6"/>
  <c r="E46" i="6"/>
  <c r="E48" i="6"/>
  <c r="E49" i="6"/>
  <c r="E50" i="6"/>
  <c r="E51" i="6"/>
  <c r="E52" i="6"/>
  <c r="E53" i="6"/>
  <c r="E54" i="6"/>
  <c r="E55" i="6"/>
  <c r="E56" i="6"/>
  <c r="E57" i="6"/>
  <c r="E59" i="6"/>
  <c r="E43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N16" i="7"/>
  <c r="K16" i="6" s="1"/>
  <c r="N18" i="7"/>
  <c r="K19" i="6" s="1"/>
  <c r="N20" i="7"/>
  <c r="K22" i="6" s="1"/>
  <c r="N8" i="7"/>
  <c r="N34" i="7"/>
  <c r="K38" i="6" s="1"/>
  <c r="N32" i="7"/>
  <c r="N30" i="7"/>
  <c r="K32" i="6" s="1"/>
  <c r="N28" i="7"/>
  <c r="K29" i="6" s="1"/>
  <c r="N26" i="7"/>
  <c r="L28" i="7"/>
  <c r="I29" i="6" s="1"/>
  <c r="L30" i="7"/>
  <c r="I32" i="6" s="1"/>
  <c r="L32" i="7"/>
  <c r="I35" i="6" s="1"/>
  <c r="L34" i="7"/>
  <c r="I38" i="6" s="1"/>
  <c r="L26" i="7"/>
  <c r="I26" i="6" s="1"/>
  <c r="K28" i="7"/>
  <c r="H29" i="6" s="1"/>
  <c r="K30" i="7"/>
  <c r="H35" i="6"/>
  <c r="K34" i="7"/>
  <c r="H38" i="6" s="1"/>
  <c r="K26" i="7"/>
  <c r="J38" i="7"/>
  <c r="G34" i="7"/>
  <c r="J34" i="7" s="1"/>
  <c r="M36" i="6" s="1"/>
  <c r="G32" i="7"/>
  <c r="J32" i="7" s="1"/>
  <c r="M33" i="6" s="1"/>
  <c r="G30" i="7"/>
  <c r="G28" i="7"/>
  <c r="I28" i="7" s="1"/>
  <c r="L27" i="6" s="1"/>
  <c r="G26" i="7"/>
  <c r="J24" i="6" s="1"/>
  <c r="I7" i="6"/>
  <c r="L12" i="7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H7" i="6"/>
  <c r="K8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G8" i="7"/>
  <c r="I8" i="7" s="1"/>
  <c r="G9" i="7" s="1"/>
  <c r="F141" i="2"/>
  <c r="D9" i="1" s="1"/>
  <c r="D25" i="3"/>
  <c r="G147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6" i="6" s="1"/>
  <c r="L62" i="6"/>
  <c r="H17" i="2"/>
  <c r="K17" i="2" s="1"/>
  <c r="M63" i="6" s="1"/>
  <c r="H18" i="2"/>
  <c r="J64" i="6" s="1"/>
  <c r="H19" i="2"/>
  <c r="J19" i="2" s="1"/>
  <c r="L65" i="6" s="1"/>
  <c r="H20" i="2"/>
  <c r="K20" i="2" s="1"/>
  <c r="M66" i="6" s="1"/>
  <c r="H21" i="2"/>
  <c r="K21" i="2" s="1"/>
  <c r="M67" i="6" s="1"/>
  <c r="H22" i="2"/>
  <c r="J68" i="6" s="1"/>
  <c r="J23" i="2"/>
  <c r="L69" i="6" s="1"/>
  <c r="H24" i="2"/>
  <c r="J24" i="2" s="1"/>
  <c r="L70" i="6" s="1"/>
  <c r="H25" i="2"/>
  <c r="K25" i="2" s="1"/>
  <c r="M71" i="6" s="1"/>
  <c r="H26" i="2"/>
  <c r="J72" i="6" s="1"/>
  <c r="H27" i="2"/>
  <c r="J27" i="2" s="1"/>
  <c r="L73" i="6" s="1"/>
  <c r="H28" i="2"/>
  <c r="K28" i="2" s="1"/>
  <c r="M74" i="6" s="1"/>
  <c r="H29" i="2"/>
  <c r="K29" i="2" s="1"/>
  <c r="M75" i="6" s="1"/>
  <c r="H30" i="2"/>
  <c r="J76" i="6" s="1"/>
  <c r="H31" i="2"/>
  <c r="J31" i="2" s="1"/>
  <c r="L77" i="6" s="1"/>
  <c r="H32" i="2"/>
  <c r="J32" i="2" s="1"/>
  <c r="L78" i="6" s="1"/>
  <c r="H33" i="2"/>
  <c r="K33" i="2" s="1"/>
  <c r="M79" i="6" s="1"/>
  <c r="H34" i="2"/>
  <c r="J80" i="6" s="1"/>
  <c r="H35" i="2"/>
  <c r="J35" i="2" s="1"/>
  <c r="L81" i="6" s="1"/>
  <c r="H36" i="2"/>
  <c r="K36" i="2" s="1"/>
  <c r="M82" i="6" s="1"/>
  <c r="H37" i="2"/>
  <c r="K37" i="2" s="1"/>
  <c r="M83" i="6" s="1"/>
  <c r="H38" i="2"/>
  <c r="J84" i="6" s="1"/>
  <c r="H39" i="2"/>
  <c r="J39" i="2" s="1"/>
  <c r="L85" i="6" s="1"/>
  <c r="H40" i="2"/>
  <c r="J40" i="2" s="1"/>
  <c r="L86" i="6" s="1"/>
  <c r="H41" i="2"/>
  <c r="K41" i="2" s="1"/>
  <c r="M87" i="6" s="1"/>
  <c r="H42" i="2"/>
  <c r="J88" i="6" s="1"/>
  <c r="H43" i="2"/>
  <c r="J43" i="2" s="1"/>
  <c r="L89" i="6" s="1"/>
  <c r="H44" i="2"/>
  <c r="K44" i="2" s="1"/>
  <c r="M90" i="6" s="1"/>
  <c r="H45" i="2"/>
  <c r="K45" i="2" s="1"/>
  <c r="M91" i="6" s="1"/>
  <c r="H46" i="2"/>
  <c r="J92" i="6" s="1"/>
  <c r="H47" i="2"/>
  <c r="J47" i="2" s="1"/>
  <c r="L93" i="6" s="1"/>
  <c r="H48" i="2"/>
  <c r="J48" i="2" s="1"/>
  <c r="L94" i="6" s="1"/>
  <c r="H49" i="2"/>
  <c r="K49" i="2" s="1"/>
  <c r="M95" i="6" s="1"/>
  <c r="H50" i="2"/>
  <c r="J96" i="6" s="1"/>
  <c r="H51" i="2"/>
  <c r="J51" i="2" s="1"/>
  <c r="L97" i="6" s="1"/>
  <c r="H52" i="2"/>
  <c r="K52" i="2" s="1"/>
  <c r="M98" i="6" s="1"/>
  <c r="H53" i="2"/>
  <c r="K53" i="2" s="1"/>
  <c r="M99" i="6" s="1"/>
  <c r="H54" i="2"/>
  <c r="J100" i="6" s="1"/>
  <c r="H55" i="2"/>
  <c r="J55" i="2" s="1"/>
  <c r="L101" i="6" s="1"/>
  <c r="H56" i="2"/>
  <c r="J56" i="2" s="1"/>
  <c r="L102" i="6" s="1"/>
  <c r="H57" i="2"/>
  <c r="K57" i="2" s="1"/>
  <c r="M103" i="6" s="1"/>
  <c r="H58" i="2"/>
  <c r="J104" i="6" s="1"/>
  <c r="H59" i="2"/>
  <c r="J59" i="2" s="1"/>
  <c r="L105" i="6" s="1"/>
  <c r="H60" i="2"/>
  <c r="K60" i="2" s="1"/>
  <c r="M106" i="6" s="1"/>
  <c r="H61" i="2"/>
  <c r="K61" i="2" s="1"/>
  <c r="M107" i="6" s="1"/>
  <c r="H62" i="2"/>
  <c r="J108" i="6" s="1"/>
  <c r="H63" i="2"/>
  <c r="J63" i="2" s="1"/>
  <c r="L109" i="6" s="1"/>
  <c r="H64" i="2"/>
  <c r="J64" i="2" s="1"/>
  <c r="L110" i="6" s="1"/>
  <c r="H65" i="2"/>
  <c r="K65" i="2" s="1"/>
  <c r="M111" i="6" s="1"/>
  <c r="H66" i="2"/>
  <c r="J112" i="6" s="1"/>
  <c r="H67" i="2"/>
  <c r="J67" i="2" s="1"/>
  <c r="L113" i="6" s="1"/>
  <c r="H68" i="2"/>
  <c r="K68" i="2" s="1"/>
  <c r="M114" i="6" s="1"/>
  <c r="H69" i="2"/>
  <c r="K69" i="2" s="1"/>
  <c r="M115" i="6" s="1"/>
  <c r="H70" i="2"/>
  <c r="J116" i="6" s="1"/>
  <c r="H71" i="2"/>
  <c r="J71" i="2" s="1"/>
  <c r="L117" i="6" s="1"/>
  <c r="H72" i="2"/>
  <c r="J72" i="2" s="1"/>
  <c r="L118" i="6" s="1"/>
  <c r="H73" i="2"/>
  <c r="K73" i="2" s="1"/>
  <c r="M119" i="6" s="1"/>
  <c r="H74" i="2"/>
  <c r="J120" i="6" s="1"/>
  <c r="H75" i="2"/>
  <c r="J75" i="2" s="1"/>
  <c r="L121" i="6" s="1"/>
  <c r="H76" i="2"/>
  <c r="K76" i="2" s="1"/>
  <c r="M122" i="6" s="1"/>
  <c r="H77" i="2"/>
  <c r="K77" i="2" s="1"/>
  <c r="M123" i="6" s="1"/>
  <c r="H78" i="2"/>
  <c r="J124" i="6" s="1"/>
  <c r="H79" i="2"/>
  <c r="J79" i="2" s="1"/>
  <c r="L125" i="6" s="1"/>
  <c r="H80" i="2"/>
  <c r="J80" i="2" s="1"/>
  <c r="L126" i="6" s="1"/>
  <c r="H81" i="2"/>
  <c r="K81" i="2" s="1"/>
  <c r="M127" i="6" s="1"/>
  <c r="H82" i="2"/>
  <c r="J128" i="6" s="1"/>
  <c r="H83" i="2"/>
  <c r="J83" i="2" s="1"/>
  <c r="L129" i="6" s="1"/>
  <c r="H84" i="2"/>
  <c r="K84" i="2" s="1"/>
  <c r="M130" i="6" s="1"/>
  <c r="H85" i="2"/>
  <c r="K85" i="2" s="1"/>
  <c r="M131" i="6" s="1"/>
  <c r="H86" i="2"/>
  <c r="J132" i="6" s="1"/>
  <c r="H87" i="2"/>
  <c r="J87" i="2" s="1"/>
  <c r="L133" i="6" s="1"/>
  <c r="H88" i="2"/>
  <c r="J88" i="2" s="1"/>
  <c r="L134" i="6" s="1"/>
  <c r="H89" i="2"/>
  <c r="K89" i="2" s="1"/>
  <c r="M135" i="6" s="1"/>
  <c r="H90" i="2"/>
  <c r="J136" i="6" s="1"/>
  <c r="H91" i="2"/>
  <c r="J91" i="2" s="1"/>
  <c r="L137" i="6" s="1"/>
  <c r="H92" i="2"/>
  <c r="K92" i="2" s="1"/>
  <c r="M138" i="6" s="1"/>
  <c r="H93" i="2"/>
  <c r="K93" i="2" s="1"/>
  <c r="M139" i="6" s="1"/>
  <c r="H94" i="2"/>
  <c r="J140" i="6" s="1"/>
  <c r="H95" i="2"/>
  <c r="J95" i="2" s="1"/>
  <c r="L141" i="6" s="1"/>
  <c r="H96" i="2"/>
  <c r="J96" i="2" s="1"/>
  <c r="L142" i="6" s="1"/>
  <c r="H97" i="2"/>
  <c r="K97" i="2" s="1"/>
  <c r="M143" i="6" s="1"/>
  <c r="H98" i="2"/>
  <c r="H99" i="2"/>
  <c r="J99" i="2" s="1"/>
  <c r="L145" i="6" s="1"/>
  <c r="H100" i="2"/>
  <c r="K100" i="2" s="1"/>
  <c r="M146" i="6" s="1"/>
  <c r="H101" i="2"/>
  <c r="K101" i="2" s="1"/>
  <c r="M147" i="6" s="1"/>
  <c r="H102" i="2"/>
  <c r="J148" i="6" s="1"/>
  <c r="H103" i="2"/>
  <c r="J103" i="2" s="1"/>
  <c r="L149" i="6" s="1"/>
  <c r="H104" i="2"/>
  <c r="J104" i="2" s="1"/>
  <c r="L150" i="6" s="1"/>
  <c r="H105" i="2"/>
  <c r="K105" i="2" s="1"/>
  <c r="M151" i="6" s="1"/>
  <c r="H106" i="2"/>
  <c r="J152" i="6" s="1"/>
  <c r="H107" i="2"/>
  <c r="J107" i="2" s="1"/>
  <c r="L153" i="6" s="1"/>
  <c r="H108" i="2"/>
  <c r="K108" i="2" s="1"/>
  <c r="M154" i="6" s="1"/>
  <c r="H109" i="2"/>
  <c r="K109" i="2" s="1"/>
  <c r="M155" i="6" s="1"/>
  <c r="H110" i="2"/>
  <c r="J156" i="6" s="1"/>
  <c r="H111" i="2"/>
  <c r="J111" i="2" s="1"/>
  <c r="L157" i="6" s="1"/>
  <c r="H112" i="2"/>
  <c r="J112" i="2" s="1"/>
  <c r="L158" i="6" s="1"/>
  <c r="H113" i="2"/>
  <c r="K113" i="2" s="1"/>
  <c r="M159" i="6" s="1"/>
  <c r="J160" i="6"/>
  <c r="H115" i="2"/>
  <c r="J115" i="2" s="1"/>
  <c r="L161" i="6" s="1"/>
  <c r="H116" i="2"/>
  <c r="K116" i="2" s="1"/>
  <c r="M162" i="6" s="1"/>
  <c r="H117" i="2"/>
  <c r="K117" i="2" s="1"/>
  <c r="M163" i="6" s="1"/>
  <c r="H118" i="2"/>
  <c r="J164" i="6" s="1"/>
  <c r="H119" i="2"/>
  <c r="J119" i="2" s="1"/>
  <c r="L165" i="6" s="1"/>
  <c r="H120" i="2"/>
  <c r="J120" i="2" s="1"/>
  <c r="L166" i="6" s="1"/>
  <c r="H121" i="2"/>
  <c r="K121" i="2" s="1"/>
  <c r="M167" i="6" s="1"/>
  <c r="H122" i="2"/>
  <c r="J168" i="6" s="1"/>
  <c r="H123" i="2"/>
  <c r="J123" i="2" s="1"/>
  <c r="L169" i="6" s="1"/>
  <c r="H124" i="2"/>
  <c r="K124" i="2" s="1"/>
  <c r="M170" i="6" s="1"/>
  <c r="H125" i="2"/>
  <c r="K125" i="2" s="1"/>
  <c r="M171" i="6" s="1"/>
  <c r="H126" i="2"/>
  <c r="J172" i="6" s="1"/>
  <c r="H127" i="2"/>
  <c r="J127" i="2" s="1"/>
  <c r="L173" i="6" s="1"/>
  <c r="H128" i="2"/>
  <c r="J128" i="2" s="1"/>
  <c r="L174" i="6" s="1"/>
  <c r="H129" i="2"/>
  <c r="K129" i="2" s="1"/>
  <c r="M175" i="6" s="1"/>
  <c r="H130" i="2"/>
  <c r="J176" i="6" s="1"/>
  <c r="H131" i="2"/>
  <c r="J131" i="2" s="1"/>
  <c r="L177" i="6" s="1"/>
  <c r="H132" i="2"/>
  <c r="K132" i="2" s="1"/>
  <c r="M178" i="6" s="1"/>
  <c r="H133" i="2"/>
  <c r="K133" i="2" s="1"/>
  <c r="M179" i="6" s="1"/>
  <c r="H134" i="2"/>
  <c r="J180" i="6" s="1"/>
  <c r="H135" i="2"/>
  <c r="J135" i="2" s="1"/>
  <c r="L181" i="6" s="1"/>
  <c r="H136" i="2"/>
  <c r="J136" i="2" s="1"/>
  <c r="L182" i="6" s="1"/>
  <c r="H137" i="2"/>
  <c r="K137" i="2" s="1"/>
  <c r="M183" i="6" s="1"/>
  <c r="H138" i="2"/>
  <c r="J184" i="6" s="1"/>
  <c r="H139" i="2"/>
  <c r="J139" i="2" s="1"/>
  <c r="L185" i="6" s="1"/>
  <c r="H15" i="2"/>
  <c r="K15" i="2" s="1"/>
  <c r="M61" i="6" s="1"/>
  <c r="F25" i="3" l="1"/>
  <c r="D7" i="1"/>
  <c r="F7" i="1" s="1"/>
  <c r="H141" i="2"/>
  <c r="H187" i="6"/>
  <c r="H8" i="1"/>
  <c r="I8" i="1"/>
  <c r="G14" i="1"/>
  <c r="G12" i="1"/>
  <c r="N22" i="7"/>
  <c r="K23" i="6" s="1"/>
  <c r="J30" i="7"/>
  <c r="M30" i="6" s="1"/>
  <c r="I30" i="7"/>
  <c r="J128" i="4"/>
  <c r="L299" i="6" s="1"/>
  <c r="J230" i="6"/>
  <c r="K13" i="6"/>
  <c r="K4" i="6"/>
  <c r="J28" i="4"/>
  <c r="K28" i="4"/>
  <c r="M208" i="6" s="1"/>
  <c r="H60" i="6"/>
  <c r="I10" i="6"/>
  <c r="L22" i="7"/>
  <c r="E15" i="1" s="1"/>
  <c r="J208" i="6"/>
  <c r="J101" i="4"/>
  <c r="L275" i="6" s="1"/>
  <c r="K101" i="4"/>
  <c r="M275" i="6" s="1"/>
  <c r="N38" i="7"/>
  <c r="G16" i="1" s="1"/>
  <c r="I16" i="7"/>
  <c r="L14" i="6" s="1"/>
  <c r="M26" i="7"/>
  <c r="J26" i="6" s="1"/>
  <c r="M230" i="6"/>
  <c r="I26" i="7"/>
  <c r="L24" i="6" s="1"/>
  <c r="J53" i="4"/>
  <c r="L230" i="6" s="1"/>
  <c r="H300" i="6"/>
  <c r="M30" i="7"/>
  <c r="G29" i="7"/>
  <c r="G15" i="7"/>
  <c r="J12" i="6" s="1"/>
  <c r="J144" i="6"/>
  <c r="K98" i="2"/>
  <c r="M144" i="6" s="1"/>
  <c r="J26" i="7"/>
  <c r="M24" i="6" s="1"/>
  <c r="J27" i="6"/>
  <c r="K22" i="7"/>
  <c r="M16" i="7"/>
  <c r="J16" i="6" s="1"/>
  <c r="J9" i="7"/>
  <c r="M3" i="6" s="1"/>
  <c r="M18" i="7"/>
  <c r="J19" i="6" s="1"/>
  <c r="M34" i="7"/>
  <c r="H19" i="6"/>
  <c r="J20" i="6"/>
  <c r="J36" i="6"/>
  <c r="K26" i="6"/>
  <c r="M20" i="7"/>
  <c r="J22" i="6" s="1"/>
  <c r="J13" i="6"/>
  <c r="I34" i="7"/>
  <c r="G35" i="7" s="1"/>
  <c r="K38" i="7"/>
  <c r="M32" i="7"/>
  <c r="P32" i="7" s="1"/>
  <c r="M35" i="6" s="1"/>
  <c r="H32" i="6"/>
  <c r="K35" i="6"/>
  <c r="L38" i="7"/>
  <c r="E16" i="1" s="1"/>
  <c r="M28" i="7"/>
  <c r="H16" i="6"/>
  <c r="J17" i="6"/>
  <c r="L20" i="6"/>
  <c r="H22" i="6"/>
  <c r="H26" i="6"/>
  <c r="J33" i="6"/>
  <c r="I4" i="6"/>
  <c r="J299" i="6"/>
  <c r="M299" i="6"/>
  <c r="J30" i="6"/>
  <c r="H4" i="6"/>
  <c r="G22" i="7"/>
  <c r="J22" i="7" s="1"/>
  <c r="K7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275" i="6"/>
  <c r="I38" i="7"/>
  <c r="I12" i="7"/>
  <c r="G13" i="7" s="1"/>
  <c r="J9" i="6" s="1"/>
  <c r="I187" i="6"/>
  <c r="M141" i="2"/>
  <c r="L2" i="6"/>
  <c r="J2" i="6"/>
  <c r="F146" i="2"/>
  <c r="H146" i="2" s="1"/>
  <c r="G148" i="2"/>
  <c r="E148" i="2"/>
  <c r="J157" i="6"/>
  <c r="J117" i="6"/>
  <c r="J77" i="6"/>
  <c r="J69" i="6"/>
  <c r="J181" i="6"/>
  <c r="J173" i="6"/>
  <c r="J165" i="6"/>
  <c r="J149" i="6"/>
  <c r="J141" i="6"/>
  <c r="J133" i="6"/>
  <c r="J125" i="6"/>
  <c r="J109" i="6"/>
  <c r="J101" i="6"/>
  <c r="J93" i="6"/>
  <c r="J85" i="6"/>
  <c r="D148" i="2"/>
  <c r="J177" i="6"/>
  <c r="J169" i="6"/>
  <c r="J161" i="6"/>
  <c r="J153" i="6"/>
  <c r="J145" i="6"/>
  <c r="J137" i="6"/>
  <c r="J129" i="6"/>
  <c r="J121" i="6"/>
  <c r="J113" i="6"/>
  <c r="J105" i="6"/>
  <c r="J97" i="6"/>
  <c r="J89" i="6"/>
  <c r="J81" i="6"/>
  <c r="J73" i="6"/>
  <c r="J65" i="6"/>
  <c r="K40" i="2"/>
  <c r="M86" i="6" s="1"/>
  <c r="J183" i="6"/>
  <c r="J167" i="6"/>
  <c r="J151" i="6"/>
  <c r="J147" i="6"/>
  <c r="J139" i="6"/>
  <c r="J131" i="6"/>
  <c r="J123" i="6"/>
  <c r="J99" i="6"/>
  <c r="J95" i="6"/>
  <c r="J91" i="6"/>
  <c r="J87" i="6"/>
  <c r="J83" i="6"/>
  <c r="J79" i="6"/>
  <c r="J75" i="6"/>
  <c r="J71" i="6"/>
  <c r="J67" i="6"/>
  <c r="J63" i="6"/>
  <c r="J108" i="2"/>
  <c r="L154" i="6" s="1"/>
  <c r="K104" i="2"/>
  <c r="M150" i="6" s="1"/>
  <c r="F147" i="2"/>
  <c r="H147" i="2" s="1"/>
  <c r="J44" i="2"/>
  <c r="L90" i="6" s="1"/>
  <c r="J61" i="6"/>
  <c r="J76" i="2"/>
  <c r="L122" i="6" s="1"/>
  <c r="K72" i="2"/>
  <c r="M118" i="6" s="1"/>
  <c r="J179" i="6"/>
  <c r="J175" i="6"/>
  <c r="J171" i="6"/>
  <c r="J163" i="6"/>
  <c r="J159" i="6"/>
  <c r="J155" i="6"/>
  <c r="J143" i="6"/>
  <c r="J135" i="6"/>
  <c r="J127" i="6"/>
  <c r="J119" i="6"/>
  <c r="J115" i="6"/>
  <c r="J111" i="6"/>
  <c r="J107" i="6"/>
  <c r="J103" i="6"/>
  <c r="K136" i="2"/>
  <c r="M182" i="6" s="1"/>
  <c r="J186" i="6"/>
  <c r="J182" i="6"/>
  <c r="J178" i="6"/>
  <c r="J174" i="6"/>
  <c r="J170" i="6"/>
  <c r="J166" i="6"/>
  <c r="J162" i="6"/>
  <c r="J158" i="6"/>
  <c r="J154" i="6"/>
  <c r="J150" i="6"/>
  <c r="J146" i="6"/>
  <c r="J142" i="6"/>
  <c r="J138" i="6"/>
  <c r="J134" i="6"/>
  <c r="J130" i="6"/>
  <c r="J126" i="6"/>
  <c r="J122" i="6"/>
  <c r="J118" i="6"/>
  <c r="J114" i="6"/>
  <c r="J110" i="6"/>
  <c r="J106" i="6"/>
  <c r="J102" i="6"/>
  <c r="J98" i="6"/>
  <c r="J94" i="6"/>
  <c r="J90" i="6"/>
  <c r="J86" i="6"/>
  <c r="J82" i="6"/>
  <c r="J78" i="6"/>
  <c r="J74" i="6"/>
  <c r="J70" i="6"/>
  <c r="J66" i="6"/>
  <c r="J62" i="6"/>
  <c r="J185" i="6"/>
  <c r="I32" i="7"/>
  <c r="J28" i="7"/>
  <c r="M27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J20" i="7"/>
  <c r="M20" i="6" s="1"/>
  <c r="J16" i="7"/>
  <c r="M14" i="6" s="1"/>
  <c r="J12" i="7"/>
  <c r="M8" i="6" s="1"/>
  <c r="J116" i="2"/>
  <c r="L162" i="6" s="1"/>
  <c r="J52" i="2"/>
  <c r="L98" i="6" s="1"/>
  <c r="K112" i="2"/>
  <c r="M158" i="6" s="1"/>
  <c r="K80" i="2"/>
  <c r="M126" i="6" s="1"/>
  <c r="K16" i="2"/>
  <c r="M62" i="6" s="1"/>
  <c r="J92" i="2"/>
  <c r="L138" i="6" s="1"/>
  <c r="J132" i="2"/>
  <c r="L178" i="6" s="1"/>
  <c r="J100" i="2"/>
  <c r="L146" i="6" s="1"/>
  <c r="J68" i="2"/>
  <c r="L114" i="6" s="1"/>
  <c r="J36" i="2"/>
  <c r="L82" i="6" s="1"/>
  <c r="K128" i="2"/>
  <c r="M174" i="6" s="1"/>
  <c r="K96" i="2"/>
  <c r="M142" i="6" s="1"/>
  <c r="K64" i="2"/>
  <c r="M110" i="6" s="1"/>
  <c r="K32" i="2"/>
  <c r="M78" i="6" s="1"/>
  <c r="Q29" i="2"/>
  <c r="J84" i="2"/>
  <c r="L130" i="6" s="1"/>
  <c r="J20" i="2"/>
  <c r="L66" i="6" s="1"/>
  <c r="K48" i="2"/>
  <c r="M94" i="6" s="1"/>
  <c r="Q45" i="2"/>
  <c r="J124" i="2"/>
  <c r="L170" i="6" s="1"/>
  <c r="J60" i="2"/>
  <c r="L106" i="6" s="1"/>
  <c r="J28" i="2"/>
  <c r="L74" i="6" s="1"/>
  <c r="K120" i="2"/>
  <c r="M166" i="6" s="1"/>
  <c r="K88" i="2"/>
  <c r="M134" i="6" s="1"/>
  <c r="K56" i="2"/>
  <c r="M102" i="6" s="1"/>
  <c r="K24" i="2"/>
  <c r="M70" i="6" s="1"/>
  <c r="Q93" i="2"/>
  <c r="J15" i="2"/>
  <c r="L61" i="6" s="1"/>
  <c r="R91" i="2"/>
  <c r="J133" i="2"/>
  <c r="L179" i="6" s="1"/>
  <c r="J125" i="2"/>
  <c r="L171" i="6" s="1"/>
  <c r="J117" i="2"/>
  <c r="L163" i="6" s="1"/>
  <c r="J109" i="2"/>
  <c r="L155" i="6" s="1"/>
  <c r="J101" i="2"/>
  <c r="L147" i="6" s="1"/>
  <c r="J93" i="2"/>
  <c r="L139" i="6" s="1"/>
  <c r="J85" i="2"/>
  <c r="L131" i="6" s="1"/>
  <c r="J77" i="2"/>
  <c r="L123" i="6" s="1"/>
  <c r="J69" i="2"/>
  <c r="L115" i="6" s="1"/>
  <c r="J61" i="2"/>
  <c r="L107" i="6" s="1"/>
  <c r="J53" i="2"/>
  <c r="L99" i="6" s="1"/>
  <c r="J45" i="2"/>
  <c r="L91" i="6" s="1"/>
  <c r="J37" i="2"/>
  <c r="L83" i="6" s="1"/>
  <c r="J29" i="2"/>
  <c r="L75" i="6" s="1"/>
  <c r="J21" i="2"/>
  <c r="L67" i="6" s="1"/>
  <c r="K139" i="2"/>
  <c r="M185" i="6" s="1"/>
  <c r="K131" i="2"/>
  <c r="M177" i="6" s="1"/>
  <c r="K123" i="2"/>
  <c r="M169" i="6" s="1"/>
  <c r="K115" i="2"/>
  <c r="M161" i="6" s="1"/>
  <c r="K107" i="2"/>
  <c r="M153" i="6" s="1"/>
  <c r="K99" i="2"/>
  <c r="M145" i="6" s="1"/>
  <c r="K91" i="2"/>
  <c r="M137" i="6" s="1"/>
  <c r="K83" i="2"/>
  <c r="M129" i="6" s="1"/>
  <c r="K75" i="2"/>
  <c r="M121" i="6" s="1"/>
  <c r="K67" i="2"/>
  <c r="M113" i="6" s="1"/>
  <c r="K59" i="2"/>
  <c r="M105" i="6" s="1"/>
  <c r="K51" i="2"/>
  <c r="M97" i="6" s="1"/>
  <c r="K43" i="2"/>
  <c r="M89" i="6" s="1"/>
  <c r="K35" i="2"/>
  <c r="M81" i="6" s="1"/>
  <c r="K27" i="2"/>
  <c r="M73" i="6" s="1"/>
  <c r="K19" i="2"/>
  <c r="M65" i="6" s="1"/>
  <c r="Q109" i="2"/>
  <c r="R107" i="2"/>
  <c r="Q125" i="2"/>
  <c r="Q61" i="2"/>
  <c r="R123" i="2"/>
  <c r="J137" i="2"/>
  <c r="L183" i="6" s="1"/>
  <c r="J129" i="2"/>
  <c r="L175" i="6" s="1"/>
  <c r="J121" i="2"/>
  <c r="L167" i="6" s="1"/>
  <c r="J113" i="2"/>
  <c r="L159" i="6" s="1"/>
  <c r="J105" i="2"/>
  <c r="L151" i="6" s="1"/>
  <c r="J97" i="2"/>
  <c r="L143" i="6" s="1"/>
  <c r="J89" i="2"/>
  <c r="L135" i="6" s="1"/>
  <c r="J81" i="2"/>
  <c r="L127" i="6" s="1"/>
  <c r="J73" i="2"/>
  <c r="L119" i="6" s="1"/>
  <c r="J65" i="2"/>
  <c r="L111" i="6" s="1"/>
  <c r="J57" i="2"/>
  <c r="L103" i="6" s="1"/>
  <c r="J49" i="2"/>
  <c r="L95" i="6" s="1"/>
  <c r="J41" i="2"/>
  <c r="L87" i="6" s="1"/>
  <c r="J33" i="2"/>
  <c r="L79" i="6" s="1"/>
  <c r="J25" i="2"/>
  <c r="L71" i="6" s="1"/>
  <c r="J17" i="2"/>
  <c r="L63" i="6" s="1"/>
  <c r="K135" i="2"/>
  <c r="M181" i="6" s="1"/>
  <c r="K127" i="2"/>
  <c r="M173" i="6" s="1"/>
  <c r="K119" i="2"/>
  <c r="M165" i="6" s="1"/>
  <c r="K111" i="2"/>
  <c r="M157" i="6" s="1"/>
  <c r="K103" i="2"/>
  <c r="M149" i="6" s="1"/>
  <c r="K95" i="2"/>
  <c r="M141" i="6" s="1"/>
  <c r="K87" i="2"/>
  <c r="M133" i="6" s="1"/>
  <c r="K79" i="2"/>
  <c r="M125" i="6" s="1"/>
  <c r="K71" i="2"/>
  <c r="M117" i="6" s="1"/>
  <c r="K63" i="2"/>
  <c r="M109" i="6" s="1"/>
  <c r="K55" i="2"/>
  <c r="M101" i="6" s="1"/>
  <c r="K47" i="2"/>
  <c r="M93" i="6" s="1"/>
  <c r="K39" i="2"/>
  <c r="M85" i="6" s="1"/>
  <c r="K31" i="2"/>
  <c r="M77" i="6" s="1"/>
  <c r="K23" i="2"/>
  <c r="M69" i="6" s="1"/>
  <c r="Q77" i="2"/>
  <c r="R139" i="2"/>
  <c r="Q71" i="2"/>
  <c r="R71" i="2"/>
  <c r="Q63" i="2"/>
  <c r="R63" i="2"/>
  <c r="Q47" i="2"/>
  <c r="R47" i="2"/>
  <c r="Q31" i="2"/>
  <c r="R31" i="2"/>
  <c r="K134" i="2"/>
  <c r="M180" i="6" s="1"/>
  <c r="J134" i="2"/>
  <c r="L180" i="6" s="1"/>
  <c r="K126" i="2"/>
  <c r="M172" i="6" s="1"/>
  <c r="J126" i="2"/>
  <c r="L172" i="6" s="1"/>
  <c r="K122" i="2"/>
  <c r="M168" i="6" s="1"/>
  <c r="J122" i="2"/>
  <c r="L168" i="6" s="1"/>
  <c r="K118" i="2"/>
  <c r="M164" i="6" s="1"/>
  <c r="J118" i="2"/>
  <c r="L164" i="6" s="1"/>
  <c r="K110" i="2"/>
  <c r="M156" i="6" s="1"/>
  <c r="J110" i="2"/>
  <c r="L156" i="6" s="1"/>
  <c r="K106" i="2"/>
  <c r="M152" i="6" s="1"/>
  <c r="J106" i="2"/>
  <c r="L152" i="6" s="1"/>
  <c r="J98" i="2"/>
  <c r="L144" i="6" s="1"/>
  <c r="K94" i="2"/>
  <c r="M140" i="6" s="1"/>
  <c r="J94" i="2"/>
  <c r="L140" i="6" s="1"/>
  <c r="K90" i="2"/>
  <c r="M136" i="6" s="1"/>
  <c r="J90" i="2"/>
  <c r="L136" i="6" s="1"/>
  <c r="K86" i="2"/>
  <c r="M132" i="6" s="1"/>
  <c r="J86" i="2"/>
  <c r="L132" i="6" s="1"/>
  <c r="K82" i="2"/>
  <c r="M128" i="6" s="1"/>
  <c r="J82" i="2"/>
  <c r="L128" i="6" s="1"/>
  <c r="K78" i="2"/>
  <c r="M124" i="6" s="1"/>
  <c r="J78" i="2"/>
  <c r="L124" i="6" s="1"/>
  <c r="K70" i="2"/>
  <c r="M116" i="6" s="1"/>
  <c r="J70" i="2"/>
  <c r="L116" i="6" s="1"/>
  <c r="K66" i="2"/>
  <c r="M112" i="6" s="1"/>
  <c r="J66" i="2"/>
  <c r="L112" i="6" s="1"/>
  <c r="K62" i="2"/>
  <c r="M108" i="6" s="1"/>
  <c r="J62" i="2"/>
  <c r="L108" i="6" s="1"/>
  <c r="K58" i="2"/>
  <c r="M104" i="6" s="1"/>
  <c r="J58" i="2"/>
  <c r="L104" i="6" s="1"/>
  <c r="K54" i="2"/>
  <c r="M100" i="6" s="1"/>
  <c r="J54" i="2"/>
  <c r="L100" i="6" s="1"/>
  <c r="K50" i="2"/>
  <c r="M96" i="6" s="1"/>
  <c r="J50" i="2"/>
  <c r="L96" i="6" s="1"/>
  <c r="K46" i="2"/>
  <c r="M92" i="6" s="1"/>
  <c r="J46" i="2"/>
  <c r="L92" i="6" s="1"/>
  <c r="K42" i="2"/>
  <c r="M88" i="6" s="1"/>
  <c r="J42" i="2"/>
  <c r="L88" i="6" s="1"/>
  <c r="K38" i="2"/>
  <c r="M84" i="6" s="1"/>
  <c r="J38" i="2"/>
  <c r="L84" i="6" s="1"/>
  <c r="K34" i="2"/>
  <c r="M80" i="6" s="1"/>
  <c r="J34" i="2"/>
  <c r="L80" i="6" s="1"/>
  <c r="K26" i="2"/>
  <c r="M72" i="6" s="1"/>
  <c r="J26" i="2"/>
  <c r="L72" i="6" s="1"/>
  <c r="K22" i="2"/>
  <c r="M68" i="6" s="1"/>
  <c r="J22" i="2"/>
  <c r="L68" i="6" s="1"/>
  <c r="K18" i="2"/>
  <c r="M64" i="6" s="1"/>
  <c r="J18" i="2"/>
  <c r="L64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4" i="6" s="1"/>
  <c r="J138" i="2"/>
  <c r="L184" i="6" s="1"/>
  <c r="K130" i="2"/>
  <c r="M176" i="6" s="1"/>
  <c r="J130" i="2"/>
  <c r="L176" i="6" s="1"/>
  <c r="K114" i="2"/>
  <c r="M160" i="6" s="1"/>
  <c r="L160" i="6"/>
  <c r="K102" i="2"/>
  <c r="M148" i="6" s="1"/>
  <c r="J102" i="2"/>
  <c r="L148" i="6" s="1"/>
  <c r="K74" i="2"/>
  <c r="M120" i="6" s="1"/>
  <c r="J74" i="2"/>
  <c r="L120" i="6" s="1"/>
  <c r="K30" i="2"/>
  <c r="M76" i="6" s="1"/>
  <c r="J30" i="2"/>
  <c r="L76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6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D12" i="1" l="1"/>
  <c r="F12" i="1" s="1"/>
  <c r="I7" i="1"/>
  <c r="H7" i="1"/>
  <c r="P34" i="7"/>
  <c r="M38" i="6" s="1"/>
  <c r="O34" i="7"/>
  <c r="L38" i="6" s="1"/>
  <c r="O32" i="7"/>
  <c r="L35" i="6" s="1"/>
  <c r="O26" i="7"/>
  <c r="L26" i="6" s="1"/>
  <c r="J32" i="6"/>
  <c r="O30" i="7"/>
  <c r="L32" i="6" s="1"/>
  <c r="O28" i="7"/>
  <c r="L29" i="6" s="1"/>
  <c r="J300" i="6"/>
  <c r="L208" i="6"/>
  <c r="L300" i="6"/>
  <c r="J15" i="7"/>
  <c r="M12" i="6" s="1"/>
  <c r="G17" i="7"/>
  <c r="J15" i="6" s="1"/>
  <c r="J60" i="6"/>
  <c r="H25" i="3"/>
  <c r="P26" i="7"/>
  <c r="M26" i="6" s="1"/>
  <c r="I15" i="7"/>
  <c r="L12" i="6" s="1"/>
  <c r="M38" i="7"/>
  <c r="G27" i="7"/>
  <c r="I27" i="7" s="1"/>
  <c r="L25" i="6" s="1"/>
  <c r="O18" i="7"/>
  <c r="L19" i="6" s="1"/>
  <c r="P18" i="7"/>
  <c r="M19" i="6" s="1"/>
  <c r="I9" i="7"/>
  <c r="L3" i="6" s="1"/>
  <c r="J3" i="6"/>
  <c r="H23" i="6"/>
  <c r="M22" i="7"/>
  <c r="O16" i="7"/>
  <c r="L16" i="6" s="1"/>
  <c r="P16" i="7"/>
  <c r="M16" i="6" s="1"/>
  <c r="P30" i="7"/>
  <c r="M32" i="6" s="1"/>
  <c r="P20" i="7"/>
  <c r="M22" i="6" s="1"/>
  <c r="J28" i="6"/>
  <c r="J29" i="7"/>
  <c r="M28" i="6" s="1"/>
  <c r="I29" i="7"/>
  <c r="L28" i="6" s="1"/>
  <c r="O20" i="7"/>
  <c r="L22" i="6" s="1"/>
  <c r="J13" i="7"/>
  <c r="M9" i="6" s="1"/>
  <c r="K42" i="6"/>
  <c r="I22" i="7"/>
  <c r="J35" i="6"/>
  <c r="G33" i="7"/>
  <c r="L33" i="6"/>
  <c r="O14" i="7"/>
  <c r="L13" i="6" s="1"/>
  <c r="G19" i="7"/>
  <c r="L17" i="6"/>
  <c r="J29" i="6"/>
  <c r="P28" i="7"/>
  <c r="M29" i="6" s="1"/>
  <c r="L36" i="6"/>
  <c r="J38" i="6"/>
  <c r="M300" i="6"/>
  <c r="H42" i="6"/>
  <c r="D17" i="1"/>
  <c r="G15" i="1"/>
  <c r="G19" i="1" s="1"/>
  <c r="O12" i="7"/>
  <c r="L10" i="6" s="1"/>
  <c r="P12" i="7"/>
  <c r="M10" i="6" s="1"/>
  <c r="O10" i="7"/>
  <c r="L7" i="6" s="1"/>
  <c r="L5" i="6"/>
  <c r="P10" i="7"/>
  <c r="M7" i="6" s="1"/>
  <c r="G31" i="7"/>
  <c r="L30" i="6"/>
  <c r="I42" i="6"/>
  <c r="I13" i="7"/>
  <c r="L9" i="6" s="1"/>
  <c r="L8" i="6"/>
  <c r="I23" i="6"/>
  <c r="F148" i="2"/>
  <c r="O8" i="7"/>
  <c r="L4" i="6" s="1"/>
  <c r="J4" i="6"/>
  <c r="I146" i="2"/>
  <c r="O141" i="2"/>
  <c r="I147" i="2"/>
  <c r="K141" i="2"/>
  <c r="M187" i="6" s="1"/>
  <c r="J187" i="6"/>
  <c r="J141" i="2"/>
  <c r="L187" i="6" s="1"/>
  <c r="R15" i="2"/>
  <c r="Q15" i="2"/>
  <c r="D14" i="1" l="1"/>
  <c r="F14" i="1" s="1"/>
  <c r="F9" i="1"/>
  <c r="G17" i="1"/>
  <c r="M60" i="6"/>
  <c r="L60" i="6"/>
  <c r="I148" i="2"/>
  <c r="E17" i="1"/>
  <c r="E19" i="1" s="1"/>
  <c r="J25" i="6"/>
  <c r="J17" i="7"/>
  <c r="M15" i="6" s="1"/>
  <c r="I17" i="7"/>
  <c r="L15" i="6" s="1"/>
  <c r="O22" i="7"/>
  <c r="H15" i="1" s="1"/>
  <c r="P22" i="7"/>
  <c r="M23" i="6" s="1"/>
  <c r="J27" i="7"/>
  <c r="M25" i="6" s="1"/>
  <c r="P38" i="7"/>
  <c r="O38" i="7"/>
  <c r="H16" i="1" s="1"/>
  <c r="J37" i="6"/>
  <c r="J35" i="7"/>
  <c r="M37" i="6" s="1"/>
  <c r="I35" i="7"/>
  <c r="L37" i="6" s="1"/>
  <c r="I19" i="7"/>
  <c r="L18" i="6" s="1"/>
  <c r="J18" i="6"/>
  <c r="J19" i="7"/>
  <c r="M18" i="6" s="1"/>
  <c r="I33" i="7"/>
  <c r="L34" i="6" s="1"/>
  <c r="J33" i="7"/>
  <c r="M34" i="6" s="1"/>
  <c r="J34" i="6"/>
  <c r="J6" i="6"/>
  <c r="J11" i="7"/>
  <c r="M6" i="6" s="1"/>
  <c r="I11" i="7"/>
  <c r="L6" i="6" s="1"/>
  <c r="J31" i="7"/>
  <c r="M31" i="6" s="1"/>
  <c r="J31" i="6"/>
  <c r="I31" i="7"/>
  <c r="L31" i="6" s="1"/>
  <c r="F16" i="1"/>
  <c r="J42" i="6"/>
  <c r="J23" i="6"/>
  <c r="F15" i="1"/>
  <c r="H148" i="2"/>
  <c r="Q141" i="2"/>
  <c r="R141" i="2"/>
  <c r="D19" i="1" l="1"/>
  <c r="F19" i="1" s="1"/>
  <c r="H19" i="1" s="1"/>
  <c r="I12" i="1"/>
  <c r="H12" i="1"/>
  <c r="H9" i="1"/>
  <c r="I9" i="1"/>
  <c r="H14" i="1"/>
  <c r="I14" i="1"/>
  <c r="F17" i="1"/>
  <c r="I17" i="1" s="1"/>
  <c r="I15" i="1"/>
  <c r="I16" i="1"/>
  <c r="M42" i="6"/>
  <c r="L42" i="6"/>
  <c r="L23" i="6"/>
  <c r="I19" i="1" l="1"/>
  <c r="H17" i="1"/>
</calcChain>
</file>

<file path=xl/comments1.xml><?xml version="1.0" encoding="utf-8"?>
<comments xmlns="http://schemas.openxmlformats.org/spreadsheetml/2006/main">
  <authors>
    <author>gaguilar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gaguilar:</t>
        </r>
        <r>
          <rPr>
            <sz val="9"/>
            <color indexed="81"/>
            <rFont val="Tahoma"/>
            <family val="2"/>
          </rPr>
          <t xml:space="preserve">
MODIFICADA POR 
</t>
        </r>
        <r>
          <rPr>
            <b/>
            <sz val="9"/>
            <color indexed="81"/>
            <rFont val="Tahoma"/>
            <family val="2"/>
          </rPr>
          <t xml:space="preserve">
DEXE202300002
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gaguilar</author>
    <author>nperez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Cesión art-ind  Res N°06-23 en favor de Pesquera Grimar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gaguilar:</t>
        </r>
        <r>
          <rPr>
            <sz val="9"/>
            <color indexed="81"/>
            <rFont val="Tahoma"/>
            <family val="2"/>
          </rPr>
          <t xml:space="preserve">
AGREGADO 2023
DEXE202300002</t>
        </r>
      </text>
    </comment>
    <comment ref="E12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Cesión art-ind  Res N°07-23 95 ton en favor de Pesquera Grimar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EL 12-01-2023
APERTURA 26-01-2023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01-23 cesión art-ind en favor de PESQUERA SUR AUSTRAL S.A.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02-23 cesión art-ind en favor de EMDEPES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gaguilar:</t>
        </r>
        <r>
          <rPr>
            <sz val="9"/>
            <color indexed="81"/>
            <rFont val="Tahoma"/>
            <family val="2"/>
          </rPr>
          <t xml:space="preserve">
AGREGADO 2023
DEXE202300002</t>
        </r>
      </text>
    </comment>
    <comment ref="J23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Ord 213-23 cierre
Ord 259-23 apertura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AGUILAR BARRIA, GABRIELA FERNANDA</author>
    <author>nperez</author>
    <author>ARCE VERGARA,MARCELA MARGARITA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N°189-23 descuento 55Ñ 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CAMBIO POR RES.EX. N°105 (2023)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CAMBIO POR RES.EX. N°105 (2023)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N°321-23 cesión art-ind en favor de Pesquera Sur Austral S.A.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CAMBIO POR RES.EX. N°105 (2023)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N°211 cesion art-ind en favor de EMDEPES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N°288-23 descuento por sanción 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N°340-2023 cesión en favor de Pesquera Grimar S.A.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N°184-22 en favor de EMDEPES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N°211 cesion art-ind en favor de EMDEPES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N°320-2023 cesion art-ind en favor de EMDEPES S.A.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N°184-22 en favor de EMDEPES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N°320-2023 cesion art-ind en favor de EMDEPES S.A.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N°289-23 descuento por sanción 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sz val="9"/>
            <color indexed="81"/>
            <rFont val="Tahoma"/>
            <family val="2"/>
          </rPr>
          <t xml:space="preserve"> N°168-23 cesion art-ind en favor de EMDEPES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N°212-23 Cesión art-ind de 9,991 ton en favor de Pesquera Sur Austral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N°339-2023 cesion de 37,677 ton en favor de EMDEPES S.A.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N°184-22 en favor de EMDEPES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N°211 cesion art-ind en favor de EMDEPES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N°211 cesion art-ind en favor de EMDEPES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
Res N°211 cesion art-ind en favor de EMDEPES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N°210-23 cesion en favor de Pesquera Grimar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N°340-2023 cesión en favor de Pesquera Grimar S.A.</t>
        </r>
      </text>
    </comment>
    <comment ref="G69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394-23 Cesion Art-Ind a favor de GRIMAR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N°320-2023 cesion art-ind en favor de EMDEPES S.A.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322-23 cesion art-ind en favor de Pesquera Grimar S.A.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N°339-2023 cesion de 2,854 ton en favor de EMDEPES S.A.</t>
        </r>
      </text>
    </comment>
    <comment ref="L77" authorId="3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N°51/2023 CIERRE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N°321-23 cesión art-ind en favor de Pesquera Sur Austral S.A.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N°184-22 en favor de EMDEPES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N°182-23 art-ind en favor de Pesquera Sur Austral S.A.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
Res N° 341-2023 cesion de 2,104 ton en favor de Pesquera Sur Austral S.A.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N°183-23 cesion art-ind en favor de Pesquera Grimar S.A.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95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394-23 Cesion Art-Ind a favor de GRIMAR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N°341-2023 cesión de 68,241ton en favor de Pesquera Sur Austral S.A.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 modificada por res N°336-2022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N°168-23 cesion art-ind en favor de EMDEPES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N°184-22 en favor de EMDEPES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N°209-23 en favor de Pesquera Grimar S.A.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n°341-2023 cesion de 16,418 ton en favor de Pesquera Sur Austral S.A.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N°322-23 cesion art-ind en favor de pesquera Grimar S.A.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N°339-2023 cesion de 1,285 ton en favor de EMDEPES S.A.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N°181-23 cesion art-ind en favor de EMDEPES S.A.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N°339-2023 cesion de 80,838 ton en favor de EMDEPES S.A.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N°320-2023 cesion art-ind en favor de EMDEPES S.A.</t>
        </r>
      </text>
    </comment>
  </commentList>
</comments>
</file>

<file path=xl/comments4.xml><?xml version="1.0" encoding="utf-8"?>
<comments xmlns="http://schemas.openxmlformats.org/spreadsheetml/2006/main">
  <authors>
    <author>ZULETA ESPINOZA, GERALDINE</author>
    <author>nperez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Cesión ART-IND en favor de EMDEPES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Cesión ART-IND en favor de EMDEPES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49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6-23 Cede -13,5 ton hacia GRIMAR.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DZP -23 Cesion ART-IND en favor de EMDEPES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en favor de EMDEPES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 cesion art -ind 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6-23 Cede -13,071 ton hacia GRIMAR.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-22 Cesion ART-IND en favor de EMDEPES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 cesion art -ind 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 cesion art -ind 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395-23 Cesion Art-Ind a favor de EMDEPES.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395-23 Cesion Art-Ind a favor de EMDEPES.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 cesion art -ind 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 cesion art -ind 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N°004-22 Cesión Art-Inde en favor de GRIMAR S.A.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N°004-23 Cesión Art-Inde en favor de GRIMAR S.A.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 cesion Art-Ind en favor  de EMDEPES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N°001-23 Cesión Art-Ind en favor de EMDEPES </t>
        </r>
      </text>
    </comment>
  </commentList>
</comments>
</file>

<file path=xl/comments5.xml><?xml version="1.0" encoding="utf-8"?>
<comments xmlns="http://schemas.openxmlformats.org/spreadsheetml/2006/main">
  <authors>
    <author>ZULETA ESPINOZA, GERALDINE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-23 Cesion ART-IND desde are puerto Natales Res Res N°168-23 cesion art-ind desde la región de Aysén 
Res N°02-23 cesion art-ind desde  Puerto Montt A  
Res N°02-23 cesion art-ind desde Punta Arenas 
Res N°01-23 cesion art-ind desde Punta Arenas 
Res N°181-23 cesión art-ind desde la región de Aysén(278,156 TON)
Res DZP N°184-23 cesion art-ind desde la región de Aysén 
Res N°211 cesion art-ind desde región de Aysén
Res N°05-23 cesion art-ind desde la región de punta arenas 
Res N° 320-2023 cesión art-ind desde región del Aysén 
Res N°339-2023 cesión art-ind desde la región de Aysén 
Res 395-23 cesión art-ind desde Punta Arenas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N°03-23 desde Calbuco B
Cesion art-ind res N°04-23 desde región de Magallanes 
Res DZP N°183-23 Cesión art-ind la región de Aysén 
Res DZP N°210-23 Cesión art-ind la región de Aysén 
Res DZP N°209-23 Cesión art-ind la región de Aysén
Res N°322-23 cesión art-ind desde la region de Aysén 
Res N°340-2023 cesión en desde la región de Aysén 
Res 394-23 Cesion art-ind desde la región de Aysén
Res 6-23 cesión art-ind desde región de Magallanes
Res 7-23 cesión art-ind 95 ton desde región de Magallanes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DZP N°01-23 ART-IND desde Palena 
Res DZP N°182-23 art-ind desde región de Aysén 
Res DZP N°212-23 Cesión ART-IND de 9,991 ton desde pescadores de la región de Aysén 
Res N°321-23 cesión art-ind desde la región de Aysén 
Res N°341-23 cesión art-ind desde la región de Aysén </t>
        </r>
      </text>
    </comment>
  </commentList>
</comments>
</file>

<file path=xl/sharedStrings.xml><?xml version="1.0" encoding="utf-8"?>
<sst xmlns="http://schemas.openxmlformats.org/spreadsheetml/2006/main" count="3018" uniqueCount="458">
  <si>
    <t>SECTOR</t>
  </si>
  <si>
    <t>Cuota asignada</t>
  </si>
  <si>
    <t>Movimientos</t>
  </si>
  <si>
    <t>Cuota Efectiva</t>
  </si>
  <si>
    <t>Captura</t>
  </si>
  <si>
    <t>Saldo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</si>
  <si>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</si>
  <si>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</si>
  <si>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</si>
  <si>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</si>
  <si>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</si>
  <si>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</si>
  <si>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MERLUZA DEL SUR 41°28,6' al 47° L.S. (NE)</t>
  </si>
  <si>
    <t>MERLUZA DEL SUR 47° al 57° L.S. (SE)</t>
  </si>
  <si>
    <t>TOTAL FRACCION INDUSTRIAL</t>
  </si>
  <si>
    <t>CUOTA GLOBAL MERLUZA DEL SUR  41°28,6' al 57° L.S.</t>
  </si>
  <si>
    <t>Unidad de Pesquería</t>
  </si>
  <si>
    <t>Capturas</t>
  </si>
  <si>
    <t>Fecha cierre</t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</si>
  <si>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</si>
  <si>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</si>
  <si>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</si>
  <si>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</si>
  <si>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</si>
  <si>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</si>
  <si>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</si>
  <si>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</si>
  <si>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</si>
  <si>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</si>
  <si>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</si>
  <si>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</si>
  <si>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</si>
  <si>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</si>
  <si>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</si>
  <si>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</si>
  <si>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</si>
  <si>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</si>
  <si>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</si>
  <si>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</si>
  <si>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</si>
  <si>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</si>
  <si>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</si>
  <si>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</si>
  <si>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</si>
  <si>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</si>
  <si>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</si>
  <si>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</si>
  <si>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</si>
  <si>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</si>
  <si>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</si>
  <si>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</si>
  <si>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</si>
  <si>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</si>
  <si>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</si>
  <si>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</si>
  <si>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</si>
  <si>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</si>
  <si>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</si>
  <si>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</si>
  <si>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</si>
  <si>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</si>
  <si>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</si>
  <si>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</si>
  <si>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</si>
  <si>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</si>
  <si>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</si>
  <si>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</si>
  <si>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</si>
  <si>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</si>
  <si>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</si>
  <si>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</si>
  <si>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</si>
  <si>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</si>
  <si>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</si>
  <si>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</si>
  <si>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</si>
  <si>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</si>
  <si>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</si>
  <si>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</si>
  <si>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</si>
  <si>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</si>
  <si>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</si>
  <si>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</si>
  <si>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</si>
  <si>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</si>
  <si>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</si>
  <si>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</si>
  <si>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</si>
  <si>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</si>
  <si>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</si>
  <si>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</si>
  <si>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</si>
  <si>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</si>
  <si>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</si>
  <si>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</si>
  <si>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</si>
  <si>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</si>
  <si>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</si>
  <si>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</si>
  <si>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</si>
  <si>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</si>
  <si>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</si>
  <si>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</si>
  <si>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</si>
  <si>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</si>
  <si>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</si>
  <si>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</si>
  <si>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</si>
  <si>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</si>
  <si>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</si>
  <si>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</si>
  <si>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</si>
  <si>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</si>
  <si>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</si>
  <si>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</si>
  <si>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LONCOYEN</t>
  </si>
  <si>
    <t>NATIVA</t>
  </si>
  <si>
    <t>TOBY I</t>
  </si>
  <si>
    <t>EMMANUEL</t>
  </si>
  <si>
    <t>JADU</t>
  </si>
  <si>
    <t>HURACAN II</t>
  </si>
  <si>
    <t>CISNE III</t>
  </si>
  <si>
    <t>El TATA</t>
  </si>
  <si>
    <t>NUEVO MILENIO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</si>
  <si>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</si>
  <si>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</si>
  <si>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</si>
  <si>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</si>
  <si>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</si>
  <si>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</si>
  <si>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</si>
  <si>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</si>
  <si>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</si>
  <si>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</si>
  <si>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</si>
  <si>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</si>
  <si>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</si>
  <si>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</si>
  <si>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</si>
  <si>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</si>
  <si>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</si>
  <si>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SAN SEBASTIAN XVI</t>
  </si>
  <si>
    <t>BELL II</t>
  </si>
  <si>
    <t>CAUTIN</t>
  </si>
  <si>
    <t>COBRA</t>
  </si>
  <si>
    <t>DAMAR II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</si>
  <si>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</si>
  <si>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</si>
  <si>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</si>
  <si>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</si>
  <si>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</si>
  <si>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</si>
  <si>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</si>
  <si>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</si>
  <si>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</si>
  <si>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</si>
  <si>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</si>
  <si>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</si>
  <si>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</si>
  <si>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</si>
  <si>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</si>
  <si>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</si>
  <si>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</si>
  <si>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</si>
  <si>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</si>
  <si>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</si>
  <si>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</si>
  <si>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</si>
  <si>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</si>
  <si>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</si>
  <si>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</si>
  <si>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</si>
  <si>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</si>
  <si>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</si>
  <si>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</si>
  <si>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</si>
  <si>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</si>
  <si>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</si>
  <si>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</si>
  <si>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</si>
  <si>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</si>
  <si>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</si>
  <si>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</si>
  <si>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</si>
  <si>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</si>
  <si>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</si>
  <si>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</si>
  <si>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</si>
  <si>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</si>
  <si>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</si>
  <si>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</si>
  <si>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</si>
  <si>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</si>
  <si>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</si>
  <si>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</si>
  <si>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</si>
  <si>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</si>
  <si>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</si>
  <si>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</si>
  <si>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</si>
  <si>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</si>
  <si>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</si>
  <si>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</si>
  <si>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</si>
  <si>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</si>
  <si>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</si>
  <si>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</si>
  <si>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</si>
  <si>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</si>
  <si>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</si>
  <si>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</si>
  <si>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</si>
  <si>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</si>
  <si>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</si>
  <si>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</si>
  <si>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</si>
  <si>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</si>
  <si>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</si>
  <si>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</si>
  <si>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</si>
  <si>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</si>
  <si>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</si>
  <si>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</si>
  <si>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</si>
  <si>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</si>
  <si>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</si>
  <si>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</si>
  <si>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</si>
  <si>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</si>
  <si>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</si>
  <si>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</si>
  <si>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</si>
  <si>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</si>
  <si>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</si>
  <si>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</si>
  <si>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</si>
  <si>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</si>
  <si>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</si>
  <si>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</si>
  <si>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</si>
  <si>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</si>
  <si>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</si>
  <si>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</si>
  <si>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</si>
  <si>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</si>
  <si>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</si>
  <si>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</si>
  <si>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</si>
  <si>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</si>
  <si>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</si>
  <si>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</si>
  <si>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</si>
  <si>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>NO ASOCIADOS FLOTA NORTE 2</t>
  </si>
  <si>
    <t>NO ASOCIADOS FLOTA NORTE 1</t>
  </si>
  <si>
    <t>SIND. CHACABUCO-WALTER MONTIEL RSU 11.02.0041</t>
  </si>
  <si>
    <t>SIND. AYSEN-LOS CHONOS RSU 11.02.0070</t>
  </si>
  <si>
    <t>SIND. AYSEN-ESFUERZO DEL MAR RSU 11.02.0100</t>
  </si>
  <si>
    <t>STI RIO AYSEN RSU 11.02.0110</t>
  </si>
  <si>
    <t>SIND. AYSEN-LOS ETERNOS NAVEGANTES RSU 11.02.0126</t>
  </si>
  <si>
    <t>NO ASOCIADOS FLOTA SUR 1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</si>
  <si>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</si>
  <si>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</si>
  <si>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</si>
  <si>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</si>
  <si>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</si>
  <si>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</si>
  <si>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</si>
  <si>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</si>
  <si>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</si>
  <si>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</si>
  <si>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</si>
  <si>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</si>
  <si>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</si>
  <si>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</si>
  <si>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</si>
  <si>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</si>
  <si>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</si>
  <si>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</si>
  <si>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</si>
  <si>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Coef</t>
  </si>
  <si>
    <t>SOCIEDAD AMAROMAR LTDA 76.257.407-1</t>
  </si>
  <si>
    <t>KAHORY</t>
  </si>
  <si>
    <t xml:space="preserve">PESCA CHILE </t>
  </si>
  <si>
    <t>PESCA CHILE S.A</t>
  </si>
  <si>
    <t>JUAN CARLOS MARILAF QUEZADA</t>
  </si>
  <si>
    <t>RPA</t>
  </si>
  <si>
    <t>N° Resolución</t>
  </si>
  <si>
    <t>CESIONES INDIVIDUALES MERLUZA DEL SUR</t>
  </si>
  <si>
    <t>CESIONES INDIVIDUALES</t>
  </si>
  <si>
    <t xml:space="preserve"> </t>
  </si>
  <si>
    <t>ROCLA-MAVIHERO</t>
  </si>
  <si>
    <t>SAN JUAN II</t>
  </si>
  <si>
    <t>SAN NICOLÁS</t>
  </si>
  <si>
    <t>YHONATAN NIETO</t>
  </si>
  <si>
    <t>ARIEL</t>
  </si>
  <si>
    <t>DANIELA IV</t>
  </si>
  <si>
    <t>JESUS MARÍA</t>
  </si>
  <si>
    <t>AG Aysen RAG 833-1981</t>
  </si>
  <si>
    <t>Cooperativa de Pescadores "Pilcosta" ROL 4759</t>
  </si>
  <si>
    <t>Mayorga y Mayorga Ltda 76.469.761-8</t>
  </si>
  <si>
    <t>S.T.I. MARES AUSTRALES N°3 Pto. Aysen RSU 11.02.0044</t>
  </si>
  <si>
    <t>S.T.I. ESTUARIO DE AYSEN RSU 11.02.0099</t>
  </si>
  <si>
    <t>Servicio Evenecer Ltda 76.304.204-9</t>
  </si>
  <si>
    <t>SIND.AYSEN-B.M.PESC.ARTES. RSU 11.02.0028</t>
  </si>
  <si>
    <t>SIND. AYSEN-CANAL COSTA RSU 11.02.0074</t>
  </si>
  <si>
    <t>Sociedad Analuz Ltda 76.726.561-1</t>
  </si>
  <si>
    <t>Sociedad Contreras Andrade Ltda 76994615-2</t>
  </si>
  <si>
    <t>Sociedad de Pescadores Artesanales Albatro Ltda 76.971.959-8</t>
  </si>
  <si>
    <t>Sociedad de Pescadores Artesanales Ltda 76.458.859-2</t>
  </si>
  <si>
    <t>Sociedad de Pescadores Artesanales Paillaman y Asociados 76.977.671-0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</si>
  <si>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</si>
  <si>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</si>
  <si>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</si>
  <si>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Huiquen y Poblete Ltda 76.726.181-0</t>
  </si>
  <si>
    <t>Sociedad Mininea Ltda 76.210.264-1</t>
  </si>
  <si>
    <t>Sociedad Ocampos y Uribe Ltda 76.779.789-3</t>
  </si>
  <si>
    <t>Sociedad Pa Mar Adentro Ltda 76.292.169-2</t>
  </si>
  <si>
    <t>Sociedad Pesca Artesanal Blanco y Negro Ltda 76.298.763-5</t>
  </si>
  <si>
    <t>Sociedad Pesquera Andrade y Asociados Ltda 76.960.705-6</t>
  </si>
  <si>
    <t>Sociedad Puinao y Montiel Ltda 76.874.454-8</t>
  </si>
  <si>
    <t>Sociedad Subiabre e Hijos Ltda 76.295.623-3</t>
  </si>
  <si>
    <t>Sociedad Susana Ltda 76.290.196-K</t>
  </si>
  <si>
    <t>STI Bahía Chacabuco RSU 11.02.0084</t>
  </si>
  <si>
    <t>STI Pescadores Artesanales Libertad del Mar RSU 11.02.0073</t>
  </si>
  <si>
    <t>STI Pescadores Artesanales Litoral Sur RSU 11.02.0043</t>
  </si>
  <si>
    <t>STI Pescadores Artesanales Playas Blancas RSU 11.02.0075</t>
  </si>
  <si>
    <t>STI Pescadores Artesanales Ultima Esperanza RSU 11.02.0065</t>
  </si>
  <si>
    <t>Turismo Sur Aysén Ltda 76.518.703-6</t>
  </si>
  <si>
    <t>Nautigestión Ltda 76.303.726-6</t>
  </si>
  <si>
    <t>Sociedad de Pescadores Muñoz Taruman Ltda 77.137.774-2</t>
  </si>
  <si>
    <t>Sociedad Futuro Mejor Ltda 76.830.727-K</t>
  </si>
  <si>
    <t>Cooperativa de Pto Aguime "Copeagu" ROL 4257</t>
  </si>
  <si>
    <t>SINO.AGUIRRE-MARES DEL SUR RSU 11.02.0042</t>
  </si>
  <si>
    <t>Sociedad Caleta Ltda 77.334.134-6</t>
  </si>
  <si>
    <t>AG Isla Toto RAG 87-11</t>
  </si>
  <si>
    <t>Cooperativa Ultima Esperanza Gala ROL4309</t>
  </si>
  <si>
    <t>COOPESGAL ROL4370</t>
  </si>
  <si>
    <t>Pesca Artesanal Pescadores del Mar Ltda 77.008.215-3</t>
  </si>
  <si>
    <t>SIND.GALA-ANTONIO RONCHI RSU 11.02.0047</t>
  </si>
  <si>
    <t>SIND.PUYUHUAPI-NUEVO HORIZONTE RSU 11.05.0014</t>
  </si>
  <si>
    <t>Sociedad Chaparro, Escobar, Zuniga Ltda 76923072-6</t>
  </si>
  <si>
    <t>Sociedad de Pescadores Puerto Gala Ltda 76.580.226-1</t>
  </si>
  <si>
    <t>Sociedad Pesquera Artesanal RC Ltda 77.228.013-0</t>
  </si>
  <si>
    <t>Melimoyu Verde Ltda 77.287.209-7</t>
  </si>
  <si>
    <t>Sociedad Pesquera Servimarep Compañia Ltda 76.295.688-8</t>
  </si>
  <si>
    <t>STI N°1 Puerto Puyuhuapi RSU11.02.0022</t>
  </si>
  <si>
    <t>STI Puerto Puyuhuapi "Los Delfines" RSU 11.05.0002</t>
  </si>
  <si>
    <t>STI Canal Puyuhuapi RSU 11.05.0009</t>
  </si>
  <si>
    <t>STI Puerto Raul Marin Balmaceda RSU 11.02.0030</t>
  </si>
  <si>
    <t>A.G DEMERSAL RAG 85-11</t>
  </si>
  <si>
    <t>Cooperativa Pioneros deL Mar de Pto. Cisnes "Coopacis" ROL4312</t>
  </si>
  <si>
    <t>Mayorga y Diaz Ltda 76.665.337-5</t>
  </si>
  <si>
    <t>SJ.I. ELPITICO RSU 11.05.0024</t>
  </si>
  <si>
    <t>SJ.I. ELEFANTES RSU 11.05.0022</t>
  </si>
  <si>
    <t>SJ.I. FRUTO DE DIOS RSU11.05.0021</t>
  </si>
  <si>
    <t>S.T.1. Moraleda de Puerto Cisnes RSU 11.05.0015</t>
  </si>
  <si>
    <t>S.T.I. SAN PEDRO RSU 11.05.0019</t>
  </si>
  <si>
    <t>SIND.CISNES-LA UNION RSU 11.05.0001</t>
  </si>
  <si>
    <t>Sociedad de Pescadores Artesanales 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</si>
  <si>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</si>
  <si>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</si>
  <si>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Artesanal, El Pescador Ltda 77.058.922-3</t>
  </si>
  <si>
    <t>Sociedad Serv Pesca Cisnes Ltda 76.288.822-K</t>
  </si>
  <si>
    <t>STI Amparo de Pto Gaviota RSU 11.05.0005</t>
  </si>
  <si>
    <t>STI DE LA PESCA ARTESANALDE PTO GAVIOTA RSU 11.02.0025</t>
  </si>
  <si>
    <t>STI LitoraI Norte RSU 11.05.0013</t>
  </si>
  <si>
    <t>STI N°1 Puerto Cisnes RSU 11.05.0018</t>
  </si>
  <si>
    <t>PESCA CISNE S.A.</t>
  </si>
  <si>
    <t>MARILAF QUEZADA JUAN</t>
  </si>
  <si>
    <t>Sociedad Almonacid, Andrade e Hijos Ltda 76.304.988-4</t>
  </si>
  <si>
    <t>Sociedad de Pescadores Artesanales y Armadores para la Diversificación productiva de la pesca Ltda 76.747.166-1</t>
  </si>
  <si>
    <t>Sociedad Archipiélago de los Chonos 76.287.241-2</t>
  </si>
  <si>
    <t>SOLARI</t>
  </si>
  <si>
    <t>STI Moraleda" de Pto. Gaviota RSU 11.05.0006</t>
  </si>
  <si>
    <t>KIKIN I</t>
  </si>
  <si>
    <t>REGION/AREA</t>
  </si>
  <si>
    <t>CUOTA ASIGNADA</t>
  </si>
  <si>
    <t>MOVIMIENTOS</t>
  </si>
  <si>
    <t>CUOTA EFECTIVA</t>
  </si>
  <si>
    <t>CAPTURA</t>
  </si>
  <si>
    <t>SALDO</t>
  </si>
  <si>
    <t>UNIDAD DE PESQUERIA</t>
  </si>
  <si>
    <t>SECTOR/FRACCION</t>
  </si>
  <si>
    <t>CAPTURAS</t>
  </si>
  <si>
    <t>INDUSTRIAL</t>
  </si>
  <si>
    <t>ARTESANAL</t>
  </si>
  <si>
    <t>CAPTURA TOTAL</t>
  </si>
  <si>
    <t>% CONSUMO</t>
  </si>
  <si>
    <t>FECHA DE CIERRE</t>
  </si>
  <si>
    <t>FECHA CIERRE</t>
  </si>
  <si>
    <t>OBJETIVO</t>
  </si>
  <si>
    <t>FAUNA ACOMPAÑANTE</t>
  </si>
  <si>
    <t>AREA</t>
  </si>
  <si>
    <t>MERLUZA DEL SUR FUP</t>
  </si>
  <si>
    <t>INVESTIGACION</t>
  </si>
  <si>
    <t>CODEMAIH ROL 4313</t>
  </si>
  <si>
    <t>COOPESUR ROL 4410</t>
  </si>
  <si>
    <t>Herederos del Arte RSU 11.02.0122</t>
  </si>
  <si>
    <t>SINO.AGUIRRE-AGUAS CLARAS RSU 11.02.0066</t>
  </si>
  <si>
    <t>SIND.AGUIRRE-ARCHIPIEL.DEL SUR RSU 11.02.0069</t>
  </si>
  <si>
    <t>SIND.AGUIRRE-MORALEDA ROL 11.02.0051</t>
  </si>
  <si>
    <t>SIND.AGUIRRE-NUEVAVENTURA RSU 11.02.0077</t>
  </si>
  <si>
    <t>SINO.ANDRADE-FRANCISCO ANDRADE RSU 11.02.0054</t>
  </si>
  <si>
    <t>Sociedad de Pescadores Artesanales Esperanza Ltda RUT 77.069.179-6</t>
  </si>
  <si>
    <t>Sociedad de Pescadores Artesanales Mariman Taruman Ltda RUT 77.218.151-5</t>
  </si>
  <si>
    <t>Sociedad Pesquera Artesanal Leviñanco Hermanos Ltda RUT 76.133.677-0</t>
  </si>
  <si>
    <t>STI "Nuevo amanecer" RSU 11.02.0082</t>
  </si>
  <si>
    <t>STI de la pesca Artesanal de Caleta Andrade RSU 11.02.0029</t>
  </si>
  <si>
    <t>STI ISLA HUICHAS N°1  RSU 11.02.0019</t>
  </si>
  <si>
    <t>STI Proa al Futuro RSU 11.02.0147</t>
  </si>
  <si>
    <t>SIND.GALA-N°1 RSU 11.02.0016</t>
  </si>
  <si>
    <t>SIND.PUYUHUAPI-B.M.PESC.ARTES. RSU 11.05.0043</t>
  </si>
  <si>
    <t>EMBARCACION</t>
  </si>
  <si>
    <t>RESUMEN ANUAL CONSUMO GLOBAL DE CUOTA MERLUZA DEL SUR  41°28,6' al 57° L.S. AÑO 2023</t>
  </si>
  <si>
    <t>Cuota Anual de Captura Merluza del Sur Fuera de Unidades de Pesquería 2023</t>
  </si>
  <si>
    <t>CONTROL CUOTA MERLUZA DEL SUR ARTESANAL REGION DE AYSEN, AÑO 2023</t>
  </si>
  <si>
    <t>CONTROL CUOTA MERLUZA DEL SUR ARTESANAL REGION DE LOS LAGOS, AÑO 2023</t>
  </si>
  <si>
    <t>CONTROL CUOTA MERLUZA DEL SUR INDUSTRIAL, AÑO 2023</t>
  </si>
  <si>
    <t>Sociedad Conmar Ltda 77.641.363-1</t>
  </si>
  <si>
    <t>Sociedad Pescaderia Artesanal CJ Maldonado Ltda</t>
  </si>
  <si>
    <t>Sociedad Pesquera y de Inversiones Ensenada Baja Ltda 77.595.446-9</t>
  </si>
  <si>
    <t>Sociedad Canal Moraleda Ltda 76.443.615-6</t>
  </si>
  <si>
    <t>Sociedad Comercializadora Aysenmar Ltda 77.354.572-3</t>
  </si>
  <si>
    <t>Sociedad Pescadores Artesanales Leviñanco Hermanos Ltda RUT 76.872.508-K</t>
  </si>
  <si>
    <t>IGNACIO I</t>
  </si>
  <si>
    <t xml:space="preserve">PACHY </t>
  </si>
  <si>
    <t xml:space="preserve">TIBURON </t>
  </si>
  <si>
    <t>LTP A</t>
  </si>
  <si>
    <t>LTP B</t>
  </si>
  <si>
    <t>TOTAL LTP A+B</t>
  </si>
  <si>
    <t>EMDEPES S.A.</t>
  </si>
  <si>
    <t>Ene-Mar</t>
  </si>
  <si>
    <t>Abr-Dic</t>
  </si>
  <si>
    <t xml:space="preserve">GRIMAR S.A. </t>
  </si>
  <si>
    <t>PESCA CHILE S.A.</t>
  </si>
  <si>
    <t xml:space="preserve">SUR AUSTRAL S.A. </t>
  </si>
  <si>
    <t>NORTE 41°26,6´ AL 47° L.S.</t>
  </si>
  <si>
    <t>A</t>
  </si>
  <si>
    <t>B</t>
  </si>
  <si>
    <t xml:space="preserve">SUR 47° AL 57° L.S. </t>
  </si>
  <si>
    <t>TOTAL CUOTA ASIGNADA</t>
  </si>
  <si>
    <t xml:space="preserve">Total </t>
  </si>
  <si>
    <t>CONTROL CUOTA MERLUZA DEL SUR ARTESANAL REGION DE MAGALLANES Y ANTARTICA CHILENA, AÑO 2023</t>
  </si>
  <si>
    <t>Cuota Asignada (Kilogramos)</t>
  </si>
  <si>
    <t>Dto. Exento: 98-20</t>
  </si>
  <si>
    <t>PTO MONTT D</t>
  </si>
  <si>
    <t>AREA CHAITÉN</t>
  </si>
  <si>
    <t>CHAITÉN</t>
  </si>
  <si>
    <t>AREA PTO MONTT D</t>
  </si>
  <si>
    <t xml:space="preserve">SON LAS NUEVAS AREAS DEL DECRETO 2-23 </t>
  </si>
  <si>
    <t>R. Ex. N° 2790-2020 :6164 ton</t>
  </si>
  <si>
    <t xml:space="preserve">Descuento por sanción </t>
  </si>
  <si>
    <t xml:space="preserve">RESOLUCIÓN </t>
  </si>
  <si>
    <t xml:space="preserve">DESCUENTO </t>
  </si>
  <si>
    <t>Total</t>
  </si>
  <si>
    <t>RPA/RAG</t>
  </si>
  <si>
    <t>87-11</t>
  </si>
  <si>
    <t>SIND.ANDRADE-ISLAS HUICHAS N3 RSU 11.02.00034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</si>
</sst>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0.00000"/>
    <numFmt numFmtId="178" formatCode="0.0000"/>
    <numFmt numFmtId="179" formatCode="0.000000"/>
    <numFmt numFmtId="180" formatCode="_-* #,##0.000_-;\-* #,##0.000_-;_-* &quot;-&quot;??_-;_-@_-"/>
    <numFmt numFmtId="181" formatCode="0.000000000"/>
    <numFmt numFmtId="182" formatCode="0.0%"/>
    <numFmt numFmtId="183" formatCode="_-* #,##0_-;\-* #,##0_-;_-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8A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904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0" borderId="0"/>
    <xf numFmtId="0" fontId="45" fillId="0" borderId="0" applyNumberFormat="0" applyFill="0" applyBorder="0" applyAlignment="0" applyProtection="0"/>
    <xf numFmtId="0" fontId="46" fillId="0" borderId="49" applyNumberFormat="0" applyFill="0" applyAlignment="0" applyProtection="0"/>
    <xf numFmtId="0" fontId="47" fillId="0" borderId="50" applyNumberFormat="0" applyFill="0" applyAlignment="0" applyProtection="0"/>
    <xf numFmtId="0" fontId="47" fillId="0" borderId="0" applyNumberFormat="0" applyFill="0" applyBorder="0" applyAlignment="0" applyProtection="0"/>
    <xf numFmtId="0" fontId="48" fillId="40" borderId="0" applyNumberFormat="0" applyBorder="0" applyAlignment="0" applyProtection="0"/>
    <xf numFmtId="0" fontId="49" fillId="41" borderId="0" applyNumberFormat="0" applyBorder="0" applyAlignment="0" applyProtection="0"/>
    <xf numFmtId="0" fontId="50" fillId="42" borderId="51" applyNumberFormat="0" applyAlignment="0" applyProtection="0"/>
    <xf numFmtId="0" fontId="51" fillId="43" borderId="52" applyNumberFormat="0" applyAlignment="0" applyProtection="0"/>
    <xf numFmtId="0" fontId="52" fillId="43" borderId="51" applyNumberFormat="0" applyAlignment="0" applyProtection="0"/>
    <xf numFmtId="0" fontId="53" fillId="0" borderId="53" applyNumberFormat="0" applyFill="0" applyAlignment="0" applyProtection="0"/>
    <xf numFmtId="0" fontId="2" fillId="44" borderId="54" applyNumberFormat="0" applyAlignment="0" applyProtection="0"/>
    <xf numFmtId="0" fontId="54" fillId="0" borderId="0" applyNumberFormat="0" applyFill="0" applyBorder="0" applyAlignment="0" applyProtection="0"/>
    <xf numFmtId="0" fontId="1" fillId="45" borderId="55" applyNumberFormat="0" applyFont="0" applyAlignment="0" applyProtection="0"/>
    <xf numFmtId="0" fontId="55" fillId="0" borderId="0" applyNumberFormat="0" applyFill="0" applyBorder="0" applyAlignment="0" applyProtection="0"/>
    <xf numFmtId="0" fontId="3" fillId="0" borderId="56" applyNumberFormat="0" applyFill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4" fillId="69" borderId="0" applyNumberFormat="0" applyBorder="0" applyAlignment="0" applyProtection="0"/>
  </cellStyleXfs>
  <cellXfs count="347">
    <xf numFmtId="0" fontId="0" fillId="0" borderId="0" xfId="0"/>
    <xf numFmtId="0" fontId="3" fillId="0" borderId="0" xfId="0" applyFont="1"/>
    <xf numFmtId="167" fontId="0" fillId="0" borderId="0" xfId="0" applyNumberFormat="1"/>
    <xf numFmtId="0" fontId="12" fillId="0" borderId="0" xfId="0" applyFont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168" fontId="2" fillId="7" borderId="2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30" borderId="21" xfId="0" applyFill="1" applyBorder="1"/>
    <xf numFmtId="0" fontId="0" fillId="6" borderId="21" xfId="0" applyFill="1" applyBorder="1"/>
    <xf numFmtId="9" fontId="0" fillId="0" borderId="0" xfId="0" applyNumberFormat="1"/>
    <xf numFmtId="168" fontId="0" fillId="6" borderId="21" xfId="0" applyNumberFormat="1" applyFill="1" applyBorder="1"/>
    <xf numFmtId="9" fontId="0" fillId="6" borderId="21" xfId="1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9" fontId="3" fillId="4" borderId="21" xfId="1" applyFont="1" applyFill="1" applyBorder="1"/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75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/>
    </xf>
    <xf numFmtId="0" fontId="35" fillId="0" borderId="0" xfId="0" applyFont="1"/>
    <xf numFmtId="170" fontId="6" fillId="0" borderId="21" xfId="0" applyNumberFormat="1" applyFont="1" applyBorder="1" applyAlignment="1">
      <alignment horizontal="center" vertical="center"/>
    </xf>
    <xf numFmtId="170" fontId="6" fillId="0" borderId="21" xfId="0" applyNumberFormat="1" applyFont="1" applyBorder="1" applyAlignment="1">
      <alignment horizontal="center" vertical="center" wrapText="1"/>
    </xf>
    <xf numFmtId="171" fontId="6" fillId="0" borderId="21" xfId="0" applyNumberFormat="1" applyFont="1" applyBorder="1" applyAlignment="1">
      <alignment horizontal="center" vertical="center"/>
    </xf>
    <xf numFmtId="10" fontId="6" fillId="0" borderId="21" xfId="1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2" borderId="21" xfId="0" applyFont="1" applyFill="1" applyBorder="1" applyAlignment="1">
      <alignment horizontal="center" vertical="center"/>
    </xf>
    <xf numFmtId="167" fontId="34" fillId="2" borderId="26" xfId="0" applyNumberFormat="1" applyFont="1" applyFill="1" applyBorder="1" applyAlignment="1">
      <alignment horizontal="center"/>
    </xf>
    <xf numFmtId="167" fontId="34" fillId="2" borderId="11" xfId="0" applyNumberFormat="1" applyFont="1" applyFill="1" applyBorder="1" applyAlignment="1">
      <alignment horizontal="center"/>
    </xf>
    <xf numFmtId="167" fontId="3" fillId="32" borderId="27" xfId="0" applyNumberFormat="1" applyFont="1" applyFill="1" applyBorder="1"/>
    <xf numFmtId="0" fontId="34" fillId="32" borderId="10" xfId="0" applyFont="1" applyFill="1" applyBorder="1" applyAlignment="1">
      <alignment horizontal="center" vertical="center" wrapText="1"/>
    </xf>
    <xf numFmtId="1" fontId="3" fillId="32" borderId="21" xfId="0" applyNumberFormat="1" applyFont="1" applyFill="1" applyBorder="1"/>
    <xf numFmtId="0" fontId="34" fillId="32" borderId="9" xfId="0" applyFont="1" applyFill="1" applyBorder="1" applyAlignment="1">
      <alignment horizontal="center" vertical="center" wrapText="1"/>
    </xf>
    <xf numFmtId="176" fontId="3" fillId="32" borderId="21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" fillId="32" borderId="21" xfId="0" applyNumberFormat="1" applyFont="1" applyFill="1" applyBorder="1" applyAlignment="1">
      <alignment horizontal="center"/>
    </xf>
    <xf numFmtId="168" fontId="3" fillId="32" borderId="21" xfId="0" applyNumberFormat="1" applyFont="1" applyFill="1" applyBorder="1"/>
    <xf numFmtId="168" fontId="0" fillId="0" borderId="21" xfId="0" applyNumberFormat="1" applyBorder="1"/>
    <xf numFmtId="0" fontId="0" fillId="0" borderId="0" xfId="0" applyAlignment="1">
      <alignment horizontal="right" vertical="center"/>
    </xf>
    <xf numFmtId="0" fontId="10" fillId="31" borderId="21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77" fontId="0" fillId="0" borderId="21" xfId="0" applyNumberFormat="1" applyBorder="1"/>
    <xf numFmtId="1" fontId="3" fillId="34" borderId="21" xfId="0" applyNumberFormat="1" applyFont="1" applyFill="1" applyBorder="1"/>
    <xf numFmtId="178" fontId="0" fillId="0" borderId="21" xfId="0" applyNumberFormat="1" applyBorder="1"/>
    <xf numFmtId="178" fontId="3" fillId="32" borderId="21" xfId="0" applyNumberFormat="1" applyFont="1" applyFill="1" applyBorder="1"/>
    <xf numFmtId="0" fontId="0" fillId="0" borderId="0" xfId="0" applyAlignment="1">
      <alignment horizontal="center" vertical="center"/>
    </xf>
    <xf numFmtId="14" fontId="0" fillId="0" borderId="21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2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77" fontId="3" fillId="34" borderId="21" xfId="0" applyNumberFormat="1" applyFont="1" applyFill="1" applyBorder="1"/>
    <xf numFmtId="0" fontId="0" fillId="0" borderId="0" xfId="0" applyAlignment="1">
      <alignment horizontal="center"/>
    </xf>
    <xf numFmtId="1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8" fillId="0" borderId="0" xfId="0" applyFont="1"/>
    <xf numFmtId="168" fontId="6" fillId="0" borderId="21" xfId="0" applyNumberFormat="1" applyFont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168" fontId="6" fillId="0" borderId="21" xfId="0" applyNumberFormat="1" applyFont="1" applyBorder="1" applyAlignment="1">
      <alignment horizontal="center" vertical="center" wrapText="1"/>
    </xf>
    <xf numFmtId="168" fontId="0" fillId="0" borderId="0" xfId="0" applyNumberFormat="1"/>
    <xf numFmtId="179" fontId="3" fillId="34" borderId="21" xfId="0" applyNumberFormat="1" applyFont="1" applyFill="1" applyBorder="1"/>
    <xf numFmtId="168" fontId="0" fillId="0" borderId="21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68" fontId="3" fillId="4" borderId="21" xfId="0" applyNumberFormat="1" applyFont="1" applyFill="1" applyBorder="1" applyAlignment="1">
      <alignment horizontal="center" vertical="center"/>
    </xf>
    <xf numFmtId="9" fontId="3" fillId="4" borderId="21" xfId="1" applyFont="1" applyFill="1" applyBorder="1" applyAlignment="1">
      <alignment horizontal="center" vertical="center"/>
    </xf>
    <xf numFmtId="0" fontId="6" fillId="0" borderId="0" xfId="0" applyFont="1"/>
    <xf numFmtId="9" fontId="6" fillId="0" borderId="0" xfId="1" applyFont="1" applyFill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5" fillId="0" borderId="21" xfId="0" applyFont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0" fillId="0" borderId="21" xfId="0" applyNumberFormat="1" applyBorder="1"/>
    <xf numFmtId="0" fontId="3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179" fontId="39" fillId="0" borderId="21" xfId="0" applyNumberFormat="1" applyFont="1" applyBorder="1"/>
    <xf numFmtId="168" fontId="0" fillId="32" borderId="21" xfId="0" applyNumberFormat="1" applyFill="1" applyBorder="1"/>
    <xf numFmtId="178" fontId="0" fillId="32" borderId="21" xfId="0" applyNumberFormat="1" applyFill="1" applyBorder="1"/>
    <xf numFmtId="177" fontId="0" fillId="0" borderId="0" xfId="0" applyNumberFormat="1"/>
    <xf numFmtId="0" fontId="3" fillId="32" borderId="37" xfId="0" applyFont="1" applyFill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7" fontId="3" fillId="32" borderId="21" xfId="0" applyNumberFormat="1" applyFont="1" applyFill="1" applyBorder="1"/>
    <xf numFmtId="0" fontId="0" fillId="31" borderId="21" xfId="0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169" fontId="6" fillId="0" borderId="21" xfId="0" applyNumberFormat="1" applyFont="1" applyBorder="1" applyAlignment="1">
      <alignment horizontal="center" vertical="center"/>
    </xf>
    <xf numFmtId="168" fontId="0" fillId="0" borderId="24" xfId="0" applyNumberFormat="1" applyBorder="1"/>
    <xf numFmtId="0" fontId="3" fillId="31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3" fontId="36" fillId="33" borderId="21" xfId="0" applyNumberFormat="1" applyFont="1" applyFill="1" applyBorder="1" applyAlignment="1">
      <alignment horizontal="center" vertical="center"/>
    </xf>
    <xf numFmtId="173" fontId="36" fillId="33" borderId="21" xfId="0" applyNumberFormat="1" applyFont="1" applyFill="1" applyBorder="1" applyAlignment="1">
      <alignment horizontal="center" vertical="center"/>
    </xf>
    <xf numFmtId="172" fontId="36" fillId="33" borderId="21" xfId="1" applyNumberFormat="1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 vertical="center" wrapText="1"/>
    </xf>
    <xf numFmtId="166" fontId="2" fillId="33" borderId="21" xfId="0" applyNumberFormat="1" applyFont="1" applyFill="1" applyBorder="1" applyAlignment="1">
      <alignment vertical="center"/>
    </xf>
    <xf numFmtId="1" fontId="2" fillId="33" borderId="21" xfId="0" applyNumberFormat="1" applyFont="1" applyFill="1" applyBorder="1" applyAlignment="1">
      <alignment horizontal="center" vertical="center" wrapText="1"/>
    </xf>
    <xf numFmtId="168" fontId="2" fillId="33" borderId="21" xfId="0" applyNumberFormat="1" applyFont="1" applyFill="1" applyBorder="1" applyAlignment="1">
      <alignment horizontal="center" vertical="center" wrapText="1"/>
    </xf>
    <xf numFmtId="9" fontId="2" fillId="33" borderId="21" xfId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5" fontId="4" fillId="5" borderId="21" xfId="0" applyNumberFormat="1" applyFont="1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3" fillId="0" borderId="21" xfId="0" applyNumberFormat="1" applyFont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1" fontId="3" fillId="31" borderId="21" xfId="0" applyNumberFormat="1" applyFont="1" applyFill="1" applyBorder="1" applyAlignment="1">
      <alignment horizontal="center"/>
    </xf>
    <xf numFmtId="180" fontId="3" fillId="31" borderId="21" xfId="41863" applyNumberFormat="1" applyFont="1" applyFill="1" applyBorder="1" applyAlignment="1">
      <alignment horizontal="center"/>
    </xf>
    <xf numFmtId="168" fontId="3" fillId="31" borderId="21" xfId="0" applyNumberFormat="1" applyFont="1" applyFill="1" applyBorder="1" applyAlignment="1">
      <alignment horizontal="center"/>
    </xf>
    <xf numFmtId="9" fontId="3" fillId="31" borderId="21" xfId="1" applyFont="1" applyFill="1" applyBorder="1" applyAlignment="1">
      <alignment horizontal="center"/>
    </xf>
    <xf numFmtId="181" fontId="0" fillId="0" borderId="21" xfId="0" applyNumberFormat="1" applyBorder="1" applyAlignment="1">
      <alignment horizontal="center"/>
    </xf>
    <xf numFmtId="10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168" fontId="3" fillId="4" borderId="21" xfId="0" applyNumberFormat="1" applyFont="1" applyFill="1" applyBorder="1" applyAlignment="1">
      <alignment horizontal="center"/>
    </xf>
    <xf numFmtId="168" fontId="0" fillId="31" borderId="21" xfId="41863" applyNumberFormat="1" applyFont="1" applyFill="1" applyBorder="1" applyAlignment="1">
      <alignment horizontal="center" vertical="center"/>
    </xf>
    <xf numFmtId="168" fontId="3" fillId="31" borderId="21" xfId="41863" applyNumberFormat="1" applyFont="1" applyFill="1" applyBorder="1" applyAlignment="1">
      <alignment horizontal="center" vertical="center"/>
    </xf>
    <xf numFmtId="168" fontId="41" fillId="0" borderId="21" xfId="0" applyNumberFormat="1" applyFont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center"/>
    </xf>
    <xf numFmtId="168" fontId="6" fillId="0" borderId="2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68" fontId="0" fillId="0" borderId="21" xfId="0" applyNumberFormat="1" applyFill="1" applyBorder="1" applyAlignment="1">
      <alignment horizontal="center" vertical="center"/>
    </xf>
    <xf numFmtId="182" fontId="3" fillId="31" borderId="21" xfId="1" applyNumberFormat="1" applyFont="1" applyFill="1" applyBorder="1" applyAlignment="1">
      <alignment horizontal="center"/>
    </xf>
    <xf numFmtId="175" fontId="37" fillId="0" borderId="21" xfId="0" applyNumberFormat="1" applyFont="1" applyFill="1" applyBorder="1" applyAlignment="1">
      <alignment horizontal="center" vertical="center"/>
    </xf>
    <xf numFmtId="168" fontId="0" fillId="0" borderId="21" xfId="0" applyNumberForma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170" fontId="6" fillId="0" borderId="21" xfId="0" applyNumberFormat="1" applyFont="1" applyFill="1" applyBorder="1" applyAlignment="1">
      <alignment horizontal="center" vertical="center"/>
    </xf>
    <xf numFmtId="168" fontId="42" fillId="0" borderId="2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0" borderId="24" xfId="0" applyFill="1" applyBorder="1"/>
    <xf numFmtId="0" fontId="0" fillId="35" borderId="21" xfId="0" applyFill="1" applyBorder="1" applyAlignment="1">
      <alignment horizontal="center"/>
    </xf>
    <xf numFmtId="168" fontId="0" fillId="35" borderId="21" xfId="0" applyNumberFormat="1" applyFill="1" applyBorder="1" applyAlignment="1">
      <alignment horizontal="center"/>
    </xf>
    <xf numFmtId="9" fontId="0" fillId="35" borderId="21" xfId="1" applyFont="1" applyFill="1" applyBorder="1" applyAlignment="1">
      <alignment horizontal="center"/>
    </xf>
    <xf numFmtId="14" fontId="0" fillId="35" borderId="21" xfId="0" applyNumberFormat="1" applyFill="1" applyBorder="1" applyAlignment="1">
      <alignment horizontal="center"/>
    </xf>
    <xf numFmtId="0" fontId="0" fillId="35" borderId="0" xfId="0" applyFill="1"/>
    <xf numFmtId="168" fontId="0" fillId="0" borderId="0" xfId="0" applyNumberForma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24" xfId="0" applyFill="1" applyBorder="1"/>
    <xf numFmtId="9" fontId="0" fillId="0" borderId="21" xfId="1" applyFon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34" borderId="21" xfId="0" applyFill="1" applyBorder="1" applyAlignment="1">
      <alignment horizontal="center" vertical="center"/>
    </xf>
    <xf numFmtId="10" fontId="0" fillId="0" borderId="21" xfId="0" applyNumberFormat="1" applyFill="1" applyBorder="1" applyAlignment="1">
      <alignment horizontal="center" vertical="center"/>
    </xf>
    <xf numFmtId="14" fontId="0" fillId="0" borderId="21" xfId="0" applyNumberFormat="1" applyFill="1" applyBorder="1" applyAlignment="1">
      <alignment horizontal="center" vertical="center"/>
    </xf>
    <xf numFmtId="9" fontId="0" fillId="0" borderId="21" xfId="0" applyNumberFormat="1" applyFill="1" applyBorder="1" applyAlignment="1">
      <alignment horizontal="center" vertical="center"/>
    </xf>
    <xf numFmtId="0" fontId="6" fillId="34" borderId="21" xfId="0" applyFont="1" applyFill="1" applyBorder="1" applyAlignment="1">
      <alignment horizontal="center" vertical="center"/>
    </xf>
    <xf numFmtId="168" fontId="6" fillId="34" borderId="21" xfId="0" applyNumberFormat="1" applyFont="1" applyFill="1" applyBorder="1" applyAlignment="1">
      <alignment horizontal="center" vertical="center"/>
    </xf>
    <xf numFmtId="9" fontId="6" fillId="34" borderId="21" xfId="1" applyFont="1" applyFill="1" applyBorder="1" applyAlignment="1">
      <alignment horizontal="center" vertical="center"/>
    </xf>
    <xf numFmtId="14" fontId="6" fillId="34" borderId="21" xfId="0" applyNumberFormat="1" applyFont="1" applyFill="1" applyBorder="1" applyAlignment="1">
      <alignment horizontal="center" vertical="center"/>
    </xf>
    <xf numFmtId="0" fontId="6" fillId="34" borderId="0" xfId="0" applyFont="1" applyFill="1"/>
    <xf numFmtId="0" fontId="0" fillId="0" borderId="0" xfId="0" applyFill="1" applyBorder="1"/>
    <xf numFmtId="168" fontId="6" fillId="37" borderId="21" xfId="0" applyNumberFormat="1" applyFont="1" applyFill="1" applyBorder="1" applyAlignment="1">
      <alignment horizontal="center" vertical="center"/>
    </xf>
    <xf numFmtId="0" fontId="41" fillId="36" borderId="21" xfId="0" applyFont="1" applyFill="1" applyBorder="1" applyAlignment="1">
      <alignment horizontal="center" vertical="center"/>
    </xf>
    <xf numFmtId="168" fontId="41" fillId="36" borderId="21" xfId="0" applyNumberFormat="1" applyFont="1" applyFill="1" applyBorder="1" applyAlignment="1">
      <alignment horizontal="center" vertical="center"/>
    </xf>
    <xf numFmtId="9" fontId="41" fillId="36" borderId="21" xfId="1" applyFont="1" applyFill="1" applyBorder="1" applyAlignment="1">
      <alignment horizontal="center" vertical="center"/>
    </xf>
    <xf numFmtId="14" fontId="41" fillId="36" borderId="21" xfId="0" applyNumberFormat="1" applyFont="1" applyFill="1" applyBorder="1" applyAlignment="1">
      <alignment horizontal="center" vertical="center"/>
    </xf>
    <xf numFmtId="0" fontId="41" fillId="36" borderId="0" xfId="0" applyFont="1" applyFill="1"/>
    <xf numFmtId="0" fontId="6" fillId="36" borderId="21" xfId="0" applyFont="1" applyFill="1" applyBorder="1" applyAlignment="1">
      <alignment horizontal="center" vertical="center"/>
    </xf>
    <xf numFmtId="168" fontId="6" fillId="36" borderId="21" xfId="0" applyNumberFormat="1" applyFont="1" applyFill="1" applyBorder="1" applyAlignment="1">
      <alignment horizontal="center" vertical="center"/>
    </xf>
    <xf numFmtId="9" fontId="6" fillId="36" borderId="21" xfId="1" applyFont="1" applyFill="1" applyBorder="1" applyAlignment="1">
      <alignment horizontal="center" vertical="center"/>
    </xf>
    <xf numFmtId="14" fontId="6" fillId="36" borderId="21" xfId="0" applyNumberFormat="1" applyFont="1" applyFill="1" applyBorder="1" applyAlignment="1">
      <alignment horizontal="center" vertical="center"/>
    </xf>
    <xf numFmtId="0" fontId="6" fillId="36" borderId="0" xfId="0" applyFont="1" applyFill="1"/>
    <xf numFmtId="0" fontId="6" fillId="36" borderId="21" xfId="0" applyFont="1" applyFill="1" applyBorder="1"/>
    <xf numFmtId="0" fontId="6" fillId="0" borderId="0" xfId="0" applyFont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0" fontId="0" fillId="0" borderId="32" xfId="0" applyBorder="1"/>
    <xf numFmtId="0" fontId="43" fillId="0" borderId="22" xfId="0" applyFont="1" applyFill="1" applyBorder="1" applyAlignment="1">
      <alignment horizontal="center" vertical="center"/>
    </xf>
    <xf numFmtId="0" fontId="0" fillId="38" borderId="21" xfId="0" applyFill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44" fillId="0" borderId="38" xfId="0" applyFont="1" applyBorder="1"/>
    <xf numFmtId="0" fontId="44" fillId="0" borderId="39" xfId="0" applyFont="1" applyBorder="1" applyAlignment="1">
      <alignment horizontal="center" vertical="center"/>
    </xf>
    <xf numFmtId="0" fontId="3" fillId="0" borderId="38" xfId="0" applyFont="1" applyBorder="1"/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0" fillId="0" borderId="45" xfId="0" applyBorder="1"/>
    <xf numFmtId="0" fontId="3" fillId="0" borderId="47" xfId="0" applyFont="1" applyBorder="1"/>
    <xf numFmtId="0" fontId="3" fillId="0" borderId="48" xfId="0" applyFont="1" applyBorder="1"/>
    <xf numFmtId="0" fontId="43" fillId="6" borderId="32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9" fontId="3" fillId="4" borderId="21" xfId="0" applyNumberFormat="1" applyFont="1" applyFill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9" borderId="21" xfId="0" applyFill="1" applyBorder="1" applyAlignment="1">
      <alignment horizontal="center" vertical="center"/>
    </xf>
    <xf numFmtId="0" fontId="3" fillId="0" borderId="10" xfId="0" applyFont="1" applyBorder="1"/>
    <xf numFmtId="177" fontId="0" fillId="0" borderId="21" xfId="0" applyNumberFormat="1" applyBorder="1" applyAlignment="1">
      <alignment horizontal="center"/>
    </xf>
    <xf numFmtId="177" fontId="3" fillId="4" borderId="21" xfId="0" applyNumberFormat="1" applyFont="1" applyFill="1" applyBorder="1" applyAlignment="1">
      <alignment horizontal="center"/>
    </xf>
    <xf numFmtId="0" fontId="0" fillId="38" borderId="25" xfId="0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Fill="1" applyBorder="1" applyAlignment="1">
      <alignment horizontal="center"/>
    </xf>
    <xf numFmtId="168" fontId="0" fillId="0" borderId="25" xfId="0" applyNumberForma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0" fillId="30" borderId="21" xfId="0" applyFont="1" applyFill="1" applyBorder="1" applyAlignment="1">
      <alignment horizontal="center"/>
    </xf>
    <xf numFmtId="0" fontId="39" fillId="30" borderId="21" xfId="41864" applyFont="1" applyFill="1" applyBorder="1" applyAlignment="1">
      <alignment horizontal="center" wrapText="1"/>
    </xf>
    <xf numFmtId="0" fontId="56" fillId="30" borderId="21" xfId="0" applyFont="1" applyFill="1" applyBorder="1" applyAlignment="1">
      <alignment horizontal="center"/>
    </xf>
    <xf numFmtId="0" fontId="0" fillId="31" borderId="22" xfId="0" applyFill="1" applyBorder="1" applyAlignment="1">
      <alignment horizontal="center" vertical="center"/>
    </xf>
    <xf numFmtId="0" fontId="0" fillId="30" borderId="32" xfId="0" applyFont="1" applyFill="1" applyBorder="1" applyAlignment="1">
      <alignment horizontal="center"/>
    </xf>
    <xf numFmtId="0" fontId="0" fillId="30" borderId="22" xfId="0" applyFill="1" applyBorder="1" applyAlignment="1">
      <alignment horizontal="center" vertical="center"/>
    </xf>
    <xf numFmtId="0" fontId="0" fillId="31" borderId="21" xfId="0" applyFont="1" applyFill="1" applyBorder="1" applyAlignment="1">
      <alignment horizontal="center"/>
    </xf>
    <xf numFmtId="0" fontId="56" fillId="31" borderId="21" xfId="0" applyFont="1" applyFill="1" applyBorder="1" applyAlignment="1">
      <alignment horizontal="center"/>
    </xf>
    <xf numFmtId="0" fontId="39" fillId="31" borderId="21" xfId="0" applyFont="1" applyFill="1" applyBorder="1" applyAlignment="1">
      <alignment horizontal="center"/>
    </xf>
    <xf numFmtId="0" fontId="0" fillId="35" borderId="21" xfId="0" applyFill="1" applyBorder="1"/>
    <xf numFmtId="0" fontId="0" fillId="30" borderId="21" xfId="0" applyFill="1" applyBorder="1" applyAlignment="1">
      <alignment horizontal="center" vertical="center" wrapText="1"/>
    </xf>
    <xf numFmtId="0" fontId="3" fillId="0" borderId="9" xfId="0" applyFont="1" applyBorder="1" applyAlignment="1"/>
    <xf numFmtId="0" fontId="3" fillId="38" borderId="7" xfId="0" applyFont="1" applyFill="1" applyBorder="1" applyAlignment="1">
      <alignment horizontal="center" vertical="center"/>
    </xf>
    <xf numFmtId="0" fontId="3" fillId="34" borderId="42" xfId="0" applyFont="1" applyFill="1" applyBorder="1" applyAlignment="1">
      <alignment horizontal="center" vertical="center"/>
    </xf>
    <xf numFmtId="0" fontId="3" fillId="34" borderId="7" xfId="0" applyFont="1" applyFill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0" fillId="34" borderId="21" xfId="0" applyFill="1" applyBorder="1"/>
    <xf numFmtId="0" fontId="0" fillId="34" borderId="0" xfId="0" applyFill="1"/>
    <xf numFmtId="0" fontId="6" fillId="31" borderId="21" xfId="0" applyFont="1" applyFill="1" applyBorder="1" applyAlignment="1">
      <alignment horizontal="center" vertical="center"/>
    </xf>
    <xf numFmtId="168" fontId="6" fillId="31" borderId="21" xfId="0" applyNumberFormat="1" applyFont="1" applyFill="1" applyBorder="1" applyAlignment="1">
      <alignment horizontal="center" vertical="center"/>
    </xf>
    <xf numFmtId="9" fontId="6" fillId="31" borderId="21" xfId="1" applyFont="1" applyFill="1" applyBorder="1" applyAlignment="1">
      <alignment horizontal="center" vertical="center"/>
    </xf>
    <xf numFmtId="14" fontId="6" fillId="31" borderId="21" xfId="0" applyNumberFormat="1" applyFont="1" applyFill="1" applyBorder="1" applyAlignment="1">
      <alignment horizontal="center" vertical="center"/>
    </xf>
    <xf numFmtId="0" fontId="6" fillId="31" borderId="0" xfId="0" applyFont="1" applyFill="1"/>
    <xf numFmtId="0" fontId="0" fillId="30" borderId="21" xfId="0" applyFill="1" applyBorder="1" applyAlignment="1">
      <alignment horizontal="center"/>
    </xf>
    <xf numFmtId="183" fontId="4" fillId="5" borderId="21" xfId="41863" applyNumberFormat="1" applyFont="1" applyFill="1" applyBorder="1" applyAlignment="1">
      <alignment horizontal="center" vertical="center"/>
    </xf>
    <xf numFmtId="168" fontId="59" fillId="0" borderId="21" xfId="0" applyNumberFormat="1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75" fontId="0" fillId="0" borderId="21" xfId="0" applyNumberFormat="1" applyFill="1" applyBorder="1" applyAlignment="1">
      <alignment horizontal="center" vertical="center"/>
    </xf>
    <xf numFmtId="0" fontId="0" fillId="37" borderId="21" xfId="0" applyFill="1" applyBorder="1"/>
    <xf numFmtId="2" fontId="2" fillId="33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6" fontId="60" fillId="3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3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3" fillId="7" borderId="33" xfId="0" applyNumberFormat="1" applyFont="1" applyFill="1" applyBorder="1" applyAlignment="1">
      <alignment horizontal="center" vertical="center"/>
    </xf>
    <xf numFmtId="166" fontId="13" fillId="7" borderId="34" xfId="0" applyNumberFormat="1" applyFont="1" applyFill="1" applyBorder="1" applyAlignment="1">
      <alignment horizontal="center" vertical="center"/>
    </xf>
    <xf numFmtId="166" fontId="13" fillId="7" borderId="35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8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79" fontId="44" fillId="0" borderId="38" xfId="0" applyNumberFormat="1" applyFont="1" applyBorder="1" applyAlignment="1">
      <alignment horizontal="center" vertical="center"/>
    </xf>
    <xf numFmtId="179" fontId="44" fillId="0" borderId="40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/>
    </xf>
    <xf numFmtId="177" fontId="3" fillId="0" borderId="41" xfId="0" applyNumberFormat="1" applyFont="1" applyBorder="1" applyAlignment="1">
      <alignment horizontal="center"/>
    </xf>
    <xf numFmtId="0" fontId="0" fillId="6" borderId="2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168" fontId="0" fillId="0" borderId="32" xfId="0" applyNumberForma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9" fontId="0" fillId="0" borderId="32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1904">
    <cellStyle name="20% - Énfasis1" xfId="41881" builtinId="30" customBuiltin="1"/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" xfId="41885" builtinId="34" customBuiltin="1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" xfId="41889" builtinId="38" customBuiltin="1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" xfId="41893" builtinId="42" customBuiltin="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" xfId="41897" builtinId="46" customBuiltin="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" xfId="41901" builtinId="50" customBuiltin="1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" xfId="41882" builtinId="31" customBuiltin="1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" xfId="41886" builtinId="35" customBuiltin="1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" xfId="41890" builtinId="39" customBuiltin="1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" xfId="41894" builtinId="43" customBuiltin="1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" xfId="41898" builtinId="47" customBuiltin="1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" xfId="41902" builtinId="51" customBuiltin="1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" xfId="41883" builtinId="32" customBuiltin="1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" xfId="41887" builtinId="36" customBuiltin="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" xfId="41891" builtinId="40" customBuiltin="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" xfId="41895" builtinId="44" customBuiltin="1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" xfId="41899" builtinId="48" customBuiltin="1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" xfId="41903" builtinId="52" customBuiltin="1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" xfId="41873" builtinId="22" customBuiltin="1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" xfId="41875" builtinId="23" customBuiltin="1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" xfId="41874" builtinId="24" customBuiltin="1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" xfId="41868" builtinId="19" customBuiltin="1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" xfId="41880" builtinId="29" customBuiltin="1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" xfId="41884" builtinId="33" customBuiltin="1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" xfId="41888" builtinId="37" customBuiltin="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" xfId="41892" builtinId="41" customBuiltin="1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" xfId="41896" builtinId="45" customBuiltin="1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" xfId="41900" builtinId="49" customBuiltin="1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" xfId="41871" builtinId="20" customBuiltin="1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" xfId="41869" builtinId="27" customBuiltin="1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" xfId="41863" builtinId="3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" xfId="41870" builtinId="28" customBuiltin="1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rmal_Hoja5" xfId="41864"/>
    <cellStyle name="Notas" xfId="41877" builtinId="10" customBuiltin="1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" xfId="1" builtinId="5"/>
    <cellStyle name="Porcentaje 2" xfId="35890"/>
    <cellStyle name="Porcentaje 3" xfId="35891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" xfId="41872" builtinId="21" customBuiltin="1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" xfId="41876" builtinId="11" customBuiltin="1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" xfId="41878" builtinId="53" customBuiltin="1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" xfId="41865" builtinId="15" customBuiltin="1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" xfId="41866" builtinId="17" customBuiltin="1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" xfId="41867" builtinId="18" customBuiltin="1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" xfId="41879" builtinId="25" customBuiltin="1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EA8AE"/>
  </sheetPr>
  <dimension ref="A1:P40"/>
  <sheetViews>
    <sheetView showGridLines="0" tabSelected="1" workbookViewId="0">
      <selection activeCell="J19" sqref="J19"/>
    </sheetView>
  </sheetViews>
  <sheetFormatPr baseColWidth="10" defaultRowHeight="15"/>
  <cols>
    <col min="2" max="2" width="21.5703125" customWidth="1"/>
    <col min="3" max="3" width="37.42578125" bestFit="1" customWidth="1"/>
    <col min="4" max="4" width="18.140625" customWidth="1"/>
    <col min="5" max="5" width="14.7109375" customWidth="1"/>
    <col min="6" max="6" width="16.28515625" customWidth="1"/>
    <col min="7" max="7" width="16.5703125" customWidth="1"/>
    <col min="8" max="8" width="12" bestFit="1" customWidth="1"/>
    <col min="9" max="9" width="14" customWidth="1"/>
    <col min="10" max="10" width="16.42578125" customWidth="1"/>
  </cols>
  <sheetData>
    <row r="1" spans="1:14">
      <c r="A1" s="3"/>
    </row>
    <row r="2" spans="1:14" ht="15.75" thickBot="1">
      <c r="A2" s="3"/>
    </row>
    <row r="3" spans="1:14">
      <c r="A3" s="4"/>
      <c r="B3" s="264" t="s">
        <v>413</v>
      </c>
      <c r="C3" s="265"/>
      <c r="D3" s="265"/>
      <c r="E3" s="265"/>
      <c r="F3" s="265"/>
      <c r="G3" s="265"/>
      <c r="H3" s="265"/>
      <c r="I3" s="266"/>
    </row>
    <row r="4" spans="1:14" ht="15.75" thickBot="1">
      <c r="A4" s="4"/>
      <c r="B4" s="267">
        <v>45005</v>
      </c>
      <c r="C4" s="268"/>
      <c r="D4" s="268"/>
      <c r="E4" s="268"/>
      <c r="F4" s="268"/>
      <c r="G4" s="268"/>
      <c r="H4" s="268"/>
      <c r="I4" s="269"/>
    </row>
    <row r="5" spans="1:14">
      <c r="B5" s="271" t="s">
        <v>31</v>
      </c>
      <c r="C5" s="271"/>
      <c r="D5" s="271"/>
      <c r="E5" s="271"/>
      <c r="F5" s="271"/>
      <c r="G5" s="271"/>
      <c r="H5" s="271"/>
      <c r="I5" s="271"/>
      <c r="L5" s="272" t="s">
        <v>451</v>
      </c>
      <c r="M5" s="272"/>
      <c r="N5" s="272"/>
    </row>
    <row r="6" spans="1:14">
      <c r="A6" s="4"/>
      <c r="B6" s="115" t="s">
        <v>0</v>
      </c>
      <c r="C6" s="115" t="s">
        <v>375</v>
      </c>
      <c r="D6" s="115" t="s">
        <v>376</v>
      </c>
      <c r="E6" s="115" t="s">
        <v>377</v>
      </c>
      <c r="F6" s="115" t="s">
        <v>378</v>
      </c>
      <c r="G6" s="115" t="s">
        <v>379</v>
      </c>
      <c r="H6" s="115" t="s">
        <v>380</v>
      </c>
      <c r="I6" s="115" t="s">
        <v>387</v>
      </c>
      <c r="L6" s="259" t="s">
        <v>452</v>
      </c>
      <c r="M6" s="259" t="s">
        <v>455</v>
      </c>
      <c r="N6" s="259" t="s">
        <v>453</v>
      </c>
    </row>
    <row r="7" spans="1:14">
      <c r="A7" s="4"/>
      <c r="B7" s="270" t="s">
        <v>385</v>
      </c>
      <c r="C7" s="18" t="s">
        <v>6</v>
      </c>
      <c r="D7" s="151">
        <f>+'Merluza del sur Artesanal X'!D25</f>
        <v>6163.9998999999989</v>
      </c>
      <c r="E7" s="152">
        <f>+'Merluza del sur Artesanal X'!E25</f>
        <v>-726.72900000000004</v>
      </c>
      <c r="F7" s="152">
        <f>D7+E7</f>
        <v>5437.2708999999986</v>
      </c>
      <c r="G7" s="152">
        <f>+'Merluza del sur Artesanal X'!G25</f>
        <v>1385.421</v>
      </c>
      <c r="H7" s="152">
        <f>F7-G7</f>
        <v>4051.8498999999983</v>
      </c>
      <c r="I7" s="93">
        <f>G7/F7</f>
        <v>0.25480080457275001</v>
      </c>
      <c r="L7" s="260">
        <v>189</v>
      </c>
      <c r="M7" s="260" t="s">
        <v>456</v>
      </c>
      <c r="N7" s="260">
        <v>5.8659999999999997</v>
      </c>
    </row>
    <row r="8" spans="1:14">
      <c r="A8" s="5"/>
      <c r="B8" s="270"/>
      <c r="C8" s="18" t="s">
        <v>7</v>
      </c>
      <c r="D8" s="151">
        <f>'Merluza del sur Artesanal XI'!F28+'Merluza del sur Artesanal XI'!F53+'Merluza del sur Artesanal XI'!F101+'Merluza del sur Artesanal XI'!F128</f>
        <v>3757.0000000000005</v>
      </c>
      <c r="E8" s="151">
        <f>'Merluza del sur Artesanal XI'!G28+'Merluza del sur Artesanal XI'!G53+'Merluza del sur Artesanal XI'!G101+'Merluza del sur Artesanal XI'!G128</f>
        <v>-2281.8540000000003</v>
      </c>
      <c r="F8" s="152">
        <f>D8+E8</f>
        <v>1475.1460000000002</v>
      </c>
      <c r="G8" s="152">
        <f>+'Merluza del sur Artesanal XI'!I28+'Merluza del sur Artesanal XI'!I53+'Merluza del sur Artesanal XI'!I101+'Merluza del sur Artesanal XI'!I128</f>
        <v>207.66524999999999</v>
      </c>
      <c r="H8" s="152">
        <f>F8-G8</f>
        <v>1267.4807500000002</v>
      </c>
      <c r="I8" s="93">
        <f>G8/F8</f>
        <v>0.14077606555554498</v>
      </c>
      <c r="L8" s="260">
        <v>289</v>
      </c>
      <c r="M8" s="260">
        <v>96962</v>
      </c>
      <c r="N8" s="260">
        <v>0.42699999999999999</v>
      </c>
    </row>
    <row r="9" spans="1:14">
      <c r="A9" s="6"/>
      <c r="B9" s="270"/>
      <c r="C9" s="18" t="s">
        <v>8</v>
      </c>
      <c r="D9" s="151">
        <f>'Merluza del sur Artesanal XII'!F141</f>
        <v>1709.9999279999977</v>
      </c>
      <c r="E9" s="151">
        <f>'Merluza del sur Artesanal XII'!G141</f>
        <v>-1684.3459999999977</v>
      </c>
      <c r="F9" s="152">
        <f>D9+E9</f>
        <v>25.653927999999951</v>
      </c>
      <c r="G9" s="152">
        <f>+'Merluza del sur Artesanal XII'!P141</f>
        <v>0</v>
      </c>
      <c r="H9" s="152">
        <f>F9-G9</f>
        <v>25.653927999999951</v>
      </c>
      <c r="I9" s="93">
        <f>G9/F9</f>
        <v>0</v>
      </c>
      <c r="L9" s="260">
        <v>288</v>
      </c>
      <c r="M9" s="260">
        <v>97116</v>
      </c>
      <c r="N9" s="260">
        <v>0.111</v>
      </c>
    </row>
    <row r="10" spans="1:14">
      <c r="A10" s="6"/>
      <c r="B10" s="270"/>
      <c r="C10" s="18" t="s">
        <v>276</v>
      </c>
      <c r="D10" s="151">
        <v>0</v>
      </c>
      <c r="E10" s="152">
        <f>N15</f>
        <v>6.403999999999999</v>
      </c>
      <c r="F10" s="152">
        <f>D10+E10</f>
        <v>6.403999999999999</v>
      </c>
      <c r="G10" s="152">
        <v>0</v>
      </c>
      <c r="H10" s="152">
        <f>F10-G10</f>
        <v>6.403999999999999</v>
      </c>
      <c r="I10" s="93">
        <v>0</v>
      </c>
      <c r="L10" s="260"/>
      <c r="M10" s="260"/>
      <c r="N10" s="260"/>
    </row>
    <row r="11" spans="1:14">
      <c r="A11" s="6"/>
      <c r="B11" s="270"/>
      <c r="C11" s="18" t="s">
        <v>288</v>
      </c>
      <c r="D11" s="151">
        <f>'Cesiones individuales'!E10</f>
        <v>0</v>
      </c>
      <c r="E11" s="152">
        <f>+'Cesiones individuales'!E10</f>
        <v>0</v>
      </c>
      <c r="F11" s="152">
        <f>+E11</f>
        <v>0</v>
      </c>
      <c r="G11" s="152">
        <f>'Cesiones individuales'!F10</f>
        <v>0</v>
      </c>
      <c r="H11" s="152">
        <f>'Cesiones individuales'!G10</f>
        <v>0</v>
      </c>
      <c r="I11" s="93" t="e">
        <f>'Cesiones individuales'!H10</f>
        <v>#DIV/0!</v>
      </c>
      <c r="L11" s="260"/>
      <c r="M11" s="260"/>
      <c r="N11" s="260"/>
    </row>
    <row r="12" spans="1:14">
      <c r="A12" s="4"/>
      <c r="B12" s="270"/>
      <c r="C12" s="74" t="s">
        <v>9</v>
      </c>
      <c r="D12" s="153">
        <f>SUM(D7:D9)</f>
        <v>11630.999827999996</v>
      </c>
      <c r="E12" s="154">
        <f>+E7+E8+E9+E10+E11</f>
        <v>-4686.5249999999978</v>
      </c>
      <c r="F12" s="152">
        <f>+D12+E12</f>
        <v>6944.4748279999985</v>
      </c>
      <c r="G12" s="152">
        <f>SUM(G7:G11)</f>
        <v>1593.0862500000001</v>
      </c>
      <c r="H12" s="152">
        <f>+F12-G12</f>
        <v>5351.3885779999982</v>
      </c>
      <c r="I12" s="93">
        <f>+G12/F12</f>
        <v>0.22940341630683211</v>
      </c>
      <c r="L12" s="260"/>
      <c r="M12" s="260"/>
      <c r="N12" s="260"/>
    </row>
    <row r="13" spans="1:14">
      <c r="A13" s="4"/>
      <c r="B13" s="270"/>
      <c r="C13" s="74" t="s">
        <v>10</v>
      </c>
      <c r="D13" s="110">
        <v>20</v>
      </c>
      <c r="E13" s="73">
        <v>0</v>
      </c>
      <c r="F13" s="73">
        <f>+D13+E13</f>
        <v>20</v>
      </c>
      <c r="G13" s="73"/>
      <c r="H13" s="73">
        <f>+F13-G13</f>
        <v>20</v>
      </c>
      <c r="I13" s="93">
        <f>+G13/F13</f>
        <v>0</v>
      </c>
      <c r="L13" s="260"/>
      <c r="M13" s="260"/>
      <c r="N13" s="260"/>
    </row>
    <row r="14" spans="1:14">
      <c r="A14" s="4"/>
      <c r="B14" s="270"/>
      <c r="C14" s="74" t="s">
        <v>11</v>
      </c>
      <c r="D14" s="111">
        <f>+D7+D8+D9+D13</f>
        <v>11650.999827999996</v>
      </c>
      <c r="E14" s="75">
        <f>+E7+E8+E9+E13</f>
        <v>-4692.9289999999983</v>
      </c>
      <c r="F14" s="75">
        <f>+D14+E14</f>
        <v>6958.0708279999981</v>
      </c>
      <c r="G14" s="73">
        <f>+G7+G8+G9+G13</f>
        <v>1593.0862500000001</v>
      </c>
      <c r="H14" s="75">
        <f>+F14-G14</f>
        <v>5364.9845779999978</v>
      </c>
      <c r="I14" s="121">
        <f>+G14/F14</f>
        <v>0.22895516435234547</v>
      </c>
      <c r="L14" s="260"/>
      <c r="M14" s="260"/>
      <c r="N14" s="260"/>
    </row>
    <row r="15" spans="1:14">
      <c r="A15" s="7"/>
      <c r="B15" s="270" t="s">
        <v>384</v>
      </c>
      <c r="C15" s="18" t="s">
        <v>12</v>
      </c>
      <c r="D15" s="110">
        <f>+'Merluza del sur LTP'!E22</f>
        <v>4738.0014300000003</v>
      </c>
      <c r="E15" s="73">
        <f>+'Merluza del sur LTP'!L22</f>
        <v>4686.5237999999999</v>
      </c>
      <c r="F15" s="73">
        <f>+'Merluza del sur LTP'!M22</f>
        <v>9424.5252299999993</v>
      </c>
      <c r="G15" s="73">
        <f>+'Merluza del sur LTP'!N22</f>
        <v>540.18317000000002</v>
      </c>
      <c r="H15" s="75">
        <f>'Merluza del sur LTP'!O22</f>
        <v>8884.342059999999</v>
      </c>
      <c r="I15" s="121">
        <f>+G15/F15</f>
        <v>5.7316751434915526E-2</v>
      </c>
      <c r="L15" s="273" t="s">
        <v>454</v>
      </c>
      <c r="M15" s="274"/>
      <c r="N15" s="98">
        <f>SUM(N7:N14)</f>
        <v>6.403999999999999</v>
      </c>
    </row>
    <row r="16" spans="1:14">
      <c r="A16" s="7"/>
      <c r="B16" s="270"/>
      <c r="C16" s="18" t="s">
        <v>13</v>
      </c>
      <c r="D16" s="110">
        <f>+'Merluza del sur LTP'!E38</f>
        <v>3028.9987800000004</v>
      </c>
      <c r="E16" s="73">
        <f>+'Merluza del sur LTP'!L38</f>
        <v>0</v>
      </c>
      <c r="F16" s="73">
        <f>+'Merluza del sur LTP'!M38</f>
        <v>3028.9987800000004</v>
      </c>
      <c r="G16" s="73">
        <f>+'Merluza del sur LTP'!N38</f>
        <v>107.789</v>
      </c>
      <c r="H16" s="75">
        <f>'Merluza del sur LTP'!O38</f>
        <v>2921.2097800000001</v>
      </c>
      <c r="I16" s="121">
        <f t="shared" ref="I16:I17" si="0">+G16/F16</f>
        <v>3.5585686171851143E-2</v>
      </c>
    </row>
    <row r="17" spans="1:16">
      <c r="A17" s="4"/>
      <c r="B17" s="270"/>
      <c r="C17" s="74" t="s">
        <v>14</v>
      </c>
      <c r="D17" s="111">
        <f>+D15+D16</f>
        <v>7767.0002100000002</v>
      </c>
      <c r="E17" s="75">
        <f>SUM(E15:E16)</f>
        <v>4686.5237999999999</v>
      </c>
      <c r="F17" s="75">
        <f>+D17+E17</f>
        <v>12453.524010000001</v>
      </c>
      <c r="G17" s="73">
        <f>SUM(G15:G16)</f>
        <v>647.97217000000001</v>
      </c>
      <c r="H17" s="75">
        <f t="shared" ref="H17" si="1">+F17-G17</f>
        <v>11805.55184</v>
      </c>
      <c r="I17" s="121">
        <f t="shared" si="0"/>
        <v>5.2031229833393956E-2</v>
      </c>
    </row>
    <row r="18" spans="1:16">
      <c r="A18" s="4"/>
      <c r="B18" s="270" t="s">
        <v>394</v>
      </c>
      <c r="C18" s="270"/>
      <c r="D18" s="153">
        <v>28</v>
      </c>
      <c r="E18" s="75"/>
      <c r="F18" s="75">
        <f>+D18+E18</f>
        <v>28</v>
      </c>
      <c r="G18" s="75">
        <v>0</v>
      </c>
      <c r="H18" s="75">
        <f>+F18-G18</f>
        <v>28</v>
      </c>
      <c r="I18" s="121">
        <f>+G18/F18</f>
        <v>0</v>
      </c>
    </row>
    <row r="19" spans="1:16">
      <c r="A19" s="4"/>
      <c r="B19" s="122" t="s">
        <v>15</v>
      </c>
      <c r="C19" s="122"/>
      <c r="D19" s="123">
        <f>+D14+D17+D18</f>
        <v>19446.000037999998</v>
      </c>
      <c r="E19" s="263">
        <f>E12+E17</f>
        <v>-1.199999997879786E-3</v>
      </c>
      <c r="F19" s="123">
        <f>+D19+E19</f>
        <v>19445.998838</v>
      </c>
      <c r="G19" s="124">
        <f>G7+G8+G9+G10+G11+G13+G15+G16+G18</f>
        <v>2241.0584200000003</v>
      </c>
      <c r="H19" s="123">
        <f>+F19+G19</f>
        <v>21687.057258000001</v>
      </c>
      <c r="I19" s="125">
        <f>G19/F19</f>
        <v>0.11524522029800197</v>
      </c>
    </row>
    <row r="21" spans="1:16">
      <c r="B21" s="1"/>
      <c r="C21" s="76">
        <f>0.02111*4738</f>
        <v>100.01918000000001</v>
      </c>
    </row>
    <row r="22" spans="1:16" ht="15.75" thickBot="1">
      <c r="F22" s="2"/>
    </row>
    <row r="23" spans="1:16">
      <c r="A23" s="4"/>
      <c r="B23" s="275" t="s">
        <v>414</v>
      </c>
      <c r="C23" s="276"/>
      <c r="D23" s="276"/>
      <c r="E23" s="276"/>
      <c r="F23" s="276"/>
      <c r="G23" s="276"/>
      <c r="H23" s="276"/>
      <c r="I23" s="276"/>
      <c r="J23" s="277"/>
      <c r="P23" s="76"/>
    </row>
    <row r="24" spans="1:16" ht="15.75" thickBot="1">
      <c r="A24" s="4"/>
      <c r="B24" s="278">
        <f>+B4</f>
        <v>45005</v>
      </c>
      <c r="C24" s="279"/>
      <c r="D24" s="279"/>
      <c r="E24" s="279"/>
      <c r="F24" s="279"/>
      <c r="G24" s="279"/>
      <c r="H24" s="279"/>
      <c r="I24" s="279"/>
      <c r="J24" s="280"/>
    </row>
    <row r="25" spans="1:16">
      <c r="B25" s="284" t="s">
        <v>31</v>
      </c>
      <c r="C25" s="284"/>
      <c r="D25" s="284"/>
      <c r="E25" s="284"/>
      <c r="F25" s="284"/>
      <c r="G25" s="284"/>
      <c r="H25" s="284"/>
      <c r="I25" s="284"/>
      <c r="J25" s="284"/>
    </row>
    <row r="27" spans="1:16" ht="15" customHeight="1">
      <c r="A27" s="4"/>
      <c r="B27" s="282" t="s">
        <v>381</v>
      </c>
      <c r="C27" s="282" t="s">
        <v>382</v>
      </c>
      <c r="D27" s="282" t="s">
        <v>376</v>
      </c>
      <c r="E27" s="282" t="s">
        <v>383</v>
      </c>
      <c r="F27" s="282"/>
      <c r="G27" s="282" t="s">
        <v>386</v>
      </c>
      <c r="H27" s="282" t="s">
        <v>380</v>
      </c>
      <c r="I27" s="282" t="s">
        <v>387</v>
      </c>
      <c r="J27" s="282" t="s">
        <v>388</v>
      </c>
    </row>
    <row r="28" spans="1:16">
      <c r="A28" s="4"/>
      <c r="B28" s="282"/>
      <c r="C28" s="282"/>
      <c r="D28" s="282"/>
      <c r="E28" s="115" t="s">
        <v>384</v>
      </c>
      <c r="F28" s="115" t="s">
        <v>385</v>
      </c>
      <c r="G28" s="282"/>
      <c r="H28" s="282"/>
      <c r="I28" s="282"/>
      <c r="J28" s="282"/>
    </row>
    <row r="29" spans="1:16">
      <c r="A29" s="4"/>
      <c r="B29" s="283" t="s">
        <v>393</v>
      </c>
      <c r="C29" s="37" t="s">
        <v>390</v>
      </c>
      <c r="D29" s="112"/>
      <c r="E29" s="161"/>
      <c r="F29" s="161"/>
      <c r="G29" s="34">
        <f>+E29+F29</f>
        <v>0</v>
      </c>
      <c r="H29" s="35">
        <f>+D29-G29</f>
        <v>0</v>
      </c>
      <c r="I29" s="36" t="e">
        <f>+G29/D29</f>
        <v>#DIV/0!</v>
      </c>
      <c r="J29" s="116" t="s">
        <v>19</v>
      </c>
    </row>
    <row r="30" spans="1:16">
      <c r="A30" s="4"/>
      <c r="B30" s="283"/>
      <c r="C30" s="38" t="s">
        <v>391</v>
      </c>
      <c r="D30" s="112"/>
      <c r="E30" s="161"/>
      <c r="F30" s="161"/>
      <c r="G30" s="33">
        <f>+E30+F30</f>
        <v>0</v>
      </c>
      <c r="H30" s="35">
        <f>+D30-G30</f>
        <v>0</v>
      </c>
      <c r="I30" s="39" t="e">
        <f>+G30/D30</f>
        <v>#DIV/0!</v>
      </c>
      <c r="J30" s="116" t="s">
        <v>19</v>
      </c>
    </row>
    <row r="31" spans="1:16">
      <c r="B31" s="281" t="s">
        <v>20</v>
      </c>
      <c r="C31" s="281"/>
      <c r="D31" s="117">
        <f>SUM(D29:D30)</f>
        <v>0</v>
      </c>
      <c r="E31" s="118">
        <f>SUM(E29:E30)</f>
        <v>0</v>
      </c>
      <c r="F31" s="118">
        <f>SUM(F29:F30)</f>
        <v>0</v>
      </c>
      <c r="G31" s="118">
        <f>+E31+F31</f>
        <v>0</v>
      </c>
      <c r="H31" s="118">
        <f>+D31-G31</f>
        <v>0</v>
      </c>
      <c r="I31" s="119" t="e">
        <f>+G31/D31</f>
        <v>#DIV/0!</v>
      </c>
      <c r="J31" s="120" t="s">
        <v>19</v>
      </c>
    </row>
    <row r="34" spans="2:3">
      <c r="B34" s="32" t="s">
        <v>261</v>
      </c>
    </row>
    <row r="36" spans="2:3">
      <c r="B36" s="1" t="s">
        <v>444</v>
      </c>
    </row>
    <row r="38" spans="2:3">
      <c r="C38" s="76"/>
    </row>
    <row r="40" spans="2:3">
      <c r="C40" s="76"/>
    </row>
  </sheetData>
  <mergeCells count="21">
    <mergeCell ref="L5:N5"/>
    <mergeCell ref="L15:M15"/>
    <mergeCell ref="B23:J23"/>
    <mergeCell ref="B24:J24"/>
    <mergeCell ref="B31:C31"/>
    <mergeCell ref="J27:J28"/>
    <mergeCell ref="B29:B30"/>
    <mergeCell ref="B27:B28"/>
    <mergeCell ref="C27:C28"/>
    <mergeCell ref="D27:D28"/>
    <mergeCell ref="E27:F27"/>
    <mergeCell ref="G27:G28"/>
    <mergeCell ref="H27:H28"/>
    <mergeCell ref="I27:I28"/>
    <mergeCell ref="B25:J25"/>
    <mergeCell ref="B3:I3"/>
    <mergeCell ref="B4:I4"/>
    <mergeCell ref="B7:B14"/>
    <mergeCell ref="B15:B17"/>
    <mergeCell ref="B18:C18"/>
    <mergeCell ref="B5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P28"/>
  <sheetViews>
    <sheetView showGridLines="0" zoomScaleNormal="100" workbookViewId="0">
      <selection activeCell="H32" sqref="H32"/>
    </sheetView>
  </sheetViews>
  <sheetFormatPr baseColWidth="10" defaultRowHeight="15"/>
  <cols>
    <col min="1" max="1" width="3.7109375" customWidth="1"/>
    <col min="2" max="2" width="13.28515625" bestFit="1" customWidth="1"/>
    <col min="3" max="3" width="11.5703125" customWidth="1"/>
    <col min="4" max="4" width="22.85546875" customWidth="1"/>
    <col min="5" max="5" width="15" customWidth="1"/>
    <col min="6" max="6" width="16.5703125" customWidth="1"/>
    <col min="9" max="9" width="14.28515625" customWidth="1"/>
    <col min="10" max="10" width="13.140625" bestFit="1" customWidth="1"/>
  </cols>
  <sheetData>
    <row r="1" spans="2:13" ht="15.75" thickBot="1"/>
    <row r="2" spans="2:13" ht="18.75">
      <c r="B2" s="288" t="s">
        <v>416</v>
      </c>
      <c r="C2" s="289"/>
      <c r="D2" s="289"/>
      <c r="E2" s="289"/>
      <c r="F2" s="289"/>
      <c r="G2" s="289"/>
      <c r="H2" s="289"/>
      <c r="I2" s="289"/>
      <c r="J2" s="290"/>
      <c r="K2" s="57"/>
      <c r="L2" s="57"/>
      <c r="M2" s="57"/>
    </row>
    <row r="3" spans="2:13" ht="19.5" thickBot="1">
      <c r="B3" s="291">
        <f>+'Resumen Cuota Global'!B4</f>
        <v>45005</v>
      </c>
      <c r="C3" s="292"/>
      <c r="D3" s="292"/>
      <c r="E3" s="292"/>
      <c r="F3" s="292"/>
      <c r="G3" s="292"/>
      <c r="H3" s="292"/>
      <c r="I3" s="292"/>
      <c r="J3" s="293"/>
      <c r="K3" s="57"/>
      <c r="L3" s="57"/>
      <c r="M3" s="57"/>
    </row>
    <row r="4" spans="2:13" ht="15.75">
      <c r="B4" s="294" t="s">
        <v>31</v>
      </c>
      <c r="C4" s="294"/>
      <c r="D4" s="294"/>
      <c r="E4" s="294"/>
      <c r="F4" s="294"/>
      <c r="G4" s="294"/>
      <c r="H4" s="294"/>
      <c r="I4" s="294"/>
      <c r="J4" s="294"/>
      <c r="K4" s="58"/>
      <c r="L4" s="58"/>
      <c r="M4" s="58"/>
    </row>
    <row r="5" spans="2:13" ht="15.75">
      <c r="B5" s="287" t="s">
        <v>179</v>
      </c>
      <c r="C5" s="287"/>
      <c r="D5" s="287"/>
      <c r="E5" s="26"/>
      <c r="F5" s="26"/>
      <c r="G5" s="26"/>
      <c r="H5" s="26"/>
      <c r="I5" s="26"/>
      <c r="J5" s="26"/>
      <c r="K5" s="26"/>
      <c r="L5" s="26"/>
      <c r="M5" s="26"/>
    </row>
    <row r="6" spans="2:13" ht="15.7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>
      <c r="B7" s="27" t="s">
        <v>392</v>
      </c>
      <c r="C7" s="27" t="s">
        <v>192</v>
      </c>
      <c r="D7" s="27" t="s">
        <v>376</v>
      </c>
      <c r="E7" s="27" t="s">
        <v>377</v>
      </c>
      <c r="F7" s="27" t="s">
        <v>378</v>
      </c>
      <c r="G7" s="27" t="s">
        <v>379</v>
      </c>
      <c r="H7" s="27" t="s">
        <v>380</v>
      </c>
      <c r="I7" s="27" t="s">
        <v>387</v>
      </c>
      <c r="J7" s="27" t="s">
        <v>389</v>
      </c>
    </row>
    <row r="8" spans="2:13">
      <c r="B8" s="108" t="s">
        <v>164</v>
      </c>
      <c r="C8" s="108" t="s">
        <v>25</v>
      </c>
      <c r="D8" s="146">
        <v>238.387</v>
      </c>
      <c r="E8" s="148"/>
      <c r="F8" s="133">
        <f>+D8+E8</f>
        <v>238.387</v>
      </c>
      <c r="G8" s="157">
        <v>33.451000000000001</v>
      </c>
      <c r="H8" s="133">
        <f>+F8-G8</f>
        <v>204.93600000000001</v>
      </c>
      <c r="I8" s="81">
        <f>+G8/F8</f>
        <v>0.14032224911593333</v>
      </c>
      <c r="J8" s="80" t="s">
        <v>19</v>
      </c>
    </row>
    <row r="9" spans="2:13">
      <c r="B9" s="108" t="s">
        <v>165</v>
      </c>
      <c r="C9" s="108" t="s">
        <v>25</v>
      </c>
      <c r="D9" s="146">
        <v>652.11099999999999</v>
      </c>
      <c r="E9" s="78">
        <v>-242</v>
      </c>
      <c r="F9" s="133">
        <f>+D9+E9</f>
        <v>410.11099999999999</v>
      </c>
      <c r="G9" s="157">
        <v>129.94999999999999</v>
      </c>
      <c r="H9" s="133">
        <f t="shared" ref="H9:H22" si="0">+F9-G9</f>
        <v>280.161</v>
      </c>
      <c r="I9" s="81">
        <f t="shared" ref="I9:I22" si="1">+G9/F9</f>
        <v>0.31686543399226064</v>
      </c>
      <c r="J9" s="80" t="s">
        <v>19</v>
      </c>
    </row>
    <row r="10" spans="2:13">
      <c r="B10" s="108" t="s">
        <v>166</v>
      </c>
      <c r="C10" s="108" t="s">
        <v>25</v>
      </c>
      <c r="D10" s="146">
        <v>205.72800000000001</v>
      </c>
      <c r="E10" s="78"/>
      <c r="F10" s="133">
        <f>+D10+E10</f>
        <v>205.72800000000001</v>
      </c>
      <c r="G10" s="157">
        <v>60.284999999999997</v>
      </c>
      <c r="H10" s="133">
        <f t="shared" si="0"/>
        <v>145.44300000000001</v>
      </c>
      <c r="I10" s="81">
        <f t="shared" si="1"/>
        <v>0.29303254783014465</v>
      </c>
      <c r="J10" s="80" t="s">
        <v>19</v>
      </c>
    </row>
    <row r="11" spans="2:13">
      <c r="B11" s="108" t="s">
        <v>167</v>
      </c>
      <c r="C11" s="108" t="s">
        <v>25</v>
      </c>
      <c r="D11" s="146">
        <v>38.308999999999997</v>
      </c>
      <c r="E11" s="78"/>
      <c r="F11" s="133">
        <f t="shared" ref="F11:F24" si="2">+D11+E11</f>
        <v>38.308999999999997</v>
      </c>
      <c r="G11" s="157">
        <v>4.2130000000000001</v>
      </c>
      <c r="H11" s="133">
        <f t="shared" si="0"/>
        <v>34.095999999999997</v>
      </c>
      <c r="I11" s="81">
        <f t="shared" si="1"/>
        <v>0.10997415750867943</v>
      </c>
      <c r="J11" s="80" t="s">
        <v>19</v>
      </c>
    </row>
    <row r="12" spans="2:13">
      <c r="B12" s="108" t="s">
        <v>447</v>
      </c>
      <c r="C12" s="108" t="s">
        <v>25</v>
      </c>
      <c r="D12" s="146">
        <v>121.985</v>
      </c>
      <c r="E12" s="155">
        <f>-95</f>
        <v>-95</v>
      </c>
      <c r="F12" s="261">
        <f t="shared" si="2"/>
        <v>26.984999999999999</v>
      </c>
      <c r="G12" s="157">
        <v>0</v>
      </c>
      <c r="H12" s="261">
        <f t="shared" si="0"/>
        <v>26.984999999999999</v>
      </c>
      <c r="I12" s="81">
        <f t="shared" si="1"/>
        <v>0</v>
      </c>
      <c r="J12" s="149" t="s">
        <v>19</v>
      </c>
    </row>
    <row r="13" spans="2:13">
      <c r="B13" s="108" t="s">
        <v>168</v>
      </c>
      <c r="C13" s="108" t="s">
        <v>25</v>
      </c>
      <c r="D13" s="146">
        <v>233.25890000000001</v>
      </c>
      <c r="E13" s="78"/>
      <c r="F13" s="133">
        <f t="shared" si="2"/>
        <v>233.25890000000001</v>
      </c>
      <c r="G13" s="157">
        <v>25.414000000000001</v>
      </c>
      <c r="H13" s="133">
        <f t="shared" si="0"/>
        <v>207.8449</v>
      </c>
      <c r="I13" s="81">
        <f t="shared" si="1"/>
        <v>0.10895189851276843</v>
      </c>
      <c r="J13" s="80" t="s">
        <v>19</v>
      </c>
    </row>
    <row r="14" spans="2:13">
      <c r="B14" s="108" t="s">
        <v>169</v>
      </c>
      <c r="C14" s="108" t="s">
        <v>25</v>
      </c>
      <c r="D14" s="146">
        <v>571.58399999999995</v>
      </c>
      <c r="E14" s="78"/>
      <c r="F14" s="133">
        <f t="shared" si="2"/>
        <v>571.58399999999995</v>
      </c>
      <c r="G14" s="157">
        <v>103.87</v>
      </c>
      <c r="H14" s="133">
        <f t="shared" si="0"/>
        <v>467.71399999999994</v>
      </c>
      <c r="I14" s="81">
        <f t="shared" si="1"/>
        <v>0.18172307132459972</v>
      </c>
      <c r="J14" s="127" t="s">
        <v>19</v>
      </c>
    </row>
    <row r="15" spans="2:13">
      <c r="B15" s="108" t="s">
        <v>170</v>
      </c>
      <c r="C15" s="108" t="s">
        <v>25</v>
      </c>
      <c r="D15" s="146">
        <v>208.63800000000001</v>
      </c>
      <c r="E15" s="78"/>
      <c r="F15" s="133">
        <f t="shared" si="2"/>
        <v>208.63800000000001</v>
      </c>
      <c r="G15" s="157">
        <v>83.43</v>
      </c>
      <c r="H15" s="133">
        <f t="shared" si="0"/>
        <v>125.208</v>
      </c>
      <c r="I15" s="81">
        <f t="shared" si="1"/>
        <v>0.39987921663359505</v>
      </c>
      <c r="J15" s="80" t="s">
        <v>19</v>
      </c>
    </row>
    <row r="16" spans="2:13">
      <c r="B16" s="108" t="s">
        <v>171</v>
      </c>
      <c r="C16" s="108" t="s">
        <v>25</v>
      </c>
      <c r="D16" s="146">
        <v>164.73400000000001</v>
      </c>
      <c r="E16" s="78"/>
      <c r="F16" s="133">
        <f t="shared" si="2"/>
        <v>164.73400000000001</v>
      </c>
      <c r="G16" s="157">
        <v>136.93799999999999</v>
      </c>
      <c r="H16" s="133">
        <f t="shared" si="0"/>
        <v>27.796000000000021</v>
      </c>
      <c r="I16" s="81">
        <f t="shared" si="1"/>
        <v>0.83126737649786919</v>
      </c>
      <c r="J16" s="127">
        <v>44974</v>
      </c>
    </row>
    <row r="17" spans="2:16">
      <c r="B17" s="108" t="s">
        <v>172</v>
      </c>
      <c r="C17" s="108" t="s">
        <v>25</v>
      </c>
      <c r="D17" s="146">
        <v>1925.9880000000001</v>
      </c>
      <c r="E17" s="78"/>
      <c r="F17" s="133">
        <f t="shared" si="2"/>
        <v>1925.9880000000001</v>
      </c>
      <c r="G17" s="157">
        <v>451.00900000000001</v>
      </c>
      <c r="H17" s="133">
        <f t="shared" si="0"/>
        <v>1474.979</v>
      </c>
      <c r="I17" s="81">
        <f t="shared" si="1"/>
        <v>0.23417020251424203</v>
      </c>
      <c r="J17" s="80" t="s">
        <v>19</v>
      </c>
      <c r="P17" s="54"/>
    </row>
    <row r="18" spans="2:16">
      <c r="B18" s="108" t="s">
        <v>173</v>
      </c>
      <c r="C18" s="108" t="s">
        <v>25</v>
      </c>
      <c r="D18" s="146">
        <v>121.764</v>
      </c>
      <c r="E18" s="78">
        <v>-101.729</v>
      </c>
      <c r="F18" s="133">
        <f t="shared" si="2"/>
        <v>20.034999999999997</v>
      </c>
      <c r="G18" s="157">
        <v>9.3719999999999999</v>
      </c>
      <c r="H18" s="133">
        <f t="shared" si="0"/>
        <v>10.662999999999997</v>
      </c>
      <c r="I18" s="81">
        <f t="shared" si="1"/>
        <v>0.46778138258048424</v>
      </c>
      <c r="J18" s="80" t="s">
        <v>19</v>
      </c>
    </row>
    <row r="19" spans="2:16">
      <c r="B19" s="108" t="s">
        <v>174</v>
      </c>
      <c r="C19" s="108" t="s">
        <v>25</v>
      </c>
      <c r="D19" s="146">
        <v>388.54399999999998</v>
      </c>
      <c r="E19" s="258"/>
      <c r="F19" s="133">
        <f t="shared" si="2"/>
        <v>388.54399999999998</v>
      </c>
      <c r="G19" s="157">
        <v>19.123999999999999</v>
      </c>
      <c r="H19" s="133">
        <f t="shared" si="0"/>
        <v>369.41999999999996</v>
      </c>
      <c r="I19" s="81">
        <f t="shared" si="1"/>
        <v>4.9219650798879917E-2</v>
      </c>
      <c r="J19" s="80" t="s">
        <v>19</v>
      </c>
    </row>
    <row r="20" spans="2:16">
      <c r="B20" s="108" t="s">
        <v>175</v>
      </c>
      <c r="C20" s="108" t="s">
        <v>25</v>
      </c>
      <c r="D20" s="146">
        <v>424.16800000000001</v>
      </c>
      <c r="E20" s="148">
        <v>-288</v>
      </c>
      <c r="F20" s="133">
        <f t="shared" si="2"/>
        <v>136.16800000000001</v>
      </c>
      <c r="G20" s="157">
        <v>118.667</v>
      </c>
      <c r="H20" s="133">
        <f t="shared" si="0"/>
        <v>17.501000000000005</v>
      </c>
      <c r="I20" s="81">
        <f t="shared" si="1"/>
        <v>0.87147494271781911</v>
      </c>
      <c r="J20" s="80" t="s">
        <v>19</v>
      </c>
    </row>
    <row r="21" spans="2:16">
      <c r="B21" s="108" t="s">
        <v>176</v>
      </c>
      <c r="C21" s="108" t="s">
        <v>25</v>
      </c>
      <c r="D21" s="146">
        <v>414.35500000000002</v>
      </c>
      <c r="E21" s="78"/>
      <c r="F21" s="133">
        <f t="shared" si="2"/>
        <v>414.35500000000002</v>
      </c>
      <c r="G21" s="157">
        <v>121.506</v>
      </c>
      <c r="H21" s="133">
        <f t="shared" si="0"/>
        <v>292.84900000000005</v>
      </c>
      <c r="I21" s="81">
        <f t="shared" si="1"/>
        <v>0.29324130274764393</v>
      </c>
      <c r="J21" s="80" t="s">
        <v>19</v>
      </c>
    </row>
    <row r="22" spans="2:16">
      <c r="B22" s="108" t="s">
        <v>177</v>
      </c>
      <c r="C22" s="108" t="s">
        <v>25</v>
      </c>
      <c r="D22" s="146">
        <v>333.505</v>
      </c>
      <c r="E22" s="78"/>
      <c r="F22" s="133">
        <f t="shared" si="2"/>
        <v>333.505</v>
      </c>
      <c r="G22" s="157">
        <v>27.664000000000001</v>
      </c>
      <c r="H22" s="133">
        <f t="shared" si="0"/>
        <v>305.84100000000001</v>
      </c>
      <c r="I22" s="81">
        <f t="shared" si="1"/>
        <v>8.2949281120223095E-2</v>
      </c>
      <c r="J22" s="80" t="s">
        <v>19</v>
      </c>
    </row>
    <row r="23" spans="2:16">
      <c r="B23" s="108" t="s">
        <v>445</v>
      </c>
      <c r="C23" s="108" t="s">
        <v>25</v>
      </c>
      <c r="D23" s="146">
        <v>76.105999999999995</v>
      </c>
      <c r="E23" s="155"/>
      <c r="F23" s="261">
        <f t="shared" si="2"/>
        <v>76.105999999999995</v>
      </c>
      <c r="G23" s="157">
        <v>0</v>
      </c>
      <c r="H23" s="261">
        <f t="shared" ref="H23" si="3">+F23-G23</f>
        <v>76.105999999999995</v>
      </c>
      <c r="I23" s="81">
        <f t="shared" ref="I23" si="4">+G23/F23</f>
        <v>0</v>
      </c>
      <c r="J23" s="149" t="s">
        <v>19</v>
      </c>
    </row>
    <row r="24" spans="2:16">
      <c r="B24" s="108" t="s">
        <v>178</v>
      </c>
      <c r="C24" s="108" t="s">
        <v>25</v>
      </c>
      <c r="D24" s="146">
        <v>44.835000000000001</v>
      </c>
      <c r="E24" s="78"/>
      <c r="F24" s="133">
        <f t="shared" si="2"/>
        <v>44.835000000000001</v>
      </c>
      <c r="G24" s="157">
        <v>60.527999999999992</v>
      </c>
      <c r="H24" s="133">
        <f>+F24-G24</f>
        <v>-15.692999999999991</v>
      </c>
      <c r="I24" s="81">
        <f>+G24/F24</f>
        <v>1.3500167280026762</v>
      </c>
      <c r="J24" s="127">
        <v>44936</v>
      </c>
    </row>
    <row r="25" spans="2:16">
      <c r="B25" s="286" t="s">
        <v>28</v>
      </c>
      <c r="C25" s="286"/>
      <c r="D25" s="147">
        <f>SUM(D8:D24)</f>
        <v>6163.9998999999989</v>
      </c>
      <c r="E25" s="134">
        <f>SUM(E8:E24)</f>
        <v>-726.72900000000004</v>
      </c>
      <c r="F25" s="134">
        <f>+D25+E25</f>
        <v>5437.2708999999986</v>
      </c>
      <c r="G25" s="134">
        <f>SUM(G8:G24)</f>
        <v>1385.421</v>
      </c>
      <c r="H25" s="134">
        <f>+F25-G25</f>
        <v>4051.8498999999983</v>
      </c>
      <c r="I25" s="135">
        <f>+G25/F25</f>
        <v>0.25480080457275001</v>
      </c>
      <c r="J25" s="136" t="s">
        <v>19</v>
      </c>
    </row>
    <row r="27" spans="2:16">
      <c r="B27" s="285" t="s">
        <v>450</v>
      </c>
      <c r="C27" s="285"/>
    </row>
    <row r="28" spans="2:16">
      <c r="D28" s="76"/>
    </row>
  </sheetData>
  <mergeCells count="6">
    <mergeCell ref="B27:C27"/>
    <mergeCell ref="B25:C25"/>
    <mergeCell ref="B5:D5"/>
    <mergeCell ref="B2:J2"/>
    <mergeCell ref="B3:J3"/>
    <mergeCell ref="B4:J4"/>
  </mergeCells>
  <conditionalFormatting sqref="I8:I24">
    <cfRule type="cellIs" dxfId="6" priority="4" operator="greaterThan">
      <formula>0.9</formula>
    </cfRule>
  </conditionalFormatting>
  <conditionalFormatting sqref="H8:H24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L136"/>
  <sheetViews>
    <sheetView showGridLines="0" zoomScaleNormal="100" workbookViewId="0">
      <selection activeCell="C14" sqref="C14"/>
    </sheetView>
  </sheetViews>
  <sheetFormatPr baseColWidth="10" defaultRowHeight="15"/>
  <cols>
    <col min="1" max="1" width="3" customWidth="1"/>
    <col min="2" max="2" width="15.85546875" customWidth="1"/>
    <col min="3" max="3" width="99.42578125" customWidth="1"/>
    <col min="4" max="4" width="13.140625" bestFit="1" customWidth="1"/>
    <col min="5" max="5" width="13.42578125" hidden="1" customWidth="1"/>
    <col min="6" max="6" width="14.7109375" customWidth="1"/>
    <col min="7" max="7" width="15" customWidth="1"/>
    <col min="8" max="8" width="13.28515625" bestFit="1" customWidth="1"/>
    <col min="9" max="9" width="15.28515625" customWidth="1"/>
    <col min="10" max="10" width="13.28515625" bestFit="1" customWidth="1"/>
    <col min="11" max="11" width="12.42578125" bestFit="1" customWidth="1"/>
    <col min="12" max="12" width="11.28515625" style="63" bestFit="1" customWidth="1"/>
  </cols>
  <sheetData>
    <row r="1" spans="2:12" ht="15.75" thickBot="1"/>
    <row r="2" spans="2:12" ht="18.75">
      <c r="B2" s="288" t="s">
        <v>415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2:12" ht="19.5" thickBot="1">
      <c r="B3" s="297">
        <f>+'Resumen Cuota Global'!B4</f>
        <v>45005</v>
      </c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2:12" ht="15.75">
      <c r="B4" s="294" t="s">
        <v>31</v>
      </c>
      <c r="C4" s="294"/>
      <c r="D4" s="296"/>
      <c r="E4" s="296"/>
      <c r="F4" s="296"/>
      <c r="G4" s="296"/>
      <c r="H4" s="296"/>
      <c r="I4" s="296"/>
      <c r="J4" s="296"/>
      <c r="K4" s="296"/>
      <c r="L4" s="296"/>
    </row>
    <row r="5" spans="2:12" ht="15.75">
      <c r="B5" s="287" t="s">
        <v>179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2:12" ht="15.75" hidden="1">
      <c r="B6" s="25"/>
      <c r="C6" s="25"/>
      <c r="D6" s="26"/>
      <c r="E6" s="56">
        <v>3757</v>
      </c>
      <c r="F6" s="26"/>
      <c r="G6" s="26"/>
      <c r="H6" s="26"/>
      <c r="I6" s="26"/>
      <c r="J6" s="26"/>
      <c r="K6" s="26"/>
      <c r="L6" s="26"/>
    </row>
    <row r="7" spans="2:12" ht="30">
      <c r="B7" s="27" t="s">
        <v>161</v>
      </c>
      <c r="C7" s="27" t="s">
        <v>180</v>
      </c>
      <c r="D7" s="27" t="s">
        <v>162</v>
      </c>
      <c r="E7" s="55" t="s">
        <v>279</v>
      </c>
      <c r="F7" s="247" t="s">
        <v>443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163</v>
      </c>
      <c r="L7" s="27" t="s">
        <v>18</v>
      </c>
    </row>
    <row r="8" spans="2:12" ht="15" customHeight="1">
      <c r="B8" s="295" t="s">
        <v>264</v>
      </c>
      <c r="C8" s="17" t="s">
        <v>334</v>
      </c>
      <c r="D8" s="67" t="s">
        <v>25</v>
      </c>
      <c r="E8" s="67">
        <v>8.4828709999999995E-3</v>
      </c>
      <c r="F8" s="126">
        <v>31.87</v>
      </c>
      <c r="G8" s="67">
        <v>-5.8659999999999997</v>
      </c>
      <c r="H8" s="126">
        <f>+F8+G8</f>
        <v>26.004000000000001</v>
      </c>
      <c r="I8" s="162">
        <v>6.7776600000000009</v>
      </c>
      <c r="J8" s="126">
        <f>+H8-I8</f>
        <v>19.22634</v>
      </c>
      <c r="K8" s="99">
        <f>+I8/H8</f>
        <v>0.26063913244116294</v>
      </c>
      <c r="L8" s="66" t="s">
        <v>19</v>
      </c>
    </row>
    <row r="9" spans="2:12">
      <c r="B9" s="295"/>
      <c r="C9" s="17" t="s">
        <v>335</v>
      </c>
      <c r="D9" s="67" t="s">
        <v>25</v>
      </c>
      <c r="E9" s="67">
        <v>1.3976875E-2</v>
      </c>
      <c r="F9" s="126">
        <v>52.511000000000003</v>
      </c>
      <c r="G9" s="67"/>
      <c r="H9" s="126">
        <f>+F9+G9</f>
        <v>52.511000000000003</v>
      </c>
      <c r="I9" s="162">
        <v>7.7133900000000004</v>
      </c>
      <c r="J9" s="126">
        <f t="shared" ref="J9:J26" si="0">+H9-I9</f>
        <v>44.797610000000006</v>
      </c>
      <c r="K9" s="99">
        <f t="shared" ref="K9:K26" si="1">+I9/H9</f>
        <v>0.14689093713698081</v>
      </c>
      <c r="L9" s="66" t="s">
        <v>19</v>
      </c>
    </row>
    <row r="10" spans="2:12">
      <c r="B10" s="295"/>
      <c r="C10" s="17" t="s">
        <v>336</v>
      </c>
      <c r="D10" s="67" t="s">
        <v>25</v>
      </c>
      <c r="E10" s="67">
        <v>8.1543109999999992E-3</v>
      </c>
      <c r="F10" s="126">
        <v>30.635999999999999</v>
      </c>
      <c r="G10" s="67"/>
      <c r="H10" s="126">
        <f t="shared" ref="H10:H26" si="2">+F10+G10</f>
        <v>30.635999999999999</v>
      </c>
      <c r="I10" s="162">
        <v>7.4747399999999997</v>
      </c>
      <c r="J10" s="126">
        <f t="shared" si="0"/>
        <v>23.161259999999999</v>
      </c>
      <c r="K10" s="99">
        <f t="shared" si="1"/>
        <v>0.2439855072463768</v>
      </c>
      <c r="L10" s="66" t="s">
        <v>19</v>
      </c>
    </row>
    <row r="11" spans="2:12">
      <c r="B11" s="295"/>
      <c r="C11" s="17" t="s">
        <v>337</v>
      </c>
      <c r="D11" s="67" t="s">
        <v>25</v>
      </c>
      <c r="E11" s="67">
        <v>1.3238087000000001E-2</v>
      </c>
      <c r="F11" s="126">
        <v>49.734999999999999</v>
      </c>
      <c r="G11" s="67"/>
      <c r="H11" s="126">
        <f t="shared" si="2"/>
        <v>49.734999999999999</v>
      </c>
      <c r="I11" s="162">
        <v>21.321000000000002</v>
      </c>
      <c r="J11" s="126">
        <f t="shared" si="0"/>
        <v>28.413999999999998</v>
      </c>
      <c r="K11" s="99">
        <f t="shared" si="1"/>
        <v>0.42869206796018905</v>
      </c>
      <c r="L11" s="66" t="s">
        <v>19</v>
      </c>
    </row>
    <row r="12" spans="2:12" s="250" customFormat="1">
      <c r="B12" s="295"/>
      <c r="C12" s="249" t="s">
        <v>338</v>
      </c>
      <c r="D12" s="150" t="s">
        <v>25</v>
      </c>
      <c r="E12" s="150">
        <v>3.5296229999999998E-2</v>
      </c>
      <c r="F12" s="158">
        <v>125.655</v>
      </c>
      <c r="G12" s="150"/>
      <c r="H12" s="158">
        <f t="shared" si="2"/>
        <v>125.655</v>
      </c>
      <c r="I12" s="162">
        <v>13.65</v>
      </c>
      <c r="J12" s="158">
        <f>+H12-I12</f>
        <v>112.005</v>
      </c>
      <c r="K12" s="173">
        <f t="shared" si="1"/>
        <v>0.10863077474036051</v>
      </c>
      <c r="L12" s="174" t="s">
        <v>19</v>
      </c>
    </row>
    <row r="13" spans="2:12" s="250" customFormat="1">
      <c r="B13" s="295"/>
      <c r="C13" s="249" t="s">
        <v>410</v>
      </c>
      <c r="D13" s="150" t="s">
        <v>25</v>
      </c>
      <c r="E13" s="150">
        <v>4.8279968999999999E-2</v>
      </c>
      <c r="F13" s="158">
        <v>186.17699999999999</v>
      </c>
      <c r="G13" s="150"/>
      <c r="H13" s="158">
        <f t="shared" si="2"/>
        <v>186.17699999999999</v>
      </c>
      <c r="I13" s="162">
        <v>41.414999999999999</v>
      </c>
      <c r="J13" s="158">
        <f t="shared" si="0"/>
        <v>144.762</v>
      </c>
      <c r="K13" s="173">
        <f t="shared" si="1"/>
        <v>0.22244960440870784</v>
      </c>
      <c r="L13" s="174" t="s">
        <v>19</v>
      </c>
    </row>
    <row r="14" spans="2:12">
      <c r="B14" s="295"/>
      <c r="C14" s="17" t="s">
        <v>411</v>
      </c>
      <c r="D14" s="150" t="s">
        <v>25</v>
      </c>
      <c r="E14" s="150">
        <v>1.4947011E-2</v>
      </c>
      <c r="F14" s="158">
        <v>56.155999999999999</v>
      </c>
      <c r="G14" s="150"/>
      <c r="H14" s="158">
        <f t="shared" si="2"/>
        <v>56.155999999999999</v>
      </c>
      <c r="I14" s="162">
        <v>0</v>
      </c>
      <c r="J14" s="158">
        <f t="shared" si="0"/>
        <v>56.155999999999999</v>
      </c>
      <c r="K14" s="173">
        <f t="shared" si="1"/>
        <v>0</v>
      </c>
      <c r="L14" s="174" t="s">
        <v>19</v>
      </c>
    </row>
    <row r="15" spans="2:12">
      <c r="B15" s="295"/>
      <c r="C15" s="17" t="s">
        <v>339</v>
      </c>
      <c r="D15" s="150" t="s">
        <v>25</v>
      </c>
      <c r="E15" s="150">
        <v>1.6644283999999999E-2</v>
      </c>
      <c r="F15" s="158">
        <v>62.533000000000001</v>
      </c>
      <c r="G15" s="150">
        <v>-62.533000000000001</v>
      </c>
      <c r="H15" s="158">
        <f t="shared" si="2"/>
        <v>0</v>
      </c>
      <c r="I15" s="162">
        <v>0</v>
      </c>
      <c r="J15" s="158">
        <f t="shared" si="0"/>
        <v>0</v>
      </c>
      <c r="K15" s="173">
        <v>0</v>
      </c>
      <c r="L15" s="174">
        <v>44967</v>
      </c>
    </row>
    <row r="16" spans="2:12">
      <c r="B16" s="295"/>
      <c r="C16" s="17" t="s">
        <v>369</v>
      </c>
      <c r="D16" s="150" t="s">
        <v>25</v>
      </c>
      <c r="E16" s="150">
        <v>6.0125400000000002E-3</v>
      </c>
      <c r="F16" s="158">
        <v>22.588999999999999</v>
      </c>
      <c r="G16" s="150"/>
      <c r="H16" s="158">
        <f t="shared" si="2"/>
        <v>22.588999999999999</v>
      </c>
      <c r="I16" s="162">
        <v>8.8249999999999993</v>
      </c>
      <c r="J16" s="158">
        <f t="shared" si="0"/>
        <v>13.763999999999999</v>
      </c>
      <c r="K16" s="173">
        <f t="shared" si="1"/>
        <v>0.39067687812652174</v>
      </c>
      <c r="L16" s="174" t="s">
        <v>19</v>
      </c>
    </row>
    <row r="17" spans="2:12">
      <c r="B17" s="295"/>
      <c r="C17" s="17" t="s">
        <v>280</v>
      </c>
      <c r="D17" s="150" t="s">
        <v>25</v>
      </c>
      <c r="E17" s="150">
        <v>1.6852410000000001E-3</v>
      </c>
      <c r="F17" s="158">
        <v>6.3310000000000004</v>
      </c>
      <c r="G17" s="150"/>
      <c r="H17" s="158">
        <f t="shared" si="2"/>
        <v>6.3310000000000004</v>
      </c>
      <c r="I17" s="162">
        <v>0</v>
      </c>
      <c r="J17" s="158">
        <f t="shared" si="0"/>
        <v>6.3310000000000004</v>
      </c>
      <c r="K17" s="173">
        <f t="shared" si="1"/>
        <v>0</v>
      </c>
      <c r="L17" s="174" t="s">
        <v>19</v>
      </c>
    </row>
    <row r="18" spans="2:12">
      <c r="B18" s="295"/>
      <c r="C18" s="17" t="s">
        <v>340</v>
      </c>
      <c r="D18" s="150" t="s">
        <v>25</v>
      </c>
      <c r="E18" s="150">
        <v>3.2037419999999999E-3</v>
      </c>
      <c r="F18" s="158">
        <v>12.036</v>
      </c>
      <c r="G18" s="150"/>
      <c r="H18" s="158">
        <f t="shared" si="2"/>
        <v>12.036</v>
      </c>
      <c r="I18" s="162">
        <v>4.0380000000000003</v>
      </c>
      <c r="J18" s="158">
        <f t="shared" si="0"/>
        <v>7.9979999999999993</v>
      </c>
      <c r="K18" s="173">
        <f t="shared" si="1"/>
        <v>0.33549351944167499</v>
      </c>
      <c r="L18" s="174" t="s">
        <v>19</v>
      </c>
    </row>
    <row r="19" spans="2:12" s="250" customFormat="1">
      <c r="B19" s="295"/>
      <c r="C19" s="249" t="s">
        <v>341</v>
      </c>
      <c r="D19" s="150" t="s">
        <v>25</v>
      </c>
      <c r="E19" s="150">
        <v>1.534313E-3</v>
      </c>
      <c r="F19" s="158">
        <v>3.2570000000000001</v>
      </c>
      <c r="G19" s="150"/>
      <c r="H19" s="158">
        <f t="shared" si="2"/>
        <v>3.2570000000000001</v>
      </c>
      <c r="I19" s="162">
        <v>0</v>
      </c>
      <c r="J19" s="158">
        <f t="shared" si="0"/>
        <v>3.2570000000000001</v>
      </c>
      <c r="K19" s="173">
        <f t="shared" si="1"/>
        <v>0</v>
      </c>
      <c r="L19" s="174" t="s">
        <v>19</v>
      </c>
    </row>
    <row r="20" spans="2:12">
      <c r="B20" s="295"/>
      <c r="C20" s="17" t="s">
        <v>342</v>
      </c>
      <c r="D20" s="150" t="s">
        <v>25</v>
      </c>
      <c r="E20" s="150">
        <v>4.328887E-3</v>
      </c>
      <c r="F20" s="158">
        <v>16.263999999999999</v>
      </c>
      <c r="G20" s="150">
        <v>-16.263999999999999</v>
      </c>
      <c r="H20" s="158">
        <f t="shared" si="2"/>
        <v>0</v>
      </c>
      <c r="I20" s="162">
        <v>0</v>
      </c>
      <c r="J20" s="158">
        <f t="shared" si="0"/>
        <v>0</v>
      </c>
      <c r="K20" s="173">
        <v>0</v>
      </c>
      <c r="L20" s="174">
        <v>44960</v>
      </c>
    </row>
    <row r="21" spans="2:12">
      <c r="B21" s="295"/>
      <c r="C21" s="17" t="s">
        <v>344</v>
      </c>
      <c r="D21" s="150" t="s">
        <v>25</v>
      </c>
      <c r="E21" s="150">
        <v>1.796274E-3</v>
      </c>
      <c r="F21" s="158">
        <v>6.7489999999999997</v>
      </c>
      <c r="G21" s="150">
        <v>-0.111</v>
      </c>
      <c r="H21" s="158">
        <f t="shared" si="2"/>
        <v>6.6379999999999999</v>
      </c>
      <c r="I21" s="162">
        <v>4.4400000000000004</v>
      </c>
      <c r="J21" s="158">
        <f t="shared" si="0"/>
        <v>2.1979999999999995</v>
      </c>
      <c r="K21" s="173">
        <f t="shared" si="1"/>
        <v>0.66887616752033752</v>
      </c>
      <c r="L21" s="174" t="s">
        <v>19</v>
      </c>
    </row>
    <row r="22" spans="2:12">
      <c r="B22" s="295"/>
      <c r="C22" s="17" t="s">
        <v>346</v>
      </c>
      <c r="D22" s="150" t="s">
        <v>25</v>
      </c>
      <c r="E22" s="150">
        <v>2.4875129999999998E-3</v>
      </c>
      <c r="F22" s="158">
        <v>9.3460000000000001</v>
      </c>
      <c r="G22" s="150"/>
      <c r="H22" s="158">
        <f t="shared" si="2"/>
        <v>9.3460000000000001</v>
      </c>
      <c r="I22" s="162">
        <v>0</v>
      </c>
      <c r="J22" s="158">
        <f t="shared" si="0"/>
        <v>9.3460000000000001</v>
      </c>
      <c r="K22" s="173">
        <f t="shared" si="1"/>
        <v>0</v>
      </c>
      <c r="L22" s="174" t="s">
        <v>19</v>
      </c>
    </row>
    <row r="23" spans="2:12">
      <c r="B23" s="295"/>
      <c r="C23" s="17" t="s">
        <v>347</v>
      </c>
      <c r="D23" s="67" t="s">
        <v>25</v>
      </c>
      <c r="E23" s="67">
        <v>2.4418176999999999E-2</v>
      </c>
      <c r="F23" s="126">
        <v>91.739000000000004</v>
      </c>
      <c r="G23" s="150"/>
      <c r="H23" s="126">
        <f t="shared" si="2"/>
        <v>91.739000000000004</v>
      </c>
      <c r="I23" s="162">
        <v>0</v>
      </c>
      <c r="J23" s="126">
        <f t="shared" si="0"/>
        <v>91.739000000000004</v>
      </c>
      <c r="K23" s="99">
        <f t="shared" si="1"/>
        <v>0</v>
      </c>
      <c r="L23" s="66" t="s">
        <v>19</v>
      </c>
    </row>
    <row r="24" spans="2:12">
      <c r="B24" s="295"/>
      <c r="C24" s="17" t="s">
        <v>345</v>
      </c>
      <c r="D24" s="67" t="s">
        <v>25</v>
      </c>
      <c r="E24" s="67">
        <v>1.6515354999999999E-2</v>
      </c>
      <c r="F24" s="126">
        <v>62.048000000000002</v>
      </c>
      <c r="G24" s="150">
        <v>-60.506999999999998</v>
      </c>
      <c r="H24" s="126">
        <f t="shared" si="2"/>
        <v>1.5410000000000039</v>
      </c>
      <c r="I24" s="162">
        <v>0</v>
      </c>
      <c r="J24" s="126">
        <f t="shared" si="0"/>
        <v>1.5410000000000039</v>
      </c>
      <c r="K24" s="99">
        <f t="shared" si="1"/>
        <v>0</v>
      </c>
      <c r="L24" s="66" t="s">
        <v>19</v>
      </c>
    </row>
    <row r="25" spans="2:12">
      <c r="B25" s="295"/>
      <c r="C25" s="17" t="s">
        <v>348</v>
      </c>
      <c r="D25" s="67" t="s">
        <v>25</v>
      </c>
      <c r="E25" s="67">
        <v>3.0636819999999999E-3</v>
      </c>
      <c r="F25" s="126">
        <v>11.51</v>
      </c>
      <c r="G25" s="150"/>
      <c r="H25" s="126">
        <f t="shared" si="2"/>
        <v>11.51</v>
      </c>
      <c r="I25" s="162">
        <v>0</v>
      </c>
      <c r="J25" s="126">
        <f t="shared" si="0"/>
        <v>11.51</v>
      </c>
      <c r="K25" s="99">
        <f t="shared" si="1"/>
        <v>0</v>
      </c>
      <c r="L25" s="66" t="s">
        <v>19</v>
      </c>
    </row>
    <row r="26" spans="2:12">
      <c r="B26" s="295"/>
      <c r="C26" s="17" t="s">
        <v>343</v>
      </c>
      <c r="D26" s="67" t="s">
        <v>25</v>
      </c>
      <c r="E26" s="67">
        <v>9.8589100000000002E-4</v>
      </c>
      <c r="F26" s="126">
        <v>3.7040000000000002</v>
      </c>
      <c r="G26" s="150"/>
      <c r="H26" s="126">
        <f t="shared" si="2"/>
        <v>3.7040000000000002</v>
      </c>
      <c r="I26" s="162">
        <v>0</v>
      </c>
      <c r="J26" s="126">
        <f t="shared" si="0"/>
        <v>3.7040000000000002</v>
      </c>
      <c r="K26" s="99">
        <f t="shared" si="1"/>
        <v>0</v>
      </c>
      <c r="L26" s="66" t="s">
        <v>19</v>
      </c>
    </row>
    <row r="27" spans="2:12">
      <c r="B27" s="295"/>
      <c r="C27" s="17" t="s">
        <v>253</v>
      </c>
      <c r="D27" s="67" t="s">
        <v>25</v>
      </c>
      <c r="E27" s="67">
        <v>6.691252E-3</v>
      </c>
      <c r="F27" s="126">
        <v>25.138999999999999</v>
      </c>
      <c r="G27" s="67"/>
      <c r="H27" s="126">
        <f>+F27+G27</f>
        <v>25.138999999999999</v>
      </c>
      <c r="I27" s="162">
        <v>4.0839999999999996</v>
      </c>
      <c r="J27" s="126">
        <f>+H27-I27</f>
        <v>21.055</v>
      </c>
      <c r="K27" s="99">
        <f>+I27/H27</f>
        <v>0.16245674052269382</v>
      </c>
      <c r="L27" s="66" t="s">
        <v>19</v>
      </c>
    </row>
    <row r="28" spans="2:12" s="1" customFormat="1">
      <c r="B28" s="295"/>
      <c r="C28" s="31" t="s">
        <v>28</v>
      </c>
      <c r="D28" s="31" t="s">
        <v>25</v>
      </c>
      <c r="E28" s="137">
        <f>SUM(E8:E27)</f>
        <v>0.23174250500000004</v>
      </c>
      <c r="F28" s="138">
        <f>SUM(F8:F27)</f>
        <v>865.98500000000001</v>
      </c>
      <c r="G28" s="139">
        <f>SUM(G8:G27)</f>
        <v>-145.28100000000001</v>
      </c>
      <c r="H28" s="139">
        <f>+F28+G28</f>
        <v>720.70399999999995</v>
      </c>
      <c r="I28" s="139">
        <f>SUM(I8:I27)</f>
        <v>119.73878999999999</v>
      </c>
      <c r="J28" s="139">
        <f>+H28-I28</f>
        <v>600.96520999999996</v>
      </c>
      <c r="K28" s="140">
        <f>+I28/H28</f>
        <v>0.16614142560607406</v>
      </c>
      <c r="L28" s="114" t="s">
        <v>19</v>
      </c>
    </row>
    <row r="31" spans="2:12" ht="30">
      <c r="B31" s="27" t="s">
        <v>161</v>
      </c>
      <c r="C31" s="27" t="s">
        <v>180</v>
      </c>
      <c r="D31" s="27" t="s">
        <v>162</v>
      </c>
      <c r="E31" s="27" t="s">
        <v>279</v>
      </c>
      <c r="F31" s="27" t="s">
        <v>23</v>
      </c>
      <c r="G31" s="27" t="s">
        <v>2</v>
      </c>
      <c r="H31" s="27" t="s">
        <v>3</v>
      </c>
      <c r="I31" s="27" t="s">
        <v>4</v>
      </c>
      <c r="J31" s="27" t="s">
        <v>5</v>
      </c>
      <c r="K31" s="27" t="s">
        <v>163</v>
      </c>
      <c r="L31" s="27" t="s">
        <v>18</v>
      </c>
    </row>
    <row r="32" spans="2:12" ht="15" customHeight="1">
      <c r="B32" s="295" t="s">
        <v>265</v>
      </c>
      <c r="C32" s="17" t="s">
        <v>349</v>
      </c>
      <c r="D32" s="67" t="s">
        <v>25</v>
      </c>
      <c r="E32" s="141">
        <v>5.6918542000000003E-2</v>
      </c>
      <c r="F32" s="126">
        <v>218.51400000000001</v>
      </c>
      <c r="G32" s="150">
        <v>-218.51400000000001</v>
      </c>
      <c r="H32" s="126">
        <f>+F32+G32</f>
        <v>0</v>
      </c>
      <c r="I32" s="158">
        <v>0</v>
      </c>
      <c r="J32" s="126">
        <f>+H32-I32</f>
        <v>0</v>
      </c>
      <c r="K32" s="99">
        <v>0</v>
      </c>
      <c r="L32" s="66">
        <v>44960</v>
      </c>
    </row>
    <row r="33" spans="2:12">
      <c r="B33" s="295"/>
      <c r="C33" s="17" t="s">
        <v>350</v>
      </c>
      <c r="D33" s="67" t="s">
        <v>25</v>
      </c>
      <c r="E33" s="141">
        <v>2.0786060000000002E-3</v>
      </c>
      <c r="F33" s="126">
        <v>7.8090000000000002</v>
      </c>
      <c r="G33" s="150"/>
      <c r="H33" s="126">
        <f t="shared" ref="H33:H52" si="3">+F33+G33</f>
        <v>7.8090000000000002</v>
      </c>
      <c r="I33" s="158">
        <v>0</v>
      </c>
      <c r="J33" s="126">
        <f t="shared" ref="J33:J52" si="4">+H33-I33</f>
        <v>7.8090000000000002</v>
      </c>
      <c r="K33" s="99">
        <f t="shared" ref="K33:K52" si="5">+I33/H33</f>
        <v>0</v>
      </c>
      <c r="L33" s="65" t="s">
        <v>19</v>
      </c>
    </row>
    <row r="34" spans="2:12">
      <c r="B34" s="295"/>
      <c r="C34" s="17" t="s">
        <v>351</v>
      </c>
      <c r="D34" s="67" t="s">
        <v>25</v>
      </c>
      <c r="E34" s="141">
        <v>1.1554E-3</v>
      </c>
      <c r="F34" s="126">
        <v>4.3410000000000002</v>
      </c>
      <c r="G34" s="150">
        <v>-4.3410000000000002</v>
      </c>
      <c r="H34" s="126">
        <f t="shared" si="3"/>
        <v>0</v>
      </c>
      <c r="I34" s="158">
        <v>0</v>
      </c>
      <c r="J34" s="126">
        <f t="shared" si="4"/>
        <v>0</v>
      </c>
      <c r="K34" s="99">
        <v>0</v>
      </c>
      <c r="L34" s="66">
        <v>44960</v>
      </c>
    </row>
    <row r="35" spans="2:12">
      <c r="B35" s="295"/>
      <c r="C35" s="17" t="s">
        <v>352</v>
      </c>
      <c r="D35" s="67" t="s">
        <v>25</v>
      </c>
      <c r="E35" s="141">
        <v>1.1742426E-2</v>
      </c>
      <c r="F35" s="126">
        <v>44.116</v>
      </c>
      <c r="G35" s="150">
        <v>-44.116</v>
      </c>
      <c r="H35" s="126">
        <f t="shared" si="3"/>
        <v>0</v>
      </c>
      <c r="I35" s="158">
        <v>0</v>
      </c>
      <c r="J35" s="126">
        <f t="shared" si="4"/>
        <v>0</v>
      </c>
      <c r="K35" s="99">
        <v>0</v>
      </c>
      <c r="L35" s="66">
        <v>44960</v>
      </c>
    </row>
    <row r="36" spans="2:12">
      <c r="B36" s="295"/>
      <c r="C36" s="17" t="s">
        <v>353</v>
      </c>
      <c r="D36" s="67" t="s">
        <v>25</v>
      </c>
      <c r="E36" s="141">
        <v>1.598316E-2</v>
      </c>
      <c r="F36" s="126">
        <v>60.048999999999999</v>
      </c>
      <c r="G36" s="150"/>
      <c r="H36" s="126">
        <f t="shared" si="3"/>
        <v>60.048999999999999</v>
      </c>
      <c r="I36" s="158">
        <v>1.5740000000000001</v>
      </c>
      <c r="J36" s="126">
        <f t="shared" si="4"/>
        <v>58.475000000000001</v>
      </c>
      <c r="K36" s="99">
        <f t="shared" si="5"/>
        <v>2.6211926926343488E-2</v>
      </c>
      <c r="L36" s="65" t="s">
        <v>19</v>
      </c>
    </row>
    <row r="37" spans="2:12">
      <c r="B37" s="295"/>
      <c r="C37" s="17" t="s">
        <v>354</v>
      </c>
      <c r="D37" s="67" t="s">
        <v>25</v>
      </c>
      <c r="E37" s="141">
        <v>5.7323340000000004E-3</v>
      </c>
      <c r="F37" s="126">
        <v>21.536000000000001</v>
      </c>
      <c r="G37" s="150">
        <v>-20.154</v>
      </c>
      <c r="H37" s="126">
        <f t="shared" si="3"/>
        <v>1.3820000000000014</v>
      </c>
      <c r="I37" s="158">
        <v>0.67700000000000005</v>
      </c>
      <c r="J37" s="126">
        <f t="shared" si="4"/>
        <v>0.7050000000000014</v>
      </c>
      <c r="K37" s="99">
        <f t="shared" si="5"/>
        <v>0.48986975397973903</v>
      </c>
      <c r="L37" s="65" t="s">
        <v>19</v>
      </c>
    </row>
    <row r="38" spans="2:12">
      <c r="B38" s="295"/>
      <c r="C38" s="17" t="s">
        <v>355</v>
      </c>
      <c r="D38" s="67" t="s">
        <v>25</v>
      </c>
      <c r="E38" s="141">
        <v>2.8641191999999999E-2</v>
      </c>
      <c r="F38" s="126">
        <v>107.605</v>
      </c>
      <c r="G38" s="150">
        <v>-107.383</v>
      </c>
      <c r="H38" s="126">
        <f t="shared" si="3"/>
        <v>0.22200000000000841</v>
      </c>
      <c r="I38" s="158">
        <v>0.22200000000000003</v>
      </c>
      <c r="J38" s="126">
        <f t="shared" si="4"/>
        <v>8.3821838359199319E-15</v>
      </c>
      <c r="K38" s="99">
        <f>I38/H38</f>
        <v>0.99999999999996225</v>
      </c>
      <c r="L38" s="66">
        <v>44960</v>
      </c>
    </row>
    <row r="39" spans="2:12">
      <c r="B39" s="295"/>
      <c r="C39" s="17" t="s">
        <v>356</v>
      </c>
      <c r="D39" s="67" t="s">
        <v>25</v>
      </c>
      <c r="E39" s="141">
        <v>3.7772309999999998E-3</v>
      </c>
      <c r="F39" s="126">
        <v>14.191000000000001</v>
      </c>
      <c r="G39" s="150">
        <v>-14.191000000000001</v>
      </c>
      <c r="H39" s="126">
        <f t="shared" si="3"/>
        <v>0</v>
      </c>
      <c r="I39" s="158">
        <v>0</v>
      </c>
      <c r="J39" s="126">
        <f t="shared" si="4"/>
        <v>0</v>
      </c>
      <c r="K39" s="99">
        <v>0</v>
      </c>
      <c r="L39" s="66">
        <v>44967</v>
      </c>
    </row>
    <row r="40" spans="2:12">
      <c r="B40" s="295"/>
      <c r="C40" s="17" t="s">
        <v>357</v>
      </c>
      <c r="D40" s="67" t="s">
        <v>25</v>
      </c>
      <c r="E40" s="141">
        <v>1.9616947999999999E-2</v>
      </c>
      <c r="F40" s="126">
        <v>73.700999999999993</v>
      </c>
      <c r="G40" s="150"/>
      <c r="H40" s="126">
        <f t="shared" si="3"/>
        <v>73.700999999999993</v>
      </c>
      <c r="I40" s="158">
        <v>0</v>
      </c>
      <c r="J40" s="126">
        <f t="shared" si="4"/>
        <v>73.700999999999993</v>
      </c>
      <c r="K40" s="99">
        <f t="shared" si="5"/>
        <v>0</v>
      </c>
      <c r="L40" s="65" t="s">
        <v>19</v>
      </c>
    </row>
    <row r="41" spans="2:12">
      <c r="B41" s="295"/>
      <c r="C41" s="17" t="s">
        <v>370</v>
      </c>
      <c r="D41" s="67" t="s">
        <v>25</v>
      </c>
      <c r="E41" s="141">
        <v>5.4955400000000001E-3</v>
      </c>
      <c r="F41" s="126">
        <v>16.279</v>
      </c>
      <c r="G41" s="150">
        <v>-0.42699999999999999</v>
      </c>
      <c r="H41" s="126">
        <f t="shared" si="3"/>
        <v>15.852</v>
      </c>
      <c r="I41" s="158">
        <v>0.59718000000000004</v>
      </c>
      <c r="J41" s="126">
        <f t="shared" si="4"/>
        <v>15.25482</v>
      </c>
      <c r="K41" s="99">
        <f t="shared" si="5"/>
        <v>3.7672218016654054E-2</v>
      </c>
      <c r="L41" s="65" t="s">
        <v>19</v>
      </c>
    </row>
    <row r="42" spans="2:12">
      <c r="B42" s="295"/>
      <c r="C42" s="17" t="s">
        <v>358</v>
      </c>
      <c r="D42" s="67" t="s">
        <v>25</v>
      </c>
      <c r="E42" s="141">
        <v>7.4522219999999997E-3</v>
      </c>
      <c r="F42" s="126">
        <v>27.998000000000001</v>
      </c>
      <c r="G42" s="150">
        <v>-27.998000000000001</v>
      </c>
      <c r="H42" s="126">
        <f t="shared" si="3"/>
        <v>0</v>
      </c>
      <c r="I42" s="158">
        <v>0</v>
      </c>
      <c r="J42" s="126">
        <f t="shared" si="4"/>
        <v>0</v>
      </c>
      <c r="K42" s="99">
        <v>0</v>
      </c>
      <c r="L42" s="66">
        <v>44960</v>
      </c>
    </row>
    <row r="43" spans="2:12">
      <c r="B43" s="295"/>
      <c r="C43" s="17" t="s">
        <v>359</v>
      </c>
      <c r="D43" s="67" t="s">
        <v>25</v>
      </c>
      <c r="E43" s="141">
        <v>3.746419E-3</v>
      </c>
      <c r="F43" s="126">
        <v>14.074999999999999</v>
      </c>
      <c r="G43" s="150">
        <v>-14.074999999999999</v>
      </c>
      <c r="H43" s="126">
        <f t="shared" si="3"/>
        <v>0</v>
      </c>
      <c r="I43" s="158">
        <v>0</v>
      </c>
      <c r="J43" s="126">
        <f t="shared" si="4"/>
        <v>0</v>
      </c>
      <c r="K43" s="99">
        <v>0</v>
      </c>
      <c r="L43" s="66">
        <v>44952</v>
      </c>
    </row>
    <row r="44" spans="2:12">
      <c r="B44" s="295"/>
      <c r="C44" s="17" t="s">
        <v>360</v>
      </c>
      <c r="D44" s="67" t="s">
        <v>25</v>
      </c>
      <c r="E44" s="141">
        <v>1.038597E-3</v>
      </c>
      <c r="F44" s="126">
        <v>3.9020000000000001</v>
      </c>
      <c r="G44" s="150"/>
      <c r="H44" s="126">
        <f>+F44+G44</f>
        <v>3.9020000000000001</v>
      </c>
      <c r="I44" s="158">
        <v>0.22200000000000003</v>
      </c>
      <c r="J44" s="126">
        <f t="shared" si="4"/>
        <v>3.68</v>
      </c>
      <c r="K44" s="99">
        <f t="shared" si="5"/>
        <v>5.6893900563813438E-2</v>
      </c>
      <c r="L44" s="65" t="s">
        <v>19</v>
      </c>
    </row>
    <row r="45" spans="2:12">
      <c r="B45" s="295"/>
      <c r="C45" s="17" t="s">
        <v>361</v>
      </c>
      <c r="D45" s="67" t="s">
        <v>25</v>
      </c>
      <c r="E45" s="141">
        <v>2.6593260000000001E-3</v>
      </c>
      <c r="F45" s="126">
        <v>9.9909999999999997</v>
      </c>
      <c r="G45" s="150">
        <v>-9.9909999999999997</v>
      </c>
      <c r="H45" s="126">
        <f t="shared" si="3"/>
        <v>0</v>
      </c>
      <c r="I45" s="158">
        <v>0</v>
      </c>
      <c r="J45" s="126">
        <f t="shared" si="4"/>
        <v>0</v>
      </c>
      <c r="K45" s="99">
        <v>0</v>
      </c>
      <c r="L45" s="66">
        <v>44960</v>
      </c>
    </row>
    <row r="46" spans="2:12">
      <c r="B46" s="295"/>
      <c r="C46" s="17" t="s">
        <v>362</v>
      </c>
      <c r="D46" s="67" t="s">
        <v>25</v>
      </c>
      <c r="E46" s="141">
        <v>3.1302180000000001E-3</v>
      </c>
      <c r="F46" s="126">
        <v>11.76</v>
      </c>
      <c r="G46" s="150">
        <v>-11.66</v>
      </c>
      <c r="H46" s="126">
        <f t="shared" si="3"/>
        <v>9.9999999999999645E-2</v>
      </c>
      <c r="I46" s="158">
        <v>0</v>
      </c>
      <c r="J46" s="126">
        <f t="shared" si="4"/>
        <v>9.9999999999999645E-2</v>
      </c>
      <c r="K46" s="99">
        <f t="shared" si="5"/>
        <v>0</v>
      </c>
      <c r="L46" s="65" t="s">
        <v>19</v>
      </c>
    </row>
    <row r="47" spans="2:12">
      <c r="B47" s="295"/>
      <c r="C47" s="17" t="s">
        <v>373</v>
      </c>
      <c r="D47" s="67" t="s">
        <v>25</v>
      </c>
      <c r="E47" s="141">
        <v>2.3412464000000001E-2</v>
      </c>
      <c r="F47" s="126">
        <v>87.960999999999999</v>
      </c>
      <c r="G47" s="150"/>
      <c r="H47" s="126">
        <f t="shared" si="3"/>
        <v>87.960999999999999</v>
      </c>
      <c r="I47" s="158">
        <v>14.64</v>
      </c>
      <c r="J47" s="126">
        <f t="shared" si="4"/>
        <v>73.320999999999998</v>
      </c>
      <c r="K47" s="99">
        <f t="shared" si="5"/>
        <v>0.1664373983924694</v>
      </c>
      <c r="L47" s="65" t="s">
        <v>19</v>
      </c>
    </row>
    <row r="48" spans="2:12">
      <c r="B48" s="295"/>
      <c r="C48" s="17" t="s">
        <v>363</v>
      </c>
      <c r="D48" s="67" t="s">
        <v>25</v>
      </c>
      <c r="E48" s="141">
        <v>8.2978329999999993E-3</v>
      </c>
      <c r="F48" s="126">
        <v>35.542000000000002</v>
      </c>
      <c r="G48" s="150"/>
      <c r="H48" s="126">
        <f t="shared" si="3"/>
        <v>35.542000000000002</v>
      </c>
      <c r="I48" s="158">
        <v>4.1391900000000001</v>
      </c>
      <c r="J48" s="126">
        <f t="shared" si="4"/>
        <v>31.402810000000002</v>
      </c>
      <c r="K48" s="99">
        <f t="shared" si="5"/>
        <v>0.11645911878903832</v>
      </c>
      <c r="L48" s="65" t="s">
        <v>19</v>
      </c>
    </row>
    <row r="49" spans="2:12">
      <c r="B49" s="295"/>
      <c r="C49" s="17" t="s">
        <v>364</v>
      </c>
      <c r="D49" s="67" t="s">
        <v>25</v>
      </c>
      <c r="E49" s="141">
        <v>1.1648519E-2</v>
      </c>
      <c r="F49" s="126">
        <v>43.762999999999998</v>
      </c>
      <c r="G49" s="150">
        <v>-37.677</v>
      </c>
      <c r="H49" s="126">
        <f t="shared" si="3"/>
        <v>6.0859999999999985</v>
      </c>
      <c r="I49" s="158">
        <v>0</v>
      </c>
      <c r="J49" s="126">
        <f t="shared" si="4"/>
        <v>6.0859999999999985</v>
      </c>
      <c r="K49" s="99">
        <f t="shared" si="5"/>
        <v>0</v>
      </c>
      <c r="L49" s="65" t="s">
        <v>19</v>
      </c>
    </row>
    <row r="50" spans="2:12">
      <c r="B50" s="295"/>
      <c r="C50" s="17" t="s">
        <v>365</v>
      </c>
      <c r="D50" s="67" t="s">
        <v>25</v>
      </c>
      <c r="E50" s="141">
        <v>1.6021608E-2</v>
      </c>
      <c r="F50" s="126">
        <v>60.192999999999998</v>
      </c>
      <c r="G50" s="150">
        <v>-60.192999999999998</v>
      </c>
      <c r="H50" s="126">
        <f t="shared" si="3"/>
        <v>0</v>
      </c>
      <c r="I50" s="158">
        <v>0</v>
      </c>
      <c r="J50" s="126">
        <f t="shared" si="4"/>
        <v>0</v>
      </c>
      <c r="K50" s="99">
        <v>0</v>
      </c>
      <c r="L50" s="66">
        <v>44960</v>
      </c>
    </row>
    <row r="51" spans="2:12">
      <c r="B51" s="295"/>
      <c r="C51" s="17" t="s">
        <v>366</v>
      </c>
      <c r="D51" s="67" t="s">
        <v>25</v>
      </c>
      <c r="E51" s="141">
        <v>2.0457485000000001E-2</v>
      </c>
      <c r="F51" s="126">
        <v>76.858999999999995</v>
      </c>
      <c r="G51" s="150">
        <v>-49.609000000000002</v>
      </c>
      <c r="H51" s="126">
        <f t="shared" si="3"/>
        <v>27.249999999999993</v>
      </c>
      <c r="I51" s="158">
        <v>4.92</v>
      </c>
      <c r="J51" s="126">
        <f t="shared" si="4"/>
        <v>22.329999999999991</v>
      </c>
      <c r="K51" s="99">
        <f t="shared" si="5"/>
        <v>0.18055045871559638</v>
      </c>
      <c r="L51" s="67" t="s">
        <v>19</v>
      </c>
    </row>
    <row r="52" spans="2:12">
      <c r="B52" s="295"/>
      <c r="C52" s="17" t="s">
        <v>252</v>
      </c>
      <c r="D52" s="67" t="s">
        <v>25</v>
      </c>
      <c r="E52" s="141">
        <v>3.5131960000000001E-3</v>
      </c>
      <c r="F52" s="126">
        <v>13.2</v>
      </c>
      <c r="G52" s="150"/>
      <c r="H52" s="126">
        <f t="shared" si="3"/>
        <v>13.2</v>
      </c>
      <c r="I52" s="158">
        <v>6.1269999999999998</v>
      </c>
      <c r="J52" s="126">
        <f t="shared" si="4"/>
        <v>7.0729999999999995</v>
      </c>
      <c r="K52" s="99">
        <f t="shared" si="5"/>
        <v>0.46416666666666667</v>
      </c>
      <c r="L52" s="67" t="s">
        <v>19</v>
      </c>
    </row>
    <row r="53" spans="2:12" s="1" customFormat="1">
      <c r="B53" s="295"/>
      <c r="C53" s="31" t="s">
        <v>28</v>
      </c>
      <c r="D53" s="31" t="s">
        <v>25</v>
      </c>
      <c r="E53" s="31">
        <f>SUM(E32:E52)</f>
        <v>0.25251926599999996</v>
      </c>
      <c r="F53" s="139">
        <f>SUM(F32:F52)</f>
        <v>953.38500000000022</v>
      </c>
      <c r="G53" s="31">
        <f>SUM(G32:G52)</f>
        <v>-620.32900000000006</v>
      </c>
      <c r="H53" s="139">
        <f>+F53+G53</f>
        <v>333.05600000000015</v>
      </c>
      <c r="I53" s="139">
        <f>SUM(I32:I52)</f>
        <v>33.118370000000006</v>
      </c>
      <c r="J53" s="139">
        <f t="shared" ref="J53" si="6">+H53-I53</f>
        <v>299.93763000000013</v>
      </c>
      <c r="K53" s="140">
        <f>+I53/H53</f>
        <v>9.9437842284780906E-2</v>
      </c>
      <c r="L53" s="114" t="s">
        <v>19</v>
      </c>
    </row>
    <row r="54" spans="2:12">
      <c r="C54" s="185"/>
    </row>
    <row r="56" spans="2:12" ht="30">
      <c r="B56" s="27" t="s">
        <v>161</v>
      </c>
      <c r="C56" s="27" t="s">
        <v>180</v>
      </c>
      <c r="D56" s="27" t="s">
        <v>162</v>
      </c>
      <c r="E56" s="27" t="s">
        <v>279</v>
      </c>
      <c r="F56" s="27" t="s">
        <v>23</v>
      </c>
      <c r="G56" s="27" t="s">
        <v>2</v>
      </c>
      <c r="H56" s="27" t="s">
        <v>3</v>
      </c>
      <c r="I56" s="27" t="s">
        <v>4</v>
      </c>
      <c r="J56" s="27" t="s">
        <v>5</v>
      </c>
      <c r="K56" s="27" t="s">
        <v>163</v>
      </c>
      <c r="L56" s="27" t="s">
        <v>18</v>
      </c>
    </row>
    <row r="57" spans="2:12">
      <c r="B57" s="295" t="s">
        <v>266</v>
      </c>
      <c r="C57" s="17" t="s">
        <v>297</v>
      </c>
      <c r="D57" s="67" t="s">
        <v>25</v>
      </c>
      <c r="E57" s="67">
        <v>1.7021738000000002E-2</v>
      </c>
      <c r="F57" s="158">
        <v>63.951000000000001</v>
      </c>
      <c r="G57" s="150">
        <v>-37.835999999999999</v>
      </c>
      <c r="H57" s="126">
        <f>+F57+G57</f>
        <v>26.115000000000002</v>
      </c>
      <c r="I57" s="158">
        <v>8.6669999999999998</v>
      </c>
      <c r="J57" s="126">
        <f>+H57-I57</f>
        <v>17.448</v>
      </c>
      <c r="K57" s="99">
        <f>+I57/H57</f>
        <v>0.33187823090178054</v>
      </c>
      <c r="L57" s="64" t="s">
        <v>19</v>
      </c>
    </row>
    <row r="58" spans="2:12">
      <c r="B58" s="295"/>
      <c r="C58" s="17" t="s">
        <v>298</v>
      </c>
      <c r="D58" s="67" t="s">
        <v>25</v>
      </c>
      <c r="E58" s="141">
        <v>1.4158199999999999E-3</v>
      </c>
      <c r="F58" s="158">
        <v>17.21</v>
      </c>
      <c r="G58" s="150"/>
      <c r="H58" s="126">
        <f t="shared" ref="H58:H100" si="7">+F58+G58</f>
        <v>17.21</v>
      </c>
      <c r="I58" s="158">
        <v>5.1559500000000007</v>
      </c>
      <c r="J58" s="126">
        <f t="shared" ref="J58:J100" si="8">+H58-I58</f>
        <v>12.05405</v>
      </c>
      <c r="K58" s="99">
        <f t="shared" ref="K58:K100" si="9">+I58/H58</f>
        <v>0.29959035444509008</v>
      </c>
      <c r="L58" s="64" t="s">
        <v>19</v>
      </c>
    </row>
    <row r="59" spans="2:12">
      <c r="B59" s="295"/>
      <c r="C59" s="17" t="s">
        <v>299</v>
      </c>
      <c r="D59" s="67" t="s">
        <v>25</v>
      </c>
      <c r="E59" s="67">
        <v>4.5807449999999998E-3</v>
      </c>
      <c r="F59" s="158">
        <v>9.4320000000000004</v>
      </c>
      <c r="G59" s="150">
        <v>-8.3209999999999997</v>
      </c>
      <c r="H59" s="126">
        <f t="shared" si="7"/>
        <v>1.1110000000000007</v>
      </c>
      <c r="I59" s="158"/>
      <c r="J59" s="126">
        <f t="shared" si="8"/>
        <v>1.1110000000000007</v>
      </c>
      <c r="K59" s="99">
        <f t="shared" si="9"/>
        <v>0</v>
      </c>
      <c r="L59" s="64" t="s">
        <v>19</v>
      </c>
    </row>
    <row r="60" spans="2:12">
      <c r="B60" s="295"/>
      <c r="C60" s="262" t="s">
        <v>328</v>
      </c>
      <c r="D60" s="67" t="s">
        <v>25</v>
      </c>
      <c r="E60" s="67">
        <v>4.7788509999999998E-3</v>
      </c>
      <c r="F60" s="158">
        <v>6.0919999999999996</v>
      </c>
      <c r="G60" s="150"/>
      <c r="H60" s="126">
        <f t="shared" si="7"/>
        <v>6.0919999999999996</v>
      </c>
      <c r="I60" s="158"/>
      <c r="J60" s="126">
        <f t="shared" ref="J60:J89" si="10">+H60-I60</f>
        <v>6.0919999999999996</v>
      </c>
      <c r="K60" s="99">
        <f t="shared" ref="K60:K65" si="11">+I60/H60</f>
        <v>0</v>
      </c>
      <c r="L60" s="64" t="s">
        <v>19</v>
      </c>
    </row>
    <row r="61" spans="2:12">
      <c r="B61" s="295"/>
      <c r="C61" s="17" t="s">
        <v>301</v>
      </c>
      <c r="D61" s="67" t="s">
        <v>25</v>
      </c>
      <c r="E61" s="67">
        <v>2.510502E-3</v>
      </c>
      <c r="F61" s="158">
        <v>39.957999999999998</v>
      </c>
      <c r="G61" s="150">
        <f>-31.799-6.658</f>
        <v>-38.457000000000001</v>
      </c>
      <c r="H61" s="126">
        <f t="shared" si="7"/>
        <v>1.5009999999999977</v>
      </c>
      <c r="I61" s="158">
        <v>1.25319</v>
      </c>
      <c r="J61" s="126">
        <f t="shared" si="10"/>
        <v>0.24780999999999764</v>
      </c>
      <c r="K61" s="99">
        <f t="shared" si="11"/>
        <v>0.83490339773484479</v>
      </c>
      <c r="L61" s="64" t="s">
        <v>19</v>
      </c>
    </row>
    <row r="62" spans="2:12">
      <c r="B62" s="295"/>
      <c r="C62" s="17" t="s">
        <v>300</v>
      </c>
      <c r="D62" s="67" t="s">
        <v>25</v>
      </c>
      <c r="E62" s="67">
        <v>1.0635522999999999E-2</v>
      </c>
      <c r="F62" s="158">
        <v>53.6</v>
      </c>
      <c r="G62" s="150">
        <v>-52.7</v>
      </c>
      <c r="H62" s="126">
        <f t="shared" si="7"/>
        <v>0.89999999999999858</v>
      </c>
      <c r="I62" s="158"/>
      <c r="J62" s="126">
        <f t="shared" si="10"/>
        <v>0.89999999999999858</v>
      </c>
      <c r="K62" s="99">
        <f t="shared" si="11"/>
        <v>0</v>
      </c>
      <c r="L62" s="64" t="s">
        <v>19</v>
      </c>
    </row>
    <row r="63" spans="2:12">
      <c r="B63" s="295"/>
      <c r="C63" s="17" t="s">
        <v>302</v>
      </c>
      <c r="D63" s="67" t="s">
        <v>25</v>
      </c>
      <c r="E63" s="67">
        <v>1.4266750999999999E-2</v>
      </c>
      <c r="F63" s="158">
        <v>2.6059999999999999</v>
      </c>
      <c r="G63" s="150"/>
      <c r="H63" s="126">
        <f t="shared" si="7"/>
        <v>2.6059999999999999</v>
      </c>
      <c r="I63" s="158">
        <v>0.999</v>
      </c>
      <c r="J63" s="126">
        <f t="shared" si="10"/>
        <v>1.6069999999999998</v>
      </c>
      <c r="K63" s="99">
        <f t="shared" si="11"/>
        <v>0.38334612432847276</v>
      </c>
      <c r="L63" s="64" t="s">
        <v>19</v>
      </c>
    </row>
    <row r="64" spans="2:12">
      <c r="B64" s="295"/>
      <c r="C64" s="17" t="s">
        <v>303</v>
      </c>
      <c r="D64" s="67" t="s">
        <v>25</v>
      </c>
      <c r="E64" s="67">
        <v>6.9353199999999996E-4</v>
      </c>
      <c r="F64" s="158">
        <v>116.023</v>
      </c>
      <c r="G64" s="150"/>
      <c r="H64" s="126">
        <f t="shared" si="7"/>
        <v>116.023</v>
      </c>
      <c r="I64" s="158"/>
      <c r="J64" s="126">
        <f t="shared" si="10"/>
        <v>116.023</v>
      </c>
      <c r="K64" s="99">
        <f t="shared" si="11"/>
        <v>0</v>
      </c>
      <c r="L64" s="64" t="s">
        <v>19</v>
      </c>
    </row>
    <row r="65" spans="2:12">
      <c r="B65" s="295"/>
      <c r="C65" s="17" t="s">
        <v>304</v>
      </c>
      <c r="D65" s="67" t="s">
        <v>25</v>
      </c>
      <c r="E65" s="67">
        <v>3.1626943999999997E-2</v>
      </c>
      <c r="F65" s="158">
        <v>1.5409999999999999</v>
      </c>
      <c r="G65" s="150"/>
      <c r="H65" s="126">
        <f t="shared" si="7"/>
        <v>1.5409999999999999</v>
      </c>
      <c r="I65" s="158"/>
      <c r="J65" s="126">
        <f t="shared" si="10"/>
        <v>1.5409999999999999</v>
      </c>
      <c r="K65" s="99">
        <f t="shared" si="11"/>
        <v>0</v>
      </c>
      <c r="L65" s="64" t="s">
        <v>19</v>
      </c>
    </row>
    <row r="66" spans="2:12">
      <c r="B66" s="295"/>
      <c r="C66" s="17" t="s">
        <v>256</v>
      </c>
      <c r="D66" s="67" t="s">
        <v>25</v>
      </c>
      <c r="E66" s="67">
        <v>4.1004300000000002E-4</v>
      </c>
      <c r="F66" s="158">
        <v>36.07</v>
      </c>
      <c r="G66" s="150">
        <v>-36.07</v>
      </c>
      <c r="H66" s="126">
        <f t="shared" si="7"/>
        <v>0</v>
      </c>
      <c r="I66" s="158"/>
      <c r="J66" s="126">
        <f t="shared" si="10"/>
        <v>0</v>
      </c>
      <c r="K66" s="99">
        <v>0</v>
      </c>
      <c r="L66" s="64">
        <v>44952</v>
      </c>
    </row>
    <row r="67" spans="2:12">
      <c r="B67" s="295"/>
      <c r="C67" s="17" t="s">
        <v>255</v>
      </c>
      <c r="D67" s="67" t="s">
        <v>25</v>
      </c>
      <c r="E67" s="141">
        <v>9.6006300000000006E-3</v>
      </c>
      <c r="F67" s="158">
        <v>34.673999999999999</v>
      </c>
      <c r="G67" s="150">
        <v>-34.673999999999999</v>
      </c>
      <c r="H67" s="126">
        <f t="shared" si="7"/>
        <v>0</v>
      </c>
      <c r="I67" s="158"/>
      <c r="J67" s="126">
        <f t="shared" si="10"/>
        <v>0</v>
      </c>
      <c r="K67" s="99">
        <v>0</v>
      </c>
      <c r="L67" s="64">
        <v>44960</v>
      </c>
    </row>
    <row r="68" spans="2:12">
      <c r="B68" s="295"/>
      <c r="C68" s="17" t="s">
        <v>258</v>
      </c>
      <c r="D68" s="67" t="s">
        <v>25</v>
      </c>
      <c r="E68" s="67">
        <v>9.2292780000000005E-3</v>
      </c>
      <c r="F68" s="158">
        <v>94.215000000000003</v>
      </c>
      <c r="G68" s="150">
        <v>-91.692999999999998</v>
      </c>
      <c r="H68" s="126">
        <f t="shared" si="7"/>
        <v>2.5220000000000056</v>
      </c>
      <c r="I68" s="158"/>
      <c r="J68" s="126">
        <f t="shared" si="10"/>
        <v>2.5220000000000056</v>
      </c>
      <c r="K68" s="99">
        <f>+I68/H68</f>
        <v>0</v>
      </c>
      <c r="L68" s="64" t="s">
        <v>19</v>
      </c>
    </row>
    <row r="69" spans="2:12">
      <c r="B69" s="295"/>
      <c r="C69" s="17" t="s">
        <v>254</v>
      </c>
      <c r="D69" s="67" t="s">
        <v>25</v>
      </c>
      <c r="E69" s="67">
        <v>2.5077169E-2</v>
      </c>
      <c r="F69" s="158">
        <v>38.465000000000003</v>
      </c>
      <c r="G69" s="150">
        <f>-38.465</f>
        <v>-38.465000000000003</v>
      </c>
      <c r="H69" s="126">
        <f t="shared" si="7"/>
        <v>0</v>
      </c>
      <c r="I69" s="158">
        <v>3.399</v>
      </c>
      <c r="J69" s="126">
        <f t="shared" si="10"/>
        <v>-3.399</v>
      </c>
      <c r="K69" s="99" t="e">
        <f>+I69/H69</f>
        <v>#DIV/0!</v>
      </c>
      <c r="L69" s="64" t="s">
        <v>19</v>
      </c>
    </row>
    <row r="70" spans="2:12">
      <c r="B70" s="295"/>
      <c r="C70" s="17" t="s">
        <v>305</v>
      </c>
      <c r="D70" s="67" t="s">
        <v>25</v>
      </c>
      <c r="E70" s="67">
        <v>1.0238244000000001E-2</v>
      </c>
      <c r="F70" s="158">
        <v>16.013999999999999</v>
      </c>
      <c r="G70" s="150"/>
      <c r="H70" s="126">
        <f t="shared" si="7"/>
        <v>16.013999999999999</v>
      </c>
      <c r="I70" s="158">
        <v>5.2</v>
      </c>
      <c r="J70" s="126">
        <f t="shared" si="10"/>
        <v>10.814</v>
      </c>
      <c r="K70" s="99">
        <f>+I70/H70</f>
        <v>0.32471587361059073</v>
      </c>
      <c r="L70" s="64" t="s">
        <v>19</v>
      </c>
    </row>
    <row r="71" spans="2:12">
      <c r="B71" s="295"/>
      <c r="C71" s="17" t="s">
        <v>371</v>
      </c>
      <c r="D71" s="67" t="s">
        <v>25</v>
      </c>
      <c r="E71" s="67">
        <v>4.2623820000000003E-3</v>
      </c>
      <c r="F71" s="158">
        <v>5.1619999999999999</v>
      </c>
      <c r="G71" s="150">
        <v>-3.323</v>
      </c>
      <c r="H71" s="126">
        <f t="shared" si="7"/>
        <v>1.839</v>
      </c>
      <c r="I71" s="158"/>
      <c r="J71" s="126">
        <f t="shared" si="10"/>
        <v>1.839</v>
      </c>
      <c r="K71" s="99">
        <f>+I71/H71</f>
        <v>0</v>
      </c>
      <c r="L71" s="64" t="s">
        <v>19</v>
      </c>
    </row>
    <row r="72" spans="2:12">
      <c r="B72" s="295"/>
      <c r="C72" s="164" t="s">
        <v>418</v>
      </c>
      <c r="D72" s="67" t="s">
        <v>25</v>
      </c>
      <c r="E72" s="67">
        <v>1.3740779999999999E-3</v>
      </c>
      <c r="F72" s="158">
        <v>5.319</v>
      </c>
      <c r="G72" s="150"/>
      <c r="H72" s="126">
        <f t="shared" si="7"/>
        <v>5.319</v>
      </c>
      <c r="I72" s="158"/>
      <c r="J72" s="126">
        <f t="shared" si="10"/>
        <v>5.319</v>
      </c>
      <c r="K72" s="99">
        <f>+I72/H72</f>
        <v>0</v>
      </c>
      <c r="L72" s="64" t="s">
        <v>19</v>
      </c>
    </row>
    <row r="73" spans="2:12">
      <c r="B73" s="295"/>
      <c r="C73" s="17" t="s">
        <v>306</v>
      </c>
      <c r="D73" s="67" t="s">
        <v>25</v>
      </c>
      <c r="E73" s="141">
        <v>1.8084799999999999E-3</v>
      </c>
      <c r="F73" s="158">
        <v>6.7939999999999996</v>
      </c>
      <c r="G73" s="150">
        <v>-6.7939999999999996</v>
      </c>
      <c r="H73" s="126">
        <f t="shared" si="7"/>
        <v>0</v>
      </c>
      <c r="I73" s="158"/>
      <c r="J73" s="126">
        <f t="shared" si="10"/>
        <v>0</v>
      </c>
      <c r="K73" s="99">
        <v>0</v>
      </c>
      <c r="L73" s="64">
        <v>44967</v>
      </c>
    </row>
    <row r="74" spans="2:12">
      <c r="B74" s="295"/>
      <c r="C74" s="17" t="s">
        <v>307</v>
      </c>
      <c r="D74" s="67" t="s">
        <v>25</v>
      </c>
      <c r="E74" s="67">
        <v>3.7803730000000001E-3</v>
      </c>
      <c r="F74" s="158">
        <v>14.202999999999999</v>
      </c>
      <c r="G74" s="150">
        <v>-14.202999999999999</v>
      </c>
      <c r="H74" s="126">
        <f t="shared" si="7"/>
        <v>0</v>
      </c>
      <c r="I74" s="158"/>
      <c r="J74" s="126">
        <f t="shared" si="10"/>
        <v>0</v>
      </c>
      <c r="K74" s="99">
        <v>0</v>
      </c>
      <c r="L74" s="64">
        <v>44960</v>
      </c>
    </row>
    <row r="75" spans="2:12">
      <c r="B75" s="295"/>
      <c r="C75" s="17" t="s">
        <v>308</v>
      </c>
      <c r="D75" s="67" t="s">
        <v>25</v>
      </c>
      <c r="E75" s="67">
        <v>5.0585819999999998E-3</v>
      </c>
      <c r="F75" s="158">
        <v>13.375999999999999</v>
      </c>
      <c r="G75" s="150"/>
      <c r="H75" s="126">
        <f t="shared" si="7"/>
        <v>13.375999999999999</v>
      </c>
      <c r="I75" s="158"/>
      <c r="J75" s="126">
        <f t="shared" si="10"/>
        <v>13.375999999999999</v>
      </c>
      <c r="K75" s="99">
        <f>+I75/H75</f>
        <v>0</v>
      </c>
      <c r="L75" s="64" t="s">
        <v>19</v>
      </c>
    </row>
    <row r="76" spans="2:12">
      <c r="B76" s="295"/>
      <c r="C76" s="17" t="s">
        <v>309</v>
      </c>
      <c r="D76" s="67" t="s">
        <v>25</v>
      </c>
      <c r="E76" s="67">
        <v>1.270628E-3</v>
      </c>
      <c r="F76" s="158">
        <v>4.774</v>
      </c>
      <c r="G76" s="150">
        <v>-4.774</v>
      </c>
      <c r="H76" s="126">
        <f t="shared" si="7"/>
        <v>0</v>
      </c>
      <c r="I76" s="158"/>
      <c r="J76" s="126">
        <f t="shared" si="10"/>
        <v>0</v>
      </c>
      <c r="K76" s="99">
        <v>0</v>
      </c>
      <c r="L76" s="64">
        <v>44960</v>
      </c>
    </row>
    <row r="77" spans="2:12">
      <c r="B77" s="295"/>
      <c r="C77" s="17" t="s">
        <v>310</v>
      </c>
      <c r="D77" s="67" t="s">
        <v>25</v>
      </c>
      <c r="E77" s="67">
        <v>7.59605E-4</v>
      </c>
      <c r="F77" s="158">
        <v>2.8540000000000001</v>
      </c>
      <c r="G77" s="150">
        <v>-2.8540000000000001</v>
      </c>
      <c r="H77" s="126">
        <f t="shared" si="7"/>
        <v>0</v>
      </c>
      <c r="I77" s="158"/>
      <c r="J77" s="126">
        <f t="shared" si="10"/>
        <v>0</v>
      </c>
      <c r="K77" s="99" t="e">
        <f>+I77/H77</f>
        <v>#DIV/0!</v>
      </c>
      <c r="L77" s="64">
        <v>44974</v>
      </c>
    </row>
    <row r="78" spans="2:12">
      <c r="B78" s="295"/>
      <c r="C78" s="17" t="s">
        <v>311</v>
      </c>
      <c r="D78" s="67" t="s">
        <v>25</v>
      </c>
      <c r="E78" s="67">
        <v>3.2912369999999998E-3</v>
      </c>
      <c r="F78" s="158">
        <v>12.365</v>
      </c>
      <c r="G78" s="150">
        <v>-12.365</v>
      </c>
      <c r="H78" s="126">
        <f t="shared" si="7"/>
        <v>0</v>
      </c>
      <c r="I78" s="158"/>
      <c r="J78" s="126">
        <f t="shared" si="10"/>
        <v>0</v>
      </c>
      <c r="K78" s="99">
        <v>0</v>
      </c>
      <c r="L78" s="64">
        <v>44952</v>
      </c>
    </row>
    <row r="79" spans="2:12">
      <c r="B79" s="295"/>
      <c r="C79" s="17" t="s">
        <v>329</v>
      </c>
      <c r="D79" s="67" t="s">
        <v>25</v>
      </c>
      <c r="E79" s="67">
        <v>2.8349260000000002E-3</v>
      </c>
      <c r="F79" s="158">
        <v>1.635</v>
      </c>
      <c r="G79" s="150">
        <v>-1.635</v>
      </c>
      <c r="H79" s="126">
        <f t="shared" si="7"/>
        <v>0</v>
      </c>
      <c r="I79" s="158"/>
      <c r="J79" s="126">
        <f t="shared" si="10"/>
        <v>0</v>
      </c>
      <c r="K79" s="99">
        <v>0</v>
      </c>
      <c r="L79" s="64">
        <v>44967</v>
      </c>
    </row>
    <row r="80" spans="2:12">
      <c r="B80" s="295"/>
      <c r="C80" s="164" t="s">
        <v>330</v>
      </c>
      <c r="D80" s="67" t="s">
        <v>25</v>
      </c>
      <c r="E80" s="67">
        <v>9.0098100000000003E-4</v>
      </c>
      <c r="F80" s="158">
        <v>3.4060000000000001</v>
      </c>
      <c r="G80" s="150">
        <v>-3.4060000000000001</v>
      </c>
      <c r="H80" s="126">
        <f t="shared" si="7"/>
        <v>0</v>
      </c>
      <c r="I80" s="158"/>
      <c r="J80" s="126">
        <f t="shared" si="10"/>
        <v>0</v>
      </c>
      <c r="K80" s="99">
        <v>0</v>
      </c>
      <c r="L80" s="64">
        <v>44960</v>
      </c>
    </row>
    <row r="81" spans="2:12">
      <c r="B81" s="295"/>
      <c r="C81" s="17" t="s">
        <v>312</v>
      </c>
      <c r="D81" s="67" t="s">
        <v>25</v>
      </c>
      <c r="E81" s="67">
        <v>4.7056370000000004E-3</v>
      </c>
      <c r="F81" s="158">
        <v>10.651</v>
      </c>
      <c r="G81" s="150">
        <v>-10.651</v>
      </c>
      <c r="H81" s="126">
        <f t="shared" si="7"/>
        <v>0</v>
      </c>
      <c r="I81" s="158"/>
      <c r="J81" s="126">
        <f t="shared" si="10"/>
        <v>0</v>
      </c>
      <c r="K81" s="99">
        <v>0</v>
      </c>
      <c r="L81" s="64">
        <v>44960</v>
      </c>
    </row>
    <row r="82" spans="2:12">
      <c r="B82" s="295"/>
      <c r="C82" s="17" t="s">
        <v>313</v>
      </c>
      <c r="D82" s="67" t="s">
        <v>25</v>
      </c>
      <c r="E82" s="141">
        <v>9.8010000000000002E-4</v>
      </c>
      <c r="F82" s="158">
        <v>3.3849999999999998</v>
      </c>
      <c r="G82" s="150"/>
      <c r="H82" s="126">
        <f t="shared" si="7"/>
        <v>3.3849999999999998</v>
      </c>
      <c r="I82" s="158"/>
      <c r="J82" s="126">
        <f t="shared" si="10"/>
        <v>3.3849999999999998</v>
      </c>
      <c r="K82" s="99">
        <f>+I82/H82</f>
        <v>0</v>
      </c>
      <c r="L82" s="64" t="s">
        <v>19</v>
      </c>
    </row>
    <row r="83" spans="2:12">
      <c r="B83" s="295"/>
      <c r="C83" s="17" t="s">
        <v>314</v>
      </c>
      <c r="D83" s="67" t="s">
        <v>25</v>
      </c>
      <c r="E83" s="67">
        <v>6.5316899999999999E-4</v>
      </c>
      <c r="F83" s="158">
        <v>14.022</v>
      </c>
      <c r="G83" s="150"/>
      <c r="H83" s="126">
        <f>+F83+G83</f>
        <v>14.022</v>
      </c>
      <c r="I83" s="158"/>
      <c r="J83" s="126">
        <f t="shared" si="10"/>
        <v>14.022</v>
      </c>
      <c r="K83" s="99">
        <f>+I83/H83</f>
        <v>0</v>
      </c>
      <c r="L83" s="64" t="s">
        <v>19</v>
      </c>
    </row>
    <row r="84" spans="2:12">
      <c r="B84" s="295"/>
      <c r="C84" s="17" t="s">
        <v>315</v>
      </c>
      <c r="D84" s="67" t="s">
        <v>25</v>
      </c>
      <c r="E84" s="67">
        <v>2.5234250000000001E-3</v>
      </c>
      <c r="F84" s="158">
        <v>3.6819999999999999</v>
      </c>
      <c r="G84" s="150">
        <v>-3.6819999999999999</v>
      </c>
      <c r="H84" s="126">
        <f t="shared" si="7"/>
        <v>0</v>
      </c>
      <c r="I84" s="158"/>
      <c r="J84" s="126">
        <f t="shared" si="10"/>
        <v>0</v>
      </c>
      <c r="K84" s="99">
        <v>0</v>
      </c>
      <c r="L84" s="64">
        <v>44960</v>
      </c>
    </row>
    <row r="85" spans="2:12">
      <c r="B85" s="295"/>
      <c r="C85" s="17" t="s">
        <v>316</v>
      </c>
      <c r="D85" s="67" t="s">
        <v>25</v>
      </c>
      <c r="E85" s="67">
        <v>2.999537E-3</v>
      </c>
      <c r="F85" s="158">
        <v>2.4540000000000002</v>
      </c>
      <c r="G85" s="150"/>
      <c r="H85" s="126">
        <f t="shared" si="7"/>
        <v>2.4540000000000002</v>
      </c>
      <c r="I85" s="158"/>
      <c r="J85" s="126">
        <f t="shared" si="10"/>
        <v>2.4540000000000002</v>
      </c>
      <c r="K85" s="99">
        <f>+I85/H85</f>
        <v>0</v>
      </c>
      <c r="L85" s="64" t="s">
        <v>19</v>
      </c>
    </row>
    <row r="86" spans="2:12">
      <c r="B86" s="295"/>
      <c r="C86" s="17" t="s">
        <v>317</v>
      </c>
      <c r="D86" s="67" t="s">
        <v>25</v>
      </c>
      <c r="E86" s="67">
        <v>1.7474910000000001E-3</v>
      </c>
      <c r="F86" s="158">
        <v>9.4809999999999999</v>
      </c>
      <c r="G86" s="150">
        <f>-7.377-2.104</f>
        <v>-9.4809999999999999</v>
      </c>
      <c r="H86" s="126">
        <f t="shared" si="7"/>
        <v>0</v>
      </c>
      <c r="I86" s="158"/>
      <c r="J86" s="126">
        <f t="shared" si="10"/>
        <v>0</v>
      </c>
      <c r="K86" s="99" t="e">
        <f>+I86/H86</f>
        <v>#DIV/0!</v>
      </c>
      <c r="L86" s="64" t="s">
        <v>19</v>
      </c>
    </row>
    <row r="87" spans="2:12">
      <c r="B87" s="295"/>
      <c r="C87" s="164" t="s">
        <v>419</v>
      </c>
      <c r="D87" s="67" t="s">
        <v>25</v>
      </c>
      <c r="E87" s="67">
        <v>1.1588709000000001E-3</v>
      </c>
      <c r="F87" s="158">
        <v>5.6289999999999996</v>
      </c>
      <c r="G87" s="150"/>
      <c r="H87" s="126">
        <f t="shared" si="7"/>
        <v>5.6289999999999996</v>
      </c>
      <c r="I87" s="158"/>
      <c r="J87" s="126">
        <f t="shared" si="10"/>
        <v>5.6289999999999996</v>
      </c>
      <c r="K87" s="99">
        <f>+I87/H87</f>
        <v>0</v>
      </c>
      <c r="L87" s="64" t="s">
        <v>19</v>
      </c>
    </row>
    <row r="88" spans="2:12">
      <c r="B88" s="295"/>
      <c r="C88" s="17" t="s">
        <v>318</v>
      </c>
      <c r="D88" s="67" t="s">
        <v>25</v>
      </c>
      <c r="E88" s="67">
        <v>2.0685930000000001E-3</v>
      </c>
      <c r="F88" s="158">
        <v>11.269</v>
      </c>
      <c r="G88" s="150">
        <v>-11.269</v>
      </c>
      <c r="H88" s="126">
        <f t="shared" si="7"/>
        <v>0</v>
      </c>
      <c r="I88" s="158"/>
      <c r="J88" s="126">
        <f t="shared" si="10"/>
        <v>0</v>
      </c>
      <c r="K88" s="99">
        <v>0</v>
      </c>
      <c r="L88" s="64">
        <v>44952</v>
      </c>
    </row>
    <row r="89" spans="2:12">
      <c r="B89" s="295"/>
      <c r="C89" s="164" t="s">
        <v>420</v>
      </c>
      <c r="D89" s="67" t="s">
        <v>25</v>
      </c>
      <c r="E89" s="67">
        <v>1.2367454E-2</v>
      </c>
      <c r="F89" s="158">
        <v>17.954000000000001</v>
      </c>
      <c r="G89" s="150"/>
      <c r="H89" s="126">
        <f t="shared" si="7"/>
        <v>17.954000000000001</v>
      </c>
      <c r="I89" s="158"/>
      <c r="J89" s="126">
        <f t="shared" si="10"/>
        <v>17.954000000000001</v>
      </c>
      <c r="K89" s="99">
        <f>+I89/H89</f>
        <v>0</v>
      </c>
      <c r="L89" s="64" t="s">
        <v>19</v>
      </c>
    </row>
    <row r="90" spans="2:12">
      <c r="B90" s="295"/>
      <c r="C90" s="17" t="s">
        <v>319</v>
      </c>
      <c r="D90" s="67" t="s">
        <v>25</v>
      </c>
      <c r="E90" s="67">
        <v>2.2300991999999999E-2</v>
      </c>
      <c r="F90" s="158">
        <v>6.5650000000000004</v>
      </c>
      <c r="G90" s="150"/>
      <c r="H90" s="126">
        <f t="shared" si="7"/>
        <v>6.5650000000000004</v>
      </c>
      <c r="I90" s="158"/>
      <c r="J90" s="126">
        <f t="shared" si="8"/>
        <v>6.5650000000000004</v>
      </c>
      <c r="K90" s="99">
        <f t="shared" si="9"/>
        <v>0</v>
      </c>
      <c r="L90" s="64" t="s">
        <v>19</v>
      </c>
    </row>
    <row r="91" spans="2:12">
      <c r="B91" s="295"/>
      <c r="C91" s="17" t="s">
        <v>320</v>
      </c>
      <c r="D91" s="67" t="s">
        <v>25</v>
      </c>
      <c r="E91" s="67">
        <v>1.1066726000000001E-2</v>
      </c>
      <c r="F91" s="158">
        <v>4.3529999999999998</v>
      </c>
      <c r="G91" s="150"/>
      <c r="H91" s="126">
        <f t="shared" si="7"/>
        <v>4.3529999999999998</v>
      </c>
      <c r="I91" s="158">
        <v>0.498</v>
      </c>
      <c r="J91" s="126">
        <f t="shared" si="8"/>
        <v>3.8549999999999995</v>
      </c>
      <c r="K91" s="99">
        <f t="shared" si="9"/>
        <v>0.11440385940730531</v>
      </c>
      <c r="L91" s="64" t="s">
        <v>19</v>
      </c>
    </row>
    <row r="92" spans="2:12">
      <c r="B92" s="295"/>
      <c r="C92" s="17" t="s">
        <v>321</v>
      </c>
      <c r="D92" s="67" t="s">
        <v>25</v>
      </c>
      <c r="E92" s="67">
        <v>2.3189133000000001E-2</v>
      </c>
      <c r="F92" s="158">
        <v>7.7720000000000002</v>
      </c>
      <c r="G92" s="150">
        <v>-7.7720000000000002</v>
      </c>
      <c r="H92" s="126">
        <f t="shared" si="7"/>
        <v>0</v>
      </c>
      <c r="I92" s="158"/>
      <c r="J92" s="126">
        <f t="shared" si="8"/>
        <v>0</v>
      </c>
      <c r="K92" s="99">
        <v>0</v>
      </c>
      <c r="L92" s="64">
        <v>44960</v>
      </c>
    </row>
    <row r="93" spans="2:12">
      <c r="B93" s="295"/>
      <c r="C93" s="17" t="s">
        <v>322</v>
      </c>
      <c r="D93" s="67" t="s">
        <v>25</v>
      </c>
      <c r="E93" s="67">
        <v>8.4354449999999997E-3</v>
      </c>
      <c r="F93" s="158">
        <v>49.264000000000003</v>
      </c>
      <c r="G93" s="150">
        <v>-49.264000000000003</v>
      </c>
      <c r="H93" s="126">
        <f t="shared" si="7"/>
        <v>0</v>
      </c>
      <c r="I93" s="158"/>
      <c r="J93" s="126">
        <f t="shared" si="8"/>
        <v>0</v>
      </c>
      <c r="K93" s="99">
        <v>0</v>
      </c>
      <c r="L93" s="64">
        <v>44960</v>
      </c>
    </row>
    <row r="94" spans="2:12">
      <c r="B94" s="295"/>
      <c r="C94" s="17" t="s">
        <v>323</v>
      </c>
      <c r="D94" s="67" t="s">
        <v>25</v>
      </c>
      <c r="E94" s="67">
        <v>1.6000862000000001E-2</v>
      </c>
      <c r="F94" s="158">
        <v>83.784999999999997</v>
      </c>
      <c r="G94" s="150">
        <v>-83.784999999999997</v>
      </c>
      <c r="H94" s="126">
        <f t="shared" si="7"/>
        <v>0</v>
      </c>
      <c r="I94" s="158"/>
      <c r="J94" s="126">
        <f t="shared" si="8"/>
        <v>0</v>
      </c>
      <c r="K94" s="99">
        <v>0</v>
      </c>
      <c r="L94" s="64">
        <v>44952</v>
      </c>
    </row>
    <row r="95" spans="2:12">
      <c r="B95" s="295"/>
      <c r="C95" s="17" t="s">
        <v>324</v>
      </c>
      <c r="D95" s="67" t="s">
        <v>25</v>
      </c>
      <c r="E95" s="141">
        <v>6.2448399999999998E-3</v>
      </c>
      <c r="F95" s="158">
        <v>45.234999999999999</v>
      </c>
      <c r="G95" s="150">
        <f>-45.235</f>
        <v>-45.234999999999999</v>
      </c>
      <c r="H95" s="126">
        <f t="shared" si="7"/>
        <v>0</v>
      </c>
      <c r="I95" s="158"/>
      <c r="J95" s="126">
        <f t="shared" si="8"/>
        <v>0</v>
      </c>
      <c r="K95" s="99">
        <v>0</v>
      </c>
      <c r="L95" s="64">
        <v>44998</v>
      </c>
    </row>
    <row r="96" spans="2:12">
      <c r="B96" s="295"/>
      <c r="C96" s="17" t="s">
        <v>325</v>
      </c>
      <c r="D96" s="67" t="s">
        <v>25</v>
      </c>
      <c r="E96" s="67">
        <v>1.621555E-3</v>
      </c>
      <c r="F96" s="158">
        <v>87.122</v>
      </c>
      <c r="G96" s="150">
        <v>-87.122</v>
      </c>
      <c r="H96" s="126">
        <f t="shared" si="7"/>
        <v>0</v>
      </c>
      <c r="I96" s="158"/>
      <c r="J96" s="126">
        <f t="shared" si="8"/>
        <v>0</v>
      </c>
      <c r="K96" s="99">
        <v>0</v>
      </c>
      <c r="L96" s="64">
        <v>44952</v>
      </c>
    </row>
    <row r="97" spans="2:12">
      <c r="B97" s="295"/>
      <c r="C97" s="17" t="s">
        <v>326</v>
      </c>
      <c r="D97" s="67" t="s">
        <v>25</v>
      </c>
      <c r="E97" s="67">
        <v>4.3513900000000002E-4</v>
      </c>
      <c r="F97" s="158">
        <v>31.692</v>
      </c>
      <c r="G97" s="150">
        <v>-29.690999999999999</v>
      </c>
      <c r="H97" s="126">
        <f t="shared" si="7"/>
        <v>2.0010000000000012</v>
      </c>
      <c r="I97" s="158"/>
      <c r="J97" s="126">
        <f t="shared" si="8"/>
        <v>2.0010000000000012</v>
      </c>
      <c r="K97" s="99">
        <f>I97/H97</f>
        <v>0</v>
      </c>
      <c r="L97" s="64" t="s">
        <v>19</v>
      </c>
    </row>
    <row r="98" spans="2:12">
      <c r="B98" s="295"/>
      <c r="C98" s="17" t="s">
        <v>257</v>
      </c>
      <c r="D98" s="67" t="s">
        <v>25</v>
      </c>
      <c r="E98" s="67">
        <v>9.0659400000000004E-4</v>
      </c>
      <c r="F98" s="158">
        <v>60.115000000000002</v>
      </c>
      <c r="G98" s="256">
        <v>-60.115000000000002</v>
      </c>
      <c r="H98" s="126">
        <f t="shared" si="7"/>
        <v>0</v>
      </c>
      <c r="I98" s="158"/>
      <c r="J98" s="126">
        <f t="shared" si="8"/>
        <v>0</v>
      </c>
      <c r="K98" s="99">
        <v>0</v>
      </c>
      <c r="L98" s="64">
        <v>44952</v>
      </c>
    </row>
    <row r="99" spans="2:12" s="175" customFormat="1">
      <c r="B99" s="295"/>
      <c r="C99" s="17" t="s">
        <v>327</v>
      </c>
      <c r="D99" s="150" t="s">
        <v>25</v>
      </c>
      <c r="E99" s="150"/>
      <c r="F99" s="158">
        <v>23.462</v>
      </c>
      <c r="G99" s="150">
        <v>-23.462</v>
      </c>
      <c r="H99" s="158">
        <f t="shared" ref="H99" si="12">+F99+G99</f>
        <v>0</v>
      </c>
      <c r="I99" s="158"/>
      <c r="J99" s="158">
        <f t="shared" ref="J99" si="13">+H99-I99</f>
        <v>0</v>
      </c>
      <c r="K99" s="173">
        <v>0</v>
      </c>
      <c r="L99" s="174">
        <v>44952</v>
      </c>
    </row>
    <row r="100" spans="2:12">
      <c r="B100" s="295"/>
      <c r="C100" s="17" t="s">
        <v>259</v>
      </c>
      <c r="D100" s="67" t="s">
        <v>25</v>
      </c>
      <c r="E100" s="67">
        <v>8.3079200000000001E-4</v>
      </c>
      <c r="F100" s="158">
        <v>3.121</v>
      </c>
      <c r="G100" s="150"/>
      <c r="H100" s="126">
        <f t="shared" si="7"/>
        <v>3.121</v>
      </c>
      <c r="I100" s="158">
        <v>3.1179999999999999</v>
      </c>
      <c r="J100" s="126">
        <f t="shared" si="8"/>
        <v>3.0000000000001137E-3</v>
      </c>
      <c r="K100" s="99">
        <f t="shared" si="9"/>
        <v>0.99903876962512017</v>
      </c>
      <c r="L100" s="64" t="s">
        <v>19</v>
      </c>
    </row>
    <row r="101" spans="2:12">
      <c r="B101" s="295"/>
      <c r="C101" s="31" t="s">
        <v>28</v>
      </c>
      <c r="D101" s="31" t="s">
        <v>25</v>
      </c>
      <c r="E101" s="31">
        <f>SUM(E57:E100)</f>
        <v>0.28766339689999998</v>
      </c>
      <c r="F101" s="139">
        <f>SUM(F57:F100)</f>
        <v>1080.752</v>
      </c>
      <c r="G101" s="31">
        <f>SUM(G57:G100)</f>
        <v>-809.09899999999993</v>
      </c>
      <c r="H101" s="139">
        <f>SUM(H57:H100)</f>
        <v>271.65299999999996</v>
      </c>
      <c r="I101" s="139">
        <f>SUM(I57:I100)</f>
        <v>28.290140000000001</v>
      </c>
      <c r="J101" s="139">
        <f>+H101-I101</f>
        <v>243.36285999999996</v>
      </c>
      <c r="K101" s="140">
        <f>+I101/H101</f>
        <v>0.10414072364376614</v>
      </c>
      <c r="L101" s="114" t="s">
        <v>19</v>
      </c>
    </row>
    <row r="104" spans="2:12" ht="30">
      <c r="B104" s="27" t="s">
        <v>161</v>
      </c>
      <c r="C104" s="27" t="s">
        <v>180</v>
      </c>
      <c r="D104" s="27" t="s">
        <v>162</v>
      </c>
      <c r="E104" s="27" t="s">
        <v>279</v>
      </c>
      <c r="F104" s="27" t="s">
        <v>23</v>
      </c>
      <c r="G104" s="27" t="s">
        <v>2</v>
      </c>
      <c r="H104" s="27" t="s">
        <v>3</v>
      </c>
      <c r="I104" s="27" t="s">
        <v>4</v>
      </c>
      <c r="J104" s="27" t="s">
        <v>5</v>
      </c>
      <c r="K104" s="27" t="s">
        <v>163</v>
      </c>
      <c r="L104" s="27" t="s">
        <v>18</v>
      </c>
    </row>
    <row r="105" spans="2:12">
      <c r="B105" s="295" t="s">
        <v>267</v>
      </c>
      <c r="C105" s="17" t="s">
        <v>395</v>
      </c>
      <c r="D105" s="67" t="s">
        <v>25</v>
      </c>
      <c r="E105" s="67">
        <v>6.9926729999999996E-3</v>
      </c>
      <c r="F105" s="126">
        <v>26.271000000000001</v>
      </c>
      <c r="G105" s="150">
        <v>-26.271000000000001</v>
      </c>
      <c r="H105" s="126">
        <f>+F105+G105</f>
        <v>0</v>
      </c>
      <c r="I105" s="158"/>
      <c r="J105" s="126">
        <f>+H105-I105</f>
        <v>0</v>
      </c>
      <c r="K105" s="99">
        <v>0</v>
      </c>
      <c r="L105" s="64">
        <v>44960</v>
      </c>
    </row>
    <row r="106" spans="2:12">
      <c r="B106" s="295"/>
      <c r="C106" s="17" t="s">
        <v>331</v>
      </c>
      <c r="D106" s="67" t="s">
        <v>25</v>
      </c>
      <c r="E106" s="67">
        <v>2.2996234000000001E-2</v>
      </c>
      <c r="F106" s="126">
        <v>65.450999999999993</v>
      </c>
      <c r="G106" s="150"/>
      <c r="H106" s="126">
        <f t="shared" ref="H106:H119" si="14">+F106+G106</f>
        <v>65.450999999999993</v>
      </c>
      <c r="I106" s="158">
        <v>17.395</v>
      </c>
      <c r="J106" s="126">
        <f t="shared" ref="J106:J119" si="15">+H106-I106</f>
        <v>48.055999999999997</v>
      </c>
      <c r="K106" s="99">
        <f t="shared" ref="K106:K118" si="16">+I106/H106</f>
        <v>0.26577134039204903</v>
      </c>
      <c r="L106" s="64" t="s">
        <v>19</v>
      </c>
    </row>
    <row r="107" spans="2:12">
      <c r="B107" s="295"/>
      <c r="C107" s="17" t="s">
        <v>396</v>
      </c>
      <c r="D107" s="67" t="s">
        <v>25</v>
      </c>
      <c r="E107" s="67">
        <v>9.3055069999999993E-3</v>
      </c>
      <c r="F107" s="126">
        <v>34.960999999999999</v>
      </c>
      <c r="G107" s="150">
        <v>-34.960999999999999</v>
      </c>
      <c r="H107" s="126">
        <f t="shared" si="14"/>
        <v>0</v>
      </c>
      <c r="I107" s="158"/>
      <c r="J107" s="126">
        <f t="shared" si="15"/>
        <v>0</v>
      </c>
      <c r="K107" s="99">
        <v>0</v>
      </c>
      <c r="L107" s="64">
        <v>44960</v>
      </c>
    </row>
    <row r="108" spans="2:12">
      <c r="B108" s="295"/>
      <c r="C108" s="17" t="s">
        <v>397</v>
      </c>
      <c r="D108" s="67" t="s">
        <v>25</v>
      </c>
      <c r="E108" s="67">
        <v>1.7725359999999999E-2</v>
      </c>
      <c r="F108" s="126">
        <v>66.593999999999994</v>
      </c>
      <c r="G108" s="150">
        <v>-66.593999999999994</v>
      </c>
      <c r="H108" s="126">
        <f t="shared" si="14"/>
        <v>0</v>
      </c>
      <c r="I108" s="158"/>
      <c r="J108" s="126">
        <f t="shared" si="15"/>
        <v>0</v>
      </c>
      <c r="K108" s="99">
        <v>0</v>
      </c>
      <c r="L108" s="64">
        <v>44952</v>
      </c>
    </row>
    <row r="109" spans="2:12">
      <c r="B109" s="295"/>
      <c r="C109" s="17" t="s">
        <v>398</v>
      </c>
      <c r="D109" s="67" t="s">
        <v>25</v>
      </c>
      <c r="E109" s="67">
        <v>9.2949190000000004E-3</v>
      </c>
      <c r="F109" s="126">
        <v>34.920999999999999</v>
      </c>
      <c r="G109" s="150">
        <v>-34.920999999999999</v>
      </c>
      <c r="H109" s="126">
        <f t="shared" si="14"/>
        <v>0</v>
      </c>
      <c r="I109" s="158"/>
      <c r="J109" s="126">
        <f t="shared" si="15"/>
        <v>0</v>
      </c>
      <c r="K109" s="99">
        <v>0</v>
      </c>
      <c r="L109" s="64">
        <v>44960</v>
      </c>
    </row>
    <row r="110" spans="2:12">
      <c r="B110" s="295"/>
      <c r="C110" s="17" t="s">
        <v>399</v>
      </c>
      <c r="D110" s="67" t="s">
        <v>25</v>
      </c>
      <c r="E110" s="67">
        <v>2.0765329999999999E-2</v>
      </c>
      <c r="F110" s="126">
        <v>78.015000000000001</v>
      </c>
      <c r="G110" s="150">
        <v>-68.241</v>
      </c>
      <c r="H110" s="126">
        <f t="shared" si="14"/>
        <v>9.7740000000000009</v>
      </c>
      <c r="I110" s="158">
        <v>1.8259500000000002</v>
      </c>
      <c r="J110" s="126">
        <f t="shared" si="15"/>
        <v>7.9480500000000003</v>
      </c>
      <c r="K110" s="99">
        <f t="shared" si="16"/>
        <v>0.18681706568446901</v>
      </c>
      <c r="L110" s="64">
        <v>44967</v>
      </c>
    </row>
    <row r="111" spans="2:12">
      <c r="B111" s="295"/>
      <c r="C111" s="17" t="s">
        <v>332</v>
      </c>
      <c r="D111" s="67" t="s">
        <v>25</v>
      </c>
      <c r="E111" s="67">
        <v>9.9217939999999994E-3</v>
      </c>
      <c r="F111" s="126">
        <v>37.276000000000003</v>
      </c>
      <c r="G111" s="150">
        <v>-37.276000000000003</v>
      </c>
      <c r="H111" s="126">
        <f t="shared" si="14"/>
        <v>0</v>
      </c>
      <c r="I111" s="158"/>
      <c r="J111" s="126">
        <f t="shared" si="15"/>
        <v>0</v>
      </c>
      <c r="K111" s="99" t="e">
        <f t="shared" si="16"/>
        <v>#DIV/0!</v>
      </c>
      <c r="L111" s="64" t="s">
        <v>19</v>
      </c>
    </row>
    <row r="112" spans="2:12">
      <c r="B112" s="295"/>
      <c r="C112" s="17" t="s">
        <v>400</v>
      </c>
      <c r="D112" s="67" t="s">
        <v>25</v>
      </c>
      <c r="E112" s="67">
        <v>1.2958605999999999E-2</v>
      </c>
      <c r="F112" s="126">
        <v>48.685000000000002</v>
      </c>
      <c r="G112" s="150">
        <v>-48.685000000000002</v>
      </c>
      <c r="H112" s="126">
        <f t="shared" si="14"/>
        <v>0</v>
      </c>
      <c r="I112" s="158"/>
      <c r="J112" s="126">
        <f t="shared" si="15"/>
        <v>0</v>
      </c>
      <c r="K112" s="99">
        <v>0</v>
      </c>
      <c r="L112" s="64">
        <v>44952</v>
      </c>
    </row>
    <row r="113" spans="2:12">
      <c r="B113" s="295"/>
      <c r="C113" s="17" t="s">
        <v>401</v>
      </c>
      <c r="D113" s="67" t="s">
        <v>25</v>
      </c>
      <c r="E113" s="67">
        <v>9.6087380000000003E-3</v>
      </c>
      <c r="F113" s="126">
        <v>36.1</v>
      </c>
      <c r="G113" s="150">
        <v>-34.558999999999997</v>
      </c>
      <c r="H113" s="126">
        <f t="shared" si="14"/>
        <v>1.5410000000000039</v>
      </c>
      <c r="I113" s="158"/>
      <c r="J113" s="126">
        <f t="shared" si="15"/>
        <v>1.5410000000000039</v>
      </c>
      <c r="K113" s="99">
        <f t="shared" si="16"/>
        <v>0</v>
      </c>
      <c r="L113" s="64" t="s">
        <v>19</v>
      </c>
    </row>
    <row r="114" spans="2:12">
      <c r="B114" s="295"/>
      <c r="C114" s="17" t="s">
        <v>402</v>
      </c>
      <c r="D114" s="67" t="s">
        <v>25</v>
      </c>
      <c r="E114" s="67">
        <v>8.8362110000000001E-3</v>
      </c>
      <c r="F114" s="126">
        <v>33.198</v>
      </c>
      <c r="G114" s="150"/>
      <c r="H114" s="126">
        <f t="shared" si="14"/>
        <v>33.198</v>
      </c>
      <c r="I114" s="158"/>
      <c r="J114" s="126">
        <f t="shared" si="15"/>
        <v>33.198</v>
      </c>
      <c r="K114" s="99">
        <f t="shared" si="16"/>
        <v>0</v>
      </c>
      <c r="L114" s="64" t="s">
        <v>19</v>
      </c>
    </row>
    <row r="115" spans="2:12">
      <c r="B115" s="295"/>
      <c r="C115" s="17" t="s">
        <v>457</v>
      </c>
      <c r="D115" s="67" t="s">
        <v>25</v>
      </c>
      <c r="E115" s="67">
        <v>1.3479256E-2</v>
      </c>
      <c r="F115" s="126">
        <v>49.100999999999999</v>
      </c>
      <c r="G115" s="150">
        <v>-49.100999999999999</v>
      </c>
      <c r="H115" s="126">
        <f t="shared" si="14"/>
        <v>0</v>
      </c>
      <c r="I115" s="158"/>
      <c r="J115" s="126">
        <f t="shared" si="15"/>
        <v>0</v>
      </c>
      <c r="K115" s="99">
        <v>0</v>
      </c>
      <c r="L115" s="64">
        <v>44960</v>
      </c>
    </row>
    <row r="116" spans="2:12">
      <c r="B116" s="295"/>
      <c r="C116" s="17" t="s">
        <v>333</v>
      </c>
      <c r="D116" s="67" t="s">
        <v>25</v>
      </c>
      <c r="E116" s="67">
        <v>1.4482399999999999E-3</v>
      </c>
      <c r="F116" s="126">
        <v>9.2379999999999995</v>
      </c>
      <c r="G116" s="150"/>
      <c r="H116" s="126">
        <f t="shared" si="14"/>
        <v>9.2379999999999995</v>
      </c>
      <c r="I116" s="158"/>
      <c r="J116" s="126">
        <f t="shared" si="15"/>
        <v>9.2379999999999995</v>
      </c>
      <c r="K116" s="99">
        <f t="shared" si="16"/>
        <v>0</v>
      </c>
      <c r="L116" s="64" t="s">
        <v>19</v>
      </c>
    </row>
    <row r="117" spans="2:12" s="169" customFormat="1">
      <c r="B117" s="295"/>
      <c r="C117" s="241" t="s">
        <v>421</v>
      </c>
      <c r="D117" s="165" t="s">
        <v>25</v>
      </c>
      <c r="E117" s="165">
        <v>9.0465100000000002E-4</v>
      </c>
      <c r="F117" s="166">
        <v>16.867999999999999</v>
      </c>
      <c r="G117" s="171">
        <v>-16.417999999999999</v>
      </c>
      <c r="H117" s="166">
        <f t="shared" si="14"/>
        <v>0.44999999999999929</v>
      </c>
      <c r="I117" s="166"/>
      <c r="J117" s="166">
        <f t="shared" si="15"/>
        <v>0.44999999999999929</v>
      </c>
      <c r="K117" s="167">
        <f t="shared" si="16"/>
        <v>0</v>
      </c>
      <c r="L117" s="168" t="s">
        <v>19</v>
      </c>
    </row>
    <row r="118" spans="2:12" s="169" customFormat="1">
      <c r="B118" s="295"/>
      <c r="C118" s="241" t="s">
        <v>422</v>
      </c>
      <c r="D118" s="165" t="s">
        <v>25</v>
      </c>
      <c r="E118" s="165">
        <v>6.8450800000000001E-4</v>
      </c>
      <c r="F118" s="166">
        <v>4.0780000000000003</v>
      </c>
      <c r="G118" s="165"/>
      <c r="H118" s="166">
        <f t="shared" si="14"/>
        <v>4.0780000000000003</v>
      </c>
      <c r="I118" s="166"/>
      <c r="J118" s="166">
        <f t="shared" si="15"/>
        <v>4.0780000000000003</v>
      </c>
      <c r="K118" s="167">
        <f t="shared" si="16"/>
        <v>0</v>
      </c>
      <c r="L118" s="168" t="s">
        <v>19</v>
      </c>
    </row>
    <row r="119" spans="2:12">
      <c r="B119" s="295"/>
      <c r="C119" s="17" t="s">
        <v>403</v>
      </c>
      <c r="D119" s="67" t="s">
        <v>25</v>
      </c>
      <c r="E119" s="67">
        <v>5.5916439999999998E-3</v>
      </c>
      <c r="F119" s="126">
        <v>5.4409999999999998</v>
      </c>
      <c r="G119" s="150">
        <v>-5.141</v>
      </c>
      <c r="H119" s="126">
        <f t="shared" si="14"/>
        <v>0.29999999999999982</v>
      </c>
      <c r="I119" s="158"/>
      <c r="J119" s="126">
        <f t="shared" si="15"/>
        <v>0.29999999999999982</v>
      </c>
      <c r="K119" s="99">
        <f>+I119/H119</f>
        <v>0</v>
      </c>
      <c r="L119" s="64" t="s">
        <v>19</v>
      </c>
    </row>
    <row r="120" spans="2:12">
      <c r="B120" s="295"/>
      <c r="C120" s="17" t="s">
        <v>404</v>
      </c>
      <c r="D120" s="67" t="s">
        <v>25</v>
      </c>
      <c r="E120" s="67">
        <v>3.4199866000000002E-2</v>
      </c>
      <c r="F120" s="126">
        <v>3.399</v>
      </c>
      <c r="G120" s="150"/>
      <c r="H120" s="126">
        <f t="shared" ref="H120:H126" si="17">+F120+G120</f>
        <v>3.399</v>
      </c>
      <c r="I120" s="158"/>
      <c r="J120" s="126">
        <f t="shared" ref="J120:J127" si="18">+H120-I120</f>
        <v>3.399</v>
      </c>
      <c r="K120" s="99">
        <f t="shared" ref="K120:K127" si="19">+I120/H120</f>
        <v>0</v>
      </c>
      <c r="L120" s="64" t="s">
        <v>19</v>
      </c>
    </row>
    <row r="121" spans="2:12" s="169" customFormat="1">
      <c r="B121" s="295"/>
      <c r="C121" s="172" t="s">
        <v>423</v>
      </c>
      <c r="D121" s="165" t="s">
        <v>25</v>
      </c>
      <c r="E121" s="165">
        <v>2.4179974E-2</v>
      </c>
      <c r="F121" s="166">
        <v>1.5409999999999999</v>
      </c>
      <c r="G121" s="165"/>
      <c r="H121" s="166">
        <f t="shared" si="17"/>
        <v>1.5409999999999999</v>
      </c>
      <c r="I121" s="166"/>
      <c r="J121" s="166">
        <f t="shared" si="18"/>
        <v>1.5409999999999999</v>
      </c>
      <c r="K121" s="167">
        <f t="shared" si="19"/>
        <v>0</v>
      </c>
      <c r="L121" s="168" t="s">
        <v>19</v>
      </c>
    </row>
    <row r="122" spans="2:12">
      <c r="B122" s="295"/>
      <c r="C122" s="17" t="s">
        <v>405</v>
      </c>
      <c r="D122" s="67" t="s">
        <v>25</v>
      </c>
      <c r="E122" s="67">
        <v>1.5370501999999999E-2</v>
      </c>
      <c r="F122" s="126">
        <v>2.5720000000000001</v>
      </c>
      <c r="G122" s="150">
        <v>-1.2849999999999999</v>
      </c>
      <c r="H122" s="126">
        <f t="shared" si="17"/>
        <v>1.2870000000000001</v>
      </c>
      <c r="I122" s="158">
        <v>1.284</v>
      </c>
      <c r="J122" s="126">
        <f t="shared" si="18"/>
        <v>3.0000000000001137E-3</v>
      </c>
      <c r="K122" s="99">
        <f t="shared" si="19"/>
        <v>0.99766899766899753</v>
      </c>
      <c r="L122" s="64" t="s">
        <v>19</v>
      </c>
    </row>
    <row r="123" spans="2:12">
      <c r="B123" s="295"/>
      <c r="C123" s="17" t="s">
        <v>406</v>
      </c>
      <c r="D123" s="67" t="s">
        <v>25</v>
      </c>
      <c r="E123" s="67">
        <v>2.4589590000000001E-3</v>
      </c>
      <c r="F123" s="126">
        <v>21.007999999999999</v>
      </c>
      <c r="G123" s="150">
        <v>-16.617999999999999</v>
      </c>
      <c r="H123" s="126">
        <f t="shared" si="17"/>
        <v>4.3900000000000006</v>
      </c>
      <c r="I123" s="158">
        <v>1.3320000000000001</v>
      </c>
      <c r="J123" s="126">
        <f t="shared" si="18"/>
        <v>3.0580000000000007</v>
      </c>
      <c r="K123" s="99">
        <f t="shared" si="19"/>
        <v>0.30341685649202732</v>
      </c>
      <c r="L123" s="64" t="s">
        <v>19</v>
      </c>
    </row>
    <row r="124" spans="2:12" s="175" customFormat="1">
      <c r="B124" s="295"/>
      <c r="C124" s="17" t="s">
        <v>407</v>
      </c>
      <c r="D124" s="150" t="s">
        <v>25</v>
      </c>
      <c r="E124" s="150"/>
      <c r="F124" s="158">
        <v>128.489</v>
      </c>
      <c r="G124" s="150">
        <v>-128.489</v>
      </c>
      <c r="H124" s="126">
        <f t="shared" si="17"/>
        <v>0</v>
      </c>
      <c r="I124" s="158"/>
      <c r="J124" s="126">
        <f t="shared" si="18"/>
        <v>0</v>
      </c>
      <c r="K124" s="99">
        <v>0</v>
      </c>
      <c r="L124" s="174">
        <v>44960</v>
      </c>
    </row>
    <row r="125" spans="2:12" s="175" customFormat="1">
      <c r="B125" s="295"/>
      <c r="C125" s="17" t="s">
        <v>408</v>
      </c>
      <c r="D125" s="150" t="s">
        <v>25</v>
      </c>
      <c r="E125" s="150"/>
      <c r="F125" s="158">
        <v>90.843999999999994</v>
      </c>
      <c r="G125" s="150">
        <v>-80.837999999999994</v>
      </c>
      <c r="H125" s="126">
        <f t="shared" si="17"/>
        <v>10.006</v>
      </c>
      <c r="I125" s="158">
        <v>1.2170000000000001</v>
      </c>
      <c r="J125" s="126">
        <f t="shared" si="18"/>
        <v>8.7889999999999997</v>
      </c>
      <c r="K125" s="99">
        <f t="shared" si="19"/>
        <v>0.12162702378572857</v>
      </c>
      <c r="L125" s="174" t="s">
        <v>19</v>
      </c>
    </row>
    <row r="126" spans="2:12" s="175" customFormat="1">
      <c r="B126" s="295"/>
      <c r="C126" s="17" t="s">
        <v>409</v>
      </c>
      <c r="D126" s="150" t="s">
        <v>25</v>
      </c>
      <c r="E126" s="150"/>
      <c r="F126" s="158">
        <v>57.747</v>
      </c>
      <c r="G126" s="150">
        <v>-57.747</v>
      </c>
      <c r="H126" s="126">
        <f t="shared" si="17"/>
        <v>0</v>
      </c>
      <c r="I126" s="158"/>
      <c r="J126" s="126">
        <f t="shared" si="18"/>
        <v>0</v>
      </c>
      <c r="K126" s="99">
        <v>0</v>
      </c>
      <c r="L126" s="174">
        <v>44967</v>
      </c>
    </row>
    <row r="127" spans="2:12">
      <c r="B127" s="295"/>
      <c r="C127" s="17" t="s">
        <v>260</v>
      </c>
      <c r="D127" s="67" t="s">
        <v>25</v>
      </c>
      <c r="E127" s="67">
        <v>1.3520229999999999E-3</v>
      </c>
      <c r="F127" s="170">
        <v>5.08</v>
      </c>
      <c r="G127" s="67"/>
      <c r="H127" s="158">
        <f>+F127+G127</f>
        <v>5.08</v>
      </c>
      <c r="I127" s="158">
        <v>3.464</v>
      </c>
      <c r="J127" s="126">
        <f t="shared" si="18"/>
        <v>1.6160000000000001</v>
      </c>
      <c r="K127" s="99">
        <f t="shared" si="19"/>
        <v>0.68188976377952759</v>
      </c>
      <c r="L127" s="64" t="s">
        <v>19</v>
      </c>
    </row>
    <row r="128" spans="2:12" s="1" customFormat="1">
      <c r="B128" s="295"/>
      <c r="C128" s="31" t="s">
        <v>28</v>
      </c>
      <c r="D128" s="31" t="s">
        <v>25</v>
      </c>
      <c r="E128" s="31">
        <f>SUM(E105:E127)</f>
        <v>0.228074995</v>
      </c>
      <c r="F128" s="139">
        <f>SUM(F105:F127)</f>
        <v>856.87800000000016</v>
      </c>
      <c r="G128" s="31">
        <f>SUM(G105:G127)</f>
        <v>-707.14499999999998</v>
      </c>
      <c r="H128" s="139">
        <f>+F128+G128</f>
        <v>149.73300000000017</v>
      </c>
      <c r="I128" s="139">
        <f>SUM(I105:I127)</f>
        <v>26.517949999999995</v>
      </c>
      <c r="J128" s="139">
        <f>+H128-I128</f>
        <v>123.21505000000018</v>
      </c>
      <c r="K128" s="156">
        <f>+I128/H128</f>
        <v>0.17710157413529393</v>
      </c>
      <c r="L128" s="114" t="s">
        <v>19</v>
      </c>
    </row>
    <row r="129" spans="6:12" hidden="1">
      <c r="F129" s="113">
        <f>G28+G53+G101+G128</f>
        <v>-2281.8540000000003</v>
      </c>
    </row>
    <row r="131" spans="6:12">
      <c r="G131" s="76">
        <f>G128+G101+G53+G28</f>
        <v>-2281.8539999999998</v>
      </c>
    </row>
    <row r="135" spans="6:12">
      <c r="L135"/>
    </row>
    <row r="136" spans="6:12">
      <c r="L136"/>
    </row>
  </sheetData>
  <autoFilter ref="C1:C136"/>
  <mergeCells count="8">
    <mergeCell ref="B105:B128"/>
    <mergeCell ref="B8:B28"/>
    <mergeCell ref="B4:L4"/>
    <mergeCell ref="B2:L2"/>
    <mergeCell ref="B3:L3"/>
    <mergeCell ref="B5:L5"/>
    <mergeCell ref="B32:B53"/>
    <mergeCell ref="B57:B101"/>
  </mergeCells>
  <conditionalFormatting sqref="G137:G1048576 G1 G4 G6:G7 G131:G134 J57:J100">
    <cfRule type="cellIs" dxfId="4" priority="18" operator="lessThan">
      <formula>0</formula>
    </cfRule>
  </conditionalFormatting>
  <conditionalFormatting sqref="K57:K100">
    <cfRule type="cellIs" dxfId="3" priority="16" operator="greaterThan">
      <formula>1</formula>
    </cfRule>
  </conditionalFormatting>
  <conditionalFormatting sqref="K32:K53 K57:K101 K105:K127">
    <cfRule type="cellIs" dxfId="2" priority="9" operator="greaterThan">
      <formula>0.8</formula>
    </cfRule>
  </conditionalFormatting>
  <conditionalFormatting sqref="K8:K27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V148"/>
  <sheetViews>
    <sheetView showGridLines="0" zoomScale="90" zoomScaleNormal="90" workbookViewId="0">
      <selection activeCell="G49" sqref="G49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4.5703125" bestFit="1" customWidth="1"/>
    <col min="7" max="7" width="15.28515625" bestFit="1" customWidth="1"/>
    <col min="8" max="8" width="14.140625" customWidth="1"/>
    <col min="9" max="9" width="16.85546875" bestFit="1" customWidth="1"/>
    <col min="10" max="10" width="13.28515625" customWidth="1"/>
    <col min="11" max="11" width="16.85546875" bestFit="1" customWidth="1"/>
    <col min="12" max="12" width="6.42578125" bestFit="1" customWidth="1"/>
    <col min="13" max="13" width="14.28515625" bestFit="1" customWidth="1"/>
    <col min="14" max="14" width="12.85546875" bestFit="1" customWidth="1"/>
    <col min="15" max="15" width="13.5703125" bestFit="1" customWidth="1"/>
    <col min="16" max="16" width="7.85546875" bestFit="1" customWidth="1"/>
    <col min="17" max="17" width="14.7109375" bestFit="1" customWidth="1"/>
    <col min="18" max="18" width="16.42578125" bestFit="1" customWidth="1"/>
  </cols>
  <sheetData>
    <row r="1" spans="1:48" ht="15.75" thickBot="1"/>
    <row r="2" spans="1:48" ht="18.75">
      <c r="B2" s="288" t="s">
        <v>442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90"/>
    </row>
    <row r="3" spans="1:48" ht="19.5" thickBot="1">
      <c r="B3" s="297">
        <f>+'Merluza del sur Artesanal X'!B3</f>
        <v>45005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9"/>
    </row>
    <row r="4" spans="1:48" ht="21">
      <c r="B4" s="294" t="s">
        <v>31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8"/>
    </row>
    <row r="5" spans="1:48" ht="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48" ht="21">
      <c r="B6" s="13" t="s">
        <v>21</v>
      </c>
      <c r="C6" s="14" t="s">
        <v>22</v>
      </c>
      <c r="D6" s="302" t="s">
        <v>23</v>
      </c>
      <c r="E6" s="302"/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S6" s="9"/>
      <c r="AT6" s="9"/>
      <c r="AU6" s="9"/>
      <c r="AV6" s="9"/>
    </row>
    <row r="7" spans="1:48" ht="21">
      <c r="B7" s="303" t="s">
        <v>24</v>
      </c>
      <c r="C7" s="136" t="s">
        <v>25</v>
      </c>
      <c r="D7" s="304">
        <v>1710000</v>
      </c>
      <c r="E7" s="304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9"/>
      <c r="AT7" s="9"/>
      <c r="AU7" s="9"/>
      <c r="AV7" s="9"/>
    </row>
    <row r="8" spans="1:48" ht="21">
      <c r="B8" s="303"/>
      <c r="C8" s="136" t="s">
        <v>26</v>
      </c>
      <c r="D8" s="304" t="s">
        <v>27</v>
      </c>
      <c r="E8" s="304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S8" s="9"/>
      <c r="AT8" s="9"/>
      <c r="AU8" s="9"/>
      <c r="AV8" s="9"/>
    </row>
    <row r="9" spans="1:48" ht="21">
      <c r="B9" s="303"/>
      <c r="C9" s="13" t="s">
        <v>28</v>
      </c>
      <c r="D9" s="302">
        <f>+D7</f>
        <v>1710000</v>
      </c>
      <c r="E9" s="303"/>
      <c r="F9" s="1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S9" s="9"/>
      <c r="AT9" s="9"/>
      <c r="AU9" s="9"/>
      <c r="AV9" s="9"/>
    </row>
    <row r="10" spans="1:48" ht="21">
      <c r="B10" s="11"/>
      <c r="C10" s="11"/>
      <c r="D10" s="11"/>
      <c r="E10" s="11"/>
      <c r="F10" s="1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9"/>
      <c r="AP10" s="9"/>
      <c r="AQ10" s="9"/>
      <c r="AS10" s="9"/>
      <c r="AT10" s="9"/>
      <c r="AU10" s="9"/>
      <c r="AV10" s="9"/>
    </row>
    <row r="13" spans="1:48">
      <c r="M13" s="305" t="s">
        <v>159</v>
      </c>
      <c r="N13" s="306"/>
      <c r="O13" s="306"/>
      <c r="P13" s="306"/>
      <c r="Q13" s="306"/>
      <c r="R13" s="306"/>
    </row>
    <row r="14" spans="1:48" s="16" customFormat="1">
      <c r="A14" s="128" t="s">
        <v>32</v>
      </c>
      <c r="B14" s="128" t="s">
        <v>161</v>
      </c>
      <c r="C14" s="128" t="s">
        <v>22</v>
      </c>
      <c r="D14" s="128" t="s">
        <v>33</v>
      </c>
      <c r="E14" s="231" t="s">
        <v>34</v>
      </c>
      <c r="F14" s="248" t="s">
        <v>23</v>
      </c>
      <c r="G14" s="128" t="s">
        <v>2</v>
      </c>
      <c r="H14" s="128" t="s">
        <v>35</v>
      </c>
      <c r="I14" s="128" t="s">
        <v>4</v>
      </c>
      <c r="J14" s="128" t="s">
        <v>36</v>
      </c>
      <c r="K14" s="128" t="s">
        <v>37</v>
      </c>
      <c r="L14" s="128" t="s">
        <v>38</v>
      </c>
      <c r="M14" s="128" t="s">
        <v>1</v>
      </c>
      <c r="N14" s="128" t="s">
        <v>2</v>
      </c>
      <c r="O14" s="128" t="s">
        <v>3</v>
      </c>
      <c r="P14" s="128" t="s">
        <v>4</v>
      </c>
      <c r="Q14" s="128" t="s">
        <v>39</v>
      </c>
      <c r="R14" s="128" t="s">
        <v>158</v>
      </c>
    </row>
    <row r="15" spans="1:48">
      <c r="A15" s="129">
        <v>1</v>
      </c>
      <c r="B15" s="109" t="s">
        <v>29</v>
      </c>
      <c r="C15" s="109" t="s">
        <v>25</v>
      </c>
      <c r="D15" s="237" t="s">
        <v>45</v>
      </c>
      <c r="E15" s="232">
        <v>918725</v>
      </c>
      <c r="F15" s="230">
        <v>13.571427999999999</v>
      </c>
      <c r="G15" s="155">
        <v>-13.5</v>
      </c>
      <c r="H15" s="78">
        <f>+F15+G15</f>
        <v>7.1427999999999159E-2</v>
      </c>
      <c r="I15" s="149"/>
      <c r="J15" s="78">
        <f>+H15-I15</f>
        <v>7.1427999999999159E-2</v>
      </c>
      <c r="K15" s="142">
        <f>+I15/H15</f>
        <v>0</v>
      </c>
      <c r="L15" s="127" t="s">
        <v>19</v>
      </c>
      <c r="M15" s="78">
        <f>+F15</f>
        <v>13.571427999999999</v>
      </c>
      <c r="N15" s="78">
        <f>+G15</f>
        <v>-13.5</v>
      </c>
      <c r="O15" s="78">
        <f>+M15+N15</f>
        <v>7.1427999999999159E-2</v>
      </c>
      <c r="P15" s="78">
        <f>+I15</f>
        <v>0</v>
      </c>
      <c r="Q15" s="78">
        <f>+O15-P15</f>
        <v>7.1427999999999159E-2</v>
      </c>
      <c r="R15" s="143">
        <f>+P15/O15</f>
        <v>0</v>
      </c>
    </row>
    <row r="16" spans="1:48">
      <c r="A16" s="129">
        <v>2</v>
      </c>
      <c r="B16" s="109" t="s">
        <v>29</v>
      </c>
      <c r="C16" s="109" t="s">
        <v>25</v>
      </c>
      <c r="D16" s="237" t="s">
        <v>46</v>
      </c>
      <c r="E16" s="232">
        <v>918466</v>
      </c>
      <c r="F16" s="230">
        <v>13.571427999999999</v>
      </c>
      <c r="G16" s="155">
        <v>-13.571</v>
      </c>
      <c r="H16" s="78">
        <f>+F16+G16</f>
        <v>4.2799999999942884E-4</v>
      </c>
      <c r="I16" s="149"/>
      <c r="J16" s="78">
        <f>+H16-I16</f>
        <v>4.2799999999942884E-4</v>
      </c>
      <c r="K16" s="142">
        <f t="shared" ref="K16:K79" si="0">+I16/H16</f>
        <v>0</v>
      </c>
      <c r="L16" s="127" t="s">
        <v>19</v>
      </c>
      <c r="M16" s="78">
        <f t="shared" ref="M16:M79" si="1">+F16</f>
        <v>13.571427999999999</v>
      </c>
      <c r="N16" s="78">
        <f t="shared" ref="N16:N79" si="2">+G16</f>
        <v>-13.571</v>
      </c>
      <c r="O16" s="78">
        <f t="shared" ref="O16:O79" si="3">+M16+N16</f>
        <v>4.2799999999942884E-4</v>
      </c>
      <c r="P16" s="78">
        <f t="shared" ref="P16:P79" si="4">+I16</f>
        <v>0</v>
      </c>
      <c r="Q16" s="78">
        <f t="shared" ref="Q16:Q79" si="5">+O16-P16</f>
        <v>4.2799999999942884E-4</v>
      </c>
      <c r="R16" s="143">
        <f t="shared" ref="R16:R79" si="6">+P16/O16</f>
        <v>0</v>
      </c>
    </row>
    <row r="17" spans="1:18">
      <c r="A17" s="129">
        <v>3</v>
      </c>
      <c r="B17" s="109" t="s">
        <v>29</v>
      </c>
      <c r="C17" s="109" t="s">
        <v>25</v>
      </c>
      <c r="D17" s="237" t="s">
        <v>47</v>
      </c>
      <c r="E17" s="232">
        <v>951943</v>
      </c>
      <c r="F17" s="230">
        <v>13.571427999999999</v>
      </c>
      <c r="G17" s="155">
        <v>-13.571</v>
      </c>
      <c r="H17" s="78">
        <f t="shared" ref="H17:H79" si="7">+F17+G17</f>
        <v>4.2799999999942884E-4</v>
      </c>
      <c r="I17" s="149"/>
      <c r="J17" s="78">
        <f t="shared" ref="J17:J79" si="8">+H17-I17</f>
        <v>4.2799999999942884E-4</v>
      </c>
      <c r="K17" s="142">
        <f t="shared" si="0"/>
        <v>0</v>
      </c>
      <c r="L17" s="127" t="s">
        <v>19</v>
      </c>
      <c r="M17" s="78">
        <f t="shared" si="1"/>
        <v>13.571427999999999</v>
      </c>
      <c r="N17" s="78">
        <f t="shared" si="2"/>
        <v>-13.571</v>
      </c>
      <c r="O17" s="78">
        <f t="shared" si="3"/>
        <v>4.2799999999942884E-4</v>
      </c>
      <c r="P17" s="78">
        <f t="shared" si="4"/>
        <v>0</v>
      </c>
      <c r="Q17" s="78">
        <f t="shared" si="5"/>
        <v>4.2799999999942884E-4</v>
      </c>
      <c r="R17" s="143">
        <f t="shared" si="6"/>
        <v>0</v>
      </c>
    </row>
    <row r="18" spans="1:18">
      <c r="A18" s="129">
        <v>4</v>
      </c>
      <c r="B18" s="109" t="s">
        <v>29</v>
      </c>
      <c r="C18" s="109" t="s">
        <v>25</v>
      </c>
      <c r="D18" s="237" t="s">
        <v>72</v>
      </c>
      <c r="E18" s="232">
        <v>966253</v>
      </c>
      <c r="F18" s="230">
        <v>13.571427999999999</v>
      </c>
      <c r="G18" s="155">
        <v>-13.571</v>
      </c>
      <c r="H18" s="78">
        <f t="shared" si="7"/>
        <v>4.2799999999942884E-4</v>
      </c>
      <c r="I18" s="149"/>
      <c r="J18" s="78">
        <f t="shared" si="8"/>
        <v>4.2799999999942884E-4</v>
      </c>
      <c r="K18" s="142">
        <f t="shared" si="0"/>
        <v>0</v>
      </c>
      <c r="L18" s="127" t="s">
        <v>19</v>
      </c>
      <c r="M18" s="78">
        <f t="shared" si="1"/>
        <v>13.571427999999999</v>
      </c>
      <c r="N18" s="78">
        <f t="shared" si="2"/>
        <v>-13.571</v>
      </c>
      <c r="O18" s="78">
        <f t="shared" si="3"/>
        <v>4.2799999999942884E-4</v>
      </c>
      <c r="P18" s="78">
        <f t="shared" si="4"/>
        <v>0</v>
      </c>
      <c r="Q18" s="78">
        <f t="shared" si="5"/>
        <v>4.2799999999942884E-4</v>
      </c>
      <c r="R18" s="143">
        <f t="shared" si="6"/>
        <v>0</v>
      </c>
    </row>
    <row r="19" spans="1:18">
      <c r="A19" s="129">
        <v>5</v>
      </c>
      <c r="B19" s="109" t="s">
        <v>29</v>
      </c>
      <c r="C19" s="109" t="s">
        <v>25</v>
      </c>
      <c r="D19" s="237" t="s">
        <v>101</v>
      </c>
      <c r="E19" s="232">
        <v>961964</v>
      </c>
      <c r="F19" s="230">
        <v>13.571427999999999</v>
      </c>
      <c r="G19" s="155">
        <v>-13.5</v>
      </c>
      <c r="H19" s="78">
        <f t="shared" si="7"/>
        <v>7.1427999999999159E-2</v>
      </c>
      <c r="I19" s="149"/>
      <c r="J19" s="78">
        <f t="shared" si="8"/>
        <v>7.1427999999999159E-2</v>
      </c>
      <c r="K19" s="142">
        <f t="shared" si="0"/>
        <v>0</v>
      </c>
      <c r="L19" s="127" t="s">
        <v>19</v>
      </c>
      <c r="M19" s="78">
        <f t="shared" si="1"/>
        <v>13.571427999999999</v>
      </c>
      <c r="N19" s="78">
        <f t="shared" si="2"/>
        <v>-13.5</v>
      </c>
      <c r="O19" s="78">
        <f t="shared" si="3"/>
        <v>7.1427999999999159E-2</v>
      </c>
      <c r="P19" s="78">
        <f t="shared" si="4"/>
        <v>0</v>
      </c>
      <c r="Q19" s="78">
        <f t="shared" si="5"/>
        <v>7.1427999999999159E-2</v>
      </c>
      <c r="R19" s="143">
        <f t="shared" si="6"/>
        <v>0</v>
      </c>
    </row>
    <row r="20" spans="1:18">
      <c r="A20" s="129">
        <v>6</v>
      </c>
      <c r="B20" s="109" t="s">
        <v>29</v>
      </c>
      <c r="C20" s="109" t="s">
        <v>25</v>
      </c>
      <c r="D20" s="237" t="s">
        <v>40</v>
      </c>
      <c r="E20" s="233">
        <v>967938</v>
      </c>
      <c r="F20" s="230">
        <v>13.571427999999999</v>
      </c>
      <c r="G20" s="155">
        <v>-13.571</v>
      </c>
      <c r="H20" s="78">
        <f t="shared" si="7"/>
        <v>4.2799999999942884E-4</v>
      </c>
      <c r="I20" s="149"/>
      <c r="J20" s="78">
        <f t="shared" si="8"/>
        <v>4.2799999999942884E-4</v>
      </c>
      <c r="K20" s="142">
        <f t="shared" si="0"/>
        <v>0</v>
      </c>
      <c r="L20" s="127" t="s">
        <v>19</v>
      </c>
      <c r="M20" s="78">
        <f t="shared" si="1"/>
        <v>13.571427999999999</v>
      </c>
      <c r="N20" s="78">
        <f t="shared" si="2"/>
        <v>-13.571</v>
      </c>
      <c r="O20" s="78">
        <f t="shared" si="3"/>
        <v>4.2799999999942884E-4</v>
      </c>
      <c r="P20" s="78">
        <f t="shared" si="4"/>
        <v>0</v>
      </c>
      <c r="Q20" s="78">
        <f t="shared" si="5"/>
        <v>4.2799999999942884E-4</v>
      </c>
      <c r="R20" s="143">
        <f t="shared" si="6"/>
        <v>0</v>
      </c>
    </row>
    <row r="21" spans="1:18">
      <c r="A21" s="129">
        <v>7</v>
      </c>
      <c r="B21" s="109" t="s">
        <v>29</v>
      </c>
      <c r="C21" s="109" t="s">
        <v>25</v>
      </c>
      <c r="D21" s="237" t="s">
        <v>73</v>
      </c>
      <c r="E21" s="232">
        <v>955409</v>
      </c>
      <c r="F21" s="230">
        <v>13.571427999999999</v>
      </c>
      <c r="G21" s="155">
        <v>-13.571</v>
      </c>
      <c r="H21" s="78">
        <f t="shared" si="7"/>
        <v>4.2799999999942884E-4</v>
      </c>
      <c r="I21" s="149"/>
      <c r="J21" s="78">
        <f t="shared" si="8"/>
        <v>4.2799999999942884E-4</v>
      </c>
      <c r="K21" s="142">
        <f t="shared" si="0"/>
        <v>0</v>
      </c>
      <c r="L21" s="127" t="s">
        <v>19</v>
      </c>
      <c r="M21" s="78">
        <f t="shared" si="1"/>
        <v>13.571427999999999</v>
      </c>
      <c r="N21" s="78">
        <f t="shared" si="2"/>
        <v>-13.571</v>
      </c>
      <c r="O21" s="78">
        <f t="shared" si="3"/>
        <v>4.2799999999942884E-4</v>
      </c>
      <c r="P21" s="78">
        <f t="shared" si="4"/>
        <v>0</v>
      </c>
      <c r="Q21" s="78">
        <f t="shared" si="5"/>
        <v>4.2799999999942884E-4</v>
      </c>
      <c r="R21" s="143">
        <f t="shared" si="6"/>
        <v>0</v>
      </c>
    </row>
    <row r="22" spans="1:18">
      <c r="A22" s="129">
        <v>8</v>
      </c>
      <c r="B22" s="109" t="s">
        <v>29</v>
      </c>
      <c r="C22" s="109" t="s">
        <v>25</v>
      </c>
      <c r="D22" s="237" t="s">
        <v>74</v>
      </c>
      <c r="E22" s="232">
        <v>963882</v>
      </c>
      <c r="F22" s="230">
        <v>13.571427999999999</v>
      </c>
      <c r="G22" s="155">
        <v>-13.571</v>
      </c>
      <c r="H22" s="78">
        <f t="shared" si="7"/>
        <v>4.2799999999942884E-4</v>
      </c>
      <c r="I22" s="149"/>
      <c r="J22" s="78">
        <f t="shared" si="8"/>
        <v>4.2799999999942884E-4</v>
      </c>
      <c r="K22" s="142">
        <f t="shared" si="0"/>
        <v>0</v>
      </c>
      <c r="L22" s="127" t="s">
        <v>19</v>
      </c>
      <c r="M22" s="78">
        <f t="shared" si="1"/>
        <v>13.571427999999999</v>
      </c>
      <c r="N22" s="78">
        <f t="shared" si="2"/>
        <v>-13.571</v>
      </c>
      <c r="O22" s="78">
        <f t="shared" si="3"/>
        <v>4.2799999999942884E-4</v>
      </c>
      <c r="P22" s="78">
        <f t="shared" si="4"/>
        <v>0</v>
      </c>
      <c r="Q22" s="78">
        <f t="shared" si="5"/>
        <v>4.2799999999942884E-4</v>
      </c>
      <c r="R22" s="143">
        <f t="shared" si="6"/>
        <v>0</v>
      </c>
    </row>
    <row r="23" spans="1:18">
      <c r="A23" s="129">
        <v>9</v>
      </c>
      <c r="B23" s="109" t="s">
        <v>29</v>
      </c>
      <c r="C23" s="109" t="s">
        <v>25</v>
      </c>
      <c r="D23" s="237" t="s">
        <v>97</v>
      </c>
      <c r="E23" s="232">
        <v>963406</v>
      </c>
      <c r="F23" s="230">
        <v>13.571427999999999</v>
      </c>
      <c r="G23" s="155">
        <v>-13.571</v>
      </c>
      <c r="H23" s="78">
        <f>+F23+G23</f>
        <v>4.2799999999942884E-4</v>
      </c>
      <c r="I23" s="149"/>
      <c r="J23" s="78">
        <f t="shared" si="8"/>
        <v>4.2799999999942884E-4</v>
      </c>
      <c r="K23" s="142">
        <f t="shared" si="0"/>
        <v>0</v>
      </c>
      <c r="L23" s="127" t="s">
        <v>19</v>
      </c>
      <c r="M23" s="78">
        <f t="shared" si="1"/>
        <v>13.571427999999999</v>
      </c>
      <c r="N23" s="78">
        <f t="shared" si="2"/>
        <v>-13.571</v>
      </c>
      <c r="O23" s="78">
        <f t="shared" si="3"/>
        <v>4.2799999999942884E-4</v>
      </c>
      <c r="P23" s="78">
        <f t="shared" si="4"/>
        <v>0</v>
      </c>
      <c r="Q23" s="78">
        <f t="shared" si="5"/>
        <v>4.2799999999942884E-4</v>
      </c>
      <c r="R23" s="143">
        <f t="shared" si="6"/>
        <v>0</v>
      </c>
    </row>
    <row r="24" spans="1:18">
      <c r="A24" s="129">
        <v>10</v>
      </c>
      <c r="B24" s="109" t="s">
        <v>29</v>
      </c>
      <c r="C24" s="109" t="s">
        <v>25</v>
      </c>
      <c r="D24" s="237" t="s">
        <v>75</v>
      </c>
      <c r="E24" s="232">
        <v>920062</v>
      </c>
      <c r="F24" s="230">
        <v>13.571427999999999</v>
      </c>
      <c r="G24" s="155">
        <v>-13.571</v>
      </c>
      <c r="H24" s="78">
        <f t="shared" si="7"/>
        <v>4.2799999999942884E-4</v>
      </c>
      <c r="I24" s="149"/>
      <c r="J24" s="78">
        <f t="shared" si="8"/>
        <v>4.2799999999942884E-4</v>
      </c>
      <c r="K24" s="142">
        <f t="shared" si="0"/>
        <v>0</v>
      </c>
      <c r="L24" s="127" t="s">
        <v>19</v>
      </c>
      <c r="M24" s="78">
        <f t="shared" si="1"/>
        <v>13.571427999999999</v>
      </c>
      <c r="N24" s="78">
        <f t="shared" si="2"/>
        <v>-13.571</v>
      </c>
      <c r="O24" s="78">
        <f t="shared" si="3"/>
        <v>4.2799999999942884E-4</v>
      </c>
      <c r="P24" s="78">
        <f t="shared" si="4"/>
        <v>0</v>
      </c>
      <c r="Q24" s="78">
        <f t="shared" si="5"/>
        <v>4.2799999999942884E-4</v>
      </c>
      <c r="R24" s="143">
        <f t="shared" si="6"/>
        <v>0</v>
      </c>
    </row>
    <row r="25" spans="1:18">
      <c r="A25" s="129">
        <v>11</v>
      </c>
      <c r="B25" s="109" t="s">
        <v>29</v>
      </c>
      <c r="C25" s="109" t="s">
        <v>25</v>
      </c>
      <c r="D25" s="237" t="s">
        <v>54</v>
      </c>
      <c r="E25" s="232">
        <v>960680</v>
      </c>
      <c r="F25" s="230">
        <v>13.571427999999999</v>
      </c>
      <c r="G25" s="155">
        <v>-13</v>
      </c>
      <c r="H25" s="78">
        <f t="shared" si="7"/>
        <v>0.57142799999999916</v>
      </c>
      <c r="I25" s="149"/>
      <c r="J25" s="78">
        <f t="shared" si="8"/>
        <v>0.57142799999999916</v>
      </c>
      <c r="K25" s="142">
        <f t="shared" si="0"/>
        <v>0</v>
      </c>
      <c r="L25" s="127" t="s">
        <v>19</v>
      </c>
      <c r="M25" s="78">
        <f t="shared" si="1"/>
        <v>13.571427999999999</v>
      </c>
      <c r="N25" s="78">
        <f t="shared" si="2"/>
        <v>-13</v>
      </c>
      <c r="O25" s="78">
        <f t="shared" si="3"/>
        <v>0.57142799999999916</v>
      </c>
      <c r="P25" s="78">
        <f t="shared" si="4"/>
        <v>0</v>
      </c>
      <c r="Q25" s="78">
        <f t="shared" si="5"/>
        <v>0.57142799999999916</v>
      </c>
      <c r="R25" s="143">
        <f t="shared" si="6"/>
        <v>0</v>
      </c>
    </row>
    <row r="26" spans="1:18">
      <c r="A26" s="129">
        <v>12</v>
      </c>
      <c r="B26" s="109" t="s">
        <v>29</v>
      </c>
      <c r="C26" s="109" t="s">
        <v>25</v>
      </c>
      <c r="D26" s="237" t="s">
        <v>58</v>
      </c>
      <c r="E26" s="232">
        <v>918715</v>
      </c>
      <c r="F26" s="230">
        <v>13.571427999999999</v>
      </c>
      <c r="G26" s="155">
        <v>-13.571</v>
      </c>
      <c r="H26" s="78">
        <f t="shared" si="7"/>
        <v>4.2799999999942884E-4</v>
      </c>
      <c r="I26" s="149"/>
      <c r="J26" s="78">
        <f t="shared" si="8"/>
        <v>4.2799999999942884E-4</v>
      </c>
      <c r="K26" s="142">
        <f t="shared" si="0"/>
        <v>0</v>
      </c>
      <c r="L26" s="127" t="s">
        <v>19</v>
      </c>
      <c r="M26" s="78">
        <f t="shared" si="1"/>
        <v>13.571427999999999</v>
      </c>
      <c r="N26" s="78">
        <f t="shared" si="2"/>
        <v>-13.571</v>
      </c>
      <c r="O26" s="78">
        <f t="shared" si="3"/>
        <v>4.2799999999942884E-4</v>
      </c>
      <c r="P26" s="78">
        <f t="shared" si="4"/>
        <v>0</v>
      </c>
      <c r="Q26" s="78">
        <f t="shared" si="5"/>
        <v>4.2799999999942884E-4</v>
      </c>
      <c r="R26" s="143">
        <f t="shared" si="6"/>
        <v>0</v>
      </c>
    </row>
    <row r="27" spans="1:18">
      <c r="A27" s="129">
        <v>13</v>
      </c>
      <c r="B27" s="109" t="s">
        <v>29</v>
      </c>
      <c r="C27" s="109" t="s">
        <v>25</v>
      </c>
      <c r="D27" s="237" t="s">
        <v>90</v>
      </c>
      <c r="E27" s="232">
        <v>964168</v>
      </c>
      <c r="F27" s="230">
        <v>13.571427999999999</v>
      </c>
      <c r="G27" s="155">
        <v>-13</v>
      </c>
      <c r="H27" s="78">
        <f t="shared" si="7"/>
        <v>0.57142799999999916</v>
      </c>
      <c r="I27" s="149"/>
      <c r="J27" s="78">
        <f t="shared" si="8"/>
        <v>0.57142799999999916</v>
      </c>
      <c r="K27" s="142">
        <f t="shared" si="0"/>
        <v>0</v>
      </c>
      <c r="L27" s="127" t="s">
        <v>19</v>
      </c>
      <c r="M27" s="78">
        <f t="shared" si="1"/>
        <v>13.571427999999999</v>
      </c>
      <c r="N27" s="78">
        <f t="shared" si="2"/>
        <v>-13</v>
      </c>
      <c r="O27" s="78">
        <f t="shared" si="3"/>
        <v>0.57142799999999916</v>
      </c>
      <c r="P27" s="78">
        <f t="shared" si="4"/>
        <v>0</v>
      </c>
      <c r="Q27" s="78">
        <f t="shared" si="5"/>
        <v>0.57142799999999916</v>
      </c>
      <c r="R27" s="143">
        <f t="shared" si="6"/>
        <v>0</v>
      </c>
    </row>
    <row r="28" spans="1:18">
      <c r="A28" s="129">
        <v>14</v>
      </c>
      <c r="B28" s="109" t="s">
        <v>29</v>
      </c>
      <c r="C28" s="109" t="s">
        <v>25</v>
      </c>
      <c r="D28" s="237" t="s">
        <v>102</v>
      </c>
      <c r="E28" s="232">
        <v>920100</v>
      </c>
      <c r="F28" s="230">
        <v>13.571427999999999</v>
      </c>
      <c r="G28" s="155">
        <v>-13.571</v>
      </c>
      <c r="H28" s="78">
        <f t="shared" si="7"/>
        <v>4.2799999999942884E-4</v>
      </c>
      <c r="I28" s="149"/>
      <c r="J28" s="78">
        <f t="shared" si="8"/>
        <v>4.2799999999942884E-4</v>
      </c>
      <c r="K28" s="142">
        <f t="shared" si="0"/>
        <v>0</v>
      </c>
      <c r="L28" s="127" t="s">
        <v>19</v>
      </c>
      <c r="M28" s="78">
        <f t="shared" si="1"/>
        <v>13.571427999999999</v>
      </c>
      <c r="N28" s="78">
        <f t="shared" si="2"/>
        <v>-13.571</v>
      </c>
      <c r="O28" s="78">
        <f t="shared" si="3"/>
        <v>4.2799999999942884E-4</v>
      </c>
      <c r="P28" s="78">
        <f t="shared" si="4"/>
        <v>0</v>
      </c>
      <c r="Q28" s="78">
        <f t="shared" si="5"/>
        <v>4.2799999999942884E-4</v>
      </c>
      <c r="R28" s="143">
        <f t="shared" si="6"/>
        <v>0</v>
      </c>
    </row>
    <row r="29" spans="1:18">
      <c r="A29" s="129">
        <v>15</v>
      </c>
      <c r="B29" s="109" t="s">
        <v>29</v>
      </c>
      <c r="C29" s="109" t="s">
        <v>25</v>
      </c>
      <c r="D29" s="237" t="s">
        <v>48</v>
      </c>
      <c r="E29" s="232">
        <v>952448</v>
      </c>
      <c r="F29" s="230">
        <v>13.571427999999999</v>
      </c>
      <c r="G29" s="155">
        <v>-13.571</v>
      </c>
      <c r="H29" s="78">
        <f t="shared" si="7"/>
        <v>4.2799999999942884E-4</v>
      </c>
      <c r="I29" s="149"/>
      <c r="J29" s="78">
        <f t="shared" si="8"/>
        <v>4.2799999999942884E-4</v>
      </c>
      <c r="K29" s="142">
        <f t="shared" si="0"/>
        <v>0</v>
      </c>
      <c r="L29" s="127" t="s">
        <v>19</v>
      </c>
      <c r="M29" s="78">
        <f t="shared" si="1"/>
        <v>13.571427999999999</v>
      </c>
      <c r="N29" s="78">
        <f t="shared" si="2"/>
        <v>-13.571</v>
      </c>
      <c r="O29" s="78">
        <f t="shared" si="3"/>
        <v>4.2799999999942884E-4</v>
      </c>
      <c r="P29" s="78">
        <f t="shared" si="4"/>
        <v>0</v>
      </c>
      <c r="Q29" s="78">
        <f t="shared" si="5"/>
        <v>4.2799999999942884E-4</v>
      </c>
      <c r="R29" s="143">
        <f t="shared" si="6"/>
        <v>0</v>
      </c>
    </row>
    <row r="30" spans="1:18">
      <c r="A30" s="129">
        <v>16</v>
      </c>
      <c r="B30" s="109" t="s">
        <v>29</v>
      </c>
      <c r="C30" s="109" t="s">
        <v>25</v>
      </c>
      <c r="D30" s="237" t="s">
        <v>91</v>
      </c>
      <c r="E30" s="232">
        <v>960834</v>
      </c>
      <c r="F30" s="230">
        <v>13.571427999999999</v>
      </c>
      <c r="G30" s="155">
        <v>-13.271000000000001</v>
      </c>
      <c r="H30" s="78">
        <f t="shared" si="7"/>
        <v>0.30042799999999836</v>
      </c>
      <c r="I30" s="149"/>
      <c r="J30" s="78">
        <f t="shared" si="8"/>
        <v>0.30042799999999836</v>
      </c>
      <c r="K30" s="142">
        <f t="shared" si="0"/>
        <v>0</v>
      </c>
      <c r="L30" s="127" t="s">
        <v>19</v>
      </c>
      <c r="M30" s="78">
        <f t="shared" si="1"/>
        <v>13.571427999999999</v>
      </c>
      <c r="N30" s="78">
        <f t="shared" si="2"/>
        <v>-13.271000000000001</v>
      </c>
      <c r="O30" s="78">
        <f t="shared" si="3"/>
        <v>0.30042799999999836</v>
      </c>
      <c r="P30" s="78">
        <f t="shared" si="4"/>
        <v>0</v>
      </c>
      <c r="Q30" s="78">
        <f t="shared" si="5"/>
        <v>0.30042799999999836</v>
      </c>
      <c r="R30" s="143">
        <f t="shared" si="6"/>
        <v>0</v>
      </c>
    </row>
    <row r="31" spans="1:18">
      <c r="A31" s="129">
        <v>17</v>
      </c>
      <c r="B31" s="109" t="s">
        <v>29</v>
      </c>
      <c r="C31" s="109" t="s">
        <v>25</v>
      </c>
      <c r="D31" s="237" t="s">
        <v>76</v>
      </c>
      <c r="E31" s="232">
        <v>922418</v>
      </c>
      <c r="F31" s="230">
        <v>13.571427999999999</v>
      </c>
      <c r="G31" s="155">
        <v>-13.571</v>
      </c>
      <c r="H31" s="78">
        <f t="shared" si="7"/>
        <v>4.2799999999942884E-4</v>
      </c>
      <c r="I31" s="149"/>
      <c r="J31" s="78">
        <f t="shared" si="8"/>
        <v>4.2799999999942884E-4</v>
      </c>
      <c r="K31" s="142">
        <f t="shared" si="0"/>
        <v>0</v>
      </c>
      <c r="L31" s="127" t="s">
        <v>19</v>
      </c>
      <c r="M31" s="78">
        <f t="shared" si="1"/>
        <v>13.571427999999999</v>
      </c>
      <c r="N31" s="78">
        <f t="shared" si="2"/>
        <v>-13.571</v>
      </c>
      <c r="O31" s="78">
        <f t="shared" si="3"/>
        <v>4.2799999999942884E-4</v>
      </c>
      <c r="P31" s="78">
        <f t="shared" si="4"/>
        <v>0</v>
      </c>
      <c r="Q31" s="78">
        <f t="shared" si="5"/>
        <v>4.2799999999942884E-4</v>
      </c>
      <c r="R31" s="143">
        <f t="shared" si="6"/>
        <v>0</v>
      </c>
    </row>
    <row r="32" spans="1:18">
      <c r="A32" s="129">
        <v>18</v>
      </c>
      <c r="B32" s="109" t="s">
        <v>29</v>
      </c>
      <c r="C32" s="109" t="s">
        <v>25</v>
      </c>
      <c r="D32" s="237" t="s">
        <v>92</v>
      </c>
      <c r="E32" s="232">
        <v>920083</v>
      </c>
      <c r="F32" s="230">
        <v>13.571427999999999</v>
      </c>
      <c r="G32" s="155">
        <v>-13.571</v>
      </c>
      <c r="H32" s="78">
        <f t="shared" si="7"/>
        <v>4.2799999999942884E-4</v>
      </c>
      <c r="I32" s="149"/>
      <c r="J32" s="78">
        <f t="shared" si="8"/>
        <v>4.2799999999942884E-4</v>
      </c>
      <c r="K32" s="142">
        <f t="shared" si="0"/>
        <v>0</v>
      </c>
      <c r="L32" s="127" t="s">
        <v>19</v>
      </c>
      <c r="M32" s="78">
        <f t="shared" si="1"/>
        <v>13.571427999999999</v>
      </c>
      <c r="N32" s="78">
        <f t="shared" si="2"/>
        <v>-13.571</v>
      </c>
      <c r="O32" s="78">
        <f t="shared" si="3"/>
        <v>4.2799999999942884E-4</v>
      </c>
      <c r="P32" s="78">
        <f t="shared" si="4"/>
        <v>0</v>
      </c>
      <c r="Q32" s="78">
        <f t="shared" si="5"/>
        <v>4.2799999999942884E-4</v>
      </c>
      <c r="R32" s="143">
        <f t="shared" si="6"/>
        <v>0</v>
      </c>
    </row>
    <row r="33" spans="1:18">
      <c r="A33" s="129">
        <v>19</v>
      </c>
      <c r="B33" s="109" t="s">
        <v>29</v>
      </c>
      <c r="C33" s="109" t="s">
        <v>25</v>
      </c>
      <c r="D33" s="237" t="s">
        <v>77</v>
      </c>
      <c r="E33" s="232">
        <v>964568</v>
      </c>
      <c r="F33" s="230">
        <v>13.571427999999999</v>
      </c>
      <c r="G33" s="155">
        <v>-13.571</v>
      </c>
      <c r="H33" s="78">
        <f t="shared" si="7"/>
        <v>4.2799999999942884E-4</v>
      </c>
      <c r="I33" s="149"/>
      <c r="J33" s="78">
        <f t="shared" si="8"/>
        <v>4.2799999999942884E-4</v>
      </c>
      <c r="K33" s="142">
        <f t="shared" si="0"/>
        <v>0</v>
      </c>
      <c r="L33" s="127" t="s">
        <v>19</v>
      </c>
      <c r="M33" s="78">
        <f t="shared" si="1"/>
        <v>13.571427999999999</v>
      </c>
      <c r="N33" s="78">
        <f t="shared" si="2"/>
        <v>-13.571</v>
      </c>
      <c r="O33" s="78">
        <f t="shared" si="3"/>
        <v>4.2799999999942884E-4</v>
      </c>
      <c r="P33" s="78">
        <f t="shared" si="4"/>
        <v>0</v>
      </c>
      <c r="Q33" s="78">
        <f t="shared" si="5"/>
        <v>4.2799999999942884E-4</v>
      </c>
      <c r="R33" s="143">
        <f t="shared" si="6"/>
        <v>0</v>
      </c>
    </row>
    <row r="34" spans="1:18">
      <c r="A34" s="129">
        <v>20</v>
      </c>
      <c r="B34" s="109" t="s">
        <v>29</v>
      </c>
      <c r="C34" s="109" t="s">
        <v>25</v>
      </c>
      <c r="D34" s="237" t="s">
        <v>100</v>
      </c>
      <c r="E34" s="232">
        <v>964169</v>
      </c>
      <c r="F34" s="230">
        <v>13.571427999999999</v>
      </c>
      <c r="G34" s="155">
        <v>-13.5</v>
      </c>
      <c r="H34" s="78">
        <f t="shared" si="7"/>
        <v>7.1427999999999159E-2</v>
      </c>
      <c r="I34" s="149"/>
      <c r="J34" s="78">
        <f t="shared" si="8"/>
        <v>7.1427999999999159E-2</v>
      </c>
      <c r="K34" s="142">
        <f t="shared" si="0"/>
        <v>0</v>
      </c>
      <c r="L34" s="127" t="s">
        <v>19</v>
      </c>
      <c r="M34" s="78">
        <f t="shared" si="1"/>
        <v>13.571427999999999</v>
      </c>
      <c r="N34" s="78">
        <f t="shared" si="2"/>
        <v>-13.5</v>
      </c>
      <c r="O34" s="78">
        <f t="shared" si="3"/>
        <v>7.1427999999999159E-2</v>
      </c>
      <c r="P34" s="78">
        <f t="shared" si="4"/>
        <v>0</v>
      </c>
      <c r="Q34" s="78">
        <f t="shared" si="5"/>
        <v>7.1427999999999159E-2</v>
      </c>
      <c r="R34" s="143">
        <f t="shared" si="6"/>
        <v>0</v>
      </c>
    </row>
    <row r="35" spans="1:18">
      <c r="A35" s="129">
        <v>21</v>
      </c>
      <c r="B35" s="109" t="s">
        <v>29</v>
      </c>
      <c r="C35" s="109" t="s">
        <v>25</v>
      </c>
      <c r="D35" s="237" t="s">
        <v>79</v>
      </c>
      <c r="E35" s="232">
        <v>15641</v>
      </c>
      <c r="F35" s="230">
        <v>13.571427999999999</v>
      </c>
      <c r="G35" s="155">
        <v>-13.571</v>
      </c>
      <c r="H35" s="78">
        <f t="shared" si="7"/>
        <v>4.2799999999942884E-4</v>
      </c>
      <c r="I35" s="149"/>
      <c r="J35" s="78">
        <f t="shared" si="8"/>
        <v>4.2799999999942884E-4</v>
      </c>
      <c r="K35" s="142">
        <f t="shared" si="0"/>
        <v>0</v>
      </c>
      <c r="L35" s="127" t="s">
        <v>19</v>
      </c>
      <c r="M35" s="78">
        <f t="shared" si="1"/>
        <v>13.571427999999999</v>
      </c>
      <c r="N35" s="78">
        <f t="shared" si="2"/>
        <v>-13.571</v>
      </c>
      <c r="O35" s="78">
        <f t="shared" si="3"/>
        <v>4.2799999999942884E-4</v>
      </c>
      <c r="P35" s="78">
        <f t="shared" si="4"/>
        <v>0</v>
      </c>
      <c r="Q35" s="78">
        <f t="shared" si="5"/>
        <v>4.2799999999942884E-4</v>
      </c>
      <c r="R35" s="143">
        <f t="shared" si="6"/>
        <v>0</v>
      </c>
    </row>
    <row r="36" spans="1:18">
      <c r="A36" s="129">
        <v>22</v>
      </c>
      <c r="B36" s="109" t="s">
        <v>29</v>
      </c>
      <c r="C36" s="109" t="s">
        <v>25</v>
      </c>
      <c r="D36" s="237" t="s">
        <v>59</v>
      </c>
      <c r="E36" s="232">
        <v>926081</v>
      </c>
      <c r="F36" s="230">
        <v>13.571427999999999</v>
      </c>
      <c r="G36" s="155">
        <v>-13.571</v>
      </c>
      <c r="H36" s="78">
        <f t="shared" si="7"/>
        <v>4.2799999999942884E-4</v>
      </c>
      <c r="I36" s="149"/>
      <c r="J36" s="78">
        <f t="shared" si="8"/>
        <v>4.2799999999942884E-4</v>
      </c>
      <c r="K36" s="142">
        <f t="shared" si="0"/>
        <v>0</v>
      </c>
      <c r="L36" s="127" t="s">
        <v>19</v>
      </c>
      <c r="M36" s="78">
        <f t="shared" si="1"/>
        <v>13.571427999999999</v>
      </c>
      <c r="N36" s="78">
        <f t="shared" si="2"/>
        <v>-13.571</v>
      </c>
      <c r="O36" s="78">
        <f t="shared" si="3"/>
        <v>4.2799999999942884E-4</v>
      </c>
      <c r="P36" s="78">
        <f t="shared" si="4"/>
        <v>0</v>
      </c>
      <c r="Q36" s="78">
        <f t="shared" si="5"/>
        <v>4.2799999999942884E-4</v>
      </c>
      <c r="R36" s="143">
        <f t="shared" si="6"/>
        <v>0</v>
      </c>
    </row>
    <row r="37" spans="1:18">
      <c r="A37" s="129">
        <v>23</v>
      </c>
      <c r="B37" s="109" t="s">
        <v>29</v>
      </c>
      <c r="C37" s="109" t="s">
        <v>25</v>
      </c>
      <c r="D37" s="237" t="s">
        <v>80</v>
      </c>
      <c r="E37" s="232">
        <v>950962</v>
      </c>
      <c r="F37" s="230">
        <v>13.571427999999999</v>
      </c>
      <c r="G37" s="155">
        <v>-13.571</v>
      </c>
      <c r="H37" s="78">
        <f t="shared" si="7"/>
        <v>4.2799999999942884E-4</v>
      </c>
      <c r="I37" s="149"/>
      <c r="J37" s="78">
        <f t="shared" si="8"/>
        <v>4.2799999999942884E-4</v>
      </c>
      <c r="K37" s="142">
        <f t="shared" si="0"/>
        <v>0</v>
      </c>
      <c r="L37" s="127" t="s">
        <v>19</v>
      </c>
      <c r="M37" s="78">
        <f t="shared" si="1"/>
        <v>13.571427999999999</v>
      </c>
      <c r="N37" s="78">
        <f t="shared" si="2"/>
        <v>-13.571</v>
      </c>
      <c r="O37" s="78">
        <f t="shared" si="3"/>
        <v>4.2799999999942884E-4</v>
      </c>
      <c r="P37" s="78">
        <f t="shared" si="4"/>
        <v>0</v>
      </c>
      <c r="Q37" s="78">
        <f t="shared" si="5"/>
        <v>4.2799999999942884E-4</v>
      </c>
      <c r="R37" s="143">
        <f t="shared" si="6"/>
        <v>0</v>
      </c>
    </row>
    <row r="38" spans="1:18">
      <c r="A38" s="129">
        <v>24</v>
      </c>
      <c r="B38" s="109" t="s">
        <v>29</v>
      </c>
      <c r="C38" s="109" t="s">
        <v>25</v>
      </c>
      <c r="D38" s="237" t="s">
        <v>60</v>
      </c>
      <c r="E38" s="232">
        <v>961650</v>
      </c>
      <c r="F38" s="230">
        <v>13.571427999999999</v>
      </c>
      <c r="G38" s="155">
        <v>-13.571</v>
      </c>
      <c r="H38" s="78">
        <f t="shared" si="7"/>
        <v>4.2799999999942884E-4</v>
      </c>
      <c r="I38" s="149"/>
      <c r="J38" s="78">
        <f t="shared" si="8"/>
        <v>4.2799999999942884E-4</v>
      </c>
      <c r="K38" s="142">
        <f t="shared" si="0"/>
        <v>0</v>
      </c>
      <c r="L38" s="127" t="s">
        <v>19</v>
      </c>
      <c r="M38" s="78">
        <f t="shared" si="1"/>
        <v>13.571427999999999</v>
      </c>
      <c r="N38" s="78">
        <f t="shared" si="2"/>
        <v>-13.571</v>
      </c>
      <c r="O38" s="78">
        <f t="shared" si="3"/>
        <v>4.2799999999942884E-4</v>
      </c>
      <c r="P38" s="78">
        <f t="shared" si="4"/>
        <v>0</v>
      </c>
      <c r="Q38" s="78">
        <f t="shared" si="5"/>
        <v>4.2799999999942884E-4</v>
      </c>
      <c r="R38" s="143">
        <f t="shared" si="6"/>
        <v>0</v>
      </c>
    </row>
    <row r="39" spans="1:18">
      <c r="A39" s="129">
        <v>25</v>
      </c>
      <c r="B39" s="109" t="s">
        <v>29</v>
      </c>
      <c r="C39" s="109" t="s">
        <v>25</v>
      </c>
      <c r="D39" s="237" t="s">
        <v>81</v>
      </c>
      <c r="E39" s="232">
        <v>15642</v>
      </c>
      <c r="F39" s="230">
        <v>13.571427999999999</v>
      </c>
      <c r="G39" s="155">
        <v>-13.571</v>
      </c>
      <c r="H39" s="78">
        <f t="shared" si="7"/>
        <v>4.2799999999942884E-4</v>
      </c>
      <c r="I39" s="149"/>
      <c r="J39" s="78">
        <f t="shared" si="8"/>
        <v>4.2799999999942884E-4</v>
      </c>
      <c r="K39" s="142">
        <f t="shared" si="0"/>
        <v>0</v>
      </c>
      <c r="L39" s="127" t="s">
        <v>19</v>
      </c>
      <c r="M39" s="78">
        <f t="shared" si="1"/>
        <v>13.571427999999999</v>
      </c>
      <c r="N39" s="78">
        <f t="shared" si="2"/>
        <v>-13.571</v>
      </c>
      <c r="O39" s="78">
        <f t="shared" si="3"/>
        <v>4.2799999999942884E-4</v>
      </c>
      <c r="P39" s="78">
        <f t="shared" si="4"/>
        <v>0</v>
      </c>
      <c r="Q39" s="78">
        <f t="shared" si="5"/>
        <v>4.2799999999942884E-4</v>
      </c>
      <c r="R39" s="143">
        <f t="shared" si="6"/>
        <v>0</v>
      </c>
    </row>
    <row r="40" spans="1:18">
      <c r="A40" s="129">
        <v>26</v>
      </c>
      <c r="B40" s="109" t="s">
        <v>29</v>
      </c>
      <c r="C40" s="109" t="s">
        <v>25</v>
      </c>
      <c r="D40" s="237" t="s">
        <v>78</v>
      </c>
      <c r="E40" s="232">
        <v>966191</v>
      </c>
      <c r="F40" s="230">
        <v>13.571427999999999</v>
      </c>
      <c r="G40" s="155">
        <v>-13.571</v>
      </c>
      <c r="H40" s="78">
        <f t="shared" si="7"/>
        <v>4.2799999999942884E-4</v>
      </c>
      <c r="I40" s="149"/>
      <c r="J40" s="78">
        <f t="shared" si="8"/>
        <v>4.2799999999942884E-4</v>
      </c>
      <c r="K40" s="142">
        <f t="shared" si="0"/>
        <v>0</v>
      </c>
      <c r="L40" s="127" t="s">
        <v>19</v>
      </c>
      <c r="M40" s="78">
        <f t="shared" si="1"/>
        <v>13.571427999999999</v>
      </c>
      <c r="N40" s="78">
        <f t="shared" si="2"/>
        <v>-13.571</v>
      </c>
      <c r="O40" s="78">
        <f t="shared" si="3"/>
        <v>4.2799999999942884E-4</v>
      </c>
      <c r="P40" s="78">
        <f t="shared" si="4"/>
        <v>0</v>
      </c>
      <c r="Q40" s="78">
        <f t="shared" si="5"/>
        <v>4.2799999999942884E-4</v>
      </c>
      <c r="R40" s="143">
        <f t="shared" si="6"/>
        <v>0</v>
      </c>
    </row>
    <row r="41" spans="1:18">
      <c r="A41" s="129">
        <v>27</v>
      </c>
      <c r="B41" s="109" t="s">
        <v>29</v>
      </c>
      <c r="C41" s="109" t="s">
        <v>25</v>
      </c>
      <c r="D41" s="237" t="s">
        <v>94</v>
      </c>
      <c r="E41" s="234">
        <v>965473</v>
      </c>
      <c r="F41" s="230">
        <v>13.571427999999999</v>
      </c>
      <c r="G41" s="155">
        <v>-13.571</v>
      </c>
      <c r="H41" s="78">
        <f t="shared" si="7"/>
        <v>4.2799999999942884E-4</v>
      </c>
      <c r="I41" s="149"/>
      <c r="J41" s="78">
        <f t="shared" si="8"/>
        <v>4.2799999999942884E-4</v>
      </c>
      <c r="K41" s="142">
        <f t="shared" si="0"/>
        <v>0</v>
      </c>
      <c r="L41" s="127" t="s">
        <v>19</v>
      </c>
      <c r="M41" s="78">
        <f t="shared" si="1"/>
        <v>13.571427999999999</v>
      </c>
      <c r="N41" s="78">
        <f t="shared" si="2"/>
        <v>-13.571</v>
      </c>
      <c r="O41" s="78">
        <f t="shared" si="3"/>
        <v>4.2799999999942884E-4</v>
      </c>
      <c r="P41" s="78">
        <f t="shared" si="4"/>
        <v>0</v>
      </c>
      <c r="Q41" s="78">
        <f t="shared" si="5"/>
        <v>4.2799999999942884E-4</v>
      </c>
      <c r="R41" s="143">
        <f t="shared" si="6"/>
        <v>0</v>
      </c>
    </row>
    <row r="42" spans="1:18">
      <c r="A42" s="129">
        <v>28</v>
      </c>
      <c r="B42" s="109" t="s">
        <v>29</v>
      </c>
      <c r="C42" s="109" t="s">
        <v>25</v>
      </c>
      <c r="D42" s="237" t="s">
        <v>83</v>
      </c>
      <c r="E42" s="232">
        <v>951023</v>
      </c>
      <c r="F42" s="230">
        <v>13.571427999999999</v>
      </c>
      <c r="G42" s="155">
        <v>-13.571</v>
      </c>
      <c r="H42" s="78">
        <f t="shared" si="7"/>
        <v>4.2799999999942884E-4</v>
      </c>
      <c r="I42" s="149"/>
      <c r="J42" s="78">
        <f t="shared" si="8"/>
        <v>4.2799999999942884E-4</v>
      </c>
      <c r="K42" s="142">
        <f t="shared" si="0"/>
        <v>0</v>
      </c>
      <c r="L42" s="127" t="s">
        <v>19</v>
      </c>
      <c r="M42" s="78">
        <f t="shared" si="1"/>
        <v>13.571427999999999</v>
      </c>
      <c r="N42" s="78">
        <f t="shared" si="2"/>
        <v>-13.571</v>
      </c>
      <c r="O42" s="78">
        <f t="shared" si="3"/>
        <v>4.2799999999942884E-4</v>
      </c>
      <c r="P42" s="78">
        <f t="shared" si="4"/>
        <v>0</v>
      </c>
      <c r="Q42" s="78">
        <f t="shared" si="5"/>
        <v>4.2799999999942884E-4</v>
      </c>
      <c r="R42" s="143">
        <f t="shared" si="6"/>
        <v>0</v>
      </c>
    </row>
    <row r="43" spans="1:18">
      <c r="A43" s="129">
        <v>29</v>
      </c>
      <c r="B43" s="109" t="s">
        <v>29</v>
      </c>
      <c r="C43" s="109" t="s">
        <v>25</v>
      </c>
      <c r="D43" s="237" t="s">
        <v>84</v>
      </c>
      <c r="E43" s="232">
        <v>913389</v>
      </c>
      <c r="F43" s="230">
        <v>13.571427999999999</v>
      </c>
      <c r="G43" s="155">
        <v>-13.571</v>
      </c>
      <c r="H43" s="78">
        <f t="shared" si="7"/>
        <v>4.2799999999942884E-4</v>
      </c>
      <c r="I43" s="149"/>
      <c r="J43" s="78">
        <f t="shared" si="8"/>
        <v>4.2799999999942884E-4</v>
      </c>
      <c r="K43" s="142">
        <f t="shared" si="0"/>
        <v>0</v>
      </c>
      <c r="L43" s="127" t="s">
        <v>19</v>
      </c>
      <c r="M43" s="78">
        <f t="shared" si="1"/>
        <v>13.571427999999999</v>
      </c>
      <c r="N43" s="78">
        <f t="shared" si="2"/>
        <v>-13.571</v>
      </c>
      <c r="O43" s="78">
        <f t="shared" si="3"/>
        <v>4.2799999999942884E-4</v>
      </c>
      <c r="P43" s="78">
        <f t="shared" si="4"/>
        <v>0</v>
      </c>
      <c r="Q43" s="78">
        <f t="shared" si="5"/>
        <v>4.2799999999942884E-4</v>
      </c>
      <c r="R43" s="143">
        <f t="shared" si="6"/>
        <v>0</v>
      </c>
    </row>
    <row r="44" spans="1:18">
      <c r="A44" s="129">
        <v>30</v>
      </c>
      <c r="B44" s="109" t="s">
        <v>29</v>
      </c>
      <c r="C44" s="109" t="s">
        <v>25</v>
      </c>
      <c r="D44" s="237" t="s">
        <v>41</v>
      </c>
      <c r="E44" s="232">
        <v>968207</v>
      </c>
      <c r="F44" s="230">
        <v>13.571427999999999</v>
      </c>
      <c r="G44" s="155">
        <v>-13.571</v>
      </c>
      <c r="H44" s="78">
        <f t="shared" si="7"/>
        <v>4.2799999999942884E-4</v>
      </c>
      <c r="I44" s="149"/>
      <c r="J44" s="78">
        <f t="shared" si="8"/>
        <v>4.2799999999942884E-4</v>
      </c>
      <c r="K44" s="142">
        <f t="shared" si="0"/>
        <v>0</v>
      </c>
      <c r="L44" s="127" t="s">
        <v>19</v>
      </c>
      <c r="M44" s="78">
        <f t="shared" si="1"/>
        <v>13.571427999999999</v>
      </c>
      <c r="N44" s="78">
        <f t="shared" si="2"/>
        <v>-13.571</v>
      </c>
      <c r="O44" s="78">
        <f t="shared" si="3"/>
        <v>4.2799999999942884E-4</v>
      </c>
      <c r="P44" s="78">
        <f t="shared" si="4"/>
        <v>0</v>
      </c>
      <c r="Q44" s="78">
        <f t="shared" si="5"/>
        <v>4.2799999999942884E-4</v>
      </c>
      <c r="R44" s="143">
        <f t="shared" si="6"/>
        <v>0</v>
      </c>
    </row>
    <row r="45" spans="1:18">
      <c r="A45" s="129">
        <v>31</v>
      </c>
      <c r="B45" s="109" t="s">
        <v>29</v>
      </c>
      <c r="C45" s="109" t="s">
        <v>25</v>
      </c>
      <c r="D45" s="237" t="s">
        <v>42</v>
      </c>
      <c r="E45" s="232">
        <v>954587</v>
      </c>
      <c r="F45" s="230">
        <v>13.571427999999999</v>
      </c>
      <c r="G45" s="155">
        <v>-13.571</v>
      </c>
      <c r="H45" s="78">
        <f t="shared" si="7"/>
        <v>4.2799999999942884E-4</v>
      </c>
      <c r="I45" s="149"/>
      <c r="J45" s="78">
        <f t="shared" si="8"/>
        <v>4.2799999999942884E-4</v>
      </c>
      <c r="K45" s="142">
        <f t="shared" si="0"/>
        <v>0</v>
      </c>
      <c r="L45" s="127" t="s">
        <v>19</v>
      </c>
      <c r="M45" s="78">
        <f t="shared" si="1"/>
        <v>13.571427999999999</v>
      </c>
      <c r="N45" s="78">
        <f t="shared" si="2"/>
        <v>-13.571</v>
      </c>
      <c r="O45" s="78">
        <f t="shared" si="3"/>
        <v>4.2799999999942884E-4</v>
      </c>
      <c r="P45" s="78">
        <f t="shared" si="4"/>
        <v>0</v>
      </c>
      <c r="Q45" s="78">
        <f t="shared" si="5"/>
        <v>4.2799999999942884E-4</v>
      </c>
      <c r="R45" s="143">
        <f t="shared" si="6"/>
        <v>0</v>
      </c>
    </row>
    <row r="46" spans="1:18">
      <c r="A46" s="129">
        <v>32</v>
      </c>
      <c r="B46" s="109" t="s">
        <v>29</v>
      </c>
      <c r="C46" s="109" t="s">
        <v>25</v>
      </c>
      <c r="D46" s="237" t="s">
        <v>61</v>
      </c>
      <c r="E46" s="232">
        <v>900894</v>
      </c>
      <c r="F46" s="230">
        <v>13.571427999999999</v>
      </c>
      <c r="G46" s="155">
        <v>-13.571</v>
      </c>
      <c r="H46" s="78">
        <f t="shared" si="7"/>
        <v>4.2799999999942884E-4</v>
      </c>
      <c r="I46" s="149"/>
      <c r="J46" s="78">
        <f t="shared" si="8"/>
        <v>4.2799999999942884E-4</v>
      </c>
      <c r="K46" s="142">
        <f t="shared" si="0"/>
        <v>0</v>
      </c>
      <c r="L46" s="127" t="s">
        <v>19</v>
      </c>
      <c r="M46" s="78">
        <f t="shared" si="1"/>
        <v>13.571427999999999</v>
      </c>
      <c r="N46" s="78">
        <f t="shared" si="2"/>
        <v>-13.571</v>
      </c>
      <c r="O46" s="78">
        <f t="shared" si="3"/>
        <v>4.2799999999942884E-4</v>
      </c>
      <c r="P46" s="78">
        <f t="shared" si="4"/>
        <v>0</v>
      </c>
      <c r="Q46" s="78">
        <f t="shared" si="5"/>
        <v>4.2799999999942884E-4</v>
      </c>
      <c r="R46" s="143">
        <f t="shared" si="6"/>
        <v>0</v>
      </c>
    </row>
    <row r="47" spans="1:18">
      <c r="A47" s="129">
        <v>33</v>
      </c>
      <c r="B47" s="109" t="s">
        <v>29</v>
      </c>
      <c r="C47" s="109" t="s">
        <v>25</v>
      </c>
      <c r="D47" s="237" t="s">
        <v>43</v>
      </c>
      <c r="E47" s="232">
        <v>922442</v>
      </c>
      <c r="F47" s="230">
        <v>13.571427999999999</v>
      </c>
      <c r="G47" s="155">
        <v>-13.571</v>
      </c>
      <c r="H47" s="78">
        <f t="shared" si="7"/>
        <v>4.2799999999942884E-4</v>
      </c>
      <c r="I47" s="149"/>
      <c r="J47" s="78">
        <f t="shared" si="8"/>
        <v>4.2799999999942884E-4</v>
      </c>
      <c r="K47" s="142">
        <f t="shared" si="0"/>
        <v>0</v>
      </c>
      <c r="L47" s="127" t="s">
        <v>19</v>
      </c>
      <c r="M47" s="78">
        <f t="shared" si="1"/>
        <v>13.571427999999999</v>
      </c>
      <c r="N47" s="78">
        <f t="shared" si="2"/>
        <v>-13.571</v>
      </c>
      <c r="O47" s="78">
        <f t="shared" si="3"/>
        <v>4.2799999999942884E-4</v>
      </c>
      <c r="P47" s="78">
        <f t="shared" si="4"/>
        <v>0</v>
      </c>
      <c r="Q47" s="78">
        <f t="shared" si="5"/>
        <v>4.2799999999942884E-4</v>
      </c>
      <c r="R47" s="143">
        <f t="shared" si="6"/>
        <v>0</v>
      </c>
    </row>
    <row r="48" spans="1:18">
      <c r="A48" s="129">
        <v>34</v>
      </c>
      <c r="B48" s="109" t="s">
        <v>29</v>
      </c>
      <c r="C48" s="109" t="s">
        <v>25</v>
      </c>
      <c r="D48" s="237" t="s">
        <v>64</v>
      </c>
      <c r="E48" s="232">
        <v>15842</v>
      </c>
      <c r="F48" s="230">
        <v>13.571427999999999</v>
      </c>
      <c r="G48" s="155">
        <v>-13.571</v>
      </c>
      <c r="H48" s="78">
        <f t="shared" si="7"/>
        <v>4.2799999999942884E-4</v>
      </c>
      <c r="I48" s="149"/>
      <c r="J48" s="78">
        <f t="shared" si="8"/>
        <v>4.2799999999942884E-4</v>
      </c>
      <c r="K48" s="142">
        <f t="shared" si="0"/>
        <v>0</v>
      </c>
      <c r="L48" s="127" t="s">
        <v>19</v>
      </c>
      <c r="M48" s="78">
        <f t="shared" si="1"/>
        <v>13.571427999999999</v>
      </c>
      <c r="N48" s="78">
        <f t="shared" si="2"/>
        <v>-13.571</v>
      </c>
      <c r="O48" s="78">
        <f t="shared" si="3"/>
        <v>4.2799999999942884E-4</v>
      </c>
      <c r="P48" s="78">
        <f t="shared" si="4"/>
        <v>0</v>
      </c>
      <c r="Q48" s="78">
        <f t="shared" si="5"/>
        <v>4.2799999999942884E-4</v>
      </c>
      <c r="R48" s="143">
        <f t="shared" si="6"/>
        <v>0</v>
      </c>
    </row>
    <row r="49" spans="1:18">
      <c r="A49" s="129">
        <v>35</v>
      </c>
      <c r="B49" s="109" t="s">
        <v>29</v>
      </c>
      <c r="C49" s="109" t="s">
        <v>25</v>
      </c>
      <c r="D49" s="237" t="s">
        <v>98</v>
      </c>
      <c r="E49" s="232">
        <v>918726</v>
      </c>
      <c r="F49" s="230">
        <v>13.571427999999999</v>
      </c>
      <c r="G49" s="155">
        <f>-13.5</f>
        <v>-13.5</v>
      </c>
      <c r="H49" s="78">
        <f t="shared" si="7"/>
        <v>7.1427999999999159E-2</v>
      </c>
      <c r="I49" s="149"/>
      <c r="J49" s="78">
        <f t="shared" si="8"/>
        <v>7.1427999999999159E-2</v>
      </c>
      <c r="K49" s="142">
        <f t="shared" si="0"/>
        <v>0</v>
      </c>
      <c r="L49" s="127" t="s">
        <v>19</v>
      </c>
      <c r="M49" s="78">
        <f t="shared" si="1"/>
        <v>13.571427999999999</v>
      </c>
      <c r="N49" s="78">
        <f t="shared" si="2"/>
        <v>-13.5</v>
      </c>
      <c r="O49" s="78">
        <f t="shared" si="3"/>
        <v>7.1427999999999159E-2</v>
      </c>
      <c r="P49" s="78">
        <f t="shared" si="4"/>
        <v>0</v>
      </c>
      <c r="Q49" s="78">
        <f t="shared" si="5"/>
        <v>7.1427999999999159E-2</v>
      </c>
      <c r="R49" s="143">
        <f t="shared" si="6"/>
        <v>0</v>
      </c>
    </row>
    <row r="50" spans="1:18">
      <c r="A50" s="129">
        <v>36</v>
      </c>
      <c r="B50" s="109" t="s">
        <v>29</v>
      </c>
      <c r="C50" s="109" t="s">
        <v>25</v>
      </c>
      <c r="D50" s="237" t="s">
        <v>65</v>
      </c>
      <c r="E50" s="232">
        <v>951978</v>
      </c>
      <c r="F50" s="230">
        <v>13.571427999999999</v>
      </c>
      <c r="G50" s="155">
        <v>-13.571</v>
      </c>
      <c r="H50" s="78">
        <f t="shared" si="7"/>
        <v>4.2799999999942884E-4</v>
      </c>
      <c r="I50" s="149"/>
      <c r="J50" s="78">
        <f t="shared" si="8"/>
        <v>4.2799999999942884E-4</v>
      </c>
      <c r="K50" s="142">
        <f t="shared" si="0"/>
        <v>0</v>
      </c>
      <c r="L50" s="127" t="s">
        <v>19</v>
      </c>
      <c r="M50" s="78">
        <f t="shared" si="1"/>
        <v>13.571427999999999</v>
      </c>
      <c r="N50" s="78">
        <f t="shared" si="2"/>
        <v>-13.571</v>
      </c>
      <c r="O50" s="78">
        <f t="shared" si="3"/>
        <v>4.2799999999942884E-4</v>
      </c>
      <c r="P50" s="78">
        <f t="shared" si="4"/>
        <v>0</v>
      </c>
      <c r="Q50" s="78">
        <f t="shared" si="5"/>
        <v>4.2799999999942884E-4</v>
      </c>
      <c r="R50" s="143">
        <f t="shared" si="6"/>
        <v>0</v>
      </c>
    </row>
    <row r="51" spans="1:18">
      <c r="A51" s="129">
        <v>37</v>
      </c>
      <c r="B51" s="109" t="s">
        <v>29</v>
      </c>
      <c r="C51" s="109" t="s">
        <v>25</v>
      </c>
      <c r="D51" s="237" t="s">
        <v>70</v>
      </c>
      <c r="E51" s="232">
        <v>913400</v>
      </c>
      <c r="F51" s="230">
        <v>13.571427999999999</v>
      </c>
      <c r="G51" s="155">
        <v>-13.571</v>
      </c>
      <c r="H51" s="78">
        <f t="shared" si="7"/>
        <v>4.2799999999942884E-4</v>
      </c>
      <c r="I51" s="149"/>
      <c r="J51" s="78">
        <f t="shared" si="8"/>
        <v>4.2799999999942884E-4</v>
      </c>
      <c r="K51" s="142">
        <f t="shared" si="0"/>
        <v>0</v>
      </c>
      <c r="L51" s="127" t="s">
        <v>19</v>
      </c>
      <c r="M51" s="78">
        <f t="shared" si="1"/>
        <v>13.571427999999999</v>
      </c>
      <c r="N51" s="78">
        <f t="shared" si="2"/>
        <v>-13.571</v>
      </c>
      <c r="O51" s="78">
        <f t="shared" si="3"/>
        <v>4.2799999999942884E-4</v>
      </c>
      <c r="P51" s="78">
        <f t="shared" si="4"/>
        <v>0</v>
      </c>
      <c r="Q51" s="78">
        <f t="shared" si="5"/>
        <v>4.2799999999942884E-4</v>
      </c>
      <c r="R51" s="143">
        <f t="shared" si="6"/>
        <v>0</v>
      </c>
    </row>
    <row r="52" spans="1:18">
      <c r="A52" s="129">
        <v>38</v>
      </c>
      <c r="B52" s="109" t="s">
        <v>29</v>
      </c>
      <c r="C52" s="109" t="s">
        <v>25</v>
      </c>
      <c r="D52" s="237" t="s">
        <v>66</v>
      </c>
      <c r="E52" s="232">
        <v>903672</v>
      </c>
      <c r="F52" s="230">
        <v>13.571427999999999</v>
      </c>
      <c r="G52" s="155">
        <v>-13.571</v>
      </c>
      <c r="H52" s="78">
        <f t="shared" si="7"/>
        <v>4.2799999999942884E-4</v>
      </c>
      <c r="I52" s="149"/>
      <c r="J52" s="78">
        <f t="shared" si="8"/>
        <v>4.2799999999942884E-4</v>
      </c>
      <c r="K52" s="142">
        <f t="shared" si="0"/>
        <v>0</v>
      </c>
      <c r="L52" s="127" t="s">
        <v>19</v>
      </c>
      <c r="M52" s="78">
        <f t="shared" si="1"/>
        <v>13.571427999999999</v>
      </c>
      <c r="N52" s="78">
        <f t="shared" si="2"/>
        <v>-13.571</v>
      </c>
      <c r="O52" s="78">
        <f t="shared" si="3"/>
        <v>4.2799999999942884E-4</v>
      </c>
      <c r="P52" s="78">
        <f t="shared" si="4"/>
        <v>0</v>
      </c>
      <c r="Q52" s="78">
        <f t="shared" si="5"/>
        <v>4.2799999999942884E-4</v>
      </c>
      <c r="R52" s="143">
        <f t="shared" si="6"/>
        <v>0</v>
      </c>
    </row>
    <row r="53" spans="1:18">
      <c r="A53" s="129">
        <v>39</v>
      </c>
      <c r="B53" s="109" t="s">
        <v>29</v>
      </c>
      <c r="C53" s="109" t="s">
        <v>25</v>
      </c>
      <c r="D53" s="237" t="s">
        <v>67</v>
      </c>
      <c r="E53" s="232">
        <v>920416</v>
      </c>
      <c r="F53" s="230">
        <v>13.571427999999999</v>
      </c>
      <c r="G53" s="155">
        <v>-13.571</v>
      </c>
      <c r="H53" s="78">
        <f t="shared" si="7"/>
        <v>4.2799999999942884E-4</v>
      </c>
      <c r="I53" s="149"/>
      <c r="J53" s="78">
        <f t="shared" si="8"/>
        <v>4.2799999999942884E-4</v>
      </c>
      <c r="K53" s="142">
        <f t="shared" si="0"/>
        <v>0</v>
      </c>
      <c r="L53" s="127" t="s">
        <v>19</v>
      </c>
      <c r="M53" s="78">
        <f t="shared" si="1"/>
        <v>13.571427999999999</v>
      </c>
      <c r="N53" s="78">
        <f t="shared" si="2"/>
        <v>-13.571</v>
      </c>
      <c r="O53" s="78">
        <f t="shared" si="3"/>
        <v>4.2799999999942884E-4</v>
      </c>
      <c r="P53" s="78">
        <f t="shared" si="4"/>
        <v>0</v>
      </c>
      <c r="Q53" s="78">
        <f t="shared" si="5"/>
        <v>4.2799999999942884E-4</v>
      </c>
      <c r="R53" s="143">
        <f t="shared" si="6"/>
        <v>0</v>
      </c>
    </row>
    <row r="54" spans="1:18">
      <c r="A54" s="129">
        <v>40</v>
      </c>
      <c r="B54" s="109" t="s">
        <v>29</v>
      </c>
      <c r="C54" s="109" t="s">
        <v>25</v>
      </c>
      <c r="D54" s="237" t="s">
        <v>71</v>
      </c>
      <c r="E54" s="232">
        <v>960311</v>
      </c>
      <c r="F54" s="230">
        <v>13.571427999999999</v>
      </c>
      <c r="G54" s="155">
        <v>-13.571</v>
      </c>
      <c r="H54" s="78">
        <f t="shared" si="7"/>
        <v>4.2799999999942884E-4</v>
      </c>
      <c r="I54" s="149"/>
      <c r="J54" s="78">
        <f t="shared" si="8"/>
        <v>4.2799999999942884E-4</v>
      </c>
      <c r="K54" s="142">
        <f t="shared" si="0"/>
        <v>0</v>
      </c>
      <c r="L54" s="127" t="s">
        <v>19</v>
      </c>
      <c r="M54" s="78">
        <f t="shared" si="1"/>
        <v>13.571427999999999</v>
      </c>
      <c r="N54" s="78">
        <f t="shared" si="2"/>
        <v>-13.571</v>
      </c>
      <c r="O54" s="78">
        <f t="shared" si="3"/>
        <v>4.2799999999942884E-4</v>
      </c>
      <c r="P54" s="78">
        <f t="shared" si="4"/>
        <v>0</v>
      </c>
      <c r="Q54" s="78">
        <f t="shared" si="5"/>
        <v>4.2799999999942884E-4</v>
      </c>
      <c r="R54" s="143">
        <f t="shared" si="6"/>
        <v>0</v>
      </c>
    </row>
    <row r="55" spans="1:18">
      <c r="A55" s="129">
        <v>41</v>
      </c>
      <c r="B55" s="109" t="s">
        <v>29</v>
      </c>
      <c r="C55" s="109" t="s">
        <v>25</v>
      </c>
      <c r="D55" s="237" t="s">
        <v>85</v>
      </c>
      <c r="E55" s="232">
        <v>920447</v>
      </c>
      <c r="F55" s="230">
        <v>13.571427999999999</v>
      </c>
      <c r="G55" s="155">
        <v>-13.571</v>
      </c>
      <c r="H55" s="78">
        <f t="shared" si="7"/>
        <v>4.2799999999942884E-4</v>
      </c>
      <c r="I55" s="149"/>
      <c r="J55" s="78">
        <f t="shared" si="8"/>
        <v>4.2799999999942884E-4</v>
      </c>
      <c r="K55" s="142">
        <f t="shared" si="0"/>
        <v>0</v>
      </c>
      <c r="L55" s="127" t="s">
        <v>19</v>
      </c>
      <c r="M55" s="78">
        <f t="shared" si="1"/>
        <v>13.571427999999999</v>
      </c>
      <c r="N55" s="78">
        <f t="shared" si="2"/>
        <v>-13.571</v>
      </c>
      <c r="O55" s="78">
        <f t="shared" si="3"/>
        <v>4.2799999999942884E-4</v>
      </c>
      <c r="P55" s="78">
        <f t="shared" si="4"/>
        <v>0</v>
      </c>
      <c r="Q55" s="78">
        <f t="shared" si="5"/>
        <v>4.2799999999942884E-4</v>
      </c>
      <c r="R55" s="143">
        <f t="shared" si="6"/>
        <v>0</v>
      </c>
    </row>
    <row r="56" spans="1:18">
      <c r="A56" s="129">
        <v>42</v>
      </c>
      <c r="B56" s="109" t="s">
        <v>29</v>
      </c>
      <c r="C56" s="109" t="s">
        <v>25</v>
      </c>
      <c r="D56" s="237" t="s">
        <v>86</v>
      </c>
      <c r="E56" s="232">
        <v>28725</v>
      </c>
      <c r="F56" s="230">
        <v>13.571427999999999</v>
      </c>
      <c r="G56" s="155">
        <v>-13.571</v>
      </c>
      <c r="H56" s="78">
        <f t="shared" si="7"/>
        <v>4.2799999999942884E-4</v>
      </c>
      <c r="I56" s="149"/>
      <c r="J56" s="78">
        <f t="shared" si="8"/>
        <v>4.2799999999942884E-4</v>
      </c>
      <c r="K56" s="142">
        <f t="shared" si="0"/>
        <v>0</v>
      </c>
      <c r="L56" s="127" t="s">
        <v>19</v>
      </c>
      <c r="M56" s="78">
        <f t="shared" si="1"/>
        <v>13.571427999999999</v>
      </c>
      <c r="N56" s="78">
        <f t="shared" si="2"/>
        <v>-13.571</v>
      </c>
      <c r="O56" s="78">
        <f t="shared" si="3"/>
        <v>4.2799999999942884E-4</v>
      </c>
      <c r="P56" s="78">
        <f t="shared" si="4"/>
        <v>0</v>
      </c>
      <c r="Q56" s="78">
        <f t="shared" si="5"/>
        <v>4.2799999999942884E-4</v>
      </c>
      <c r="R56" s="143">
        <f t="shared" si="6"/>
        <v>0</v>
      </c>
    </row>
    <row r="57" spans="1:18">
      <c r="A57" s="129">
        <v>43</v>
      </c>
      <c r="B57" s="109" t="s">
        <v>29</v>
      </c>
      <c r="C57" s="109" t="s">
        <v>25</v>
      </c>
      <c r="D57" s="237" t="s">
        <v>95</v>
      </c>
      <c r="E57" s="232">
        <v>37446</v>
      </c>
      <c r="F57" s="230">
        <v>13.571427999999999</v>
      </c>
      <c r="G57" s="155">
        <v>-13.571</v>
      </c>
      <c r="H57" s="78">
        <f t="shared" si="7"/>
        <v>4.2799999999942884E-4</v>
      </c>
      <c r="I57" s="149"/>
      <c r="J57" s="78">
        <f t="shared" si="8"/>
        <v>4.2799999999942884E-4</v>
      </c>
      <c r="K57" s="142">
        <f t="shared" si="0"/>
        <v>0</v>
      </c>
      <c r="L57" s="127" t="s">
        <v>19</v>
      </c>
      <c r="M57" s="78">
        <f t="shared" si="1"/>
        <v>13.571427999999999</v>
      </c>
      <c r="N57" s="78">
        <f t="shared" si="2"/>
        <v>-13.571</v>
      </c>
      <c r="O57" s="78">
        <f t="shared" si="3"/>
        <v>4.2799999999942884E-4</v>
      </c>
      <c r="P57" s="78">
        <f t="shared" si="4"/>
        <v>0</v>
      </c>
      <c r="Q57" s="78">
        <f t="shared" si="5"/>
        <v>4.2799999999942884E-4</v>
      </c>
      <c r="R57" s="143">
        <f t="shared" si="6"/>
        <v>0</v>
      </c>
    </row>
    <row r="58" spans="1:18">
      <c r="A58" s="129">
        <v>44</v>
      </c>
      <c r="B58" s="109" t="s">
        <v>29</v>
      </c>
      <c r="C58" s="109" t="s">
        <v>25</v>
      </c>
      <c r="D58" s="237" t="s">
        <v>89</v>
      </c>
      <c r="E58" s="232">
        <v>964009</v>
      </c>
      <c r="F58" s="230">
        <v>13.571427999999999</v>
      </c>
      <c r="G58" s="155">
        <v>-12</v>
      </c>
      <c r="H58" s="78">
        <f t="shared" si="7"/>
        <v>1.5714279999999992</v>
      </c>
      <c r="I58" s="149"/>
      <c r="J58" s="78">
        <f t="shared" si="8"/>
        <v>1.5714279999999992</v>
      </c>
      <c r="K58" s="142">
        <f t="shared" si="0"/>
        <v>0</v>
      </c>
      <c r="L58" s="127" t="s">
        <v>19</v>
      </c>
      <c r="M58" s="78">
        <f t="shared" si="1"/>
        <v>13.571427999999999</v>
      </c>
      <c r="N58" s="78">
        <f t="shared" si="2"/>
        <v>-12</v>
      </c>
      <c r="O58" s="78">
        <f t="shared" si="3"/>
        <v>1.5714279999999992</v>
      </c>
      <c r="P58" s="78">
        <f t="shared" si="4"/>
        <v>0</v>
      </c>
      <c r="Q58" s="78">
        <f t="shared" si="5"/>
        <v>1.5714279999999992</v>
      </c>
      <c r="R58" s="143">
        <f t="shared" si="6"/>
        <v>0</v>
      </c>
    </row>
    <row r="59" spans="1:18">
      <c r="A59" s="129">
        <v>45</v>
      </c>
      <c r="B59" s="109" t="s">
        <v>29</v>
      </c>
      <c r="C59" s="109" t="s">
        <v>25</v>
      </c>
      <c r="D59" s="237" t="s">
        <v>62</v>
      </c>
      <c r="E59" s="232">
        <v>926474</v>
      </c>
      <c r="F59" s="230">
        <v>13.571427999999999</v>
      </c>
      <c r="G59" s="155">
        <v>-13.571</v>
      </c>
      <c r="H59" s="78">
        <f t="shared" si="7"/>
        <v>4.2799999999942884E-4</v>
      </c>
      <c r="I59" s="149"/>
      <c r="J59" s="78">
        <f t="shared" si="8"/>
        <v>4.2799999999942884E-4</v>
      </c>
      <c r="K59" s="142">
        <f t="shared" si="0"/>
        <v>0</v>
      </c>
      <c r="L59" s="127" t="s">
        <v>19</v>
      </c>
      <c r="M59" s="78">
        <f t="shared" si="1"/>
        <v>13.571427999999999</v>
      </c>
      <c r="N59" s="78">
        <f t="shared" si="2"/>
        <v>-13.571</v>
      </c>
      <c r="O59" s="78">
        <f t="shared" si="3"/>
        <v>4.2799999999942884E-4</v>
      </c>
      <c r="P59" s="78">
        <f t="shared" si="4"/>
        <v>0</v>
      </c>
      <c r="Q59" s="78">
        <f t="shared" si="5"/>
        <v>4.2799999999942884E-4</v>
      </c>
      <c r="R59" s="143">
        <f t="shared" si="6"/>
        <v>0</v>
      </c>
    </row>
    <row r="60" spans="1:18">
      <c r="A60" s="129">
        <v>46</v>
      </c>
      <c r="B60" s="109" t="s">
        <v>29</v>
      </c>
      <c r="C60" s="109" t="s">
        <v>25</v>
      </c>
      <c r="D60" s="237" t="s">
        <v>49</v>
      </c>
      <c r="E60" s="232">
        <v>967731</v>
      </c>
      <c r="F60" s="230">
        <v>13.571427999999999</v>
      </c>
      <c r="G60" s="155">
        <v>-13.571</v>
      </c>
      <c r="H60" s="78">
        <f t="shared" si="7"/>
        <v>4.2799999999942884E-4</v>
      </c>
      <c r="I60" s="149"/>
      <c r="J60" s="78">
        <f t="shared" si="8"/>
        <v>4.2799999999942884E-4</v>
      </c>
      <c r="K60" s="142">
        <f t="shared" si="0"/>
        <v>0</v>
      </c>
      <c r="L60" s="127" t="s">
        <v>19</v>
      </c>
      <c r="M60" s="78">
        <f t="shared" si="1"/>
        <v>13.571427999999999</v>
      </c>
      <c r="N60" s="78">
        <f t="shared" si="2"/>
        <v>-13.571</v>
      </c>
      <c r="O60" s="78">
        <f t="shared" si="3"/>
        <v>4.2799999999942884E-4</v>
      </c>
      <c r="P60" s="78">
        <f t="shared" si="4"/>
        <v>0</v>
      </c>
      <c r="Q60" s="78">
        <f t="shared" si="5"/>
        <v>4.2799999999942884E-4</v>
      </c>
      <c r="R60" s="143">
        <f t="shared" si="6"/>
        <v>0</v>
      </c>
    </row>
    <row r="61" spans="1:18">
      <c r="A61" s="129">
        <v>47</v>
      </c>
      <c r="B61" s="109" t="s">
        <v>29</v>
      </c>
      <c r="C61" s="109" t="s">
        <v>25</v>
      </c>
      <c r="D61" s="237" t="s">
        <v>68</v>
      </c>
      <c r="E61" s="232">
        <v>951977</v>
      </c>
      <c r="F61" s="230">
        <v>13.571427999999999</v>
      </c>
      <c r="G61" s="155">
        <v>-13.571</v>
      </c>
      <c r="H61" s="78">
        <f t="shared" si="7"/>
        <v>4.2799999999942884E-4</v>
      </c>
      <c r="I61" s="149"/>
      <c r="J61" s="78">
        <f t="shared" si="8"/>
        <v>4.2799999999942884E-4</v>
      </c>
      <c r="K61" s="142">
        <f t="shared" si="0"/>
        <v>0</v>
      </c>
      <c r="L61" s="127" t="s">
        <v>19</v>
      </c>
      <c r="M61" s="78">
        <f t="shared" si="1"/>
        <v>13.571427999999999</v>
      </c>
      <c r="N61" s="78">
        <f t="shared" si="2"/>
        <v>-13.571</v>
      </c>
      <c r="O61" s="78">
        <f t="shared" si="3"/>
        <v>4.2799999999942884E-4</v>
      </c>
      <c r="P61" s="78">
        <f t="shared" si="4"/>
        <v>0</v>
      </c>
      <c r="Q61" s="78">
        <f t="shared" si="5"/>
        <v>4.2799999999942884E-4</v>
      </c>
      <c r="R61" s="143">
        <f t="shared" si="6"/>
        <v>0</v>
      </c>
    </row>
    <row r="62" spans="1:18">
      <c r="A62" s="129">
        <v>48</v>
      </c>
      <c r="B62" s="109" t="s">
        <v>29</v>
      </c>
      <c r="C62" s="109" t="s">
        <v>25</v>
      </c>
      <c r="D62" s="237" t="s">
        <v>290</v>
      </c>
      <c r="E62" s="232">
        <v>968915</v>
      </c>
      <c r="F62" s="230">
        <v>13.571427999999999</v>
      </c>
      <c r="G62" s="155">
        <v>-13</v>
      </c>
      <c r="H62" s="78">
        <f t="shared" si="7"/>
        <v>0.57142799999999916</v>
      </c>
      <c r="I62" s="149"/>
      <c r="J62" s="78">
        <f t="shared" si="8"/>
        <v>0.57142799999999916</v>
      </c>
      <c r="K62" s="142">
        <f t="shared" si="0"/>
        <v>0</v>
      </c>
      <c r="L62" s="127" t="s">
        <v>19</v>
      </c>
      <c r="M62" s="78">
        <f t="shared" si="1"/>
        <v>13.571427999999999</v>
      </c>
      <c r="N62" s="78">
        <f t="shared" si="2"/>
        <v>-13</v>
      </c>
      <c r="O62" s="78">
        <f t="shared" si="3"/>
        <v>0.57142799999999916</v>
      </c>
      <c r="P62" s="78">
        <f t="shared" si="4"/>
        <v>0</v>
      </c>
      <c r="Q62" s="78">
        <f t="shared" si="5"/>
        <v>0.57142799999999916</v>
      </c>
      <c r="R62" s="143">
        <f t="shared" si="6"/>
        <v>0</v>
      </c>
    </row>
    <row r="63" spans="1:18">
      <c r="A63" s="129">
        <v>49</v>
      </c>
      <c r="B63" s="109" t="s">
        <v>29</v>
      </c>
      <c r="C63" s="109" t="s">
        <v>25</v>
      </c>
      <c r="D63" s="237" t="s">
        <v>69</v>
      </c>
      <c r="E63" s="232">
        <v>957467</v>
      </c>
      <c r="F63" s="230">
        <v>13.571427999999999</v>
      </c>
      <c r="G63" s="155">
        <v>-13.571</v>
      </c>
      <c r="H63" s="78">
        <f t="shared" si="7"/>
        <v>4.2799999999942884E-4</v>
      </c>
      <c r="I63" s="149"/>
      <c r="J63" s="78">
        <f t="shared" si="8"/>
        <v>4.2799999999942884E-4</v>
      </c>
      <c r="K63" s="142">
        <f t="shared" si="0"/>
        <v>0</v>
      </c>
      <c r="L63" s="127" t="s">
        <v>19</v>
      </c>
      <c r="M63" s="78">
        <f t="shared" si="1"/>
        <v>13.571427999999999</v>
      </c>
      <c r="N63" s="78">
        <f t="shared" si="2"/>
        <v>-13.571</v>
      </c>
      <c r="O63" s="78">
        <f t="shared" si="3"/>
        <v>4.2799999999942884E-4</v>
      </c>
      <c r="P63" s="78">
        <f t="shared" si="4"/>
        <v>0</v>
      </c>
      <c r="Q63" s="78">
        <f t="shared" si="5"/>
        <v>4.2799999999942884E-4</v>
      </c>
      <c r="R63" s="143">
        <f t="shared" si="6"/>
        <v>0</v>
      </c>
    </row>
    <row r="64" spans="1:18">
      <c r="A64" s="129">
        <v>50</v>
      </c>
      <c r="B64" s="109" t="s">
        <v>29</v>
      </c>
      <c r="C64" s="109" t="s">
        <v>25</v>
      </c>
      <c r="D64" s="237" t="s">
        <v>104</v>
      </c>
      <c r="E64" s="232">
        <v>954070</v>
      </c>
      <c r="F64" s="230">
        <v>13.571427999999999</v>
      </c>
      <c r="G64" s="155">
        <v>-12.571</v>
      </c>
      <c r="H64" s="78">
        <f t="shared" si="7"/>
        <v>1.0004279999999994</v>
      </c>
      <c r="I64" s="149"/>
      <c r="J64" s="78">
        <f t="shared" si="8"/>
        <v>1.0004279999999994</v>
      </c>
      <c r="K64" s="142">
        <f t="shared" si="0"/>
        <v>0</v>
      </c>
      <c r="L64" s="127" t="s">
        <v>19</v>
      </c>
      <c r="M64" s="78">
        <f t="shared" si="1"/>
        <v>13.571427999999999</v>
      </c>
      <c r="N64" s="78">
        <f t="shared" si="2"/>
        <v>-12.571</v>
      </c>
      <c r="O64" s="78">
        <f t="shared" si="3"/>
        <v>1.0004279999999994</v>
      </c>
      <c r="P64" s="78">
        <f t="shared" si="4"/>
        <v>0</v>
      </c>
      <c r="Q64" s="78">
        <f t="shared" si="5"/>
        <v>1.0004279999999994</v>
      </c>
      <c r="R64" s="143">
        <f t="shared" si="6"/>
        <v>0</v>
      </c>
    </row>
    <row r="65" spans="1:18">
      <c r="A65" s="129">
        <v>51</v>
      </c>
      <c r="B65" s="109" t="s">
        <v>29</v>
      </c>
      <c r="C65" s="109" t="s">
        <v>25</v>
      </c>
      <c r="D65" s="237" t="s">
        <v>44</v>
      </c>
      <c r="E65" s="232">
        <v>961932</v>
      </c>
      <c r="F65" s="230">
        <v>13.571427999999999</v>
      </c>
      <c r="G65" s="155">
        <v>-11.571</v>
      </c>
      <c r="H65" s="78">
        <f t="shared" si="7"/>
        <v>2.0004279999999994</v>
      </c>
      <c r="I65" s="149"/>
      <c r="J65" s="78">
        <f t="shared" si="8"/>
        <v>2.0004279999999994</v>
      </c>
      <c r="K65" s="142">
        <f t="shared" si="0"/>
        <v>0</v>
      </c>
      <c r="L65" s="127" t="s">
        <v>19</v>
      </c>
      <c r="M65" s="78">
        <f t="shared" si="1"/>
        <v>13.571427999999999</v>
      </c>
      <c r="N65" s="78">
        <f t="shared" si="2"/>
        <v>-11.571</v>
      </c>
      <c r="O65" s="78">
        <f t="shared" si="3"/>
        <v>2.0004279999999994</v>
      </c>
      <c r="P65" s="78">
        <f t="shared" si="4"/>
        <v>0</v>
      </c>
      <c r="Q65" s="78">
        <f t="shared" si="5"/>
        <v>2.0004279999999994</v>
      </c>
      <c r="R65" s="143">
        <f t="shared" si="6"/>
        <v>0</v>
      </c>
    </row>
    <row r="66" spans="1:18">
      <c r="A66" s="129">
        <v>52</v>
      </c>
      <c r="B66" s="109" t="s">
        <v>29</v>
      </c>
      <c r="C66" s="109" t="s">
        <v>25</v>
      </c>
      <c r="D66" s="237" t="s">
        <v>291</v>
      </c>
      <c r="E66" s="232">
        <v>969522</v>
      </c>
      <c r="F66" s="230">
        <v>13.571427999999999</v>
      </c>
      <c r="G66" s="155">
        <v>-13.571</v>
      </c>
      <c r="H66" s="78">
        <f t="shared" si="7"/>
        <v>4.2799999999942884E-4</v>
      </c>
      <c r="I66" s="149"/>
      <c r="J66" s="78">
        <f t="shared" si="8"/>
        <v>4.2799999999942884E-4</v>
      </c>
      <c r="K66" s="142">
        <f t="shared" si="0"/>
        <v>0</v>
      </c>
      <c r="L66" s="127" t="s">
        <v>19</v>
      </c>
      <c r="M66" s="78">
        <f t="shared" si="1"/>
        <v>13.571427999999999</v>
      </c>
      <c r="N66" s="78">
        <f t="shared" si="2"/>
        <v>-13.571</v>
      </c>
      <c r="O66" s="78">
        <f t="shared" si="3"/>
        <v>4.2799999999942884E-4</v>
      </c>
      <c r="P66" s="78">
        <f t="shared" si="4"/>
        <v>0</v>
      </c>
      <c r="Q66" s="78">
        <f t="shared" si="5"/>
        <v>4.2799999999942884E-4</v>
      </c>
      <c r="R66" s="143">
        <f t="shared" si="6"/>
        <v>0</v>
      </c>
    </row>
    <row r="67" spans="1:18">
      <c r="A67" s="129">
        <v>53</v>
      </c>
      <c r="B67" s="109" t="s">
        <v>29</v>
      </c>
      <c r="C67" s="109" t="s">
        <v>25</v>
      </c>
      <c r="D67" s="237" t="s">
        <v>292</v>
      </c>
      <c r="E67" s="232">
        <v>961110</v>
      </c>
      <c r="F67" s="230">
        <v>13.571427999999999</v>
      </c>
      <c r="G67" s="155">
        <v>-13.571</v>
      </c>
      <c r="H67" s="78">
        <f t="shared" si="7"/>
        <v>4.2799999999942884E-4</v>
      </c>
      <c r="I67" s="149"/>
      <c r="J67" s="78">
        <f t="shared" si="8"/>
        <v>4.2799999999942884E-4</v>
      </c>
      <c r="K67" s="142">
        <f t="shared" si="0"/>
        <v>0</v>
      </c>
      <c r="L67" s="127" t="s">
        <v>19</v>
      </c>
      <c r="M67" s="78">
        <f t="shared" si="1"/>
        <v>13.571427999999999</v>
      </c>
      <c r="N67" s="78">
        <f t="shared" si="2"/>
        <v>-13.571</v>
      </c>
      <c r="O67" s="78">
        <f t="shared" si="3"/>
        <v>4.2799999999942884E-4</v>
      </c>
      <c r="P67" s="78">
        <f t="shared" si="4"/>
        <v>0</v>
      </c>
      <c r="Q67" s="78">
        <f t="shared" si="5"/>
        <v>4.2799999999942884E-4</v>
      </c>
      <c r="R67" s="143">
        <f t="shared" si="6"/>
        <v>0</v>
      </c>
    </row>
    <row r="68" spans="1:18">
      <c r="A68" s="129">
        <v>54</v>
      </c>
      <c r="B68" s="109" t="s">
        <v>29</v>
      </c>
      <c r="C68" s="109" t="s">
        <v>25</v>
      </c>
      <c r="D68" s="237" t="s">
        <v>55</v>
      </c>
      <c r="E68" s="232">
        <v>963416</v>
      </c>
      <c r="F68" s="230">
        <v>13.571427999999999</v>
      </c>
      <c r="G68" s="155">
        <v>-13.571</v>
      </c>
      <c r="H68" s="78">
        <f t="shared" si="7"/>
        <v>4.2799999999942884E-4</v>
      </c>
      <c r="I68" s="149"/>
      <c r="J68" s="78">
        <f t="shared" si="8"/>
        <v>4.2799999999942884E-4</v>
      </c>
      <c r="K68" s="142">
        <f t="shared" si="0"/>
        <v>0</v>
      </c>
      <c r="L68" s="127" t="s">
        <v>19</v>
      </c>
      <c r="M68" s="78">
        <f t="shared" si="1"/>
        <v>13.571427999999999</v>
      </c>
      <c r="N68" s="78">
        <f t="shared" si="2"/>
        <v>-13.571</v>
      </c>
      <c r="O68" s="78">
        <f t="shared" si="3"/>
        <v>4.2799999999942884E-4</v>
      </c>
      <c r="P68" s="78">
        <f t="shared" si="4"/>
        <v>0</v>
      </c>
      <c r="Q68" s="78">
        <f t="shared" si="5"/>
        <v>4.2799999999942884E-4</v>
      </c>
      <c r="R68" s="143">
        <f t="shared" si="6"/>
        <v>0</v>
      </c>
    </row>
    <row r="69" spans="1:18">
      <c r="A69" s="129">
        <v>55</v>
      </c>
      <c r="B69" s="109" t="s">
        <v>29</v>
      </c>
      <c r="C69" s="109" t="s">
        <v>25</v>
      </c>
      <c r="D69" s="237" t="s">
        <v>50</v>
      </c>
      <c r="E69" s="232">
        <v>37454</v>
      </c>
      <c r="F69" s="230">
        <v>13.571427999999999</v>
      </c>
      <c r="G69" s="155">
        <v>-13.571</v>
      </c>
      <c r="H69" s="78">
        <f t="shared" si="7"/>
        <v>4.2799999999942884E-4</v>
      </c>
      <c r="I69" s="149"/>
      <c r="J69" s="78">
        <f t="shared" si="8"/>
        <v>4.2799999999942884E-4</v>
      </c>
      <c r="K69" s="142">
        <f t="shared" si="0"/>
        <v>0</v>
      </c>
      <c r="L69" s="127" t="s">
        <v>19</v>
      </c>
      <c r="M69" s="78">
        <f t="shared" si="1"/>
        <v>13.571427999999999</v>
      </c>
      <c r="N69" s="78">
        <f t="shared" si="2"/>
        <v>-13.571</v>
      </c>
      <c r="O69" s="78">
        <f t="shared" si="3"/>
        <v>4.2799999999942884E-4</v>
      </c>
      <c r="P69" s="78">
        <f t="shared" si="4"/>
        <v>0</v>
      </c>
      <c r="Q69" s="78">
        <f t="shared" si="5"/>
        <v>4.2799999999942884E-4</v>
      </c>
      <c r="R69" s="143">
        <f t="shared" si="6"/>
        <v>0</v>
      </c>
    </row>
    <row r="70" spans="1:18">
      <c r="A70" s="129">
        <v>56</v>
      </c>
      <c r="B70" s="109" t="s">
        <v>29</v>
      </c>
      <c r="C70" s="109" t="s">
        <v>25</v>
      </c>
      <c r="D70" s="237" t="s">
        <v>63</v>
      </c>
      <c r="E70" s="232">
        <v>954388</v>
      </c>
      <c r="F70" s="230">
        <v>13.571427999999999</v>
      </c>
      <c r="G70" s="155">
        <v>-13.571</v>
      </c>
      <c r="H70" s="78">
        <f t="shared" si="7"/>
        <v>4.2799999999942884E-4</v>
      </c>
      <c r="I70" s="149"/>
      <c r="J70" s="78">
        <f t="shared" si="8"/>
        <v>4.2799999999942884E-4</v>
      </c>
      <c r="K70" s="142">
        <f t="shared" si="0"/>
        <v>0</v>
      </c>
      <c r="L70" s="127" t="s">
        <v>19</v>
      </c>
      <c r="M70" s="78">
        <f t="shared" si="1"/>
        <v>13.571427999999999</v>
      </c>
      <c r="N70" s="78">
        <f t="shared" si="2"/>
        <v>-13.571</v>
      </c>
      <c r="O70" s="78">
        <f t="shared" si="3"/>
        <v>4.2799999999942884E-4</v>
      </c>
      <c r="P70" s="78">
        <f t="shared" si="4"/>
        <v>0</v>
      </c>
      <c r="Q70" s="78">
        <f t="shared" si="5"/>
        <v>4.2799999999942884E-4</v>
      </c>
      <c r="R70" s="143">
        <f t="shared" si="6"/>
        <v>0</v>
      </c>
    </row>
    <row r="71" spans="1:18">
      <c r="A71" s="129">
        <v>57</v>
      </c>
      <c r="B71" s="109" t="s">
        <v>29</v>
      </c>
      <c r="C71" s="109" t="s">
        <v>25</v>
      </c>
      <c r="D71" s="237" t="s">
        <v>96</v>
      </c>
      <c r="E71" s="232">
        <v>964007</v>
      </c>
      <c r="F71" s="230">
        <v>13.571427999999999</v>
      </c>
      <c r="G71" s="155">
        <v>-13.571</v>
      </c>
      <c r="H71" s="78">
        <f t="shared" si="7"/>
        <v>4.2799999999942884E-4</v>
      </c>
      <c r="I71" s="149"/>
      <c r="J71" s="78">
        <f t="shared" si="8"/>
        <v>4.2799999999942884E-4</v>
      </c>
      <c r="K71" s="142">
        <f t="shared" si="0"/>
        <v>0</v>
      </c>
      <c r="L71" s="127" t="s">
        <v>19</v>
      </c>
      <c r="M71" s="78">
        <f t="shared" si="1"/>
        <v>13.571427999999999</v>
      </c>
      <c r="N71" s="78">
        <f t="shared" si="2"/>
        <v>-13.571</v>
      </c>
      <c r="O71" s="78">
        <f t="shared" si="3"/>
        <v>4.2799999999942884E-4</v>
      </c>
      <c r="P71" s="78">
        <f t="shared" si="4"/>
        <v>0</v>
      </c>
      <c r="Q71" s="78">
        <f t="shared" si="5"/>
        <v>4.2799999999942884E-4</v>
      </c>
      <c r="R71" s="143">
        <f t="shared" si="6"/>
        <v>0</v>
      </c>
    </row>
    <row r="72" spans="1:18">
      <c r="A72" s="129">
        <v>58</v>
      </c>
      <c r="B72" s="109" t="s">
        <v>29</v>
      </c>
      <c r="C72" s="109" t="s">
        <v>25</v>
      </c>
      <c r="D72" s="237" t="s">
        <v>372</v>
      </c>
      <c r="E72" s="232">
        <v>699171</v>
      </c>
      <c r="F72" s="230">
        <v>13.571427999999999</v>
      </c>
      <c r="G72" s="155">
        <v>-13.571</v>
      </c>
      <c r="H72" s="78">
        <f t="shared" si="7"/>
        <v>4.2799999999942884E-4</v>
      </c>
      <c r="I72" s="149"/>
      <c r="J72" s="78">
        <f t="shared" si="8"/>
        <v>4.2799999999942884E-4</v>
      </c>
      <c r="K72" s="142">
        <f t="shared" si="0"/>
        <v>0</v>
      </c>
      <c r="L72" s="127" t="s">
        <v>19</v>
      </c>
      <c r="M72" s="78">
        <f t="shared" si="1"/>
        <v>13.571427999999999</v>
      </c>
      <c r="N72" s="78">
        <f t="shared" si="2"/>
        <v>-13.571</v>
      </c>
      <c r="O72" s="78">
        <f t="shared" si="3"/>
        <v>4.2799999999942884E-4</v>
      </c>
      <c r="P72" s="78">
        <f t="shared" si="4"/>
        <v>0</v>
      </c>
      <c r="Q72" s="78">
        <f t="shared" si="5"/>
        <v>4.2799999999942884E-4</v>
      </c>
      <c r="R72" s="143">
        <f t="shared" si="6"/>
        <v>0</v>
      </c>
    </row>
    <row r="73" spans="1:18">
      <c r="A73" s="129">
        <v>59</v>
      </c>
      <c r="B73" s="109" t="s">
        <v>29</v>
      </c>
      <c r="C73" s="109" t="s">
        <v>25</v>
      </c>
      <c r="D73" s="237" t="s">
        <v>51</v>
      </c>
      <c r="E73" s="232">
        <v>900895</v>
      </c>
      <c r="F73" s="230">
        <v>13.571427999999999</v>
      </c>
      <c r="G73" s="155">
        <v>-13.571</v>
      </c>
      <c r="H73" s="78">
        <f t="shared" si="7"/>
        <v>4.2799999999942884E-4</v>
      </c>
      <c r="I73" s="149"/>
      <c r="J73" s="78">
        <f t="shared" si="8"/>
        <v>4.2799999999942884E-4</v>
      </c>
      <c r="K73" s="142">
        <f t="shared" si="0"/>
        <v>0</v>
      </c>
      <c r="L73" s="127" t="s">
        <v>19</v>
      </c>
      <c r="M73" s="78">
        <f t="shared" si="1"/>
        <v>13.571427999999999</v>
      </c>
      <c r="N73" s="78">
        <f t="shared" si="2"/>
        <v>-13.571</v>
      </c>
      <c r="O73" s="78">
        <f t="shared" si="3"/>
        <v>4.2799999999942884E-4</v>
      </c>
      <c r="P73" s="78">
        <f t="shared" si="4"/>
        <v>0</v>
      </c>
      <c r="Q73" s="78">
        <f t="shared" si="5"/>
        <v>4.2799999999942884E-4</v>
      </c>
      <c r="R73" s="143">
        <f t="shared" si="6"/>
        <v>0</v>
      </c>
    </row>
    <row r="74" spans="1:18">
      <c r="A74" s="129">
        <v>60</v>
      </c>
      <c r="B74" s="109" t="s">
        <v>29</v>
      </c>
      <c r="C74" s="109" t="s">
        <v>25</v>
      </c>
      <c r="D74" s="237" t="s">
        <v>56</v>
      </c>
      <c r="E74" s="232">
        <v>960679</v>
      </c>
      <c r="F74" s="230">
        <v>13.571427999999999</v>
      </c>
      <c r="G74" s="155">
        <v>-13</v>
      </c>
      <c r="H74" s="78">
        <f t="shared" si="7"/>
        <v>0.57142799999999916</v>
      </c>
      <c r="I74" s="149"/>
      <c r="J74" s="78">
        <f t="shared" si="8"/>
        <v>0.57142799999999916</v>
      </c>
      <c r="K74" s="142">
        <f t="shared" si="0"/>
        <v>0</v>
      </c>
      <c r="L74" s="127" t="s">
        <v>19</v>
      </c>
      <c r="M74" s="78">
        <f t="shared" si="1"/>
        <v>13.571427999999999</v>
      </c>
      <c r="N74" s="78">
        <f t="shared" si="2"/>
        <v>-13</v>
      </c>
      <c r="O74" s="78">
        <f t="shared" si="3"/>
        <v>0.57142799999999916</v>
      </c>
      <c r="P74" s="78">
        <f t="shared" si="4"/>
        <v>0</v>
      </c>
      <c r="Q74" s="78">
        <f t="shared" si="5"/>
        <v>0.57142799999999916</v>
      </c>
      <c r="R74" s="143">
        <f t="shared" si="6"/>
        <v>0</v>
      </c>
    </row>
    <row r="75" spans="1:18">
      <c r="A75" s="129">
        <v>61</v>
      </c>
      <c r="B75" s="109" t="s">
        <v>29</v>
      </c>
      <c r="C75" s="109" t="s">
        <v>25</v>
      </c>
      <c r="D75" s="237" t="s">
        <v>103</v>
      </c>
      <c r="E75" s="232">
        <v>920409</v>
      </c>
      <c r="F75" s="230">
        <v>13.571427999999999</v>
      </c>
      <c r="G75" s="155">
        <v>-13.571</v>
      </c>
      <c r="H75" s="78">
        <f t="shared" si="7"/>
        <v>4.2799999999942884E-4</v>
      </c>
      <c r="I75" s="149"/>
      <c r="J75" s="78">
        <f t="shared" si="8"/>
        <v>4.2799999999942884E-4</v>
      </c>
      <c r="K75" s="142">
        <f t="shared" si="0"/>
        <v>0</v>
      </c>
      <c r="L75" s="127" t="s">
        <v>19</v>
      </c>
      <c r="M75" s="78">
        <f t="shared" si="1"/>
        <v>13.571427999999999</v>
      </c>
      <c r="N75" s="78">
        <f t="shared" si="2"/>
        <v>-13.571</v>
      </c>
      <c r="O75" s="78">
        <f t="shared" si="3"/>
        <v>4.2799999999942884E-4</v>
      </c>
      <c r="P75" s="78">
        <f t="shared" si="4"/>
        <v>0</v>
      </c>
      <c r="Q75" s="78">
        <f t="shared" si="5"/>
        <v>4.2799999999942884E-4</v>
      </c>
      <c r="R75" s="143">
        <f t="shared" si="6"/>
        <v>0</v>
      </c>
    </row>
    <row r="76" spans="1:18">
      <c r="A76" s="129">
        <v>62</v>
      </c>
      <c r="B76" s="109" t="s">
        <v>29</v>
      </c>
      <c r="C76" s="109" t="s">
        <v>25</v>
      </c>
      <c r="D76" s="237" t="s">
        <v>93</v>
      </c>
      <c r="E76" s="232">
        <v>967880</v>
      </c>
      <c r="F76" s="230">
        <v>13.571427999999999</v>
      </c>
      <c r="G76" s="155">
        <v>-10.5</v>
      </c>
      <c r="H76" s="78">
        <f t="shared" si="7"/>
        <v>3.0714279999999992</v>
      </c>
      <c r="I76" s="149"/>
      <c r="J76" s="78">
        <f t="shared" si="8"/>
        <v>3.0714279999999992</v>
      </c>
      <c r="K76" s="142">
        <f t="shared" si="0"/>
        <v>0</v>
      </c>
      <c r="L76" s="127" t="s">
        <v>19</v>
      </c>
      <c r="M76" s="78">
        <f t="shared" si="1"/>
        <v>13.571427999999999</v>
      </c>
      <c r="N76" s="78">
        <f t="shared" si="2"/>
        <v>-10.5</v>
      </c>
      <c r="O76" s="78">
        <f t="shared" si="3"/>
        <v>3.0714279999999992</v>
      </c>
      <c r="P76" s="78">
        <f t="shared" si="4"/>
        <v>0</v>
      </c>
      <c r="Q76" s="78">
        <f t="shared" si="5"/>
        <v>3.0714279999999992</v>
      </c>
      <c r="R76" s="143">
        <f t="shared" si="6"/>
        <v>0</v>
      </c>
    </row>
    <row r="77" spans="1:18">
      <c r="A77" s="129">
        <v>63</v>
      </c>
      <c r="B77" s="109" t="s">
        <v>29</v>
      </c>
      <c r="C77" s="109" t="s">
        <v>25</v>
      </c>
      <c r="D77" s="237" t="s">
        <v>53</v>
      </c>
      <c r="E77" s="232">
        <v>952272</v>
      </c>
      <c r="F77" s="230">
        <v>13.571427999999999</v>
      </c>
      <c r="G77" s="155">
        <v>-13.571</v>
      </c>
      <c r="H77" s="78">
        <f t="shared" si="7"/>
        <v>4.2799999999942884E-4</v>
      </c>
      <c r="I77" s="149"/>
      <c r="J77" s="78">
        <f t="shared" si="8"/>
        <v>4.2799999999942884E-4</v>
      </c>
      <c r="K77" s="142">
        <f t="shared" si="0"/>
        <v>0</v>
      </c>
      <c r="L77" s="127" t="s">
        <v>19</v>
      </c>
      <c r="M77" s="78">
        <f t="shared" si="1"/>
        <v>13.571427999999999</v>
      </c>
      <c r="N77" s="78">
        <f t="shared" si="2"/>
        <v>-13.571</v>
      </c>
      <c r="O77" s="78">
        <f t="shared" si="3"/>
        <v>4.2799999999942884E-4</v>
      </c>
      <c r="P77" s="78">
        <f t="shared" si="4"/>
        <v>0</v>
      </c>
      <c r="Q77" s="78">
        <f t="shared" si="5"/>
        <v>4.2799999999942884E-4</v>
      </c>
      <c r="R77" s="143">
        <f t="shared" si="6"/>
        <v>0</v>
      </c>
    </row>
    <row r="78" spans="1:18">
      <c r="A78" s="129">
        <v>64</v>
      </c>
      <c r="B78" s="109" t="s">
        <v>29</v>
      </c>
      <c r="C78" s="109" t="s">
        <v>25</v>
      </c>
      <c r="D78" s="237" t="s">
        <v>52</v>
      </c>
      <c r="E78" s="234">
        <v>965590</v>
      </c>
      <c r="F78" s="230">
        <v>13.571427999999999</v>
      </c>
      <c r="G78" s="155">
        <v>-13.571</v>
      </c>
      <c r="H78" s="78">
        <f t="shared" si="7"/>
        <v>4.2799999999942884E-4</v>
      </c>
      <c r="I78" s="149"/>
      <c r="J78" s="78">
        <f t="shared" si="8"/>
        <v>4.2799999999942884E-4</v>
      </c>
      <c r="K78" s="142">
        <f t="shared" si="0"/>
        <v>0</v>
      </c>
      <c r="L78" s="127" t="s">
        <v>19</v>
      </c>
      <c r="M78" s="78">
        <f t="shared" si="1"/>
        <v>13.571427999999999</v>
      </c>
      <c r="N78" s="78">
        <f t="shared" si="2"/>
        <v>-13.571</v>
      </c>
      <c r="O78" s="78">
        <f t="shared" si="3"/>
        <v>4.2799999999942884E-4</v>
      </c>
      <c r="P78" s="78">
        <f t="shared" si="4"/>
        <v>0</v>
      </c>
      <c r="Q78" s="78">
        <f t="shared" si="5"/>
        <v>4.2799999999942884E-4</v>
      </c>
      <c r="R78" s="143">
        <f t="shared" si="6"/>
        <v>0</v>
      </c>
    </row>
    <row r="79" spans="1:18">
      <c r="A79" s="129">
        <v>65</v>
      </c>
      <c r="B79" s="109" t="s">
        <v>29</v>
      </c>
      <c r="C79" s="109" t="s">
        <v>25</v>
      </c>
      <c r="D79" s="237" t="s">
        <v>99</v>
      </c>
      <c r="E79" s="232">
        <v>913408</v>
      </c>
      <c r="F79" s="230">
        <v>13.571427999999999</v>
      </c>
      <c r="G79" s="155">
        <v>-13.571</v>
      </c>
      <c r="H79" s="78">
        <f t="shared" si="7"/>
        <v>4.2799999999942884E-4</v>
      </c>
      <c r="I79" s="149"/>
      <c r="J79" s="78">
        <f t="shared" si="8"/>
        <v>4.2799999999942884E-4</v>
      </c>
      <c r="K79" s="142">
        <f t="shared" si="0"/>
        <v>0</v>
      </c>
      <c r="L79" s="127" t="s">
        <v>19</v>
      </c>
      <c r="M79" s="78">
        <f t="shared" si="1"/>
        <v>13.571427999999999</v>
      </c>
      <c r="N79" s="78">
        <f t="shared" si="2"/>
        <v>-13.571</v>
      </c>
      <c r="O79" s="78">
        <f t="shared" si="3"/>
        <v>4.2799999999942884E-4</v>
      </c>
      <c r="P79" s="78">
        <f t="shared" si="4"/>
        <v>0</v>
      </c>
      <c r="Q79" s="78">
        <f t="shared" si="5"/>
        <v>4.2799999999942884E-4</v>
      </c>
      <c r="R79" s="143">
        <f t="shared" si="6"/>
        <v>0</v>
      </c>
    </row>
    <row r="80" spans="1:18">
      <c r="A80" s="129">
        <v>66</v>
      </c>
      <c r="B80" s="109" t="s">
        <v>29</v>
      </c>
      <c r="C80" s="109" t="s">
        <v>25</v>
      </c>
      <c r="D80" s="237" t="s">
        <v>82</v>
      </c>
      <c r="E80" s="232">
        <v>967065</v>
      </c>
      <c r="F80" s="230">
        <v>13.571427999999999</v>
      </c>
      <c r="G80" s="155">
        <f>-13.071</f>
        <v>-13.071</v>
      </c>
      <c r="H80" s="78">
        <f t="shared" ref="H80:H139" si="9">+F80+G80</f>
        <v>0.50042799999999943</v>
      </c>
      <c r="I80" s="149"/>
      <c r="J80" s="78">
        <f t="shared" ref="J80:J141" si="10">+H80-I80</f>
        <v>0.50042799999999943</v>
      </c>
      <c r="K80" s="142">
        <f t="shared" ref="K80:K141" si="11">+I80/H80</f>
        <v>0</v>
      </c>
      <c r="L80" s="127" t="s">
        <v>19</v>
      </c>
      <c r="M80" s="78">
        <f t="shared" ref="M80:M141" si="12">+F80</f>
        <v>13.571427999999999</v>
      </c>
      <c r="N80" s="78">
        <f t="shared" ref="N80:N140" si="13">+G80</f>
        <v>-13.071</v>
      </c>
      <c r="O80" s="78">
        <f t="shared" ref="O80:O140" si="14">+M80+N80</f>
        <v>0.50042799999999943</v>
      </c>
      <c r="P80" s="78">
        <f t="shared" ref="P80:P140" si="15">+I80</f>
        <v>0</v>
      </c>
      <c r="Q80" s="78">
        <f t="shared" ref="Q80:Q140" si="16">+O80-P80</f>
        <v>0.50042799999999943</v>
      </c>
      <c r="R80" s="143">
        <f t="shared" ref="R80:R140" si="17">+P80/O80</f>
        <v>0</v>
      </c>
    </row>
    <row r="81" spans="1:18">
      <c r="A81" s="129">
        <v>67</v>
      </c>
      <c r="B81" s="109" t="s">
        <v>29</v>
      </c>
      <c r="C81" s="109" t="s">
        <v>25</v>
      </c>
      <c r="D81" s="237" t="s">
        <v>57</v>
      </c>
      <c r="E81" s="232">
        <v>969090</v>
      </c>
      <c r="F81" s="230">
        <v>13.571427999999999</v>
      </c>
      <c r="G81" s="155">
        <v>-13.571</v>
      </c>
      <c r="H81" s="78">
        <f t="shared" si="9"/>
        <v>4.2799999999942884E-4</v>
      </c>
      <c r="I81" s="149"/>
      <c r="J81" s="78">
        <f t="shared" si="10"/>
        <v>4.2799999999942884E-4</v>
      </c>
      <c r="K81" s="142">
        <f t="shared" si="11"/>
        <v>0</v>
      </c>
      <c r="L81" s="127" t="s">
        <v>19</v>
      </c>
      <c r="M81" s="78">
        <f t="shared" si="12"/>
        <v>13.571427999999999</v>
      </c>
      <c r="N81" s="78">
        <f t="shared" si="13"/>
        <v>-13.571</v>
      </c>
      <c r="O81" s="78">
        <f t="shared" si="14"/>
        <v>4.2799999999942884E-4</v>
      </c>
      <c r="P81" s="78">
        <f t="shared" si="15"/>
        <v>0</v>
      </c>
      <c r="Q81" s="78">
        <f t="shared" si="16"/>
        <v>4.2799999999942884E-4</v>
      </c>
      <c r="R81" s="143">
        <f t="shared" si="17"/>
        <v>0</v>
      </c>
    </row>
    <row r="82" spans="1:18">
      <c r="A82" s="129">
        <v>68</v>
      </c>
      <c r="B82" s="109" t="s">
        <v>29</v>
      </c>
      <c r="C82" s="109" t="s">
        <v>25</v>
      </c>
      <c r="D82" s="237" t="s">
        <v>293</v>
      </c>
      <c r="E82" s="233">
        <v>967474</v>
      </c>
      <c r="F82" s="230">
        <v>13.571427999999999</v>
      </c>
      <c r="G82" s="155">
        <v>-13.571</v>
      </c>
      <c r="H82" s="78">
        <f t="shared" si="9"/>
        <v>4.2799999999942884E-4</v>
      </c>
      <c r="I82" s="149"/>
      <c r="J82" s="78">
        <f t="shared" si="10"/>
        <v>4.2799999999942884E-4</v>
      </c>
      <c r="K82" s="142">
        <f t="shared" si="11"/>
        <v>0</v>
      </c>
      <c r="L82" s="127" t="s">
        <v>19</v>
      </c>
      <c r="M82" s="78">
        <f t="shared" si="12"/>
        <v>13.571427999999999</v>
      </c>
      <c r="N82" s="78">
        <f t="shared" si="13"/>
        <v>-13.571</v>
      </c>
      <c r="O82" s="78">
        <f t="shared" si="14"/>
        <v>4.2799999999942884E-4</v>
      </c>
      <c r="P82" s="78">
        <f t="shared" si="15"/>
        <v>0</v>
      </c>
      <c r="Q82" s="78">
        <f t="shared" si="16"/>
        <v>4.2799999999942884E-4</v>
      </c>
      <c r="R82" s="143">
        <f t="shared" si="17"/>
        <v>0</v>
      </c>
    </row>
    <row r="83" spans="1:18">
      <c r="A83" s="129">
        <v>69</v>
      </c>
      <c r="B83" s="109" t="s">
        <v>29</v>
      </c>
      <c r="C83" s="109" t="s">
        <v>25</v>
      </c>
      <c r="D83" s="237" t="s">
        <v>87</v>
      </c>
      <c r="E83" s="232">
        <v>33886</v>
      </c>
      <c r="F83" s="230">
        <v>13.571427999999999</v>
      </c>
      <c r="G83" s="155">
        <v>-13.571</v>
      </c>
      <c r="H83" s="78">
        <f t="shared" si="9"/>
        <v>4.2799999999942884E-4</v>
      </c>
      <c r="I83" s="149"/>
      <c r="J83" s="78">
        <f t="shared" si="10"/>
        <v>4.2799999999942884E-4</v>
      </c>
      <c r="K83" s="142">
        <f t="shared" si="11"/>
        <v>0</v>
      </c>
      <c r="L83" s="127" t="s">
        <v>19</v>
      </c>
      <c r="M83" s="78">
        <f t="shared" si="12"/>
        <v>13.571427999999999</v>
      </c>
      <c r="N83" s="78">
        <f t="shared" si="13"/>
        <v>-13.571</v>
      </c>
      <c r="O83" s="78">
        <f t="shared" si="14"/>
        <v>4.2799999999942884E-4</v>
      </c>
      <c r="P83" s="78">
        <f t="shared" si="15"/>
        <v>0</v>
      </c>
      <c r="Q83" s="78">
        <f t="shared" si="16"/>
        <v>4.2799999999942884E-4</v>
      </c>
      <c r="R83" s="143">
        <f t="shared" si="17"/>
        <v>0</v>
      </c>
    </row>
    <row r="84" spans="1:18" s="175" customFormat="1">
      <c r="A84" s="129">
        <v>70</v>
      </c>
      <c r="B84" s="109" t="s">
        <v>29</v>
      </c>
      <c r="C84" s="109" t="s">
        <v>25</v>
      </c>
      <c r="D84" s="237" t="s">
        <v>88</v>
      </c>
      <c r="E84" s="236">
        <v>956000</v>
      </c>
      <c r="F84" s="230">
        <v>13.571427999999999</v>
      </c>
      <c r="G84" s="155">
        <v>-13.571</v>
      </c>
      <c r="H84" s="155">
        <f t="shared" si="9"/>
        <v>4.2799999999942884E-4</v>
      </c>
      <c r="I84" s="149"/>
      <c r="J84" s="155">
        <f t="shared" si="10"/>
        <v>4.2799999999942884E-4</v>
      </c>
      <c r="K84" s="177">
        <f t="shared" si="11"/>
        <v>0</v>
      </c>
      <c r="L84" s="178" t="s">
        <v>19</v>
      </c>
      <c r="M84" s="155">
        <f t="shared" si="12"/>
        <v>13.571427999999999</v>
      </c>
      <c r="N84" s="155">
        <f t="shared" si="13"/>
        <v>-13.571</v>
      </c>
      <c r="O84" s="155">
        <f t="shared" si="14"/>
        <v>4.2799999999942884E-4</v>
      </c>
      <c r="P84" s="155">
        <f t="shared" si="15"/>
        <v>0</v>
      </c>
      <c r="Q84" s="155">
        <f t="shared" si="16"/>
        <v>4.2799999999942884E-4</v>
      </c>
      <c r="R84" s="179">
        <f t="shared" si="17"/>
        <v>0</v>
      </c>
    </row>
    <row r="85" spans="1:18">
      <c r="A85" s="129">
        <v>71</v>
      </c>
      <c r="B85" s="108" t="s">
        <v>30</v>
      </c>
      <c r="C85" s="108" t="s">
        <v>25</v>
      </c>
      <c r="D85" s="235" t="s">
        <v>105</v>
      </c>
      <c r="E85" s="238">
        <v>34087</v>
      </c>
      <c r="F85" s="230">
        <v>13.571427999999999</v>
      </c>
      <c r="G85" s="155">
        <v>-13.571</v>
      </c>
      <c r="H85" s="78">
        <f t="shared" si="9"/>
        <v>4.2799999999942884E-4</v>
      </c>
      <c r="I85" s="149"/>
      <c r="J85" s="78">
        <f t="shared" si="10"/>
        <v>4.2799999999942884E-4</v>
      </c>
      <c r="K85" s="142">
        <f t="shared" si="11"/>
        <v>0</v>
      </c>
      <c r="L85" s="127" t="s">
        <v>19</v>
      </c>
      <c r="M85" s="78">
        <f t="shared" si="12"/>
        <v>13.571427999999999</v>
      </c>
      <c r="N85" s="78">
        <f t="shared" si="13"/>
        <v>-13.571</v>
      </c>
      <c r="O85" s="78">
        <f t="shared" si="14"/>
        <v>4.2799999999942884E-4</v>
      </c>
      <c r="P85" s="78">
        <f t="shared" si="15"/>
        <v>0</v>
      </c>
      <c r="Q85" s="78">
        <f t="shared" si="16"/>
        <v>4.2799999999942884E-4</v>
      </c>
      <c r="R85" s="143">
        <f t="shared" si="17"/>
        <v>0</v>
      </c>
    </row>
    <row r="86" spans="1:18">
      <c r="A86" s="129">
        <v>72</v>
      </c>
      <c r="B86" s="108" t="s">
        <v>30</v>
      </c>
      <c r="C86" s="108" t="s">
        <v>25</v>
      </c>
      <c r="D86" s="235" t="s">
        <v>106</v>
      </c>
      <c r="E86" s="238">
        <v>16115</v>
      </c>
      <c r="F86" s="230">
        <v>13.571427999999999</v>
      </c>
      <c r="G86" s="155">
        <v>-13.571</v>
      </c>
      <c r="H86" s="78">
        <f t="shared" si="9"/>
        <v>4.2799999999942884E-4</v>
      </c>
      <c r="I86" s="149"/>
      <c r="J86" s="78">
        <f t="shared" si="10"/>
        <v>4.2799999999942884E-4</v>
      </c>
      <c r="K86" s="142">
        <f t="shared" si="11"/>
        <v>0</v>
      </c>
      <c r="L86" s="127" t="s">
        <v>19</v>
      </c>
      <c r="M86" s="78">
        <f t="shared" si="12"/>
        <v>13.571427999999999</v>
      </c>
      <c r="N86" s="78">
        <f t="shared" si="13"/>
        <v>-13.571</v>
      </c>
      <c r="O86" s="78">
        <f t="shared" si="14"/>
        <v>4.2799999999942884E-4</v>
      </c>
      <c r="P86" s="78">
        <f t="shared" si="15"/>
        <v>0</v>
      </c>
      <c r="Q86" s="78">
        <f t="shared" si="16"/>
        <v>4.2799999999942884E-4</v>
      </c>
      <c r="R86" s="143">
        <f t="shared" si="17"/>
        <v>0</v>
      </c>
    </row>
    <row r="87" spans="1:18">
      <c r="A87" s="129">
        <v>73</v>
      </c>
      <c r="B87" s="108" t="s">
        <v>30</v>
      </c>
      <c r="C87" s="108" t="s">
        <v>25</v>
      </c>
      <c r="D87" s="235" t="s">
        <v>125</v>
      </c>
      <c r="E87" s="238">
        <v>961535</v>
      </c>
      <c r="F87" s="230">
        <v>13.571427999999999</v>
      </c>
      <c r="G87" s="155">
        <v>-13.571</v>
      </c>
      <c r="H87" s="78">
        <f t="shared" si="9"/>
        <v>4.2799999999942884E-4</v>
      </c>
      <c r="I87" s="149"/>
      <c r="J87" s="78">
        <f t="shared" si="10"/>
        <v>4.2799999999942884E-4</v>
      </c>
      <c r="K87" s="142">
        <f t="shared" si="11"/>
        <v>0</v>
      </c>
      <c r="L87" s="127" t="s">
        <v>19</v>
      </c>
      <c r="M87" s="78">
        <f t="shared" si="12"/>
        <v>13.571427999999999</v>
      </c>
      <c r="N87" s="78">
        <f t="shared" si="13"/>
        <v>-13.571</v>
      </c>
      <c r="O87" s="78">
        <f t="shared" si="14"/>
        <v>4.2799999999942884E-4</v>
      </c>
      <c r="P87" s="78">
        <f t="shared" si="15"/>
        <v>0</v>
      </c>
      <c r="Q87" s="78">
        <f t="shared" si="16"/>
        <v>4.2799999999942884E-4</v>
      </c>
      <c r="R87" s="143">
        <f t="shared" si="17"/>
        <v>0</v>
      </c>
    </row>
    <row r="88" spans="1:18">
      <c r="A88" s="129">
        <v>74</v>
      </c>
      <c r="B88" s="108" t="s">
        <v>30</v>
      </c>
      <c r="C88" s="108" t="s">
        <v>25</v>
      </c>
      <c r="D88" s="235" t="s">
        <v>124</v>
      </c>
      <c r="E88" s="238">
        <v>903901</v>
      </c>
      <c r="F88" s="230">
        <v>13.571427999999999</v>
      </c>
      <c r="G88" s="155">
        <v>-13.571</v>
      </c>
      <c r="H88" s="78">
        <f t="shared" si="9"/>
        <v>4.2799999999942884E-4</v>
      </c>
      <c r="I88" s="149"/>
      <c r="J88" s="78">
        <f t="shared" si="10"/>
        <v>4.2799999999942884E-4</v>
      </c>
      <c r="K88" s="142">
        <f t="shared" si="11"/>
        <v>0</v>
      </c>
      <c r="L88" s="127" t="s">
        <v>19</v>
      </c>
      <c r="M88" s="78">
        <f t="shared" si="12"/>
        <v>13.571427999999999</v>
      </c>
      <c r="N88" s="78">
        <f t="shared" si="13"/>
        <v>-13.571</v>
      </c>
      <c r="O88" s="78">
        <f t="shared" si="14"/>
        <v>4.2799999999942884E-4</v>
      </c>
      <c r="P88" s="78">
        <f t="shared" si="15"/>
        <v>0</v>
      </c>
      <c r="Q88" s="78">
        <f t="shared" si="16"/>
        <v>4.2799999999942884E-4</v>
      </c>
      <c r="R88" s="143">
        <f t="shared" si="17"/>
        <v>0</v>
      </c>
    </row>
    <row r="89" spans="1:18">
      <c r="A89" s="129">
        <v>75</v>
      </c>
      <c r="B89" s="108" t="s">
        <v>30</v>
      </c>
      <c r="C89" s="108" t="s">
        <v>25</v>
      </c>
      <c r="D89" s="235" t="s">
        <v>130</v>
      </c>
      <c r="E89" s="238">
        <v>926661</v>
      </c>
      <c r="F89" s="230">
        <v>13.571427999999999</v>
      </c>
      <c r="G89" s="155">
        <v>-13.5</v>
      </c>
      <c r="H89" s="78">
        <f t="shared" si="9"/>
        <v>7.1427999999999159E-2</v>
      </c>
      <c r="I89" s="149"/>
      <c r="J89" s="78">
        <f t="shared" si="10"/>
        <v>7.1427999999999159E-2</v>
      </c>
      <c r="K89" s="142">
        <f t="shared" si="11"/>
        <v>0</v>
      </c>
      <c r="L89" s="127" t="s">
        <v>19</v>
      </c>
      <c r="M89" s="78">
        <f t="shared" si="12"/>
        <v>13.571427999999999</v>
      </c>
      <c r="N89" s="78">
        <f t="shared" si="13"/>
        <v>-13.5</v>
      </c>
      <c r="O89" s="78">
        <f t="shared" si="14"/>
        <v>7.1427999999999159E-2</v>
      </c>
      <c r="P89" s="78">
        <f t="shared" si="15"/>
        <v>0</v>
      </c>
      <c r="Q89" s="78">
        <f t="shared" si="16"/>
        <v>7.1427999999999159E-2</v>
      </c>
      <c r="R89" s="143">
        <f t="shared" si="17"/>
        <v>0</v>
      </c>
    </row>
    <row r="90" spans="1:18">
      <c r="A90" s="129">
        <v>76</v>
      </c>
      <c r="B90" s="108" t="s">
        <v>30</v>
      </c>
      <c r="C90" s="108" t="s">
        <v>25</v>
      </c>
      <c r="D90" s="235" t="s">
        <v>294</v>
      </c>
      <c r="E90" s="238">
        <v>954192</v>
      </c>
      <c r="F90" s="230">
        <v>13.571427999999999</v>
      </c>
      <c r="G90" s="155">
        <v>-13.571</v>
      </c>
      <c r="H90" s="78">
        <f t="shared" si="9"/>
        <v>4.2799999999942884E-4</v>
      </c>
      <c r="I90" s="149"/>
      <c r="J90" s="78">
        <f t="shared" si="10"/>
        <v>4.2799999999942884E-4</v>
      </c>
      <c r="K90" s="142">
        <f t="shared" si="11"/>
        <v>0</v>
      </c>
      <c r="L90" s="127" t="s">
        <v>19</v>
      </c>
      <c r="M90" s="78">
        <f t="shared" si="12"/>
        <v>13.571427999999999</v>
      </c>
      <c r="N90" s="78">
        <f t="shared" si="13"/>
        <v>-13.571</v>
      </c>
      <c r="O90" s="78">
        <f t="shared" si="14"/>
        <v>4.2799999999942884E-4</v>
      </c>
      <c r="P90" s="78">
        <f t="shared" si="15"/>
        <v>0</v>
      </c>
      <c r="Q90" s="78">
        <f t="shared" si="16"/>
        <v>4.2799999999942884E-4</v>
      </c>
      <c r="R90" s="143">
        <f t="shared" si="17"/>
        <v>0</v>
      </c>
    </row>
    <row r="91" spans="1:18">
      <c r="A91" s="129">
        <v>77</v>
      </c>
      <c r="B91" s="108" t="s">
        <v>30</v>
      </c>
      <c r="C91" s="108" t="s">
        <v>25</v>
      </c>
      <c r="D91" s="235" t="s">
        <v>142</v>
      </c>
      <c r="E91" s="238">
        <v>954115</v>
      </c>
      <c r="F91" s="230">
        <v>13.571427999999999</v>
      </c>
      <c r="G91" s="155">
        <v>-13.571</v>
      </c>
      <c r="H91" s="78">
        <f t="shared" si="9"/>
        <v>4.2799999999942884E-4</v>
      </c>
      <c r="I91" s="149"/>
      <c r="J91" s="78">
        <f t="shared" si="10"/>
        <v>4.2799999999942884E-4</v>
      </c>
      <c r="K91" s="142">
        <f t="shared" si="11"/>
        <v>0</v>
      </c>
      <c r="L91" s="127" t="s">
        <v>19</v>
      </c>
      <c r="M91" s="78">
        <f t="shared" si="12"/>
        <v>13.571427999999999</v>
      </c>
      <c r="N91" s="78">
        <f t="shared" si="13"/>
        <v>-13.571</v>
      </c>
      <c r="O91" s="78">
        <f t="shared" si="14"/>
        <v>4.2799999999942884E-4</v>
      </c>
      <c r="P91" s="78">
        <f t="shared" si="15"/>
        <v>0</v>
      </c>
      <c r="Q91" s="78">
        <f t="shared" si="16"/>
        <v>4.2799999999942884E-4</v>
      </c>
      <c r="R91" s="143">
        <f t="shared" si="17"/>
        <v>0</v>
      </c>
    </row>
    <row r="92" spans="1:18">
      <c r="A92" s="129">
        <v>78</v>
      </c>
      <c r="B92" s="108" t="s">
        <v>30</v>
      </c>
      <c r="C92" s="108" t="s">
        <v>25</v>
      </c>
      <c r="D92" s="235" t="s">
        <v>107</v>
      </c>
      <c r="E92" s="238">
        <v>15868</v>
      </c>
      <c r="F92" s="230">
        <v>13.571427999999999</v>
      </c>
      <c r="G92" s="155">
        <v>-13.571</v>
      </c>
      <c r="H92" s="78">
        <f t="shared" si="9"/>
        <v>4.2799999999942884E-4</v>
      </c>
      <c r="I92" s="149"/>
      <c r="J92" s="78">
        <f t="shared" si="10"/>
        <v>4.2799999999942884E-4</v>
      </c>
      <c r="K92" s="142">
        <f t="shared" si="11"/>
        <v>0</v>
      </c>
      <c r="L92" s="127" t="s">
        <v>19</v>
      </c>
      <c r="M92" s="78">
        <f t="shared" si="12"/>
        <v>13.571427999999999</v>
      </c>
      <c r="N92" s="78">
        <f t="shared" si="13"/>
        <v>-13.571</v>
      </c>
      <c r="O92" s="78">
        <f t="shared" si="14"/>
        <v>4.2799999999942884E-4</v>
      </c>
      <c r="P92" s="78">
        <f t="shared" si="15"/>
        <v>0</v>
      </c>
      <c r="Q92" s="78">
        <f t="shared" si="16"/>
        <v>4.2799999999942884E-4</v>
      </c>
      <c r="R92" s="143">
        <f t="shared" si="17"/>
        <v>0</v>
      </c>
    </row>
    <row r="93" spans="1:18">
      <c r="A93" s="129">
        <v>79</v>
      </c>
      <c r="B93" s="108" t="s">
        <v>30</v>
      </c>
      <c r="C93" s="108" t="s">
        <v>25</v>
      </c>
      <c r="D93" s="235" t="s">
        <v>108</v>
      </c>
      <c r="E93" s="238">
        <v>15932</v>
      </c>
      <c r="F93" s="230">
        <v>13.571427999999999</v>
      </c>
      <c r="G93" s="155">
        <v>-13.5</v>
      </c>
      <c r="H93" s="78">
        <f t="shared" si="9"/>
        <v>7.1427999999999159E-2</v>
      </c>
      <c r="I93" s="149"/>
      <c r="J93" s="78">
        <f t="shared" si="10"/>
        <v>7.1427999999999159E-2</v>
      </c>
      <c r="K93" s="142">
        <f t="shared" si="11"/>
        <v>0</v>
      </c>
      <c r="L93" s="127" t="s">
        <v>19</v>
      </c>
      <c r="M93" s="78">
        <f t="shared" si="12"/>
        <v>13.571427999999999</v>
      </c>
      <c r="N93" s="78">
        <f t="shared" si="13"/>
        <v>-13.5</v>
      </c>
      <c r="O93" s="78">
        <f t="shared" si="14"/>
        <v>7.1427999999999159E-2</v>
      </c>
      <c r="P93" s="78">
        <f t="shared" si="15"/>
        <v>0</v>
      </c>
      <c r="Q93" s="78">
        <f t="shared" si="16"/>
        <v>7.1427999999999159E-2</v>
      </c>
      <c r="R93" s="143">
        <f t="shared" si="17"/>
        <v>0</v>
      </c>
    </row>
    <row r="94" spans="1:18">
      <c r="A94" s="129">
        <v>80</v>
      </c>
      <c r="B94" s="108" t="s">
        <v>30</v>
      </c>
      <c r="C94" s="108" t="s">
        <v>25</v>
      </c>
      <c r="D94" s="235" t="s">
        <v>109</v>
      </c>
      <c r="E94" s="238">
        <v>15862</v>
      </c>
      <c r="F94" s="230">
        <v>13.571427999999999</v>
      </c>
      <c r="G94" s="155">
        <v>-13.571</v>
      </c>
      <c r="H94" s="78">
        <f t="shared" si="9"/>
        <v>4.2799999999942884E-4</v>
      </c>
      <c r="I94" s="149"/>
      <c r="J94" s="78">
        <f t="shared" si="10"/>
        <v>4.2799999999942884E-4</v>
      </c>
      <c r="K94" s="142">
        <f t="shared" si="11"/>
        <v>0</v>
      </c>
      <c r="L94" s="127" t="s">
        <v>19</v>
      </c>
      <c r="M94" s="78">
        <f t="shared" si="12"/>
        <v>13.571427999999999</v>
      </c>
      <c r="N94" s="78">
        <f t="shared" si="13"/>
        <v>-13.571</v>
      </c>
      <c r="O94" s="78">
        <f t="shared" si="14"/>
        <v>4.2799999999942884E-4</v>
      </c>
      <c r="P94" s="78">
        <f t="shared" si="15"/>
        <v>0</v>
      </c>
      <c r="Q94" s="78">
        <f t="shared" si="16"/>
        <v>4.2799999999942884E-4</v>
      </c>
      <c r="R94" s="143">
        <f t="shared" si="17"/>
        <v>0</v>
      </c>
    </row>
    <row r="95" spans="1:18">
      <c r="A95" s="129">
        <v>81</v>
      </c>
      <c r="B95" s="108" t="s">
        <v>30</v>
      </c>
      <c r="C95" s="108" t="s">
        <v>25</v>
      </c>
      <c r="D95" s="235" t="s">
        <v>143</v>
      </c>
      <c r="E95" s="239">
        <v>965998</v>
      </c>
      <c r="F95" s="230">
        <v>13.571427999999999</v>
      </c>
      <c r="G95" s="155">
        <v>-13.571</v>
      </c>
      <c r="H95" s="78">
        <f t="shared" si="9"/>
        <v>4.2799999999942884E-4</v>
      </c>
      <c r="I95" s="149"/>
      <c r="J95" s="78">
        <f t="shared" si="10"/>
        <v>4.2799999999942884E-4</v>
      </c>
      <c r="K95" s="142">
        <f t="shared" si="11"/>
        <v>0</v>
      </c>
      <c r="L95" s="127" t="s">
        <v>19</v>
      </c>
      <c r="M95" s="78">
        <f t="shared" si="12"/>
        <v>13.571427999999999</v>
      </c>
      <c r="N95" s="78">
        <f t="shared" si="13"/>
        <v>-13.571</v>
      </c>
      <c r="O95" s="78">
        <f t="shared" si="14"/>
        <v>4.2799999999942884E-4</v>
      </c>
      <c r="P95" s="78">
        <f t="shared" si="15"/>
        <v>0</v>
      </c>
      <c r="Q95" s="78">
        <f t="shared" si="16"/>
        <v>4.2799999999942884E-4</v>
      </c>
      <c r="R95" s="143">
        <f t="shared" si="17"/>
        <v>0</v>
      </c>
    </row>
    <row r="96" spans="1:18">
      <c r="A96" s="129">
        <v>82</v>
      </c>
      <c r="B96" s="108" t="s">
        <v>30</v>
      </c>
      <c r="C96" s="108" t="s">
        <v>25</v>
      </c>
      <c r="D96" s="235" t="s">
        <v>110</v>
      </c>
      <c r="E96" s="238">
        <v>962667</v>
      </c>
      <c r="F96" s="230">
        <v>13.571427999999999</v>
      </c>
      <c r="G96" s="155">
        <f>-13.571</f>
        <v>-13.571</v>
      </c>
      <c r="H96" s="78">
        <f t="shared" si="9"/>
        <v>4.2799999999942884E-4</v>
      </c>
      <c r="I96" s="149"/>
      <c r="J96" s="78">
        <f t="shared" si="10"/>
        <v>4.2799999999942884E-4</v>
      </c>
      <c r="K96" s="142">
        <f t="shared" si="11"/>
        <v>0</v>
      </c>
      <c r="L96" s="127" t="s">
        <v>19</v>
      </c>
      <c r="M96" s="78">
        <f t="shared" si="12"/>
        <v>13.571427999999999</v>
      </c>
      <c r="N96" s="78">
        <f t="shared" si="13"/>
        <v>-13.571</v>
      </c>
      <c r="O96" s="78">
        <f t="shared" si="14"/>
        <v>4.2799999999942884E-4</v>
      </c>
      <c r="P96" s="78">
        <f t="shared" si="15"/>
        <v>0</v>
      </c>
      <c r="Q96" s="78">
        <f t="shared" si="16"/>
        <v>4.2799999999942884E-4</v>
      </c>
      <c r="R96" s="143">
        <f t="shared" si="17"/>
        <v>0</v>
      </c>
    </row>
    <row r="97" spans="1:18">
      <c r="A97" s="129">
        <v>83</v>
      </c>
      <c r="B97" s="108" t="s">
        <v>30</v>
      </c>
      <c r="C97" s="108" t="s">
        <v>25</v>
      </c>
      <c r="D97" s="235" t="s">
        <v>111</v>
      </c>
      <c r="E97" s="238">
        <v>963489</v>
      </c>
      <c r="F97" s="230">
        <v>13.571427999999999</v>
      </c>
      <c r="G97" s="155">
        <v>-13.571</v>
      </c>
      <c r="H97" s="78">
        <f t="shared" si="9"/>
        <v>4.2799999999942884E-4</v>
      </c>
      <c r="I97" s="149"/>
      <c r="J97" s="78">
        <f t="shared" si="10"/>
        <v>4.2799999999942884E-4</v>
      </c>
      <c r="K97" s="142">
        <f t="shared" si="11"/>
        <v>0</v>
      </c>
      <c r="L97" s="127" t="s">
        <v>19</v>
      </c>
      <c r="M97" s="78">
        <f t="shared" si="12"/>
        <v>13.571427999999999</v>
      </c>
      <c r="N97" s="78">
        <f t="shared" si="13"/>
        <v>-13.571</v>
      </c>
      <c r="O97" s="78">
        <f t="shared" si="14"/>
        <v>4.2799999999942884E-4</v>
      </c>
      <c r="P97" s="78">
        <f t="shared" si="15"/>
        <v>0</v>
      </c>
      <c r="Q97" s="78">
        <f t="shared" si="16"/>
        <v>4.2799999999942884E-4</v>
      </c>
      <c r="R97" s="143">
        <f t="shared" si="17"/>
        <v>0</v>
      </c>
    </row>
    <row r="98" spans="1:18">
      <c r="A98" s="129">
        <v>84</v>
      </c>
      <c r="B98" s="108" t="s">
        <v>30</v>
      </c>
      <c r="C98" s="108" t="s">
        <v>25</v>
      </c>
      <c r="D98" s="235" t="s">
        <v>131</v>
      </c>
      <c r="E98" s="238">
        <v>966277</v>
      </c>
      <c r="F98" s="230">
        <v>13.571427999999999</v>
      </c>
      <c r="G98" s="155">
        <v>-13.571</v>
      </c>
      <c r="H98" s="78">
        <f t="shared" si="9"/>
        <v>4.2799999999942884E-4</v>
      </c>
      <c r="I98" s="149"/>
      <c r="J98" s="78">
        <f t="shared" si="10"/>
        <v>4.2799999999942884E-4</v>
      </c>
      <c r="K98" s="142">
        <f>+I98/H98</f>
        <v>0</v>
      </c>
      <c r="L98" s="127" t="s">
        <v>19</v>
      </c>
      <c r="M98" s="78">
        <f t="shared" si="12"/>
        <v>13.571427999999999</v>
      </c>
      <c r="N98" s="78">
        <f t="shared" si="13"/>
        <v>-13.571</v>
      </c>
      <c r="O98" s="78">
        <f t="shared" si="14"/>
        <v>4.2799999999942884E-4</v>
      </c>
      <c r="P98" s="78">
        <f t="shared" si="15"/>
        <v>0</v>
      </c>
      <c r="Q98" s="78">
        <f t="shared" si="16"/>
        <v>4.2799999999942884E-4</v>
      </c>
      <c r="R98" s="143">
        <f t="shared" si="17"/>
        <v>0</v>
      </c>
    </row>
    <row r="99" spans="1:18">
      <c r="A99" s="129">
        <v>85</v>
      </c>
      <c r="B99" s="108" t="s">
        <v>30</v>
      </c>
      <c r="C99" s="108" t="s">
        <v>25</v>
      </c>
      <c r="D99" s="235" t="s">
        <v>151</v>
      </c>
      <c r="E99" s="238">
        <v>924063</v>
      </c>
      <c r="F99" s="230">
        <v>13.571427999999999</v>
      </c>
      <c r="G99" s="155">
        <v>-13.571</v>
      </c>
      <c r="H99" s="78">
        <f t="shared" si="9"/>
        <v>4.2799999999942884E-4</v>
      </c>
      <c r="I99" s="149"/>
      <c r="J99" s="78">
        <f t="shared" si="10"/>
        <v>4.2799999999942884E-4</v>
      </c>
      <c r="K99" s="142">
        <f t="shared" si="11"/>
        <v>0</v>
      </c>
      <c r="L99" s="127" t="s">
        <v>19</v>
      </c>
      <c r="M99" s="78">
        <f t="shared" si="12"/>
        <v>13.571427999999999</v>
      </c>
      <c r="N99" s="78">
        <f t="shared" si="13"/>
        <v>-13.571</v>
      </c>
      <c r="O99" s="78">
        <f t="shared" si="14"/>
        <v>4.2799999999942884E-4</v>
      </c>
      <c r="P99" s="78">
        <f t="shared" si="15"/>
        <v>0</v>
      </c>
      <c r="Q99" s="78">
        <f t="shared" si="16"/>
        <v>4.2799999999942884E-4</v>
      </c>
      <c r="R99" s="143">
        <f t="shared" si="17"/>
        <v>0</v>
      </c>
    </row>
    <row r="100" spans="1:18">
      <c r="A100" s="129">
        <v>86</v>
      </c>
      <c r="B100" s="108" t="s">
        <v>30</v>
      </c>
      <c r="C100" s="108" t="s">
        <v>25</v>
      </c>
      <c r="D100" s="235" t="s">
        <v>121</v>
      </c>
      <c r="E100" s="238">
        <v>968508</v>
      </c>
      <c r="F100" s="230">
        <v>13.571427999999999</v>
      </c>
      <c r="G100" s="155">
        <f>-13.571</f>
        <v>-13.571</v>
      </c>
      <c r="H100" s="78">
        <f t="shared" si="9"/>
        <v>4.2799999999942884E-4</v>
      </c>
      <c r="I100" s="149"/>
      <c r="J100" s="78">
        <f t="shared" si="10"/>
        <v>4.2799999999942884E-4</v>
      </c>
      <c r="K100" s="142">
        <f t="shared" si="11"/>
        <v>0</v>
      </c>
      <c r="L100" s="127" t="s">
        <v>19</v>
      </c>
      <c r="M100" s="78">
        <f t="shared" si="12"/>
        <v>13.571427999999999</v>
      </c>
      <c r="N100" s="78">
        <f t="shared" si="13"/>
        <v>-13.571</v>
      </c>
      <c r="O100" s="78">
        <f t="shared" si="14"/>
        <v>4.2799999999942884E-4</v>
      </c>
      <c r="P100" s="78">
        <f t="shared" si="15"/>
        <v>0</v>
      </c>
      <c r="Q100" s="78">
        <f t="shared" si="16"/>
        <v>4.2799999999942884E-4</v>
      </c>
      <c r="R100" s="143">
        <f t="shared" si="17"/>
        <v>0</v>
      </c>
    </row>
    <row r="101" spans="1:18">
      <c r="A101" s="129">
        <v>87</v>
      </c>
      <c r="B101" s="108" t="s">
        <v>30</v>
      </c>
      <c r="C101" s="108" t="s">
        <v>25</v>
      </c>
      <c r="D101" s="235" t="s">
        <v>136</v>
      </c>
      <c r="E101" s="238">
        <v>961509</v>
      </c>
      <c r="F101" s="230">
        <v>13.571427999999999</v>
      </c>
      <c r="G101" s="155">
        <v>-13.571</v>
      </c>
      <c r="H101" s="78">
        <f t="shared" si="9"/>
        <v>4.2799999999942884E-4</v>
      </c>
      <c r="I101" s="149"/>
      <c r="J101" s="78">
        <f t="shared" si="10"/>
        <v>4.2799999999942884E-4</v>
      </c>
      <c r="K101" s="142">
        <f t="shared" si="11"/>
        <v>0</v>
      </c>
      <c r="L101" s="127" t="s">
        <v>19</v>
      </c>
      <c r="M101" s="78">
        <f t="shared" si="12"/>
        <v>13.571427999999999</v>
      </c>
      <c r="N101" s="78">
        <f t="shared" si="13"/>
        <v>-13.571</v>
      </c>
      <c r="O101" s="78">
        <f t="shared" si="14"/>
        <v>4.2799999999942884E-4</v>
      </c>
      <c r="P101" s="78">
        <f t="shared" si="15"/>
        <v>0</v>
      </c>
      <c r="Q101" s="78">
        <f t="shared" si="16"/>
        <v>4.2799999999942884E-4</v>
      </c>
      <c r="R101" s="143">
        <f t="shared" si="17"/>
        <v>0</v>
      </c>
    </row>
    <row r="102" spans="1:18">
      <c r="A102" s="129">
        <v>88</v>
      </c>
      <c r="B102" s="108" t="s">
        <v>30</v>
      </c>
      <c r="C102" s="108" t="s">
        <v>25</v>
      </c>
      <c r="D102" s="235" t="s">
        <v>144</v>
      </c>
      <c r="E102" s="238">
        <v>903728</v>
      </c>
      <c r="F102" s="230">
        <v>13.571427999999999</v>
      </c>
      <c r="G102" s="155">
        <v>-13.571</v>
      </c>
      <c r="H102" s="78">
        <f t="shared" si="9"/>
        <v>4.2799999999942884E-4</v>
      </c>
      <c r="I102" s="149"/>
      <c r="J102" s="78">
        <f t="shared" si="10"/>
        <v>4.2799999999942884E-4</v>
      </c>
      <c r="K102" s="142">
        <f t="shared" si="11"/>
        <v>0</v>
      </c>
      <c r="L102" s="127" t="s">
        <v>19</v>
      </c>
      <c r="M102" s="78">
        <f t="shared" si="12"/>
        <v>13.571427999999999</v>
      </c>
      <c r="N102" s="78">
        <f t="shared" si="13"/>
        <v>-13.571</v>
      </c>
      <c r="O102" s="78">
        <f t="shared" si="14"/>
        <v>4.2799999999942884E-4</v>
      </c>
      <c r="P102" s="78">
        <f t="shared" si="15"/>
        <v>0</v>
      </c>
      <c r="Q102" s="78">
        <f t="shared" si="16"/>
        <v>4.2799999999942884E-4</v>
      </c>
      <c r="R102" s="143">
        <f t="shared" si="17"/>
        <v>0</v>
      </c>
    </row>
    <row r="103" spans="1:18">
      <c r="A103" s="129">
        <v>89</v>
      </c>
      <c r="B103" s="108" t="s">
        <v>30</v>
      </c>
      <c r="C103" s="108" t="s">
        <v>25</v>
      </c>
      <c r="D103" s="235" t="s">
        <v>147</v>
      </c>
      <c r="E103" s="239">
        <v>965847</v>
      </c>
      <c r="F103" s="230">
        <v>13.571427999999999</v>
      </c>
      <c r="G103" s="155">
        <v>-13.571</v>
      </c>
      <c r="H103" s="78">
        <f t="shared" si="9"/>
        <v>4.2799999999942884E-4</v>
      </c>
      <c r="I103" s="149"/>
      <c r="J103" s="78">
        <f t="shared" si="10"/>
        <v>4.2799999999942884E-4</v>
      </c>
      <c r="K103" s="142">
        <f t="shared" si="11"/>
        <v>0</v>
      </c>
      <c r="L103" s="127" t="s">
        <v>19</v>
      </c>
      <c r="M103" s="78">
        <f t="shared" si="12"/>
        <v>13.571427999999999</v>
      </c>
      <c r="N103" s="78">
        <f t="shared" si="13"/>
        <v>-13.571</v>
      </c>
      <c r="O103" s="78">
        <f t="shared" si="14"/>
        <v>4.2799999999942884E-4</v>
      </c>
      <c r="P103" s="78">
        <f t="shared" si="15"/>
        <v>0</v>
      </c>
      <c r="Q103" s="78">
        <f t="shared" si="16"/>
        <v>4.2799999999942884E-4</v>
      </c>
      <c r="R103" s="143">
        <f t="shared" si="17"/>
        <v>0</v>
      </c>
    </row>
    <row r="104" spans="1:18">
      <c r="A104" s="129">
        <v>90</v>
      </c>
      <c r="B104" s="108" t="s">
        <v>30</v>
      </c>
      <c r="C104" s="108" t="s">
        <v>25</v>
      </c>
      <c r="D104" s="235" t="s">
        <v>114</v>
      </c>
      <c r="E104" s="238">
        <v>16158</v>
      </c>
      <c r="F104" s="230">
        <v>13.571427999999999</v>
      </c>
      <c r="G104" s="155">
        <v>-13.571</v>
      </c>
      <c r="H104" s="78">
        <f t="shared" si="9"/>
        <v>4.2799999999942884E-4</v>
      </c>
      <c r="I104" s="149"/>
      <c r="J104" s="78">
        <f t="shared" si="10"/>
        <v>4.2799999999942884E-4</v>
      </c>
      <c r="K104" s="142">
        <f t="shared" si="11"/>
        <v>0</v>
      </c>
      <c r="L104" s="127" t="s">
        <v>19</v>
      </c>
      <c r="M104" s="78">
        <f t="shared" si="12"/>
        <v>13.571427999999999</v>
      </c>
      <c r="N104" s="78">
        <f t="shared" si="13"/>
        <v>-13.571</v>
      </c>
      <c r="O104" s="78">
        <f t="shared" si="14"/>
        <v>4.2799999999942884E-4</v>
      </c>
      <c r="P104" s="78">
        <f t="shared" si="15"/>
        <v>0</v>
      </c>
      <c r="Q104" s="78">
        <f t="shared" si="16"/>
        <v>4.2799999999942884E-4</v>
      </c>
      <c r="R104" s="143">
        <f t="shared" si="17"/>
        <v>0</v>
      </c>
    </row>
    <row r="105" spans="1:18">
      <c r="A105" s="129">
        <v>91</v>
      </c>
      <c r="B105" s="108" t="s">
        <v>30</v>
      </c>
      <c r="C105" s="108" t="s">
        <v>25</v>
      </c>
      <c r="D105" s="235" t="s">
        <v>132</v>
      </c>
      <c r="E105" s="238">
        <v>961111</v>
      </c>
      <c r="F105" s="230">
        <v>13.571427999999999</v>
      </c>
      <c r="G105" s="155">
        <v>-13.271000000000001</v>
      </c>
      <c r="H105" s="78">
        <f t="shared" si="9"/>
        <v>0.30042799999999836</v>
      </c>
      <c r="I105" s="149"/>
      <c r="J105" s="78">
        <f t="shared" si="10"/>
        <v>0.30042799999999836</v>
      </c>
      <c r="K105" s="142">
        <f t="shared" si="11"/>
        <v>0</v>
      </c>
      <c r="L105" s="127" t="s">
        <v>19</v>
      </c>
      <c r="M105" s="78">
        <f t="shared" si="12"/>
        <v>13.571427999999999</v>
      </c>
      <c r="N105" s="78">
        <f t="shared" si="13"/>
        <v>-13.271000000000001</v>
      </c>
      <c r="O105" s="78">
        <f t="shared" si="14"/>
        <v>0.30042799999999836</v>
      </c>
      <c r="P105" s="78">
        <f t="shared" si="15"/>
        <v>0</v>
      </c>
      <c r="Q105" s="78">
        <f t="shared" si="16"/>
        <v>0.30042799999999836</v>
      </c>
      <c r="R105" s="143">
        <f t="shared" si="17"/>
        <v>0</v>
      </c>
    </row>
    <row r="106" spans="1:18">
      <c r="A106" s="129">
        <v>92</v>
      </c>
      <c r="B106" s="108" t="s">
        <v>30</v>
      </c>
      <c r="C106" s="108" t="s">
        <v>25</v>
      </c>
      <c r="D106" s="235" t="s">
        <v>145</v>
      </c>
      <c r="E106" s="238">
        <v>964820</v>
      </c>
      <c r="F106" s="230">
        <v>13.571427999999999</v>
      </c>
      <c r="G106" s="155">
        <v>-13.571</v>
      </c>
      <c r="H106" s="78">
        <f t="shared" si="9"/>
        <v>4.2799999999942884E-4</v>
      </c>
      <c r="I106" s="149"/>
      <c r="J106" s="78">
        <f t="shared" si="10"/>
        <v>4.2799999999942884E-4</v>
      </c>
      <c r="K106" s="142">
        <f t="shared" si="11"/>
        <v>0</v>
      </c>
      <c r="L106" s="127" t="s">
        <v>19</v>
      </c>
      <c r="M106" s="78">
        <f t="shared" si="12"/>
        <v>13.571427999999999</v>
      </c>
      <c r="N106" s="78">
        <f t="shared" si="13"/>
        <v>-13.571</v>
      </c>
      <c r="O106" s="78">
        <f t="shared" si="14"/>
        <v>4.2799999999942884E-4</v>
      </c>
      <c r="P106" s="78">
        <f t="shared" si="15"/>
        <v>0</v>
      </c>
      <c r="Q106" s="78">
        <f t="shared" si="16"/>
        <v>4.2799999999942884E-4</v>
      </c>
      <c r="R106" s="143">
        <f t="shared" si="17"/>
        <v>0</v>
      </c>
    </row>
    <row r="107" spans="1:18">
      <c r="A107" s="129">
        <v>93</v>
      </c>
      <c r="B107" s="108" t="s">
        <v>30</v>
      </c>
      <c r="C107" s="108" t="s">
        <v>25</v>
      </c>
      <c r="D107" s="235" t="s">
        <v>295</v>
      </c>
      <c r="E107" s="238">
        <v>698007</v>
      </c>
      <c r="F107" s="230">
        <v>13.571427999999999</v>
      </c>
      <c r="G107" s="155">
        <v>-13.571</v>
      </c>
      <c r="H107" s="78">
        <f t="shared" si="9"/>
        <v>4.2799999999942884E-4</v>
      </c>
      <c r="I107" s="149"/>
      <c r="J107" s="78">
        <f t="shared" si="10"/>
        <v>4.2799999999942884E-4</v>
      </c>
      <c r="K107" s="142">
        <f t="shared" si="11"/>
        <v>0</v>
      </c>
      <c r="L107" s="127" t="s">
        <v>19</v>
      </c>
      <c r="M107" s="78">
        <f t="shared" si="12"/>
        <v>13.571427999999999</v>
      </c>
      <c r="N107" s="78">
        <f t="shared" si="13"/>
        <v>-13.571</v>
      </c>
      <c r="O107" s="78">
        <f t="shared" si="14"/>
        <v>4.2799999999942884E-4</v>
      </c>
      <c r="P107" s="78">
        <f t="shared" si="15"/>
        <v>0</v>
      </c>
      <c r="Q107" s="78">
        <f t="shared" si="16"/>
        <v>4.2799999999942884E-4</v>
      </c>
      <c r="R107" s="143">
        <f t="shared" si="17"/>
        <v>0</v>
      </c>
    </row>
    <row r="108" spans="1:18" s="175" customFormat="1">
      <c r="A108" s="129">
        <v>94</v>
      </c>
      <c r="B108" s="108" t="s">
        <v>30</v>
      </c>
      <c r="C108" s="108" t="s">
        <v>25</v>
      </c>
      <c r="D108" s="235" t="s">
        <v>424</v>
      </c>
      <c r="E108" s="238">
        <v>700422</v>
      </c>
      <c r="F108" s="230">
        <v>13.571427999999999</v>
      </c>
      <c r="G108" s="155">
        <v>-13.571</v>
      </c>
      <c r="H108" s="155">
        <f t="shared" si="9"/>
        <v>4.2799999999942884E-4</v>
      </c>
      <c r="I108" s="149"/>
      <c r="J108" s="155">
        <f t="shared" si="10"/>
        <v>4.2799999999942884E-4</v>
      </c>
      <c r="K108" s="177">
        <f t="shared" si="11"/>
        <v>0</v>
      </c>
      <c r="L108" s="178" t="s">
        <v>19</v>
      </c>
      <c r="M108" s="155">
        <f t="shared" si="12"/>
        <v>13.571427999999999</v>
      </c>
      <c r="N108" s="155">
        <f t="shared" si="13"/>
        <v>-13.571</v>
      </c>
      <c r="O108" s="155">
        <f t="shared" si="14"/>
        <v>4.2799999999942884E-4</v>
      </c>
      <c r="P108" s="155">
        <f t="shared" si="15"/>
        <v>0</v>
      </c>
      <c r="Q108" s="155">
        <f t="shared" si="16"/>
        <v>4.2799999999942884E-4</v>
      </c>
      <c r="R108" s="179">
        <f t="shared" si="17"/>
        <v>0</v>
      </c>
    </row>
    <row r="109" spans="1:18">
      <c r="A109" s="129">
        <v>95</v>
      </c>
      <c r="B109" s="108" t="s">
        <v>30</v>
      </c>
      <c r="C109" s="108" t="s">
        <v>25</v>
      </c>
      <c r="D109" s="235" t="s">
        <v>146</v>
      </c>
      <c r="E109" s="238">
        <v>968245</v>
      </c>
      <c r="F109" s="230">
        <v>13.571427999999999</v>
      </c>
      <c r="G109" s="155">
        <v>-13.571</v>
      </c>
      <c r="H109" s="78">
        <f t="shared" si="9"/>
        <v>4.2799999999942884E-4</v>
      </c>
      <c r="I109" s="149"/>
      <c r="J109" s="78">
        <f t="shared" si="10"/>
        <v>4.2799999999942884E-4</v>
      </c>
      <c r="K109" s="142">
        <f t="shared" si="11"/>
        <v>0</v>
      </c>
      <c r="L109" s="127" t="s">
        <v>19</v>
      </c>
      <c r="M109" s="78">
        <f t="shared" si="12"/>
        <v>13.571427999999999</v>
      </c>
      <c r="N109" s="78">
        <f t="shared" si="13"/>
        <v>-13.571</v>
      </c>
      <c r="O109" s="78">
        <f t="shared" si="14"/>
        <v>4.2799999999942884E-4</v>
      </c>
      <c r="P109" s="78">
        <f t="shared" si="15"/>
        <v>0</v>
      </c>
      <c r="Q109" s="78">
        <f t="shared" si="16"/>
        <v>4.2799999999942884E-4</v>
      </c>
      <c r="R109" s="143">
        <f t="shared" si="17"/>
        <v>0</v>
      </c>
    </row>
    <row r="110" spans="1:18">
      <c r="A110" s="129">
        <v>96</v>
      </c>
      <c r="B110" s="108" t="s">
        <v>30</v>
      </c>
      <c r="C110" s="108" t="s">
        <v>25</v>
      </c>
      <c r="D110" s="235" t="s">
        <v>122</v>
      </c>
      <c r="E110" s="238">
        <v>90876</v>
      </c>
      <c r="F110" s="230">
        <v>13.571427999999999</v>
      </c>
      <c r="G110" s="155">
        <v>-13.571</v>
      </c>
      <c r="H110" s="78">
        <f t="shared" si="9"/>
        <v>4.2799999999942884E-4</v>
      </c>
      <c r="I110" s="149"/>
      <c r="J110" s="78">
        <f t="shared" si="10"/>
        <v>4.2799999999942884E-4</v>
      </c>
      <c r="K110" s="142">
        <f t="shared" si="11"/>
        <v>0</v>
      </c>
      <c r="L110" s="127" t="s">
        <v>19</v>
      </c>
      <c r="M110" s="78">
        <f t="shared" si="12"/>
        <v>13.571427999999999</v>
      </c>
      <c r="N110" s="78">
        <f t="shared" si="13"/>
        <v>-13.571</v>
      </c>
      <c r="O110" s="78">
        <f t="shared" si="14"/>
        <v>4.2799999999942884E-4</v>
      </c>
      <c r="P110" s="78">
        <f t="shared" si="15"/>
        <v>0</v>
      </c>
      <c r="Q110" s="78">
        <f t="shared" si="16"/>
        <v>4.2799999999942884E-4</v>
      </c>
      <c r="R110" s="143">
        <f t="shared" si="17"/>
        <v>0</v>
      </c>
    </row>
    <row r="111" spans="1:18">
      <c r="A111" s="129">
        <v>97</v>
      </c>
      <c r="B111" s="108" t="s">
        <v>30</v>
      </c>
      <c r="C111" s="108" t="s">
        <v>25</v>
      </c>
      <c r="D111" s="235" t="s">
        <v>118</v>
      </c>
      <c r="E111" s="238">
        <v>966891</v>
      </c>
      <c r="F111" s="230">
        <v>13.571427999999999</v>
      </c>
      <c r="G111" s="155">
        <v>-13.571</v>
      </c>
      <c r="H111" s="78">
        <f t="shared" si="9"/>
        <v>4.2799999999942884E-4</v>
      </c>
      <c r="I111" s="149"/>
      <c r="J111" s="78">
        <f t="shared" si="10"/>
        <v>4.2799999999942884E-4</v>
      </c>
      <c r="K111" s="142">
        <f t="shared" si="11"/>
        <v>0</v>
      </c>
      <c r="L111" s="127" t="s">
        <v>19</v>
      </c>
      <c r="M111" s="78">
        <f t="shared" si="12"/>
        <v>13.571427999999999</v>
      </c>
      <c r="N111" s="78">
        <f t="shared" si="13"/>
        <v>-13.571</v>
      </c>
      <c r="O111" s="78">
        <f t="shared" si="14"/>
        <v>4.2799999999942884E-4</v>
      </c>
      <c r="P111" s="78">
        <f t="shared" si="15"/>
        <v>0</v>
      </c>
      <c r="Q111" s="78">
        <f t="shared" si="16"/>
        <v>4.2799999999942884E-4</v>
      </c>
      <c r="R111" s="143">
        <f t="shared" si="17"/>
        <v>0</v>
      </c>
    </row>
    <row r="112" spans="1:18">
      <c r="A112" s="129">
        <v>98</v>
      </c>
      <c r="B112" s="108" t="s">
        <v>30</v>
      </c>
      <c r="C112" s="108" t="s">
        <v>25</v>
      </c>
      <c r="D112" s="235" t="s">
        <v>134</v>
      </c>
      <c r="E112" s="238">
        <v>965956</v>
      </c>
      <c r="F112" s="230">
        <v>13.571427999999999</v>
      </c>
      <c r="G112" s="155">
        <v>-13.571</v>
      </c>
      <c r="H112" s="78">
        <f t="shared" si="9"/>
        <v>4.2799999999942884E-4</v>
      </c>
      <c r="I112" s="149"/>
      <c r="J112" s="78">
        <f t="shared" si="10"/>
        <v>4.2799999999942884E-4</v>
      </c>
      <c r="K112" s="142">
        <f t="shared" si="11"/>
        <v>0</v>
      </c>
      <c r="L112" s="127" t="s">
        <v>19</v>
      </c>
      <c r="M112" s="78">
        <f t="shared" si="12"/>
        <v>13.571427999999999</v>
      </c>
      <c r="N112" s="78">
        <f t="shared" si="13"/>
        <v>-13.571</v>
      </c>
      <c r="O112" s="78">
        <f t="shared" si="14"/>
        <v>4.2799999999942884E-4</v>
      </c>
      <c r="P112" s="78">
        <f t="shared" si="15"/>
        <v>0</v>
      </c>
      <c r="Q112" s="78">
        <f t="shared" si="16"/>
        <v>4.2799999999942884E-4</v>
      </c>
      <c r="R112" s="143">
        <f t="shared" si="17"/>
        <v>0</v>
      </c>
    </row>
    <row r="113" spans="1:18">
      <c r="A113" s="129">
        <v>99</v>
      </c>
      <c r="B113" s="108" t="s">
        <v>30</v>
      </c>
      <c r="C113" s="108" t="s">
        <v>25</v>
      </c>
      <c r="D113" s="235" t="s">
        <v>135</v>
      </c>
      <c r="E113" s="238">
        <v>924069</v>
      </c>
      <c r="F113" s="230">
        <v>13.571427999999999</v>
      </c>
      <c r="G113" s="155">
        <v>-13.321</v>
      </c>
      <c r="H113" s="78">
        <f t="shared" si="9"/>
        <v>0.25042799999999943</v>
      </c>
      <c r="I113" s="149"/>
      <c r="J113" s="78">
        <f t="shared" si="10"/>
        <v>0.25042799999999943</v>
      </c>
      <c r="K113" s="142">
        <f t="shared" si="11"/>
        <v>0</v>
      </c>
      <c r="L113" s="127" t="s">
        <v>19</v>
      </c>
      <c r="M113" s="78">
        <f t="shared" si="12"/>
        <v>13.571427999999999</v>
      </c>
      <c r="N113" s="78">
        <f t="shared" si="13"/>
        <v>-13.321</v>
      </c>
      <c r="O113" s="78">
        <f t="shared" si="14"/>
        <v>0.25042799999999943</v>
      </c>
      <c r="P113" s="78">
        <f t="shared" si="15"/>
        <v>0</v>
      </c>
      <c r="Q113" s="78">
        <f t="shared" si="16"/>
        <v>0.25042799999999943</v>
      </c>
      <c r="R113" s="143">
        <f t="shared" si="17"/>
        <v>0</v>
      </c>
    </row>
    <row r="114" spans="1:18">
      <c r="A114" s="129">
        <v>100</v>
      </c>
      <c r="B114" s="108" t="s">
        <v>30</v>
      </c>
      <c r="C114" s="108" t="s">
        <v>25</v>
      </c>
      <c r="D114" s="235" t="s">
        <v>120</v>
      </c>
      <c r="E114" s="240">
        <v>969091</v>
      </c>
      <c r="F114" s="230">
        <v>13.571427999999999</v>
      </c>
      <c r="G114" s="155">
        <v>-13.571</v>
      </c>
      <c r="H114" s="78">
        <f>+F114+G114</f>
        <v>4.2799999999942884E-4</v>
      </c>
      <c r="I114" s="149"/>
      <c r="J114" s="78">
        <f>+H114-I114</f>
        <v>4.2799999999942884E-4</v>
      </c>
      <c r="K114" s="142">
        <f t="shared" si="11"/>
        <v>0</v>
      </c>
      <c r="L114" s="127" t="s">
        <v>19</v>
      </c>
      <c r="M114" s="78">
        <f t="shared" si="12"/>
        <v>13.571427999999999</v>
      </c>
      <c r="N114" s="78">
        <f t="shared" si="13"/>
        <v>-13.571</v>
      </c>
      <c r="O114" s="78">
        <f t="shared" si="14"/>
        <v>4.2799999999942884E-4</v>
      </c>
      <c r="P114" s="78">
        <f t="shared" si="15"/>
        <v>0</v>
      </c>
      <c r="Q114" s="78">
        <f t="shared" si="16"/>
        <v>4.2799999999942884E-4</v>
      </c>
      <c r="R114" s="143">
        <f t="shared" si="17"/>
        <v>0</v>
      </c>
    </row>
    <row r="115" spans="1:18">
      <c r="A115" s="129">
        <v>101</v>
      </c>
      <c r="B115" s="108" t="s">
        <v>30</v>
      </c>
      <c r="C115" s="108" t="s">
        <v>25</v>
      </c>
      <c r="D115" s="235" t="s">
        <v>80</v>
      </c>
      <c r="E115" s="238">
        <v>918732</v>
      </c>
      <c r="F115" s="230">
        <v>13.571427999999999</v>
      </c>
      <c r="G115" s="155">
        <v>-13.571</v>
      </c>
      <c r="H115" s="78">
        <f t="shared" si="9"/>
        <v>4.2799999999942884E-4</v>
      </c>
      <c r="I115" s="149"/>
      <c r="J115" s="78">
        <f t="shared" si="10"/>
        <v>4.2799999999942884E-4</v>
      </c>
      <c r="K115" s="142">
        <f t="shared" si="11"/>
        <v>0</v>
      </c>
      <c r="L115" s="127" t="s">
        <v>19</v>
      </c>
      <c r="M115" s="78">
        <f t="shared" si="12"/>
        <v>13.571427999999999</v>
      </c>
      <c r="N115" s="78">
        <f t="shared" si="13"/>
        <v>-13.571</v>
      </c>
      <c r="O115" s="78">
        <f t="shared" si="14"/>
        <v>4.2799999999942884E-4</v>
      </c>
      <c r="P115" s="78">
        <f t="shared" si="15"/>
        <v>0</v>
      </c>
      <c r="Q115" s="78">
        <f t="shared" si="16"/>
        <v>4.2799999999942884E-4</v>
      </c>
      <c r="R115" s="143">
        <f t="shared" si="17"/>
        <v>0</v>
      </c>
    </row>
    <row r="116" spans="1:18">
      <c r="A116" s="129">
        <v>102</v>
      </c>
      <c r="B116" s="108" t="s">
        <v>30</v>
      </c>
      <c r="C116" s="108" t="s">
        <v>25</v>
      </c>
      <c r="D116" s="235" t="s">
        <v>119</v>
      </c>
      <c r="E116" s="238">
        <v>903768</v>
      </c>
      <c r="F116" s="230">
        <v>13.571427999999999</v>
      </c>
      <c r="G116" s="155">
        <v>-13.571</v>
      </c>
      <c r="H116" s="78">
        <f t="shared" si="9"/>
        <v>4.2799999999942884E-4</v>
      </c>
      <c r="I116" s="149"/>
      <c r="J116" s="78">
        <f t="shared" si="10"/>
        <v>4.2799999999942884E-4</v>
      </c>
      <c r="K116" s="142">
        <f t="shared" si="11"/>
        <v>0</v>
      </c>
      <c r="L116" s="127" t="s">
        <v>19</v>
      </c>
      <c r="M116" s="78">
        <f t="shared" si="12"/>
        <v>13.571427999999999</v>
      </c>
      <c r="N116" s="78">
        <f t="shared" si="13"/>
        <v>-13.571</v>
      </c>
      <c r="O116" s="78">
        <f t="shared" si="14"/>
        <v>4.2799999999942884E-4</v>
      </c>
      <c r="P116" s="78">
        <f t="shared" si="15"/>
        <v>0</v>
      </c>
      <c r="Q116" s="78">
        <f t="shared" si="16"/>
        <v>4.2799999999942884E-4</v>
      </c>
      <c r="R116" s="143">
        <f t="shared" si="17"/>
        <v>0</v>
      </c>
    </row>
    <row r="117" spans="1:18">
      <c r="A117" s="129">
        <v>103</v>
      </c>
      <c r="B117" s="108" t="s">
        <v>30</v>
      </c>
      <c r="C117" s="108" t="s">
        <v>25</v>
      </c>
      <c r="D117" s="235" t="s">
        <v>296</v>
      </c>
      <c r="E117" s="238">
        <v>950318</v>
      </c>
      <c r="F117" s="230">
        <v>13.571427999999999</v>
      </c>
      <c r="G117" s="155">
        <v>-13.571</v>
      </c>
      <c r="H117" s="78">
        <f t="shared" si="9"/>
        <v>4.2799999999942884E-4</v>
      </c>
      <c r="I117" s="149"/>
      <c r="J117" s="78">
        <f t="shared" si="10"/>
        <v>4.2799999999942884E-4</v>
      </c>
      <c r="K117" s="142">
        <f t="shared" si="11"/>
        <v>0</v>
      </c>
      <c r="L117" s="127" t="s">
        <v>19</v>
      </c>
      <c r="M117" s="78">
        <f t="shared" si="12"/>
        <v>13.571427999999999</v>
      </c>
      <c r="N117" s="78">
        <f t="shared" si="13"/>
        <v>-13.571</v>
      </c>
      <c r="O117" s="78">
        <f t="shared" si="14"/>
        <v>4.2799999999942884E-4</v>
      </c>
      <c r="P117" s="78">
        <f t="shared" si="15"/>
        <v>0</v>
      </c>
      <c r="Q117" s="78">
        <f t="shared" si="16"/>
        <v>4.2799999999942884E-4</v>
      </c>
      <c r="R117" s="143">
        <f t="shared" si="17"/>
        <v>0</v>
      </c>
    </row>
    <row r="118" spans="1:18">
      <c r="A118" s="129">
        <v>104</v>
      </c>
      <c r="B118" s="108" t="s">
        <v>30</v>
      </c>
      <c r="C118" s="108" t="s">
        <v>25</v>
      </c>
      <c r="D118" s="235" t="s">
        <v>281</v>
      </c>
      <c r="E118" s="238">
        <v>969471</v>
      </c>
      <c r="F118" s="230">
        <v>13.571427999999999</v>
      </c>
      <c r="G118" s="155">
        <v>-13.571</v>
      </c>
      <c r="H118" s="78">
        <f t="shared" si="9"/>
        <v>4.2799999999942884E-4</v>
      </c>
      <c r="I118" s="149"/>
      <c r="J118" s="78">
        <f t="shared" si="10"/>
        <v>4.2799999999942884E-4</v>
      </c>
      <c r="K118" s="142">
        <f t="shared" si="11"/>
        <v>0</v>
      </c>
      <c r="L118" s="127" t="s">
        <v>19</v>
      </c>
      <c r="M118" s="78">
        <f t="shared" si="12"/>
        <v>13.571427999999999</v>
      </c>
      <c r="N118" s="78">
        <f t="shared" si="13"/>
        <v>-13.571</v>
      </c>
      <c r="O118" s="78">
        <f t="shared" si="14"/>
        <v>4.2799999999942884E-4</v>
      </c>
      <c r="P118" s="78">
        <f t="shared" si="15"/>
        <v>0</v>
      </c>
      <c r="Q118" s="78">
        <f t="shared" si="16"/>
        <v>4.2799999999942884E-4</v>
      </c>
      <c r="R118" s="143">
        <f t="shared" si="17"/>
        <v>0</v>
      </c>
    </row>
    <row r="119" spans="1:18" ht="15" customHeight="1">
      <c r="A119" s="129">
        <v>105</v>
      </c>
      <c r="B119" s="108" t="s">
        <v>30</v>
      </c>
      <c r="C119" s="108" t="s">
        <v>25</v>
      </c>
      <c r="D119" s="235" t="s">
        <v>129</v>
      </c>
      <c r="E119" s="238">
        <v>963667</v>
      </c>
      <c r="F119" s="230">
        <v>13.571427999999999</v>
      </c>
      <c r="G119" s="155">
        <v>-13.571</v>
      </c>
      <c r="H119" s="78">
        <f t="shared" si="9"/>
        <v>4.2799999999942884E-4</v>
      </c>
      <c r="I119" s="149"/>
      <c r="J119" s="78">
        <f t="shared" si="10"/>
        <v>4.2799999999942884E-4</v>
      </c>
      <c r="K119" s="142">
        <f t="shared" si="11"/>
        <v>0</v>
      </c>
      <c r="L119" s="127" t="s">
        <v>19</v>
      </c>
      <c r="M119" s="78">
        <f t="shared" si="12"/>
        <v>13.571427999999999</v>
      </c>
      <c r="N119" s="78">
        <f t="shared" si="13"/>
        <v>-13.571</v>
      </c>
      <c r="O119" s="78">
        <f t="shared" si="14"/>
        <v>4.2799999999942884E-4</v>
      </c>
      <c r="P119" s="78">
        <f t="shared" si="15"/>
        <v>0</v>
      </c>
      <c r="Q119" s="78">
        <f t="shared" si="16"/>
        <v>4.2799999999942884E-4</v>
      </c>
      <c r="R119" s="143">
        <f t="shared" si="17"/>
        <v>0</v>
      </c>
    </row>
    <row r="120" spans="1:18">
      <c r="A120" s="129">
        <v>106</v>
      </c>
      <c r="B120" s="108" t="s">
        <v>30</v>
      </c>
      <c r="C120" s="108" t="s">
        <v>25</v>
      </c>
      <c r="D120" s="235" t="s">
        <v>137</v>
      </c>
      <c r="E120" s="239">
        <v>965507</v>
      </c>
      <c r="F120" s="230">
        <v>13.571427999999999</v>
      </c>
      <c r="G120" s="155">
        <v>-13.571</v>
      </c>
      <c r="H120" s="78">
        <f t="shared" si="9"/>
        <v>4.2799999999942884E-4</v>
      </c>
      <c r="I120" s="149"/>
      <c r="J120" s="78">
        <f t="shared" si="10"/>
        <v>4.2799999999942884E-4</v>
      </c>
      <c r="K120" s="142">
        <f t="shared" si="11"/>
        <v>0</v>
      </c>
      <c r="L120" s="127" t="s">
        <v>19</v>
      </c>
      <c r="M120" s="78">
        <f t="shared" si="12"/>
        <v>13.571427999999999</v>
      </c>
      <c r="N120" s="78">
        <f t="shared" si="13"/>
        <v>-13.571</v>
      </c>
      <c r="O120" s="78">
        <f t="shared" si="14"/>
        <v>4.2799999999942884E-4</v>
      </c>
      <c r="P120" s="78">
        <f t="shared" si="15"/>
        <v>0</v>
      </c>
      <c r="Q120" s="78">
        <f t="shared" si="16"/>
        <v>4.2799999999942884E-4</v>
      </c>
      <c r="R120" s="143">
        <f t="shared" si="17"/>
        <v>0</v>
      </c>
    </row>
    <row r="121" spans="1:18">
      <c r="A121" s="129">
        <v>107</v>
      </c>
      <c r="B121" s="108" t="s">
        <v>30</v>
      </c>
      <c r="C121" s="108" t="s">
        <v>25</v>
      </c>
      <c r="D121" s="235" t="s">
        <v>115</v>
      </c>
      <c r="E121" s="238">
        <v>968261</v>
      </c>
      <c r="F121" s="230">
        <v>13.571427999999999</v>
      </c>
      <c r="G121" s="155">
        <v>-13.571</v>
      </c>
      <c r="H121" s="78">
        <f t="shared" si="9"/>
        <v>4.2799999999942884E-4</v>
      </c>
      <c r="I121" s="149"/>
      <c r="J121" s="78">
        <f t="shared" si="10"/>
        <v>4.2799999999942884E-4</v>
      </c>
      <c r="K121" s="142">
        <f t="shared" si="11"/>
        <v>0</v>
      </c>
      <c r="L121" s="127" t="s">
        <v>19</v>
      </c>
      <c r="M121" s="78">
        <f t="shared" si="12"/>
        <v>13.571427999999999</v>
      </c>
      <c r="N121" s="78">
        <f t="shared" si="13"/>
        <v>-13.571</v>
      </c>
      <c r="O121" s="78">
        <f t="shared" si="14"/>
        <v>4.2799999999942884E-4</v>
      </c>
      <c r="P121" s="78">
        <f t="shared" si="15"/>
        <v>0</v>
      </c>
      <c r="Q121" s="78">
        <f t="shared" si="16"/>
        <v>4.2799999999942884E-4</v>
      </c>
      <c r="R121" s="143">
        <f t="shared" si="17"/>
        <v>0</v>
      </c>
    </row>
    <row r="122" spans="1:18">
      <c r="A122" s="129">
        <v>108</v>
      </c>
      <c r="B122" s="108" t="s">
        <v>30</v>
      </c>
      <c r="C122" s="108" t="s">
        <v>25</v>
      </c>
      <c r="D122" s="235" t="s">
        <v>138</v>
      </c>
      <c r="E122" s="238">
        <v>965508</v>
      </c>
      <c r="F122" s="230">
        <v>13.571427999999999</v>
      </c>
      <c r="G122" s="155">
        <v>-13.571</v>
      </c>
      <c r="H122" s="78">
        <f t="shared" si="9"/>
        <v>4.2799999999942884E-4</v>
      </c>
      <c r="I122" s="149"/>
      <c r="J122" s="78">
        <f t="shared" si="10"/>
        <v>4.2799999999942884E-4</v>
      </c>
      <c r="K122" s="142">
        <f t="shared" si="11"/>
        <v>0</v>
      </c>
      <c r="L122" s="127" t="s">
        <v>19</v>
      </c>
      <c r="M122" s="78">
        <f t="shared" si="12"/>
        <v>13.571427999999999</v>
      </c>
      <c r="N122" s="78">
        <f t="shared" si="13"/>
        <v>-13.571</v>
      </c>
      <c r="O122" s="78">
        <f t="shared" si="14"/>
        <v>4.2799999999942884E-4</v>
      </c>
      <c r="P122" s="78">
        <f t="shared" si="15"/>
        <v>0</v>
      </c>
      <c r="Q122" s="78">
        <f t="shared" si="16"/>
        <v>4.2799999999942884E-4</v>
      </c>
      <c r="R122" s="143">
        <f t="shared" si="17"/>
        <v>0</v>
      </c>
    </row>
    <row r="123" spans="1:18">
      <c r="A123" s="129">
        <v>109</v>
      </c>
      <c r="B123" s="108" t="s">
        <v>30</v>
      </c>
      <c r="C123" s="108" t="s">
        <v>25</v>
      </c>
      <c r="D123" s="235" t="s">
        <v>116</v>
      </c>
      <c r="E123" s="238">
        <v>964163</v>
      </c>
      <c r="F123" s="230">
        <v>13.571427999999999</v>
      </c>
      <c r="G123" s="155">
        <v>-13.571</v>
      </c>
      <c r="H123" s="78">
        <f t="shared" si="9"/>
        <v>4.2799999999942884E-4</v>
      </c>
      <c r="I123" s="149"/>
      <c r="J123" s="78">
        <f t="shared" si="10"/>
        <v>4.2799999999942884E-4</v>
      </c>
      <c r="K123" s="142">
        <f t="shared" si="11"/>
        <v>0</v>
      </c>
      <c r="L123" s="127" t="s">
        <v>19</v>
      </c>
      <c r="M123" s="78">
        <f t="shared" si="12"/>
        <v>13.571427999999999</v>
      </c>
      <c r="N123" s="78">
        <f t="shared" si="13"/>
        <v>-13.571</v>
      </c>
      <c r="O123" s="78">
        <f t="shared" si="14"/>
        <v>4.2799999999942884E-4</v>
      </c>
      <c r="P123" s="78">
        <f t="shared" si="15"/>
        <v>0</v>
      </c>
      <c r="Q123" s="78">
        <f t="shared" si="16"/>
        <v>4.2799999999942884E-4</v>
      </c>
      <c r="R123" s="143">
        <f t="shared" si="17"/>
        <v>0</v>
      </c>
    </row>
    <row r="124" spans="1:18">
      <c r="A124" s="129">
        <v>110</v>
      </c>
      <c r="B124" s="108" t="s">
        <v>30</v>
      </c>
      <c r="C124" s="108" t="s">
        <v>25</v>
      </c>
      <c r="D124" s="235" t="s">
        <v>374</v>
      </c>
      <c r="E124" s="238">
        <v>699040</v>
      </c>
      <c r="F124" s="230">
        <v>13.571427999999999</v>
      </c>
      <c r="G124" s="155">
        <v>-13.571</v>
      </c>
      <c r="H124" s="78">
        <f t="shared" si="9"/>
        <v>4.2799999999942884E-4</v>
      </c>
      <c r="I124" s="149"/>
      <c r="J124" s="78">
        <f t="shared" si="10"/>
        <v>4.2799999999942884E-4</v>
      </c>
      <c r="K124" s="142">
        <f t="shared" si="11"/>
        <v>0</v>
      </c>
      <c r="L124" s="127" t="s">
        <v>19</v>
      </c>
      <c r="M124" s="78">
        <f t="shared" si="12"/>
        <v>13.571427999999999</v>
      </c>
      <c r="N124" s="78">
        <f t="shared" si="13"/>
        <v>-13.571</v>
      </c>
      <c r="O124" s="78">
        <f t="shared" si="14"/>
        <v>4.2799999999942884E-4</v>
      </c>
      <c r="P124" s="78">
        <f t="shared" si="15"/>
        <v>0</v>
      </c>
      <c r="Q124" s="78">
        <f t="shared" si="16"/>
        <v>4.2799999999942884E-4</v>
      </c>
      <c r="R124" s="143">
        <f t="shared" si="17"/>
        <v>0</v>
      </c>
    </row>
    <row r="125" spans="1:18" s="175" customFormat="1">
      <c r="A125" s="129">
        <v>111</v>
      </c>
      <c r="B125" s="108" t="s">
        <v>30</v>
      </c>
      <c r="C125" s="108" t="s">
        <v>25</v>
      </c>
      <c r="D125" s="235" t="s">
        <v>425</v>
      </c>
      <c r="E125" s="238">
        <v>699653</v>
      </c>
      <c r="F125" s="230">
        <v>13.571427999999999</v>
      </c>
      <c r="G125" s="155">
        <v>-13.5</v>
      </c>
      <c r="H125" s="155">
        <f t="shared" si="9"/>
        <v>7.1427999999999159E-2</v>
      </c>
      <c r="I125" s="149"/>
      <c r="J125" s="155">
        <f t="shared" si="10"/>
        <v>7.1427999999999159E-2</v>
      </c>
      <c r="K125" s="177">
        <f t="shared" si="11"/>
        <v>0</v>
      </c>
      <c r="L125" s="178" t="s">
        <v>19</v>
      </c>
      <c r="M125" s="155">
        <f t="shared" si="12"/>
        <v>13.571427999999999</v>
      </c>
      <c r="N125" s="155">
        <f t="shared" si="13"/>
        <v>-13.5</v>
      </c>
      <c r="O125" s="155">
        <f t="shared" si="14"/>
        <v>7.1427999999999159E-2</v>
      </c>
      <c r="P125" s="155">
        <f t="shared" si="15"/>
        <v>0</v>
      </c>
      <c r="Q125" s="155">
        <f t="shared" si="16"/>
        <v>7.1427999999999159E-2</v>
      </c>
      <c r="R125" s="179">
        <f t="shared" si="17"/>
        <v>0</v>
      </c>
    </row>
    <row r="126" spans="1:18">
      <c r="A126" s="129">
        <v>112</v>
      </c>
      <c r="B126" s="108" t="s">
        <v>30</v>
      </c>
      <c r="C126" s="108" t="s">
        <v>25</v>
      </c>
      <c r="D126" s="235" t="s">
        <v>123</v>
      </c>
      <c r="E126" s="238">
        <v>926458</v>
      </c>
      <c r="F126" s="230">
        <v>13.571427999999999</v>
      </c>
      <c r="G126" s="155">
        <v>-13.571</v>
      </c>
      <c r="H126" s="78">
        <f t="shared" si="9"/>
        <v>4.2799999999942884E-4</v>
      </c>
      <c r="I126" s="149"/>
      <c r="J126" s="78">
        <f t="shared" si="10"/>
        <v>4.2799999999942884E-4</v>
      </c>
      <c r="K126" s="142">
        <f t="shared" si="11"/>
        <v>0</v>
      </c>
      <c r="L126" s="127" t="s">
        <v>19</v>
      </c>
      <c r="M126" s="78">
        <f t="shared" si="12"/>
        <v>13.571427999999999</v>
      </c>
      <c r="N126" s="78">
        <f t="shared" si="13"/>
        <v>-13.571</v>
      </c>
      <c r="O126" s="78">
        <f t="shared" si="14"/>
        <v>4.2799999999942884E-4</v>
      </c>
      <c r="P126" s="78">
        <f t="shared" si="15"/>
        <v>0</v>
      </c>
      <c r="Q126" s="78">
        <f t="shared" si="16"/>
        <v>4.2799999999942884E-4</v>
      </c>
      <c r="R126" s="143">
        <f t="shared" si="17"/>
        <v>0</v>
      </c>
    </row>
    <row r="127" spans="1:18">
      <c r="A127" s="129">
        <v>113</v>
      </c>
      <c r="B127" s="108" t="s">
        <v>30</v>
      </c>
      <c r="C127" s="108" t="s">
        <v>25</v>
      </c>
      <c r="D127" s="235" t="s">
        <v>140</v>
      </c>
      <c r="E127" s="238">
        <v>967340</v>
      </c>
      <c r="F127" s="230">
        <v>13.571427999999999</v>
      </c>
      <c r="G127" s="155">
        <v>-13.321</v>
      </c>
      <c r="H127" s="78">
        <f t="shared" si="9"/>
        <v>0.25042799999999943</v>
      </c>
      <c r="I127" s="149"/>
      <c r="J127" s="78">
        <f t="shared" si="10"/>
        <v>0.25042799999999943</v>
      </c>
      <c r="K127" s="142">
        <f t="shared" si="11"/>
        <v>0</v>
      </c>
      <c r="L127" s="127" t="s">
        <v>19</v>
      </c>
      <c r="M127" s="78">
        <f t="shared" si="12"/>
        <v>13.571427999999999</v>
      </c>
      <c r="N127" s="78">
        <f t="shared" si="13"/>
        <v>-13.321</v>
      </c>
      <c r="O127" s="78">
        <f t="shared" si="14"/>
        <v>0.25042799999999943</v>
      </c>
      <c r="P127" s="78">
        <f t="shared" si="15"/>
        <v>0</v>
      </c>
      <c r="Q127" s="78">
        <f t="shared" si="16"/>
        <v>0.25042799999999943</v>
      </c>
      <c r="R127" s="143">
        <f t="shared" si="17"/>
        <v>0</v>
      </c>
    </row>
    <row r="128" spans="1:18">
      <c r="A128" s="129">
        <v>114</v>
      </c>
      <c r="B128" s="108" t="s">
        <v>30</v>
      </c>
      <c r="C128" s="108" t="s">
        <v>25</v>
      </c>
      <c r="D128" s="235" t="s">
        <v>126</v>
      </c>
      <c r="E128" s="238">
        <v>961104</v>
      </c>
      <c r="F128" s="230">
        <v>13.571427999999999</v>
      </c>
      <c r="G128" s="155">
        <v>-6.7850000000000001</v>
      </c>
      <c r="H128" s="78">
        <f t="shared" si="9"/>
        <v>6.786427999999999</v>
      </c>
      <c r="I128" s="155"/>
      <c r="J128" s="78">
        <f t="shared" si="10"/>
        <v>6.786427999999999</v>
      </c>
      <c r="K128" s="142">
        <f t="shared" si="11"/>
        <v>0</v>
      </c>
      <c r="L128" s="127" t="s">
        <v>19</v>
      </c>
      <c r="M128" s="78">
        <f t="shared" si="12"/>
        <v>13.571427999999999</v>
      </c>
      <c r="N128" s="78">
        <f t="shared" si="13"/>
        <v>-6.7850000000000001</v>
      </c>
      <c r="O128" s="78">
        <f t="shared" si="14"/>
        <v>6.786427999999999</v>
      </c>
      <c r="P128" s="78">
        <f t="shared" si="15"/>
        <v>0</v>
      </c>
      <c r="Q128" s="78">
        <f t="shared" si="16"/>
        <v>6.786427999999999</v>
      </c>
      <c r="R128" s="143">
        <f t="shared" si="17"/>
        <v>0</v>
      </c>
    </row>
    <row r="129" spans="1:18">
      <c r="A129" s="129">
        <v>115</v>
      </c>
      <c r="B129" s="108" t="s">
        <v>30</v>
      </c>
      <c r="C129" s="108" t="s">
        <v>25</v>
      </c>
      <c r="D129" s="235" t="s">
        <v>141</v>
      </c>
      <c r="E129" s="238">
        <v>952559</v>
      </c>
      <c r="F129" s="230">
        <v>13.571427999999999</v>
      </c>
      <c r="G129" s="155">
        <v>-13.571</v>
      </c>
      <c r="H129" s="78">
        <f t="shared" si="9"/>
        <v>4.2799999999942884E-4</v>
      </c>
      <c r="I129" s="149"/>
      <c r="J129" s="78">
        <f t="shared" si="10"/>
        <v>4.2799999999942884E-4</v>
      </c>
      <c r="K129" s="142">
        <f t="shared" si="11"/>
        <v>0</v>
      </c>
      <c r="L129" s="127" t="s">
        <v>19</v>
      </c>
      <c r="M129" s="78">
        <f t="shared" si="12"/>
        <v>13.571427999999999</v>
      </c>
      <c r="N129" s="78">
        <f t="shared" si="13"/>
        <v>-13.571</v>
      </c>
      <c r="O129" s="78">
        <f t="shared" si="14"/>
        <v>4.2799999999942884E-4</v>
      </c>
      <c r="P129" s="78">
        <f t="shared" si="15"/>
        <v>0</v>
      </c>
      <c r="Q129" s="78">
        <f t="shared" si="16"/>
        <v>4.2799999999942884E-4</v>
      </c>
      <c r="R129" s="143">
        <f t="shared" si="17"/>
        <v>0</v>
      </c>
    </row>
    <row r="130" spans="1:18">
      <c r="A130" s="129">
        <v>116</v>
      </c>
      <c r="B130" s="108" t="s">
        <v>30</v>
      </c>
      <c r="C130" s="108" t="s">
        <v>25</v>
      </c>
      <c r="D130" s="235" t="s">
        <v>149</v>
      </c>
      <c r="E130" s="238">
        <v>918523</v>
      </c>
      <c r="F130" s="230">
        <v>13.571427999999999</v>
      </c>
      <c r="G130" s="155">
        <v>-13.571</v>
      </c>
      <c r="H130" s="78">
        <f t="shared" si="9"/>
        <v>4.2799999999942884E-4</v>
      </c>
      <c r="I130" s="149"/>
      <c r="J130" s="78">
        <f t="shared" si="10"/>
        <v>4.2799999999942884E-4</v>
      </c>
      <c r="K130" s="142">
        <f t="shared" si="11"/>
        <v>0</v>
      </c>
      <c r="L130" s="127" t="s">
        <v>19</v>
      </c>
      <c r="M130" s="78">
        <f t="shared" si="12"/>
        <v>13.571427999999999</v>
      </c>
      <c r="N130" s="78">
        <f t="shared" si="13"/>
        <v>-13.571</v>
      </c>
      <c r="O130" s="78">
        <f t="shared" si="14"/>
        <v>4.2799999999942884E-4</v>
      </c>
      <c r="P130" s="78">
        <f t="shared" si="15"/>
        <v>0</v>
      </c>
      <c r="Q130" s="78">
        <f t="shared" si="16"/>
        <v>4.2799999999942884E-4</v>
      </c>
      <c r="R130" s="143">
        <f t="shared" si="17"/>
        <v>0</v>
      </c>
    </row>
    <row r="131" spans="1:18">
      <c r="A131" s="129">
        <v>117</v>
      </c>
      <c r="B131" s="108" t="s">
        <v>30</v>
      </c>
      <c r="C131" s="108" t="s">
        <v>25</v>
      </c>
      <c r="D131" s="235" t="s">
        <v>127</v>
      </c>
      <c r="E131" s="238">
        <v>918660</v>
      </c>
      <c r="F131" s="230">
        <v>13.571427999999999</v>
      </c>
      <c r="G131" s="155">
        <v>-13.571</v>
      </c>
      <c r="H131" s="78">
        <f t="shared" si="9"/>
        <v>4.2799999999942884E-4</v>
      </c>
      <c r="I131" s="149"/>
      <c r="J131" s="78">
        <f t="shared" si="10"/>
        <v>4.2799999999942884E-4</v>
      </c>
      <c r="K131" s="142">
        <f t="shared" si="11"/>
        <v>0</v>
      </c>
      <c r="L131" s="127" t="s">
        <v>19</v>
      </c>
      <c r="M131" s="78">
        <f t="shared" si="12"/>
        <v>13.571427999999999</v>
      </c>
      <c r="N131" s="78">
        <f t="shared" si="13"/>
        <v>-13.571</v>
      </c>
      <c r="O131" s="78">
        <f t="shared" si="14"/>
        <v>4.2799999999942884E-4</v>
      </c>
      <c r="P131" s="78">
        <f t="shared" si="15"/>
        <v>0</v>
      </c>
      <c r="Q131" s="78">
        <f t="shared" si="16"/>
        <v>4.2799999999942884E-4</v>
      </c>
      <c r="R131" s="143">
        <f t="shared" si="17"/>
        <v>0</v>
      </c>
    </row>
    <row r="132" spans="1:18">
      <c r="A132" s="129">
        <v>118</v>
      </c>
      <c r="B132" s="108" t="s">
        <v>30</v>
      </c>
      <c r="C132" s="108" t="s">
        <v>25</v>
      </c>
      <c r="D132" s="235" t="s">
        <v>139</v>
      </c>
      <c r="E132" s="238">
        <v>922445</v>
      </c>
      <c r="F132" s="230">
        <v>13.571427999999999</v>
      </c>
      <c r="G132" s="155">
        <v>-13.571</v>
      </c>
      <c r="H132" s="78">
        <f t="shared" si="9"/>
        <v>4.2799999999942884E-4</v>
      </c>
      <c r="I132" s="149"/>
      <c r="J132" s="78">
        <f t="shared" si="10"/>
        <v>4.2799999999942884E-4</v>
      </c>
      <c r="K132" s="142">
        <f t="shared" si="11"/>
        <v>0</v>
      </c>
      <c r="L132" s="127" t="s">
        <v>19</v>
      </c>
      <c r="M132" s="78">
        <f t="shared" si="12"/>
        <v>13.571427999999999</v>
      </c>
      <c r="N132" s="78">
        <f t="shared" si="13"/>
        <v>-13.571</v>
      </c>
      <c r="O132" s="78">
        <f t="shared" si="14"/>
        <v>4.2799999999942884E-4</v>
      </c>
      <c r="P132" s="78">
        <f t="shared" si="15"/>
        <v>0</v>
      </c>
      <c r="Q132" s="78">
        <f t="shared" si="16"/>
        <v>4.2799999999942884E-4</v>
      </c>
      <c r="R132" s="143">
        <f t="shared" si="17"/>
        <v>0</v>
      </c>
    </row>
    <row r="133" spans="1:18" s="175" customFormat="1">
      <c r="A133" s="129">
        <v>119</v>
      </c>
      <c r="B133" s="108" t="s">
        <v>30</v>
      </c>
      <c r="C133" s="108" t="s">
        <v>25</v>
      </c>
      <c r="D133" s="235" t="s">
        <v>426</v>
      </c>
      <c r="E133" s="238">
        <v>699750</v>
      </c>
      <c r="F133" s="230">
        <v>13.571427999999999</v>
      </c>
      <c r="G133" s="155">
        <v>-13.571</v>
      </c>
      <c r="H133" s="155">
        <f t="shared" si="9"/>
        <v>4.2799999999942884E-4</v>
      </c>
      <c r="I133" s="149"/>
      <c r="J133" s="155">
        <f t="shared" si="10"/>
        <v>4.2799999999942884E-4</v>
      </c>
      <c r="K133" s="177">
        <f t="shared" si="11"/>
        <v>0</v>
      </c>
      <c r="L133" s="178" t="s">
        <v>19</v>
      </c>
      <c r="M133" s="155">
        <f t="shared" si="12"/>
        <v>13.571427999999999</v>
      </c>
      <c r="N133" s="155">
        <f t="shared" si="13"/>
        <v>-13.571</v>
      </c>
      <c r="O133" s="155">
        <f t="shared" si="14"/>
        <v>4.2799999999942884E-4</v>
      </c>
      <c r="P133" s="155">
        <f t="shared" si="15"/>
        <v>0</v>
      </c>
      <c r="Q133" s="155">
        <f t="shared" si="16"/>
        <v>4.2799999999942884E-4</v>
      </c>
      <c r="R133" s="179">
        <f t="shared" si="17"/>
        <v>0</v>
      </c>
    </row>
    <row r="134" spans="1:18">
      <c r="A134" s="129">
        <v>120</v>
      </c>
      <c r="B134" s="108" t="s">
        <v>30</v>
      </c>
      <c r="C134" s="108" t="s">
        <v>25</v>
      </c>
      <c r="D134" s="235" t="s">
        <v>117</v>
      </c>
      <c r="E134" s="238">
        <v>963230</v>
      </c>
      <c r="F134" s="230">
        <v>13.571427999999999</v>
      </c>
      <c r="G134" s="155">
        <v>-13.566000000000001</v>
      </c>
      <c r="H134" s="78">
        <f t="shared" si="9"/>
        <v>5.4279999999984341E-3</v>
      </c>
      <c r="I134" s="149"/>
      <c r="J134" s="78">
        <f t="shared" si="10"/>
        <v>5.4279999999984341E-3</v>
      </c>
      <c r="K134" s="142">
        <f t="shared" si="11"/>
        <v>0</v>
      </c>
      <c r="L134" s="127" t="s">
        <v>19</v>
      </c>
      <c r="M134" s="78">
        <f t="shared" si="12"/>
        <v>13.571427999999999</v>
      </c>
      <c r="N134" s="78">
        <f t="shared" si="13"/>
        <v>-13.566000000000001</v>
      </c>
      <c r="O134" s="78">
        <f t="shared" si="14"/>
        <v>5.4279999999984341E-3</v>
      </c>
      <c r="P134" s="78">
        <f t="shared" si="15"/>
        <v>0</v>
      </c>
      <c r="Q134" s="78">
        <f t="shared" si="16"/>
        <v>5.4279999999984341E-3</v>
      </c>
      <c r="R134" s="143">
        <f t="shared" si="17"/>
        <v>0</v>
      </c>
    </row>
    <row r="135" spans="1:18">
      <c r="A135" s="129">
        <v>121</v>
      </c>
      <c r="B135" s="108" t="s">
        <v>30</v>
      </c>
      <c r="C135" s="108" t="s">
        <v>25</v>
      </c>
      <c r="D135" s="235" t="s">
        <v>148</v>
      </c>
      <c r="E135" s="238">
        <v>900780</v>
      </c>
      <c r="F135" s="230">
        <v>13.571427999999999</v>
      </c>
      <c r="G135" s="155">
        <v>-13.571</v>
      </c>
      <c r="H135" s="78">
        <f t="shared" si="9"/>
        <v>4.2799999999942884E-4</v>
      </c>
      <c r="I135" s="149"/>
      <c r="J135" s="78">
        <f t="shared" si="10"/>
        <v>4.2799999999942884E-4</v>
      </c>
      <c r="K135" s="142">
        <f t="shared" si="11"/>
        <v>0</v>
      </c>
      <c r="L135" s="127" t="s">
        <v>19</v>
      </c>
      <c r="M135" s="78">
        <f t="shared" si="12"/>
        <v>13.571427999999999</v>
      </c>
      <c r="N135" s="78">
        <f t="shared" si="13"/>
        <v>-13.571</v>
      </c>
      <c r="O135" s="78">
        <f t="shared" si="14"/>
        <v>4.2799999999942884E-4</v>
      </c>
      <c r="P135" s="78">
        <f t="shared" si="15"/>
        <v>0</v>
      </c>
      <c r="Q135" s="78">
        <f t="shared" si="16"/>
        <v>4.2799999999942884E-4</v>
      </c>
      <c r="R135" s="143">
        <f t="shared" si="17"/>
        <v>0</v>
      </c>
    </row>
    <row r="136" spans="1:18">
      <c r="A136" s="129">
        <v>122</v>
      </c>
      <c r="B136" s="108" t="s">
        <v>30</v>
      </c>
      <c r="C136" s="108" t="s">
        <v>25</v>
      </c>
      <c r="D136" s="235" t="s">
        <v>133</v>
      </c>
      <c r="E136" s="238">
        <v>964393</v>
      </c>
      <c r="F136" s="230">
        <v>13.571427999999999</v>
      </c>
      <c r="G136" s="155">
        <v>-13.571</v>
      </c>
      <c r="H136" s="78">
        <f t="shared" si="9"/>
        <v>4.2799999999942884E-4</v>
      </c>
      <c r="I136" s="149"/>
      <c r="J136" s="78">
        <f t="shared" si="10"/>
        <v>4.2799999999942884E-4</v>
      </c>
      <c r="K136" s="142">
        <f t="shared" si="11"/>
        <v>0</v>
      </c>
      <c r="L136" s="127" t="s">
        <v>19</v>
      </c>
      <c r="M136" s="78">
        <f t="shared" si="12"/>
        <v>13.571427999999999</v>
      </c>
      <c r="N136" s="78">
        <f t="shared" si="13"/>
        <v>-13.571</v>
      </c>
      <c r="O136" s="78">
        <f t="shared" si="14"/>
        <v>4.2799999999942884E-4</v>
      </c>
      <c r="P136" s="78">
        <f t="shared" si="15"/>
        <v>0</v>
      </c>
      <c r="Q136" s="78">
        <f t="shared" si="16"/>
        <v>4.2799999999942884E-4</v>
      </c>
      <c r="R136" s="143">
        <f t="shared" si="17"/>
        <v>0</v>
      </c>
    </row>
    <row r="137" spans="1:18">
      <c r="A137" s="129">
        <v>123</v>
      </c>
      <c r="B137" s="108" t="s">
        <v>30</v>
      </c>
      <c r="C137" s="108" t="s">
        <v>25</v>
      </c>
      <c r="D137" s="235" t="s">
        <v>128</v>
      </c>
      <c r="E137" s="238">
        <v>15714</v>
      </c>
      <c r="F137" s="230">
        <v>13.571427999999999</v>
      </c>
      <c r="G137" s="155">
        <v>-6.7850000000000001</v>
      </c>
      <c r="H137" s="78">
        <f t="shared" si="9"/>
        <v>6.786427999999999</v>
      </c>
      <c r="I137" s="149"/>
      <c r="J137" s="78">
        <f t="shared" si="10"/>
        <v>6.786427999999999</v>
      </c>
      <c r="K137" s="142">
        <f t="shared" si="11"/>
        <v>0</v>
      </c>
      <c r="L137" s="127" t="s">
        <v>19</v>
      </c>
      <c r="M137" s="78">
        <f t="shared" si="12"/>
        <v>13.571427999999999</v>
      </c>
      <c r="N137" s="78">
        <f t="shared" si="13"/>
        <v>-6.7850000000000001</v>
      </c>
      <c r="O137" s="78">
        <f t="shared" si="14"/>
        <v>6.786427999999999</v>
      </c>
      <c r="P137" s="78">
        <f t="shared" si="15"/>
        <v>0</v>
      </c>
      <c r="Q137" s="78">
        <f t="shared" si="16"/>
        <v>6.786427999999999</v>
      </c>
      <c r="R137" s="143">
        <f t="shared" si="17"/>
        <v>0</v>
      </c>
    </row>
    <row r="138" spans="1:18">
      <c r="A138" s="129">
        <v>124</v>
      </c>
      <c r="B138" s="108" t="s">
        <v>30</v>
      </c>
      <c r="C138" s="108" t="s">
        <v>25</v>
      </c>
      <c r="D138" s="235" t="s">
        <v>112</v>
      </c>
      <c r="E138" s="238">
        <v>964164</v>
      </c>
      <c r="F138" s="230">
        <v>13.571427999999999</v>
      </c>
      <c r="G138" s="155">
        <v>-13.571</v>
      </c>
      <c r="H138" s="78">
        <f t="shared" si="9"/>
        <v>4.2799999999942884E-4</v>
      </c>
      <c r="I138" s="149"/>
      <c r="J138" s="78">
        <f t="shared" si="10"/>
        <v>4.2799999999942884E-4</v>
      </c>
      <c r="K138" s="142">
        <f t="shared" si="11"/>
        <v>0</v>
      </c>
      <c r="L138" s="127" t="s">
        <v>19</v>
      </c>
      <c r="M138" s="78">
        <f t="shared" si="12"/>
        <v>13.571427999999999</v>
      </c>
      <c r="N138" s="78">
        <f t="shared" si="13"/>
        <v>-13.571</v>
      </c>
      <c r="O138" s="78">
        <f t="shared" si="14"/>
        <v>4.2799999999942884E-4</v>
      </c>
      <c r="P138" s="78">
        <f t="shared" si="15"/>
        <v>0</v>
      </c>
      <c r="Q138" s="78">
        <f t="shared" si="16"/>
        <v>4.2799999999942884E-4</v>
      </c>
      <c r="R138" s="143">
        <f t="shared" si="17"/>
        <v>0</v>
      </c>
    </row>
    <row r="139" spans="1:18">
      <c r="A139" s="129">
        <v>125</v>
      </c>
      <c r="B139" s="108" t="s">
        <v>30</v>
      </c>
      <c r="C139" s="108" t="s">
        <v>25</v>
      </c>
      <c r="D139" s="235" t="s">
        <v>113</v>
      </c>
      <c r="E139" s="238">
        <v>964165</v>
      </c>
      <c r="F139" s="230">
        <v>13.571427999999999</v>
      </c>
      <c r="G139" s="155">
        <v>-13.571</v>
      </c>
      <c r="H139" s="78">
        <f t="shared" si="9"/>
        <v>4.2799999999942884E-4</v>
      </c>
      <c r="I139" s="149"/>
      <c r="J139" s="78">
        <f t="shared" si="10"/>
        <v>4.2799999999942884E-4</v>
      </c>
      <c r="K139" s="142">
        <f t="shared" si="11"/>
        <v>0</v>
      </c>
      <c r="L139" s="127" t="s">
        <v>19</v>
      </c>
      <c r="M139" s="78">
        <f t="shared" si="12"/>
        <v>13.571427999999999</v>
      </c>
      <c r="N139" s="78">
        <f t="shared" si="13"/>
        <v>-13.571</v>
      </c>
      <c r="O139" s="78">
        <f t="shared" si="14"/>
        <v>4.2799999999942884E-4</v>
      </c>
      <c r="P139" s="78">
        <f t="shared" si="15"/>
        <v>0</v>
      </c>
      <c r="Q139" s="78">
        <f t="shared" si="16"/>
        <v>4.2799999999942884E-4</v>
      </c>
      <c r="R139" s="143">
        <f t="shared" si="17"/>
        <v>0</v>
      </c>
    </row>
    <row r="140" spans="1:18">
      <c r="A140" s="129">
        <v>126</v>
      </c>
      <c r="B140" s="108" t="s">
        <v>30</v>
      </c>
      <c r="C140" s="108" t="s">
        <v>25</v>
      </c>
      <c r="D140" s="235" t="s">
        <v>150</v>
      </c>
      <c r="E140" s="238">
        <v>951031</v>
      </c>
      <c r="F140" s="230">
        <v>13.571427999999999</v>
      </c>
      <c r="G140" s="155">
        <v>-13.571</v>
      </c>
      <c r="H140" s="78">
        <f>+F140+G140</f>
        <v>4.2799999999942884E-4</v>
      </c>
      <c r="I140" s="80"/>
      <c r="J140" s="78">
        <f t="shared" si="10"/>
        <v>4.2799999999942884E-4</v>
      </c>
      <c r="K140" s="142">
        <f t="shared" si="11"/>
        <v>0</v>
      </c>
      <c r="L140" s="127" t="s">
        <v>19</v>
      </c>
      <c r="M140" s="78">
        <f t="shared" si="12"/>
        <v>13.571427999999999</v>
      </c>
      <c r="N140" s="78">
        <f t="shared" si="13"/>
        <v>-13.571</v>
      </c>
      <c r="O140" s="78">
        <f t="shared" si="14"/>
        <v>4.2799999999942884E-4</v>
      </c>
      <c r="P140" s="78">
        <f t="shared" si="15"/>
        <v>0</v>
      </c>
      <c r="Q140" s="78">
        <f t="shared" si="16"/>
        <v>4.2799999999942884E-4</v>
      </c>
      <c r="R140" s="143">
        <f t="shared" si="17"/>
        <v>0</v>
      </c>
    </row>
    <row r="141" spans="1:18">
      <c r="A141" s="307" t="s">
        <v>160</v>
      </c>
      <c r="B141" s="308"/>
      <c r="C141" s="308"/>
      <c r="D141" s="308"/>
      <c r="E141" s="309"/>
      <c r="F141" s="257">
        <f>SUM(F15:F140)</f>
        <v>1709.9999279999977</v>
      </c>
      <c r="G141" s="130">
        <f>SUM(G15:G140)</f>
        <v>-1684.3459999999977</v>
      </c>
      <c r="H141" s="130">
        <f>+F141+G141</f>
        <v>25.653927999999951</v>
      </c>
      <c r="I141" s="130">
        <f>SUM(I15:I140)</f>
        <v>0</v>
      </c>
      <c r="J141" s="130">
        <f t="shared" si="10"/>
        <v>25.653927999999951</v>
      </c>
      <c r="K141" s="131">
        <f t="shared" si="11"/>
        <v>0</v>
      </c>
      <c r="L141" s="132" t="s">
        <v>19</v>
      </c>
      <c r="M141" s="130">
        <f t="shared" si="12"/>
        <v>1709.9999279999977</v>
      </c>
      <c r="N141" s="130">
        <f>+G141</f>
        <v>-1684.3459999999977</v>
      </c>
      <c r="O141" s="130">
        <f>+M141+N141</f>
        <v>25.653927999999951</v>
      </c>
      <c r="P141" s="130">
        <f>SUM(P15:P140)</f>
        <v>0</v>
      </c>
      <c r="Q141" s="130">
        <f>+O141-P141</f>
        <v>25.653927999999951</v>
      </c>
      <c r="R141" s="131">
        <f>+P141/O141</f>
        <v>0</v>
      </c>
    </row>
    <row r="143" spans="1:18">
      <c r="N143" s="15"/>
      <c r="P143" s="15"/>
    </row>
    <row r="145" spans="2:11" s="16" customFormat="1">
      <c r="B145" s="22" t="s">
        <v>152</v>
      </c>
      <c r="C145" s="22" t="s">
        <v>153</v>
      </c>
      <c r="D145" s="22" t="s">
        <v>154</v>
      </c>
      <c r="E145" s="22" t="s">
        <v>2</v>
      </c>
      <c r="F145" s="22" t="s">
        <v>3</v>
      </c>
      <c r="G145" s="22" t="s">
        <v>155</v>
      </c>
      <c r="H145" s="22" t="s">
        <v>156</v>
      </c>
      <c r="I145" s="22" t="s">
        <v>37</v>
      </c>
    </row>
    <row r="146" spans="2:11">
      <c r="B146" s="23" t="s">
        <v>29</v>
      </c>
      <c r="C146" s="23" t="s">
        <v>25</v>
      </c>
      <c r="D146" s="20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949.99995999999942</v>
      </c>
      <c r="E146" s="20">
        <f>SUM(G15:G84)</f>
        <v>-938.96000000000117</v>
      </c>
      <c r="F146" s="20">
        <f>+D146+E146</f>
        <v>11.039959999998246</v>
      </c>
      <c r="G146" s="18">
        <f>SUM(I15:I84)</f>
        <v>0</v>
      </c>
      <c r="H146" s="20">
        <f>+F146-G146</f>
        <v>11.039959999998246</v>
      </c>
      <c r="I146" s="21">
        <f>+G146/F146</f>
        <v>0</v>
      </c>
      <c r="K146" s="15"/>
    </row>
    <row r="147" spans="2:11">
      <c r="B147" s="23" t="s">
        <v>30</v>
      </c>
      <c r="C147" s="23" t="s">
        <v>25</v>
      </c>
      <c r="D147" s="20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759.99996799999985</v>
      </c>
      <c r="E147" s="18">
        <f>SUM(G85:G140)</f>
        <v>-745.38600000000076</v>
      </c>
      <c r="F147" s="20">
        <f>+D147+E147</f>
        <v>14.61396799999909</v>
      </c>
      <c r="G147" s="18">
        <f>+I85+I86+I87+I88+I89+I90+I91+I92+I93+I94+I95+I96+I97+I98+I99+I100+I101+I102+I103+I104+I105+I106+I107+I108+I109+I110+I111+I112+I113+I114+I115+I116+I122+I123+I124+I125+I126+I127+I128+I129+I130+I131+I132+I133+I134+I135+I136+I137+I138+I139+IH145117+I118+I119+I120+I121</f>
        <v>0</v>
      </c>
      <c r="H147" s="20">
        <f>+F147-G147</f>
        <v>14.61396799999909</v>
      </c>
      <c r="I147" s="21">
        <f>+G147/F147</f>
        <v>0</v>
      </c>
      <c r="K147" s="15"/>
    </row>
    <row r="148" spans="2:11">
      <c r="B148" s="300" t="s">
        <v>157</v>
      </c>
      <c r="C148" s="301"/>
      <c r="D148" s="28">
        <f>SUM(D146:D147)</f>
        <v>1709.9999279999993</v>
      </c>
      <c r="E148" s="28">
        <f>SUM(E146:E147)</f>
        <v>-1684.3460000000018</v>
      </c>
      <c r="F148" s="28">
        <f>+D148+E148</f>
        <v>25.65392799999745</v>
      </c>
      <c r="G148" s="28">
        <f>SUM(G146:G147)</f>
        <v>0</v>
      </c>
      <c r="H148" s="28">
        <f>+F148-G148</f>
        <v>25.65392799999745</v>
      </c>
      <c r="I148" s="24">
        <f>+G148/F148</f>
        <v>0</v>
      </c>
      <c r="K148" s="19"/>
    </row>
  </sheetData>
  <autoFilter ref="A14:AV141"/>
  <mergeCells count="11">
    <mergeCell ref="B4:R4"/>
    <mergeCell ref="B2:R2"/>
    <mergeCell ref="B3:R3"/>
    <mergeCell ref="M13:R13"/>
    <mergeCell ref="A141:E141"/>
    <mergeCell ref="B148:C148"/>
    <mergeCell ref="D6:E6"/>
    <mergeCell ref="B7:B9"/>
    <mergeCell ref="D7:E7"/>
    <mergeCell ref="D8:E8"/>
    <mergeCell ref="D9:E9"/>
  </mergeCells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0"/>
  <sheetViews>
    <sheetView showGridLines="0" workbookViewId="0">
      <selection activeCell="J38" sqref="J38"/>
    </sheetView>
  </sheetViews>
  <sheetFormatPr baseColWidth="10" defaultRowHeight="15"/>
  <cols>
    <col min="2" max="2" width="14.42578125" customWidth="1"/>
    <col min="3" max="3" width="28.85546875" customWidth="1"/>
    <col min="4" max="4" width="16" customWidth="1"/>
    <col min="5" max="5" width="15" customWidth="1"/>
    <col min="8" max="8" width="15" customWidth="1"/>
    <col min="9" max="9" width="11.85546875" customWidth="1"/>
  </cols>
  <sheetData>
    <row r="1" spans="2:9" ht="15.75" thickBot="1"/>
    <row r="2" spans="2:9" ht="18.75">
      <c r="B2" s="310" t="s">
        <v>287</v>
      </c>
      <c r="C2" s="311"/>
      <c r="D2" s="311"/>
      <c r="E2" s="311"/>
      <c r="F2" s="311"/>
      <c r="G2" s="311"/>
      <c r="H2" s="311"/>
      <c r="I2" s="312"/>
    </row>
    <row r="3" spans="2:9" ht="19.5" thickBot="1">
      <c r="B3" s="297">
        <f>+'Resumen Cuota Global'!B4</f>
        <v>45005</v>
      </c>
      <c r="C3" s="298"/>
      <c r="D3" s="298"/>
      <c r="E3" s="298"/>
      <c r="F3" s="298"/>
      <c r="G3" s="298"/>
      <c r="H3" s="298"/>
      <c r="I3" s="299"/>
    </row>
    <row r="4" spans="2:9">
      <c r="B4" s="284" t="s">
        <v>31</v>
      </c>
      <c r="C4" s="284"/>
      <c r="D4" s="284"/>
      <c r="E4" s="284"/>
      <c r="F4" s="284"/>
      <c r="G4" s="284"/>
      <c r="H4" s="284"/>
      <c r="I4" s="284"/>
    </row>
    <row r="8" spans="2:9">
      <c r="B8" s="27" t="s">
        <v>286</v>
      </c>
      <c r="C8" s="27" t="s">
        <v>285</v>
      </c>
      <c r="D8" s="27" t="s">
        <v>412</v>
      </c>
      <c r="E8" s="27" t="s">
        <v>23</v>
      </c>
      <c r="F8" s="27" t="s">
        <v>4</v>
      </c>
      <c r="G8" s="27" t="s">
        <v>5</v>
      </c>
      <c r="H8" s="27" t="s">
        <v>163</v>
      </c>
      <c r="I8" s="27" t="s">
        <v>18</v>
      </c>
    </row>
    <row r="9" spans="2:9">
      <c r="B9" s="67"/>
      <c r="C9" s="67"/>
      <c r="D9" s="67"/>
      <c r="E9" s="67"/>
      <c r="F9" s="67"/>
      <c r="G9" s="67">
        <f t="shared" ref="G9" si="0">+E9-F9</f>
        <v>0</v>
      </c>
      <c r="H9" s="99" t="e">
        <f>+F9/E9</f>
        <v>#DIV/0!</v>
      </c>
      <c r="I9" s="67" t="s">
        <v>19</v>
      </c>
    </row>
    <row r="10" spans="2:9">
      <c r="B10" s="313" t="s">
        <v>28</v>
      </c>
      <c r="C10" s="314"/>
      <c r="D10" s="315"/>
      <c r="E10" s="98">
        <f>SUM(E9:E9)</f>
        <v>0</v>
      </c>
      <c r="F10" s="98">
        <f>SUM(F9:F9)</f>
        <v>0</v>
      </c>
      <c r="G10" s="98">
        <f>+E10-F10</f>
        <v>0</v>
      </c>
      <c r="H10" s="100" t="e">
        <f>+F10/E10</f>
        <v>#DIV/0!</v>
      </c>
      <c r="I10" s="67" t="s">
        <v>19</v>
      </c>
    </row>
  </sheetData>
  <mergeCells count="4">
    <mergeCell ref="B4:I4"/>
    <mergeCell ref="B2:I2"/>
    <mergeCell ref="B3:I3"/>
    <mergeCell ref="B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J74"/>
  <sheetViews>
    <sheetView showGridLines="0" zoomScaleNormal="100" workbookViewId="0">
      <selection activeCell="H33" sqref="H33"/>
    </sheetView>
  </sheetViews>
  <sheetFormatPr baseColWidth="10" defaultRowHeight="15"/>
  <cols>
    <col min="1" max="1" width="16.5703125" customWidth="1"/>
    <col min="2" max="2" width="11.5703125" bestFit="1" customWidth="1"/>
    <col min="3" max="3" width="16.140625" bestFit="1" customWidth="1"/>
    <col min="5" max="5" width="14.7109375" bestFit="1" customWidth="1"/>
    <col min="6" max="6" width="13.42578125" customWidth="1"/>
    <col min="7" max="7" width="11.5703125" customWidth="1"/>
    <col min="12" max="12" width="14.5703125" customWidth="1"/>
    <col min="14" max="14" width="11" customWidth="1"/>
    <col min="15" max="15" width="10" bestFit="1" customWidth="1"/>
    <col min="18" max="28" width="6.140625" customWidth="1"/>
    <col min="29" max="29" width="15" customWidth="1"/>
    <col min="30" max="33" width="6.140625" customWidth="1"/>
    <col min="34" max="34" width="6.28515625" customWidth="1"/>
    <col min="35" max="35" width="5.85546875" customWidth="1"/>
    <col min="36" max="36" width="25" customWidth="1"/>
  </cols>
  <sheetData>
    <row r="1" spans="2:16" ht="15.75" thickBot="1"/>
    <row r="2" spans="2:16" ht="18.75">
      <c r="B2" s="288" t="s">
        <v>417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</row>
    <row r="3" spans="2:16" ht="19.5" thickBot="1">
      <c r="B3" s="297">
        <f>+'Merluza del sur Artesanal X'!B3</f>
        <v>45005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</row>
    <row r="4" spans="2:16" ht="15.75">
      <c r="B4" s="294" t="s">
        <v>31</v>
      </c>
      <c r="C4" s="294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2:16" ht="15.75">
      <c r="B5" s="287" t="s">
        <v>179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2:16">
      <c r="K6" s="338" t="s">
        <v>159</v>
      </c>
      <c r="L6" s="338"/>
      <c r="M6" s="338"/>
      <c r="N6" s="338"/>
      <c r="O6" s="338"/>
      <c r="P6" s="338"/>
    </row>
    <row r="7" spans="2:16" ht="30">
      <c r="B7" s="29" t="s">
        <v>16</v>
      </c>
      <c r="C7" s="29" t="s">
        <v>181</v>
      </c>
      <c r="D7" s="29" t="s">
        <v>162</v>
      </c>
      <c r="E7" s="29" t="s">
        <v>23</v>
      </c>
      <c r="F7" s="29" t="s">
        <v>2</v>
      </c>
      <c r="G7" s="29" t="s">
        <v>3</v>
      </c>
      <c r="H7" s="29" t="s">
        <v>4</v>
      </c>
      <c r="I7" s="29" t="s">
        <v>5</v>
      </c>
      <c r="J7" s="29" t="s">
        <v>182</v>
      </c>
      <c r="K7" s="29" t="s">
        <v>23</v>
      </c>
      <c r="L7" s="29" t="s">
        <v>2</v>
      </c>
      <c r="M7" s="29" t="s">
        <v>3</v>
      </c>
      <c r="N7" s="29" t="s">
        <v>4</v>
      </c>
      <c r="O7" s="29" t="s">
        <v>5</v>
      </c>
      <c r="P7" s="29" t="s">
        <v>182</v>
      </c>
    </row>
    <row r="8" spans="2:16" ht="15" customHeight="1">
      <c r="B8" s="340" t="s">
        <v>277</v>
      </c>
      <c r="C8" s="335" t="s">
        <v>183</v>
      </c>
      <c r="D8" s="144" t="s">
        <v>189</v>
      </c>
      <c r="E8" s="80">
        <v>258.49696</v>
      </c>
      <c r="F8" s="78">
        <f>858.476+512.409+288+94.997+339.204+282.706+424.055+154.483+67.855+95.415+122.654+27.142</f>
        <v>3267.3960000000002</v>
      </c>
      <c r="G8" s="78">
        <f>+E8+F8</f>
        <v>3525.8929600000001</v>
      </c>
      <c r="H8" s="149"/>
      <c r="I8" s="78">
        <f>+G8-H8</f>
        <v>3525.8929600000001</v>
      </c>
      <c r="J8" s="79">
        <f>+H8/G8</f>
        <v>0</v>
      </c>
      <c r="K8" s="330">
        <f>+E8+E9</f>
        <v>738.69637</v>
      </c>
      <c r="L8" s="330">
        <f>+F8+F9</f>
        <v>3267.3960000000002</v>
      </c>
      <c r="M8" s="330">
        <f>+K8+L8</f>
        <v>4006.0923700000003</v>
      </c>
      <c r="N8" s="330">
        <f>+H8+H9</f>
        <v>0</v>
      </c>
      <c r="O8" s="330">
        <f>+M8-N8</f>
        <v>4006.0923700000003</v>
      </c>
      <c r="P8" s="333">
        <f>+N8/M8</f>
        <v>0</v>
      </c>
    </row>
    <row r="9" spans="2:16">
      <c r="B9" s="341"/>
      <c r="C9" s="335"/>
      <c r="D9" s="144" t="s">
        <v>188</v>
      </c>
      <c r="E9" s="80">
        <v>480.19941</v>
      </c>
      <c r="F9" s="78"/>
      <c r="G9" s="78">
        <f>+I8+E9+F9</f>
        <v>4006.0923700000003</v>
      </c>
      <c r="H9" s="159"/>
      <c r="I9" s="78">
        <f t="shared" ref="I9:I21" si="0">+G9-H9</f>
        <v>4006.0923700000003</v>
      </c>
      <c r="J9" s="79">
        <f t="shared" ref="J9:J21" si="1">+H9/G9</f>
        <v>0</v>
      </c>
      <c r="K9" s="336"/>
      <c r="L9" s="336"/>
      <c r="M9" s="336"/>
      <c r="N9" s="336"/>
      <c r="O9" s="336"/>
      <c r="P9" s="334"/>
    </row>
    <row r="10" spans="2:16">
      <c r="B10" s="341"/>
      <c r="C10" s="335" t="s">
        <v>184</v>
      </c>
      <c r="D10" s="144" t="s">
        <v>189</v>
      </c>
      <c r="E10" s="80">
        <v>258.10417999999999</v>
      </c>
      <c r="F10" s="78">
        <f>242+270.101+49.264+34.674+180.382+11.935+152.2+83.7+26.571+95</f>
        <v>1145.827</v>
      </c>
      <c r="G10" s="78">
        <f>+E10+F10</f>
        <v>1403.93118</v>
      </c>
      <c r="H10" s="155">
        <v>205.37259</v>
      </c>
      <c r="I10" s="78">
        <f t="shared" si="0"/>
        <v>1198.5585900000001</v>
      </c>
      <c r="J10" s="81">
        <f t="shared" si="1"/>
        <v>0.14628394391810573</v>
      </c>
      <c r="K10" s="330">
        <f>+E10+E11</f>
        <v>737.57393999999999</v>
      </c>
      <c r="L10" s="330">
        <f>+F10+F11</f>
        <v>1145.827</v>
      </c>
      <c r="M10" s="330">
        <f t="shared" ref="M10" si="2">+K10+L10</f>
        <v>1883.40094</v>
      </c>
      <c r="N10" s="330">
        <f t="shared" ref="N10" si="3">+H10+H11</f>
        <v>205.37259</v>
      </c>
      <c r="O10" s="330">
        <f t="shared" ref="O10" si="4">+M10-N10</f>
        <v>1678.02835</v>
      </c>
      <c r="P10" s="333">
        <f t="shared" ref="P10" si="5">+N10/M10</f>
        <v>0.10904347854897004</v>
      </c>
    </row>
    <row r="11" spans="2:16">
      <c r="B11" s="341"/>
      <c r="C11" s="335"/>
      <c r="D11" s="144" t="s">
        <v>188</v>
      </c>
      <c r="E11" s="80">
        <v>479.46976000000001</v>
      </c>
      <c r="F11" s="78"/>
      <c r="G11" s="78">
        <f>+I10+E11+F11</f>
        <v>1678.02835</v>
      </c>
      <c r="H11" s="159"/>
      <c r="I11" s="78">
        <f t="shared" si="0"/>
        <v>1678.02835</v>
      </c>
      <c r="J11" s="81">
        <f t="shared" si="1"/>
        <v>0</v>
      </c>
      <c r="K11" s="336"/>
      <c r="L11" s="336"/>
      <c r="M11" s="336"/>
      <c r="N11" s="336"/>
      <c r="O11" s="336"/>
      <c r="P11" s="334"/>
    </row>
    <row r="12" spans="2:16">
      <c r="B12" s="341"/>
      <c r="C12" s="324" t="s">
        <v>282</v>
      </c>
      <c r="D12" s="144" t="s">
        <v>189</v>
      </c>
      <c r="E12" s="80">
        <v>321.29122000000001</v>
      </c>
      <c r="F12" s="78"/>
      <c r="G12" s="78">
        <f>+E12+F12</f>
        <v>321.29122000000001</v>
      </c>
      <c r="H12" s="149">
        <v>76.472999999999999</v>
      </c>
      <c r="I12" s="78">
        <f t="shared" si="0"/>
        <v>244.81822</v>
      </c>
      <c r="J12" s="79">
        <f t="shared" si="1"/>
        <v>0.23801770866941213</v>
      </c>
      <c r="K12" s="330">
        <f>+E12+E13</f>
        <v>918.14101000000005</v>
      </c>
      <c r="L12" s="330">
        <f t="shared" ref="L12" si="6">+F12+F13</f>
        <v>0</v>
      </c>
      <c r="M12" s="330">
        <f t="shared" ref="M12" si="7">+K12+L12</f>
        <v>918.14101000000005</v>
      </c>
      <c r="N12" s="330">
        <f t="shared" ref="N12" si="8">+H12+H13</f>
        <v>76.472999999999999</v>
      </c>
      <c r="O12" s="330">
        <f t="shared" ref="O12" si="9">+M12-N12</f>
        <v>841.66801000000009</v>
      </c>
      <c r="P12" s="333">
        <f t="shared" ref="P12" si="10">+N12/M12</f>
        <v>8.3291127579629615E-2</v>
      </c>
    </row>
    <row r="13" spans="2:16">
      <c r="B13" s="341"/>
      <c r="C13" s="324"/>
      <c r="D13" s="144" t="s">
        <v>188</v>
      </c>
      <c r="E13" s="80">
        <v>596.84978999999998</v>
      </c>
      <c r="F13" s="78"/>
      <c r="G13" s="78">
        <f>+I12+E13+F13</f>
        <v>841.66800999999998</v>
      </c>
      <c r="H13" s="159"/>
      <c r="I13" s="78">
        <f t="shared" si="0"/>
        <v>841.66800999999998</v>
      </c>
      <c r="J13" s="79">
        <f t="shared" si="1"/>
        <v>0</v>
      </c>
      <c r="K13" s="336"/>
      <c r="L13" s="336"/>
      <c r="M13" s="336"/>
      <c r="N13" s="336"/>
      <c r="O13" s="336"/>
      <c r="P13" s="334"/>
    </row>
    <row r="14" spans="2:16">
      <c r="B14" s="341"/>
      <c r="C14" s="335" t="s">
        <v>185</v>
      </c>
      <c r="D14" s="144" t="s">
        <v>189</v>
      </c>
      <c r="E14" s="78">
        <v>795.64701000000002</v>
      </c>
      <c r="F14" s="78">
        <f>101.7288+10.651+9.991+64.168+86.762</f>
        <v>273.30079999999998</v>
      </c>
      <c r="G14" s="78">
        <f>+E14+F14</f>
        <v>1068.9478100000001</v>
      </c>
      <c r="H14" s="155">
        <v>254.45357999999999</v>
      </c>
      <c r="I14" s="78">
        <f t="shared" si="0"/>
        <v>814.49423000000013</v>
      </c>
      <c r="J14" s="81">
        <f t="shared" si="1"/>
        <v>0.2380411631134732</v>
      </c>
      <c r="K14" s="330">
        <f>+E14+E15</f>
        <v>2273.6885000000002</v>
      </c>
      <c r="L14" s="330">
        <f>+F14+F15</f>
        <v>273.30079999999998</v>
      </c>
      <c r="M14" s="330">
        <f>+K14+L14</f>
        <v>2546.9893000000002</v>
      </c>
      <c r="N14" s="330">
        <f t="shared" ref="N14" si="11">+H14+H15</f>
        <v>254.45357999999999</v>
      </c>
      <c r="O14" s="330">
        <f t="shared" ref="O14" si="12">+M14-N14</f>
        <v>2292.5357200000003</v>
      </c>
      <c r="P14" s="333">
        <f t="shared" ref="P14" si="13">+N14/M14</f>
        <v>9.9903670580791193E-2</v>
      </c>
    </row>
    <row r="15" spans="2:16">
      <c r="B15" s="341"/>
      <c r="C15" s="335"/>
      <c r="D15" s="144" t="s">
        <v>188</v>
      </c>
      <c r="E15" s="106">
        <v>1478.0414900000001</v>
      </c>
      <c r="F15" s="78"/>
      <c r="G15" s="78">
        <f>+I14+E15+F15</f>
        <v>2292.5357200000003</v>
      </c>
      <c r="H15" s="159"/>
      <c r="I15" s="78">
        <f t="shared" si="0"/>
        <v>2292.5357200000003</v>
      </c>
      <c r="J15" s="81">
        <f t="shared" si="1"/>
        <v>0</v>
      </c>
      <c r="K15" s="336"/>
      <c r="L15" s="336"/>
      <c r="M15" s="336"/>
      <c r="N15" s="336"/>
      <c r="O15" s="336"/>
      <c r="P15" s="334"/>
    </row>
    <row r="16" spans="2:16">
      <c r="B16" s="341"/>
      <c r="C16" s="335" t="s">
        <v>186</v>
      </c>
      <c r="D16" s="144" t="s">
        <v>189</v>
      </c>
      <c r="E16" s="80">
        <v>7.4279999999999999E-2</v>
      </c>
      <c r="F16" s="78"/>
      <c r="G16" s="78">
        <f>+E16+F16</f>
        <v>7.4279999999999999E-2</v>
      </c>
      <c r="H16" s="149"/>
      <c r="I16" s="78">
        <f t="shared" si="0"/>
        <v>7.4279999999999999E-2</v>
      </c>
      <c r="J16" s="79">
        <f t="shared" si="1"/>
        <v>0</v>
      </c>
      <c r="K16" s="330">
        <f>+E16+E17</f>
        <v>0.21226</v>
      </c>
      <c r="L16" s="330">
        <f t="shared" ref="L16" si="14">+F16+F17</f>
        <v>0</v>
      </c>
      <c r="M16" s="330">
        <f t="shared" ref="M16" si="15">+K16+L16</f>
        <v>0.21226</v>
      </c>
      <c r="N16" s="330">
        <f t="shared" ref="N16" si="16">+H16+H17</f>
        <v>0</v>
      </c>
      <c r="O16" s="330">
        <f t="shared" ref="O16" si="17">+M16-N16</f>
        <v>0.21226</v>
      </c>
      <c r="P16" s="333">
        <f t="shared" ref="P16" si="18">+N16/M16</f>
        <v>0</v>
      </c>
    </row>
    <row r="17" spans="2:16">
      <c r="B17" s="341"/>
      <c r="C17" s="335"/>
      <c r="D17" s="144" t="s">
        <v>188</v>
      </c>
      <c r="E17" s="80">
        <v>0.13797999999999999</v>
      </c>
      <c r="F17" s="78"/>
      <c r="G17" s="78">
        <f>+I16+E17+F17</f>
        <v>0.21226</v>
      </c>
      <c r="H17" s="149"/>
      <c r="I17" s="78">
        <f t="shared" si="0"/>
        <v>0.21226</v>
      </c>
      <c r="J17" s="79">
        <f t="shared" si="1"/>
        <v>0</v>
      </c>
      <c r="K17" s="336"/>
      <c r="L17" s="336"/>
      <c r="M17" s="336"/>
      <c r="N17" s="336"/>
      <c r="O17" s="336"/>
      <c r="P17" s="334"/>
    </row>
    <row r="18" spans="2:16">
      <c r="B18" s="341"/>
      <c r="C18" s="335" t="s">
        <v>187</v>
      </c>
      <c r="D18" s="144" t="s">
        <v>189</v>
      </c>
      <c r="E18" s="80">
        <v>7.0470000000000005E-2</v>
      </c>
      <c r="F18" s="78"/>
      <c r="G18" s="78">
        <f>+E18+F18</f>
        <v>7.0470000000000005E-2</v>
      </c>
      <c r="H18" s="149"/>
      <c r="I18" s="78">
        <f t="shared" si="0"/>
        <v>7.0470000000000005E-2</v>
      </c>
      <c r="J18" s="79">
        <f t="shared" si="1"/>
        <v>0</v>
      </c>
      <c r="K18" s="330">
        <f>+E18+E19</f>
        <v>0.20136999999999999</v>
      </c>
      <c r="L18" s="330">
        <f t="shared" ref="L18" si="19">+F18+F19</f>
        <v>0</v>
      </c>
      <c r="M18" s="330">
        <f t="shared" ref="M18" si="20">+K18+L18</f>
        <v>0.20136999999999999</v>
      </c>
      <c r="N18" s="330">
        <f t="shared" ref="N18" si="21">+H18+H19</f>
        <v>0</v>
      </c>
      <c r="O18" s="330">
        <f t="shared" ref="O18" si="22">+M18-N18</f>
        <v>0.20136999999999999</v>
      </c>
      <c r="P18" s="333">
        <f t="shared" ref="P18" si="23">+N18/M18</f>
        <v>0</v>
      </c>
    </row>
    <row r="19" spans="2:16">
      <c r="B19" s="341"/>
      <c r="C19" s="335"/>
      <c r="D19" s="144" t="s">
        <v>188</v>
      </c>
      <c r="E19" s="80">
        <v>0.13089999999999999</v>
      </c>
      <c r="F19" s="78"/>
      <c r="G19" s="78">
        <f>+I18+E19+F19</f>
        <v>0.20136999999999999</v>
      </c>
      <c r="H19" s="149"/>
      <c r="I19" s="78">
        <f t="shared" si="0"/>
        <v>0.20136999999999999</v>
      </c>
      <c r="J19" s="79">
        <f t="shared" si="1"/>
        <v>0</v>
      </c>
      <c r="K19" s="336"/>
      <c r="L19" s="336"/>
      <c r="M19" s="336"/>
      <c r="N19" s="336"/>
      <c r="O19" s="336"/>
      <c r="P19" s="334"/>
    </row>
    <row r="20" spans="2:16">
      <c r="B20" s="341"/>
      <c r="C20" s="335" t="s">
        <v>190</v>
      </c>
      <c r="D20" s="144" t="s">
        <v>189</v>
      </c>
      <c r="E20" s="80">
        <v>24.316389999999998</v>
      </c>
      <c r="F20" s="78"/>
      <c r="G20" s="78">
        <f>+E20+F20</f>
        <v>24.316389999999998</v>
      </c>
      <c r="H20" s="149">
        <v>3.8839999999999999</v>
      </c>
      <c r="I20" s="78">
        <f t="shared" si="0"/>
        <v>20.432389999999998</v>
      </c>
      <c r="J20" s="79">
        <f t="shared" si="1"/>
        <v>0.15972765694249846</v>
      </c>
      <c r="K20" s="330">
        <f>+E20+E21</f>
        <v>69.487979999999993</v>
      </c>
      <c r="L20" s="330">
        <f t="shared" ref="L20" si="24">+F20+F21</f>
        <v>0</v>
      </c>
      <c r="M20" s="330">
        <f t="shared" ref="M20" si="25">+K20+L20</f>
        <v>69.487979999999993</v>
      </c>
      <c r="N20" s="330">
        <f t="shared" ref="N20" si="26">+H20+H21</f>
        <v>3.8839999999999999</v>
      </c>
      <c r="O20" s="330">
        <f t="shared" ref="O20" si="27">+M20-N20</f>
        <v>65.603979999999993</v>
      </c>
      <c r="P20" s="333">
        <f t="shared" ref="P20" si="28">+N20/M20</f>
        <v>5.5894559030209255E-2</v>
      </c>
    </row>
    <row r="21" spans="2:16">
      <c r="B21" s="341"/>
      <c r="C21" s="335"/>
      <c r="D21" s="144" t="s">
        <v>188</v>
      </c>
      <c r="E21" s="80">
        <v>45.171590000000002</v>
      </c>
      <c r="F21" s="78"/>
      <c r="G21" s="78">
        <f>+I20+E21+F21</f>
        <v>65.603980000000007</v>
      </c>
      <c r="H21" s="149"/>
      <c r="I21" s="78">
        <f t="shared" si="0"/>
        <v>65.603980000000007</v>
      </c>
      <c r="J21" s="79">
        <f t="shared" si="1"/>
        <v>0</v>
      </c>
      <c r="K21" s="336"/>
      <c r="L21" s="336"/>
      <c r="M21" s="336"/>
      <c r="N21" s="336"/>
      <c r="O21" s="336"/>
      <c r="P21" s="334"/>
    </row>
    <row r="22" spans="2:16">
      <c r="B22" s="338" t="s">
        <v>28</v>
      </c>
      <c r="C22" s="338"/>
      <c r="D22" s="22" t="s">
        <v>25</v>
      </c>
      <c r="E22" s="217">
        <f>SUM(E8:E21)</f>
        <v>4738.0014300000003</v>
      </c>
      <c r="F22" s="83">
        <f>SUM(F8:F21)</f>
        <v>4686.5237999999999</v>
      </c>
      <c r="G22" s="83">
        <f>+E22+F22</f>
        <v>9424.5252299999993</v>
      </c>
      <c r="H22" s="82">
        <f>SUM(H8:H21)</f>
        <v>540.18317000000002</v>
      </c>
      <c r="I22" s="83">
        <f>+G22-H22</f>
        <v>8884.342059999999</v>
      </c>
      <c r="J22" s="84">
        <f>+H22/G22</f>
        <v>5.7316751434915526E-2</v>
      </c>
      <c r="K22" s="83">
        <f>SUM(K8:K21)</f>
        <v>4738.0014300000003</v>
      </c>
      <c r="L22" s="83">
        <f>SUM(L8:L21)</f>
        <v>4686.5237999999999</v>
      </c>
      <c r="M22" s="83">
        <f>+K22+L22</f>
        <v>9424.5252299999993</v>
      </c>
      <c r="N22" s="83">
        <f>SUM(N8:N21)</f>
        <v>540.18317000000002</v>
      </c>
      <c r="O22" s="83">
        <f>+M22-N22</f>
        <v>8884.342059999999</v>
      </c>
      <c r="P22" s="84">
        <f>+N22/M22</f>
        <v>5.7316751434915526E-2</v>
      </c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338" t="s">
        <v>159</v>
      </c>
      <c r="L24" s="338"/>
      <c r="M24" s="338"/>
      <c r="N24" s="338"/>
      <c r="O24" s="338"/>
      <c r="P24" s="338"/>
    </row>
    <row r="25" spans="2:16" ht="30">
      <c r="B25" s="29" t="s">
        <v>16</v>
      </c>
      <c r="C25" s="29" t="s">
        <v>181</v>
      </c>
      <c r="D25" s="29" t="s">
        <v>162</v>
      </c>
      <c r="E25" s="29" t="s">
        <v>23</v>
      </c>
      <c r="F25" s="29" t="s">
        <v>2</v>
      </c>
      <c r="G25" s="29" t="s">
        <v>3</v>
      </c>
      <c r="H25" s="29" t="s">
        <v>4</v>
      </c>
      <c r="I25" s="29" t="s">
        <v>5</v>
      </c>
      <c r="J25" s="29" t="s">
        <v>182</v>
      </c>
      <c r="K25" s="29" t="s">
        <v>23</v>
      </c>
      <c r="L25" s="29" t="s">
        <v>2</v>
      </c>
      <c r="M25" s="29" t="s">
        <v>3</v>
      </c>
      <c r="N25" s="29" t="s">
        <v>4</v>
      </c>
      <c r="O25" s="29" t="s">
        <v>5</v>
      </c>
      <c r="P25" s="29" t="s">
        <v>182</v>
      </c>
    </row>
    <row r="26" spans="2:16" ht="15" customHeight="1">
      <c r="B26" s="340" t="s">
        <v>278</v>
      </c>
      <c r="C26" s="335" t="s">
        <v>183</v>
      </c>
      <c r="D26" s="144" t="s">
        <v>189</v>
      </c>
      <c r="E26" s="223">
        <v>322.14501999999999</v>
      </c>
      <c r="F26" s="126"/>
      <c r="G26" s="126">
        <f>+E26+F26</f>
        <v>322.14501999999999</v>
      </c>
      <c r="H26" s="150"/>
      <c r="I26" s="126">
        <f>+G26-H26</f>
        <v>322.14501999999999</v>
      </c>
      <c r="J26" s="99">
        <f>+H26/G26</f>
        <v>0</v>
      </c>
      <c r="K26" s="330">
        <f>+E26+E27</f>
        <v>920.54459999999995</v>
      </c>
      <c r="L26" s="332">
        <f>+F26+F27</f>
        <v>0</v>
      </c>
      <c r="M26" s="330">
        <f>+K26+L26</f>
        <v>920.54459999999995</v>
      </c>
      <c r="N26" s="332">
        <f>+H26+H27</f>
        <v>0</v>
      </c>
      <c r="O26" s="330">
        <f>M26-N26</f>
        <v>920.54459999999995</v>
      </c>
      <c r="P26" s="333">
        <f>+N26/M26</f>
        <v>0</v>
      </c>
    </row>
    <row r="27" spans="2:16">
      <c r="B27" s="341"/>
      <c r="C27" s="335"/>
      <c r="D27" s="144" t="s">
        <v>188</v>
      </c>
      <c r="E27" s="223">
        <v>598.39958000000001</v>
      </c>
      <c r="F27" s="126"/>
      <c r="G27" s="126">
        <f>+I26+E27+F27</f>
        <v>920.54459999999995</v>
      </c>
      <c r="H27" s="160"/>
      <c r="I27" s="126">
        <f t="shared" ref="I27:I35" si="29">+G27-H27</f>
        <v>920.54459999999995</v>
      </c>
      <c r="J27" s="99">
        <f t="shared" ref="J27:J35" si="30">+H27/G27</f>
        <v>0</v>
      </c>
      <c r="K27" s="331"/>
      <c r="L27" s="331"/>
      <c r="M27" s="331"/>
      <c r="N27" s="331"/>
      <c r="O27" s="331"/>
      <c r="P27" s="334"/>
    </row>
    <row r="28" spans="2:16">
      <c r="B28" s="341"/>
      <c r="C28" s="335" t="s">
        <v>191</v>
      </c>
      <c r="D28" s="144" t="s">
        <v>189</v>
      </c>
      <c r="E28" s="223">
        <v>74.700209999999998</v>
      </c>
      <c r="F28" s="126"/>
      <c r="G28" s="126">
        <f>+E28+F28</f>
        <v>74.700209999999998</v>
      </c>
      <c r="H28" s="150"/>
      <c r="I28" s="126">
        <f t="shared" si="29"/>
        <v>74.700209999999998</v>
      </c>
      <c r="J28" s="99">
        <f t="shared" si="30"/>
        <v>0</v>
      </c>
      <c r="K28" s="330">
        <f t="shared" ref="K28" si="31">+E28+E29</f>
        <v>213.45947999999999</v>
      </c>
      <c r="L28" s="332">
        <f t="shared" ref="L28" si="32">+F28+F29</f>
        <v>0</v>
      </c>
      <c r="M28" s="330">
        <f t="shared" ref="M28" si="33">+K28+L28</f>
        <v>213.45947999999999</v>
      </c>
      <c r="N28" s="332">
        <f>+H28+H29</f>
        <v>0</v>
      </c>
      <c r="O28" s="330">
        <f t="shared" ref="O28" si="34">M28-N28</f>
        <v>213.45947999999999</v>
      </c>
      <c r="P28" s="333">
        <f t="shared" ref="P28" si="35">+N28/M28</f>
        <v>0</v>
      </c>
    </row>
    <row r="29" spans="2:16">
      <c r="B29" s="341"/>
      <c r="C29" s="335"/>
      <c r="D29" s="144" t="s">
        <v>188</v>
      </c>
      <c r="E29" s="223">
        <v>138.75926999999999</v>
      </c>
      <c r="F29" s="126"/>
      <c r="G29" s="126">
        <f>+I28+E29+F29</f>
        <v>213.45947999999999</v>
      </c>
      <c r="H29" s="150"/>
      <c r="I29" s="126">
        <f t="shared" si="29"/>
        <v>213.45947999999999</v>
      </c>
      <c r="J29" s="99">
        <f t="shared" si="30"/>
        <v>0</v>
      </c>
      <c r="K29" s="331"/>
      <c r="L29" s="331"/>
      <c r="M29" s="331"/>
      <c r="N29" s="331"/>
      <c r="O29" s="331"/>
      <c r="P29" s="334"/>
    </row>
    <row r="30" spans="2:16">
      <c r="B30" s="341"/>
      <c r="C30" s="324" t="s">
        <v>282</v>
      </c>
      <c r="D30" s="144" t="s">
        <v>189</v>
      </c>
      <c r="E30" s="203">
        <v>448.32625999999999</v>
      </c>
      <c r="F30" s="126"/>
      <c r="G30" s="126">
        <f>+E30+F30</f>
        <v>448.32625999999999</v>
      </c>
      <c r="H30" s="150">
        <v>1.4179999999999999</v>
      </c>
      <c r="I30" s="126">
        <f>+G30-H30</f>
        <v>446.90825999999998</v>
      </c>
      <c r="J30" s="99">
        <f t="shared" si="30"/>
        <v>3.1628751793392603E-3</v>
      </c>
      <c r="K30" s="330">
        <f t="shared" ref="K30" si="36">+E30+E31</f>
        <v>1281.1134299999999</v>
      </c>
      <c r="L30" s="332">
        <f t="shared" ref="L30" si="37">+F30+F31</f>
        <v>0</v>
      </c>
      <c r="M30" s="330">
        <f t="shared" ref="M30" si="38">+K30+L30</f>
        <v>1281.1134299999999</v>
      </c>
      <c r="N30" s="332">
        <f>+H30+H31</f>
        <v>1.4179999999999999</v>
      </c>
      <c r="O30" s="330">
        <f t="shared" ref="O30" si="39">M30-N30</f>
        <v>1279.69543</v>
      </c>
      <c r="P30" s="333">
        <f t="shared" ref="P30" si="40">+N30/M30</f>
        <v>1.1068496877751099E-3</v>
      </c>
    </row>
    <row r="31" spans="2:16">
      <c r="B31" s="341"/>
      <c r="C31" s="324"/>
      <c r="D31" s="144" t="s">
        <v>188</v>
      </c>
      <c r="E31" s="203">
        <v>832.78716999999995</v>
      </c>
      <c r="F31" s="126"/>
      <c r="G31" s="126">
        <f>+I30+E31+F31</f>
        <v>1279.69543</v>
      </c>
      <c r="H31" s="160"/>
      <c r="I31" s="126">
        <f t="shared" si="29"/>
        <v>1279.69543</v>
      </c>
      <c r="J31" s="99">
        <f t="shared" si="30"/>
        <v>0</v>
      </c>
      <c r="K31" s="331"/>
      <c r="L31" s="331"/>
      <c r="M31" s="331"/>
      <c r="N31" s="331"/>
      <c r="O31" s="331"/>
      <c r="P31" s="334"/>
    </row>
    <row r="32" spans="2:16">
      <c r="B32" s="341"/>
      <c r="C32" s="335" t="s">
        <v>190</v>
      </c>
      <c r="D32" s="144" t="s">
        <v>189</v>
      </c>
      <c r="E32" s="203">
        <v>84.865189999999998</v>
      </c>
      <c r="F32" s="126"/>
      <c r="G32" s="126">
        <f>+E32+F32</f>
        <v>84.865189999999998</v>
      </c>
      <c r="H32" s="150">
        <v>106.371</v>
      </c>
      <c r="I32" s="126">
        <f t="shared" si="29"/>
        <v>-21.505809999999997</v>
      </c>
      <c r="J32" s="99">
        <f t="shared" si="30"/>
        <v>1.2534114399555341</v>
      </c>
      <c r="K32" s="330">
        <f>+E32+E33</f>
        <v>242.50628</v>
      </c>
      <c r="L32" s="332">
        <f t="shared" ref="L32" si="41">+F32+F33</f>
        <v>0</v>
      </c>
      <c r="M32" s="330">
        <f t="shared" ref="M32" si="42">+K32+L32</f>
        <v>242.50628</v>
      </c>
      <c r="N32" s="332">
        <f>+H32+H33</f>
        <v>106.371</v>
      </c>
      <c r="O32" s="330">
        <f t="shared" ref="O32" si="43">M32-N32</f>
        <v>136.13528000000002</v>
      </c>
      <c r="P32" s="333">
        <f t="shared" ref="P32" si="44">+N32/M32</f>
        <v>0.43863193975842601</v>
      </c>
    </row>
    <row r="33" spans="1:36">
      <c r="B33" s="341"/>
      <c r="C33" s="335"/>
      <c r="D33" s="144" t="s">
        <v>188</v>
      </c>
      <c r="E33" s="203">
        <v>157.64108999999999</v>
      </c>
      <c r="F33" s="126"/>
      <c r="G33" s="126">
        <f>+I32+E33+F33</f>
        <v>136.13527999999999</v>
      </c>
      <c r="H33" s="150"/>
      <c r="I33" s="126">
        <f t="shared" si="29"/>
        <v>136.13527999999999</v>
      </c>
      <c r="J33" s="99">
        <f t="shared" si="30"/>
        <v>0</v>
      </c>
      <c r="K33" s="331"/>
      <c r="L33" s="331"/>
      <c r="M33" s="331"/>
      <c r="N33" s="331"/>
      <c r="O33" s="331"/>
      <c r="P33" s="334"/>
    </row>
    <row r="34" spans="1:36">
      <c r="B34" s="341"/>
      <c r="C34" s="335" t="s">
        <v>185</v>
      </c>
      <c r="D34" s="144" t="s">
        <v>189</v>
      </c>
      <c r="E34" s="223">
        <v>127.3122</v>
      </c>
      <c r="F34" s="126"/>
      <c r="G34" s="126">
        <f>+E34+F34</f>
        <v>127.3122</v>
      </c>
      <c r="H34" s="150"/>
      <c r="I34" s="126">
        <f t="shared" si="29"/>
        <v>127.3122</v>
      </c>
      <c r="J34" s="99">
        <f t="shared" si="30"/>
        <v>0</v>
      </c>
      <c r="K34" s="330">
        <f t="shared" ref="K34" si="45">+E34+E35</f>
        <v>363.80248999999998</v>
      </c>
      <c r="L34" s="332">
        <f t="shared" ref="L34" si="46">+F34+F35</f>
        <v>0</v>
      </c>
      <c r="M34" s="330">
        <f t="shared" ref="M34:M36" si="47">+K34+L34</f>
        <v>363.80248999999998</v>
      </c>
      <c r="N34" s="332">
        <f>+H34+H35</f>
        <v>0</v>
      </c>
      <c r="O34" s="330">
        <f t="shared" ref="O34" si="48">M34-N34</f>
        <v>363.80248999999998</v>
      </c>
      <c r="P34" s="333">
        <f t="shared" ref="P34" si="49">+N34/M34</f>
        <v>0</v>
      </c>
    </row>
    <row r="35" spans="1:36">
      <c r="B35" s="341"/>
      <c r="C35" s="335"/>
      <c r="D35" s="144" t="s">
        <v>188</v>
      </c>
      <c r="E35" s="223">
        <v>236.49028999999999</v>
      </c>
      <c r="F35" s="126"/>
      <c r="G35" s="126">
        <f>+I34+E35+F35</f>
        <v>363.80248999999998</v>
      </c>
      <c r="H35" s="150"/>
      <c r="I35" s="126">
        <f t="shared" si="29"/>
        <v>363.80248999999998</v>
      </c>
      <c r="J35" s="99">
        <f t="shared" si="30"/>
        <v>0</v>
      </c>
      <c r="K35" s="331"/>
      <c r="L35" s="331"/>
      <c r="M35" s="331"/>
      <c r="N35" s="331"/>
      <c r="O35" s="331"/>
      <c r="P35" s="334"/>
    </row>
    <row r="36" spans="1:36">
      <c r="B36" s="341"/>
      <c r="C36" s="325" t="s">
        <v>284</v>
      </c>
      <c r="D36" s="144" t="s">
        <v>189</v>
      </c>
      <c r="E36" s="203">
        <v>2.65</v>
      </c>
      <c r="F36" s="126"/>
      <c r="G36" s="126">
        <f>+E36+F36</f>
        <v>2.65</v>
      </c>
      <c r="H36" s="150"/>
      <c r="I36" s="126">
        <f t="shared" ref="I36:I37" si="50">+G36+H36</f>
        <v>2.65</v>
      </c>
      <c r="J36" s="99">
        <f t="shared" ref="J36:J37" si="51">+H36/G36</f>
        <v>0</v>
      </c>
      <c r="K36" s="339">
        <f>+E36+E37</f>
        <v>7.5724999999999998</v>
      </c>
      <c r="L36" s="337">
        <f>+F36+F37</f>
        <v>0</v>
      </c>
      <c r="M36" s="337">
        <f t="shared" si="47"/>
        <v>7.5724999999999998</v>
      </c>
      <c r="N36" s="337">
        <f>+H36+H37</f>
        <v>0</v>
      </c>
      <c r="O36" s="330">
        <f t="shared" ref="O36" si="52">M36-N36</f>
        <v>7.5724999999999998</v>
      </c>
      <c r="P36" s="342">
        <f>+N36/M36</f>
        <v>0</v>
      </c>
    </row>
    <row r="37" spans="1:36">
      <c r="B37" s="341"/>
      <c r="C37" s="323"/>
      <c r="D37" s="144" t="s">
        <v>188</v>
      </c>
      <c r="E37" s="203">
        <v>4.9225000000000003</v>
      </c>
      <c r="F37" s="67"/>
      <c r="G37" s="126">
        <f>+I36+E37+F37</f>
        <v>7.5724999999999998</v>
      </c>
      <c r="H37" s="150"/>
      <c r="I37" s="126">
        <f t="shared" si="50"/>
        <v>7.5724999999999998</v>
      </c>
      <c r="J37" s="99">
        <f t="shared" si="51"/>
        <v>0</v>
      </c>
      <c r="K37" s="331"/>
      <c r="L37" s="331"/>
      <c r="M37" s="331"/>
      <c r="N37" s="331"/>
      <c r="O37" s="331"/>
      <c r="P37" s="334"/>
    </row>
    <row r="38" spans="1:36">
      <c r="B38" s="300" t="s">
        <v>28</v>
      </c>
      <c r="C38" s="301"/>
      <c r="D38" s="22" t="s">
        <v>25</v>
      </c>
      <c r="E38" s="224">
        <f>SUM(E26:E37)</f>
        <v>3028.9987800000004</v>
      </c>
      <c r="F38" s="22">
        <f>SUM(F26:F37)</f>
        <v>0</v>
      </c>
      <c r="G38" s="145">
        <f>+E38-F38</f>
        <v>3028.9987800000004</v>
      </c>
      <c r="H38" s="22">
        <f>SUM(H26:H37)</f>
        <v>107.789</v>
      </c>
      <c r="I38" s="145">
        <f>+G38-H38</f>
        <v>2921.2097800000001</v>
      </c>
      <c r="J38" s="22">
        <f>+H38/G38</f>
        <v>3.5585686171851143E-2</v>
      </c>
      <c r="K38" s="145">
        <f>SUM(K26:K37)</f>
        <v>3028.9987800000004</v>
      </c>
      <c r="L38" s="22">
        <f>SUM(L26:L37)</f>
        <v>0</v>
      </c>
      <c r="M38" s="145">
        <f>+K38+L38</f>
        <v>3028.9987800000004</v>
      </c>
      <c r="N38" s="22">
        <f>SUM(N26:N37)</f>
        <v>107.789</v>
      </c>
      <c r="O38" s="145">
        <f>+M38-N38</f>
        <v>2921.2097800000001</v>
      </c>
      <c r="P38" s="30">
        <f>+N38/M38</f>
        <v>3.5585686171851143E-2</v>
      </c>
    </row>
    <row r="40" spans="1:36" ht="15.75" thickBot="1"/>
    <row r="41" spans="1:36" ht="15.75" thickBot="1">
      <c r="B41" s="318" t="s">
        <v>436</v>
      </c>
      <c r="C41" s="319"/>
      <c r="D41" s="318" t="s">
        <v>439</v>
      </c>
      <c r="E41" s="319"/>
    </row>
    <row r="42" spans="1:36" ht="15.75" thickBot="1">
      <c r="B42" s="244" t="s">
        <v>427</v>
      </c>
      <c r="C42" s="245" t="s">
        <v>428</v>
      </c>
      <c r="D42" s="244" t="s">
        <v>427</v>
      </c>
      <c r="E42" s="246" t="s">
        <v>428</v>
      </c>
      <c r="G42" s="328" t="s">
        <v>436</v>
      </c>
      <c r="H42" s="329"/>
      <c r="I42" s="225" t="s">
        <v>437</v>
      </c>
      <c r="J42" s="202" t="s">
        <v>437</v>
      </c>
      <c r="K42" s="176" t="s">
        <v>438</v>
      </c>
      <c r="L42" s="176" t="s">
        <v>438</v>
      </c>
      <c r="M42" s="176" t="s">
        <v>438</v>
      </c>
      <c r="N42" s="176" t="s">
        <v>438</v>
      </c>
      <c r="O42" s="176" t="s">
        <v>438</v>
      </c>
      <c r="P42" s="176" t="s">
        <v>438</v>
      </c>
      <c r="Q42" s="176" t="s">
        <v>438</v>
      </c>
      <c r="R42" s="176" t="s">
        <v>438</v>
      </c>
      <c r="S42" s="176" t="s">
        <v>438</v>
      </c>
      <c r="T42" s="176" t="s">
        <v>438</v>
      </c>
      <c r="U42" s="176" t="s">
        <v>438</v>
      </c>
      <c r="V42" s="176" t="s">
        <v>438</v>
      </c>
      <c r="W42" s="176" t="s">
        <v>438</v>
      </c>
      <c r="X42" s="176" t="s">
        <v>438</v>
      </c>
      <c r="Y42" s="176" t="s">
        <v>438</v>
      </c>
      <c r="Z42" s="176" t="s">
        <v>438</v>
      </c>
      <c r="AA42" s="176" t="s">
        <v>438</v>
      </c>
      <c r="AB42" s="176" t="s">
        <v>438</v>
      </c>
      <c r="AC42" s="176" t="s">
        <v>438</v>
      </c>
      <c r="AD42" s="176" t="s">
        <v>438</v>
      </c>
      <c r="AE42" s="176" t="s">
        <v>438</v>
      </c>
      <c r="AF42" s="176" t="s">
        <v>438</v>
      </c>
      <c r="AG42" s="176" t="s">
        <v>438</v>
      </c>
      <c r="AH42" s="176" t="s">
        <v>438</v>
      </c>
      <c r="AI42" s="176" t="s">
        <v>438</v>
      </c>
      <c r="AJ42" s="109" t="s">
        <v>440</v>
      </c>
    </row>
    <row r="43" spans="1:36">
      <c r="A43" s="40">
        <v>1</v>
      </c>
      <c r="B43" s="163">
        <v>584.71136999999999</v>
      </c>
      <c r="C43" s="207">
        <v>5.9225000000000003</v>
      </c>
      <c r="D43" s="219">
        <v>859.96460000000002</v>
      </c>
      <c r="E43" s="210">
        <v>3.7863000000000002</v>
      </c>
      <c r="G43" s="226" t="s">
        <v>430</v>
      </c>
      <c r="H43" s="227" t="s">
        <v>431</v>
      </c>
      <c r="I43" s="80">
        <v>204.61196000000001</v>
      </c>
      <c r="J43" s="80"/>
      <c r="K43" s="80">
        <v>20.725000000000001</v>
      </c>
      <c r="L43" s="80">
        <v>16.579999999999998</v>
      </c>
      <c r="M43" s="80">
        <v>16.579999999999998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203">
        <f>SUM(I43:M43)</f>
        <v>258.49696</v>
      </c>
    </row>
    <row r="44" spans="1:36">
      <c r="A44" s="40">
        <v>2</v>
      </c>
      <c r="B44" s="80">
        <v>666.50393999999994</v>
      </c>
      <c r="C44" s="207">
        <v>5.9225000000000003</v>
      </c>
      <c r="D44" s="219">
        <v>1.4293899999999999</v>
      </c>
      <c r="E44" s="210">
        <v>3.7863000000000002</v>
      </c>
      <c r="G44" s="214"/>
      <c r="H44" s="201" t="s">
        <v>432</v>
      </c>
      <c r="I44" s="80">
        <v>380.09940999999998</v>
      </c>
      <c r="J44" s="80"/>
      <c r="K44" s="80">
        <v>38.5</v>
      </c>
      <c r="L44" s="80">
        <v>30.8</v>
      </c>
      <c r="M44" s="80">
        <v>30.8</v>
      </c>
      <c r="N44" s="80"/>
      <c r="O44" s="80"/>
      <c r="P44" s="8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203">
        <f>SUM(I44:M44)</f>
        <v>480.19941</v>
      </c>
    </row>
    <row r="45" spans="1:36">
      <c r="A45" s="40">
        <v>3</v>
      </c>
      <c r="B45" s="80">
        <v>918.14101000000005</v>
      </c>
      <c r="C45" s="208">
        <v>11.845000000000001</v>
      </c>
      <c r="D45" s="219">
        <v>1281.1134300000001</v>
      </c>
      <c r="E45" s="210">
        <v>7.5724999999999998</v>
      </c>
      <c r="G45" s="213" t="s">
        <v>433</v>
      </c>
      <c r="H45" s="201" t="s">
        <v>431</v>
      </c>
      <c r="I45" s="80">
        <v>233.23418000000001</v>
      </c>
      <c r="J45" s="80"/>
      <c r="K45" s="80">
        <v>12.435</v>
      </c>
      <c r="L45" s="80">
        <v>12.435</v>
      </c>
      <c r="M45" s="80"/>
      <c r="N45" s="80"/>
      <c r="O45" s="80"/>
      <c r="P45" s="8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203">
        <f>SUM(I45:L45)</f>
        <v>258.10417999999999</v>
      </c>
    </row>
    <row r="46" spans="1:36">
      <c r="A46" s="40">
        <v>4</v>
      </c>
      <c r="B46" s="203">
        <v>1738.0102199999999</v>
      </c>
      <c r="C46" s="208">
        <v>11.845000000000001</v>
      </c>
      <c r="D46" s="219">
        <v>242.50628</v>
      </c>
      <c r="E46" s="210">
        <v>7.5724999999999998</v>
      </c>
      <c r="G46" s="214"/>
      <c r="H46" s="201" t="s">
        <v>432</v>
      </c>
      <c r="I46" s="80">
        <v>433.26976000000002</v>
      </c>
      <c r="J46" s="80"/>
      <c r="K46" s="80">
        <v>23.1</v>
      </c>
      <c r="L46" s="80">
        <v>23.1</v>
      </c>
      <c r="M46" s="80"/>
      <c r="N46" s="80"/>
      <c r="O46" s="80"/>
      <c r="P46" s="8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203">
        <f>SUM(I46:L46)</f>
        <v>479.46976000000006</v>
      </c>
    </row>
    <row r="47" spans="1:36" ht="15" customHeight="1">
      <c r="A47" s="40">
        <v>5</v>
      </c>
      <c r="B47" s="80">
        <v>0.21226</v>
      </c>
      <c r="C47" s="208">
        <v>11.845000000000001</v>
      </c>
      <c r="D47" s="219">
        <v>178.86366000000001</v>
      </c>
      <c r="E47" s="210">
        <v>7.5724999999999998</v>
      </c>
      <c r="G47" s="213" t="s">
        <v>434</v>
      </c>
      <c r="H47" s="201" t="s">
        <v>431</v>
      </c>
      <c r="I47" s="80">
        <v>321.29122000000001</v>
      </c>
      <c r="J47" s="80"/>
      <c r="K47" s="80"/>
      <c r="L47" s="80"/>
      <c r="M47" s="80"/>
      <c r="N47" s="80"/>
      <c r="O47" s="80"/>
      <c r="P47" s="8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03">
        <v>321.29122000000001</v>
      </c>
    </row>
    <row r="48" spans="1:36">
      <c r="A48" s="40">
        <v>6</v>
      </c>
      <c r="B48" s="80">
        <v>0.20136999999999999</v>
      </c>
      <c r="C48" s="208">
        <v>23.69</v>
      </c>
      <c r="D48" s="219">
        <v>10.77234</v>
      </c>
      <c r="E48" s="210">
        <v>15.145</v>
      </c>
      <c r="G48" s="214"/>
      <c r="H48" s="201" t="s">
        <v>432</v>
      </c>
      <c r="I48" s="80">
        <v>596.84978999999998</v>
      </c>
      <c r="J48" s="80"/>
      <c r="K48" s="80"/>
      <c r="L48" s="80"/>
      <c r="M48" s="80"/>
      <c r="N48" s="80"/>
      <c r="O48" s="80"/>
      <c r="P48" s="8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03">
        <v>596.84978999999998</v>
      </c>
    </row>
    <row r="49" spans="1:36" ht="15" customHeight="1">
      <c r="A49" s="40">
        <v>7</v>
      </c>
      <c r="B49" s="80">
        <v>69.487979999999993</v>
      </c>
      <c r="C49" s="208">
        <v>35.534999999999997</v>
      </c>
      <c r="D49" s="219" t="s">
        <v>19</v>
      </c>
      <c r="E49" s="210">
        <v>22.717500000000001</v>
      </c>
      <c r="G49" s="213" t="s">
        <v>435</v>
      </c>
      <c r="H49" s="201" t="s">
        <v>431</v>
      </c>
      <c r="I49" s="80">
        <v>608.19353000000001</v>
      </c>
      <c r="J49" s="80">
        <v>17.508479999999999</v>
      </c>
      <c r="K49" s="80">
        <v>2.0724999999999998</v>
      </c>
      <c r="L49" s="80">
        <v>2.0724999999999998</v>
      </c>
      <c r="M49" s="80">
        <v>4.1449999999999996</v>
      </c>
      <c r="N49" s="80">
        <v>4.1449999999999996</v>
      </c>
      <c r="O49" s="80">
        <v>4.1449999999999996</v>
      </c>
      <c r="P49" s="80">
        <v>8.2899999999999991</v>
      </c>
      <c r="Q49" s="40">
        <v>12.435</v>
      </c>
      <c r="R49" s="40">
        <v>8.2899999999999991</v>
      </c>
      <c r="S49" s="40">
        <v>8.2899999999999991</v>
      </c>
      <c r="T49" s="40">
        <v>4.1449999999999996</v>
      </c>
      <c r="U49" s="40">
        <v>4.1449999999999996</v>
      </c>
      <c r="V49" s="40">
        <v>4.1449999999999996</v>
      </c>
      <c r="W49" s="40">
        <v>4.1449999999999996</v>
      </c>
      <c r="X49" s="40">
        <v>8.2899999999999991</v>
      </c>
      <c r="Y49" s="40">
        <v>8.2899999999999991</v>
      </c>
      <c r="Z49" s="40">
        <v>8.2899999999999991</v>
      </c>
      <c r="AA49" s="40">
        <v>8.2899999999999991</v>
      </c>
      <c r="AB49" s="40">
        <v>4.1449999999999996</v>
      </c>
      <c r="AC49" s="40">
        <v>4.1449999999999996</v>
      </c>
      <c r="AD49" s="40">
        <v>4.1449999999999996</v>
      </c>
      <c r="AE49" s="40">
        <v>4.1449999999999996</v>
      </c>
      <c r="AF49" s="40">
        <v>16.579999999999998</v>
      </c>
      <c r="AG49" s="40">
        <v>16.579999999999998</v>
      </c>
      <c r="AH49" s="40">
        <v>8.2899999999999991</v>
      </c>
      <c r="AI49" s="40">
        <v>8.2899999999999991</v>
      </c>
      <c r="AJ49" s="203">
        <f>SUM(I49:AI49)</f>
        <v>795.64700999999945</v>
      </c>
    </row>
    <row r="50" spans="1:36">
      <c r="A50" s="40">
        <v>8</v>
      </c>
      <c r="B50" s="80">
        <v>50.033279999999998</v>
      </c>
      <c r="C50" s="208">
        <v>35.534999999999997</v>
      </c>
      <c r="D50" s="219" t="s">
        <v>19</v>
      </c>
      <c r="E50" s="210">
        <v>22.717500000000001</v>
      </c>
      <c r="G50" s="214"/>
      <c r="H50" s="201" t="s">
        <v>432</v>
      </c>
      <c r="I50" s="80">
        <v>1129.8166900000001</v>
      </c>
      <c r="J50" s="80">
        <v>32.524799999999999</v>
      </c>
      <c r="K50" s="80">
        <v>3.85</v>
      </c>
      <c r="L50" s="80">
        <v>3.85</v>
      </c>
      <c r="M50" s="80">
        <v>7.7</v>
      </c>
      <c r="N50" s="80">
        <v>7.7</v>
      </c>
      <c r="O50" s="80">
        <v>7.7</v>
      </c>
      <c r="P50" s="80">
        <v>15.4</v>
      </c>
      <c r="Q50" s="40">
        <v>23.1</v>
      </c>
      <c r="R50" s="40">
        <v>15.4</v>
      </c>
      <c r="S50" s="40">
        <v>15.4</v>
      </c>
      <c r="T50" s="40">
        <v>7.7</v>
      </c>
      <c r="U50" s="40">
        <v>7.7</v>
      </c>
      <c r="V50" s="40">
        <v>7.7</v>
      </c>
      <c r="W50" s="40">
        <v>7.7</v>
      </c>
      <c r="X50" s="40">
        <v>15.4</v>
      </c>
      <c r="Y50" s="40">
        <v>15.4</v>
      </c>
      <c r="Z50" s="40">
        <v>15.4</v>
      </c>
      <c r="AA50" s="40">
        <v>15.4</v>
      </c>
      <c r="AB50" s="40">
        <v>7.7</v>
      </c>
      <c r="AC50" s="40">
        <v>7.7</v>
      </c>
      <c r="AD50" s="40">
        <v>7.7</v>
      </c>
      <c r="AE50" s="40">
        <v>7.7</v>
      </c>
      <c r="AF50" s="40">
        <v>30.8</v>
      </c>
      <c r="AG50" s="40">
        <v>30.8</v>
      </c>
      <c r="AH50" s="40">
        <v>15.4</v>
      </c>
      <c r="AI50" s="40">
        <v>15.4</v>
      </c>
      <c r="AJ50" s="203">
        <f>SUM(I50:AI50)</f>
        <v>1478.041490000001</v>
      </c>
    </row>
    <row r="51" spans="1:36" ht="15" customHeight="1">
      <c r="A51" s="40">
        <v>9</v>
      </c>
      <c r="B51" s="80" t="s">
        <v>19</v>
      </c>
      <c r="C51" s="208">
        <v>35.534999999999997</v>
      </c>
      <c r="D51" s="219" t="s">
        <v>19</v>
      </c>
      <c r="E51" s="210">
        <v>22.717500000000001</v>
      </c>
      <c r="G51" s="213" t="s">
        <v>186</v>
      </c>
      <c r="H51" s="201" t="s">
        <v>431</v>
      </c>
      <c r="I51" s="80">
        <v>7.4279999999999999E-2</v>
      </c>
      <c r="J51" s="80"/>
      <c r="K51" s="80"/>
      <c r="L51" s="80"/>
      <c r="M51" s="80"/>
      <c r="N51" s="80"/>
      <c r="O51" s="80"/>
      <c r="P51" s="8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203">
        <v>7.4279999999999999E-2</v>
      </c>
    </row>
    <row r="52" spans="1:36">
      <c r="A52" s="40">
        <v>10</v>
      </c>
      <c r="B52" s="80" t="s">
        <v>19</v>
      </c>
      <c r="C52" s="208">
        <v>59.225000000000001</v>
      </c>
      <c r="D52" s="219" t="s">
        <v>19</v>
      </c>
      <c r="E52" s="210">
        <v>37.862499999999997</v>
      </c>
      <c r="G52" s="214"/>
      <c r="H52" s="201" t="s">
        <v>432</v>
      </c>
      <c r="I52" s="80">
        <v>0.13797999999999999</v>
      </c>
      <c r="J52" s="80"/>
      <c r="K52" s="80"/>
      <c r="L52" s="80"/>
      <c r="M52" s="80"/>
      <c r="N52" s="80"/>
      <c r="O52" s="80"/>
      <c r="P52" s="8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203">
        <v>0.13797999999999999</v>
      </c>
    </row>
    <row r="53" spans="1:36" ht="15" customHeight="1">
      <c r="A53" s="40">
        <v>11</v>
      </c>
      <c r="B53" s="80" t="s">
        <v>19</v>
      </c>
      <c r="C53" s="208">
        <v>23.69</v>
      </c>
      <c r="D53" s="219" t="s">
        <v>19</v>
      </c>
      <c r="E53" s="210">
        <v>15.145</v>
      </c>
      <c r="G53" s="213" t="s">
        <v>187</v>
      </c>
      <c r="H53" s="201" t="s">
        <v>431</v>
      </c>
      <c r="I53" s="80">
        <v>7.0470000000000005E-2</v>
      </c>
      <c r="J53" s="80"/>
      <c r="K53" s="80"/>
      <c r="L53" s="80"/>
      <c r="M53" s="80"/>
      <c r="N53" s="80"/>
      <c r="O53" s="80"/>
      <c r="P53" s="8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203">
        <v>7.0470000000000005E-2</v>
      </c>
    </row>
    <row r="54" spans="1:36">
      <c r="A54" s="40">
        <v>12</v>
      </c>
      <c r="B54" s="80" t="s">
        <v>19</v>
      </c>
      <c r="C54" s="208">
        <v>23.69</v>
      </c>
      <c r="D54" s="219" t="s">
        <v>19</v>
      </c>
      <c r="E54" s="210">
        <v>15.145</v>
      </c>
      <c r="G54" s="214"/>
      <c r="H54" s="201" t="s">
        <v>432</v>
      </c>
      <c r="I54" s="80">
        <v>0.13089999999999999</v>
      </c>
      <c r="J54" s="80"/>
      <c r="K54" s="80"/>
      <c r="L54" s="80"/>
      <c r="M54" s="80"/>
      <c r="N54" s="80"/>
      <c r="O54" s="80"/>
      <c r="P54" s="8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203">
        <v>0.13089999999999999</v>
      </c>
    </row>
    <row r="55" spans="1:36" ht="15" customHeight="1">
      <c r="A55" s="40">
        <v>13</v>
      </c>
      <c r="B55" s="80" t="s">
        <v>19</v>
      </c>
      <c r="C55" s="208">
        <v>11.845000000000001</v>
      </c>
      <c r="D55" s="219" t="s">
        <v>19</v>
      </c>
      <c r="E55" s="210">
        <v>7.5724999999999998</v>
      </c>
      <c r="G55" s="213" t="s">
        <v>367</v>
      </c>
      <c r="H55" s="201" t="s">
        <v>431</v>
      </c>
      <c r="I55" s="80">
        <v>24.316389999999998</v>
      </c>
      <c r="J55" s="80"/>
      <c r="K55" s="80"/>
      <c r="L55" s="80"/>
      <c r="M55" s="80"/>
      <c r="N55" s="80"/>
      <c r="O55" s="80"/>
      <c r="P55" s="8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203">
        <v>24.316389999999998</v>
      </c>
    </row>
    <row r="56" spans="1:36" ht="15.75" thickBot="1">
      <c r="A56" s="40">
        <v>14</v>
      </c>
      <c r="B56" s="80" t="s">
        <v>19</v>
      </c>
      <c r="C56" s="208">
        <v>11.845000000000001</v>
      </c>
      <c r="D56" s="219" t="s">
        <v>19</v>
      </c>
      <c r="E56" s="210">
        <v>7.5724999999999998</v>
      </c>
      <c r="G56" s="214"/>
      <c r="H56" s="201" t="s">
        <v>432</v>
      </c>
      <c r="I56" s="80">
        <v>45.171590000000002</v>
      </c>
      <c r="J56" s="80"/>
      <c r="K56" s="163"/>
      <c r="L56" s="163"/>
      <c r="M56" s="163"/>
      <c r="N56" s="80"/>
      <c r="O56" s="80"/>
      <c r="P56" s="8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200"/>
      <c r="AJ56" s="218">
        <v>45.171590000000002</v>
      </c>
    </row>
    <row r="57" spans="1:36" ht="15.75" thickBot="1">
      <c r="A57" s="40">
        <v>15</v>
      </c>
      <c r="B57" s="80" t="s">
        <v>19</v>
      </c>
      <c r="C57" s="208">
        <v>11.845000000000001</v>
      </c>
      <c r="D57" s="219" t="s">
        <v>19</v>
      </c>
      <c r="E57" s="210">
        <v>7.5724999999999998</v>
      </c>
      <c r="AI57" s="215" t="s">
        <v>441</v>
      </c>
      <c r="AJ57" s="216">
        <f>SUM(AJ43:AJ56)</f>
        <v>4738.0014300000012</v>
      </c>
    </row>
    <row r="58" spans="1:36">
      <c r="A58" s="40">
        <v>16</v>
      </c>
      <c r="B58" s="80" t="s">
        <v>19</v>
      </c>
      <c r="C58" s="208">
        <v>11.845000000000001</v>
      </c>
      <c r="D58" s="219" t="s">
        <v>19</v>
      </c>
      <c r="E58" s="210">
        <v>7.5724999999999998</v>
      </c>
    </row>
    <row r="59" spans="1:36" ht="15.75" thickBot="1">
      <c r="A59" s="40">
        <v>17</v>
      </c>
      <c r="B59" s="80" t="s">
        <v>19</v>
      </c>
      <c r="C59" s="208">
        <v>47.38</v>
      </c>
      <c r="D59" s="219" t="s">
        <v>19</v>
      </c>
      <c r="E59" s="210">
        <v>30.29</v>
      </c>
      <c r="G59" s="228"/>
      <c r="H59" s="228"/>
    </row>
    <row r="60" spans="1:36" ht="30.75" thickBot="1">
      <c r="A60" s="40">
        <v>18</v>
      </c>
      <c r="B60" s="80" t="s">
        <v>19</v>
      </c>
      <c r="C60" s="208">
        <v>47.38</v>
      </c>
      <c r="D60" s="219" t="s">
        <v>19</v>
      </c>
      <c r="E60" s="210">
        <v>30.29</v>
      </c>
      <c r="G60" s="326" t="s">
        <v>439</v>
      </c>
      <c r="H60" s="327"/>
      <c r="I60" s="225" t="s">
        <v>437</v>
      </c>
      <c r="J60" s="202" t="s">
        <v>437</v>
      </c>
      <c r="K60" s="176" t="s">
        <v>438</v>
      </c>
      <c r="L60" s="176" t="s">
        <v>438</v>
      </c>
      <c r="M60" s="176" t="s">
        <v>438</v>
      </c>
      <c r="N60" s="176" t="s">
        <v>438</v>
      </c>
      <c r="O60" s="176" t="s">
        <v>438</v>
      </c>
      <c r="P60" s="176" t="s">
        <v>438</v>
      </c>
      <c r="Q60" s="176" t="s">
        <v>438</v>
      </c>
      <c r="R60" s="176" t="s">
        <v>438</v>
      </c>
      <c r="S60" s="176" t="s">
        <v>438</v>
      </c>
      <c r="T60" s="176" t="s">
        <v>438</v>
      </c>
      <c r="U60" s="176" t="s">
        <v>438</v>
      </c>
      <c r="V60" s="176" t="s">
        <v>438</v>
      </c>
      <c r="W60" s="176" t="s">
        <v>438</v>
      </c>
      <c r="X60" s="176" t="s">
        <v>438</v>
      </c>
      <c r="Y60" s="176" t="s">
        <v>438</v>
      </c>
      <c r="Z60" s="176" t="s">
        <v>438</v>
      </c>
      <c r="AA60" s="176" t="s">
        <v>438</v>
      </c>
      <c r="AB60" s="176" t="s">
        <v>438</v>
      </c>
      <c r="AC60" s="242" t="s">
        <v>440</v>
      </c>
    </row>
    <row r="61" spans="1:36" ht="15" customHeight="1">
      <c r="A61" s="40">
        <v>19</v>
      </c>
      <c r="B61" s="80" t="s">
        <v>19</v>
      </c>
      <c r="C61" s="208">
        <v>23.69</v>
      </c>
      <c r="D61" s="219" t="s">
        <v>19</v>
      </c>
      <c r="E61" s="210">
        <v>15.145</v>
      </c>
      <c r="G61" s="322" t="s">
        <v>183</v>
      </c>
      <c r="H61" s="229" t="s">
        <v>189</v>
      </c>
      <c r="I61" s="80">
        <v>300.94502</v>
      </c>
      <c r="J61" s="80"/>
      <c r="K61" s="80">
        <v>10.6</v>
      </c>
      <c r="L61" s="80">
        <v>10.6</v>
      </c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>
        <f>SUM(I61:AB61)</f>
        <v>322.14502000000005</v>
      </c>
    </row>
    <row r="62" spans="1:36">
      <c r="A62" s="40">
        <v>20</v>
      </c>
      <c r="B62" s="80" t="s">
        <v>19</v>
      </c>
      <c r="C62" s="208">
        <v>23.69</v>
      </c>
      <c r="D62" s="219" t="s">
        <v>19</v>
      </c>
      <c r="E62" s="210">
        <v>15.145</v>
      </c>
      <c r="G62" s="323"/>
      <c r="H62" s="150" t="s">
        <v>188</v>
      </c>
      <c r="I62" s="80">
        <v>559.01958000000002</v>
      </c>
      <c r="J62" s="80"/>
      <c r="K62" s="80">
        <v>19.690000000000001</v>
      </c>
      <c r="L62" s="80">
        <v>19.690000000000001</v>
      </c>
      <c r="M62" s="80"/>
      <c r="N62" s="80"/>
      <c r="O62" s="80"/>
      <c r="P62" s="8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80">
        <f t="shared" ref="AC62:AC64" si="53">SUM(I62:AB62)</f>
        <v>598.39958000000013</v>
      </c>
    </row>
    <row r="63" spans="1:36">
      <c r="A63" s="40">
        <v>21</v>
      </c>
      <c r="B63" s="80" t="s">
        <v>19</v>
      </c>
      <c r="C63" s="208">
        <v>23.69</v>
      </c>
      <c r="D63" s="219" t="s">
        <v>19</v>
      </c>
      <c r="E63" s="210">
        <v>15.145</v>
      </c>
      <c r="G63" s="324" t="s">
        <v>191</v>
      </c>
      <c r="H63" s="150" t="s">
        <v>189</v>
      </c>
      <c r="I63" s="221">
        <v>0.50021000000000004</v>
      </c>
      <c r="J63" s="80"/>
      <c r="K63" s="80">
        <v>1.325</v>
      </c>
      <c r="L63" s="80">
        <v>1.325</v>
      </c>
      <c r="M63" s="80">
        <v>2.65</v>
      </c>
      <c r="N63" s="80">
        <v>2.65</v>
      </c>
      <c r="O63" s="80">
        <v>2.65</v>
      </c>
      <c r="P63" s="80">
        <v>5.3</v>
      </c>
      <c r="Q63" s="40">
        <v>7.95</v>
      </c>
      <c r="R63" s="40">
        <v>7.95</v>
      </c>
      <c r="S63" s="80">
        <v>5.3</v>
      </c>
      <c r="T63" s="80">
        <v>5.3</v>
      </c>
      <c r="U63" s="80">
        <v>2.65</v>
      </c>
      <c r="V63" s="80">
        <v>2.65</v>
      </c>
      <c r="W63" s="80">
        <v>2.65</v>
      </c>
      <c r="X63" s="80">
        <v>2.65</v>
      </c>
      <c r="Y63" s="80">
        <v>5.3</v>
      </c>
      <c r="Z63" s="80">
        <v>5.3</v>
      </c>
      <c r="AA63" s="80">
        <v>5.3</v>
      </c>
      <c r="AB63" s="80">
        <v>5.3</v>
      </c>
      <c r="AC63" s="80">
        <f t="shared" si="53"/>
        <v>74.700209999999984</v>
      </c>
    </row>
    <row r="64" spans="1:36">
      <c r="A64" s="40">
        <v>22</v>
      </c>
      <c r="B64" s="80" t="s">
        <v>19</v>
      </c>
      <c r="C64" s="208">
        <v>23.69</v>
      </c>
      <c r="D64" s="219" t="s">
        <v>19</v>
      </c>
      <c r="E64" s="210">
        <v>15.145</v>
      </c>
      <c r="G64" s="324"/>
      <c r="H64" s="150" t="s">
        <v>188</v>
      </c>
      <c r="I64" s="221">
        <v>0.92917000000000005</v>
      </c>
      <c r="J64" s="80"/>
      <c r="K64" s="80">
        <v>2.4613</v>
      </c>
      <c r="L64" s="80">
        <v>2.4613</v>
      </c>
      <c r="M64" s="80">
        <v>4.9225000000000003</v>
      </c>
      <c r="N64" s="80">
        <v>4.9225000000000003</v>
      </c>
      <c r="O64" s="80">
        <v>4.9225000000000003</v>
      </c>
      <c r="P64" s="80">
        <v>9.8450000000000006</v>
      </c>
      <c r="Q64" s="40">
        <v>14.7675</v>
      </c>
      <c r="R64" s="40">
        <v>14.7675</v>
      </c>
      <c r="S64" s="80">
        <v>9.8450000000000006</v>
      </c>
      <c r="T64" s="80">
        <v>9.8450000000000006</v>
      </c>
      <c r="U64" s="80">
        <v>4.9225000000000003</v>
      </c>
      <c r="V64" s="80">
        <v>4.9225000000000003</v>
      </c>
      <c r="W64" s="80">
        <v>4.9225000000000003</v>
      </c>
      <c r="X64" s="80">
        <v>4.9225000000000003</v>
      </c>
      <c r="Y64" s="80">
        <v>9.8450000000000006</v>
      </c>
      <c r="Z64" s="80">
        <v>9.8450000000000006</v>
      </c>
      <c r="AA64" s="80">
        <v>9.8450000000000006</v>
      </c>
      <c r="AB64" s="80">
        <v>9.8450000000000006</v>
      </c>
      <c r="AC64" s="80">
        <f t="shared" si="53"/>
        <v>138.75926999999999</v>
      </c>
    </row>
    <row r="65" spans="1:29" ht="15" customHeight="1">
      <c r="A65" s="40">
        <v>23</v>
      </c>
      <c r="B65" s="80" t="s">
        <v>19</v>
      </c>
      <c r="C65" s="208">
        <v>11.845000000000001</v>
      </c>
      <c r="D65" s="219" t="s">
        <v>19</v>
      </c>
      <c r="E65" s="210">
        <v>7.5724999999999998</v>
      </c>
      <c r="G65" s="324" t="s">
        <v>282</v>
      </c>
      <c r="H65" s="150" t="s">
        <v>189</v>
      </c>
      <c r="I65" s="80">
        <v>448.32625999999999</v>
      </c>
      <c r="J65" s="80"/>
      <c r="K65" s="80"/>
      <c r="L65" s="80"/>
      <c r="M65" s="80"/>
      <c r="N65" s="80"/>
      <c r="O65" s="80"/>
      <c r="P65" s="8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80">
        <v>448.32625999999999</v>
      </c>
    </row>
    <row r="66" spans="1:29">
      <c r="A66" s="40">
        <v>24</v>
      </c>
      <c r="B66" s="80" t="s">
        <v>19</v>
      </c>
      <c r="C66" s="208">
        <v>11.845000000000001</v>
      </c>
      <c r="D66" s="219" t="s">
        <v>19</v>
      </c>
      <c r="E66" s="210">
        <v>7.5724999999999998</v>
      </c>
      <c r="G66" s="324"/>
      <c r="H66" s="150" t="s">
        <v>188</v>
      </c>
      <c r="I66" s="80">
        <v>832.78716999999995</v>
      </c>
      <c r="J66" s="80"/>
      <c r="K66" s="80"/>
      <c r="L66" s="80"/>
      <c r="M66" s="80"/>
      <c r="N66" s="80"/>
      <c r="O66" s="80"/>
      <c r="P66" s="8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80">
        <v>832.78716999999995</v>
      </c>
    </row>
    <row r="67" spans="1:29" ht="15" customHeight="1">
      <c r="A67" s="40">
        <v>25</v>
      </c>
      <c r="B67" s="80" t="s">
        <v>19</v>
      </c>
      <c r="C67" s="208">
        <v>11.845000000000001</v>
      </c>
      <c r="D67" s="219" t="s">
        <v>19</v>
      </c>
      <c r="E67" s="210">
        <v>7.5724999999999998</v>
      </c>
      <c r="G67" s="324" t="s">
        <v>190</v>
      </c>
      <c r="H67" s="150" t="s">
        <v>189</v>
      </c>
      <c r="I67" s="80">
        <v>84.865189999999998</v>
      </c>
      <c r="J67" s="80"/>
      <c r="K67" s="80"/>
      <c r="L67" s="80"/>
      <c r="M67" s="80"/>
      <c r="N67" s="80"/>
      <c r="O67" s="80"/>
      <c r="P67" s="8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80">
        <v>84.865189999999998</v>
      </c>
    </row>
    <row r="68" spans="1:29">
      <c r="A68" s="40">
        <v>26</v>
      </c>
      <c r="B68" s="80" t="s">
        <v>19</v>
      </c>
      <c r="C68" s="208">
        <v>11.845000000000001</v>
      </c>
      <c r="D68" s="219" t="s">
        <v>19</v>
      </c>
      <c r="E68" s="210">
        <v>7.5724999999999998</v>
      </c>
      <c r="G68" s="324"/>
      <c r="H68" s="150" t="s">
        <v>188</v>
      </c>
      <c r="I68" s="80">
        <v>157.64108999999999</v>
      </c>
      <c r="J68" s="80"/>
      <c r="K68" s="80"/>
      <c r="L68" s="80"/>
      <c r="M68" s="80"/>
      <c r="N68" s="80"/>
      <c r="O68" s="80"/>
      <c r="P68" s="8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80">
        <v>157.64108999999999</v>
      </c>
    </row>
    <row r="69" spans="1:29" ht="15" customHeight="1">
      <c r="A69" s="40">
        <v>27</v>
      </c>
      <c r="B69" s="80" t="s">
        <v>19</v>
      </c>
      <c r="C69" s="208">
        <v>47.38</v>
      </c>
      <c r="D69" s="219" t="s">
        <v>19</v>
      </c>
      <c r="E69" s="210">
        <v>30.29</v>
      </c>
      <c r="G69" s="324" t="s">
        <v>185</v>
      </c>
      <c r="H69" s="150" t="s">
        <v>189</v>
      </c>
      <c r="I69" s="80">
        <v>62.593420000000002</v>
      </c>
      <c r="J69" s="221">
        <v>3.7697799999999999</v>
      </c>
      <c r="K69" s="40">
        <v>7.95</v>
      </c>
      <c r="L69" s="80">
        <v>13.25</v>
      </c>
      <c r="M69" s="80">
        <v>5.3</v>
      </c>
      <c r="N69" s="80">
        <v>5.3</v>
      </c>
      <c r="O69" s="80">
        <v>2.65</v>
      </c>
      <c r="P69" s="80">
        <v>2.65</v>
      </c>
      <c r="Q69" s="80">
        <v>2.65</v>
      </c>
      <c r="R69" s="80">
        <v>10.6</v>
      </c>
      <c r="S69" s="80">
        <v>10.6</v>
      </c>
      <c r="T69" s="40"/>
      <c r="U69" s="40"/>
      <c r="V69" s="40"/>
      <c r="W69" s="40"/>
      <c r="X69" s="40"/>
      <c r="Y69" s="40"/>
      <c r="Z69" s="40"/>
      <c r="AA69" s="40"/>
      <c r="AB69" s="40"/>
      <c r="AC69" s="80">
        <f>SUM(I69:AB69)</f>
        <v>127.31320000000001</v>
      </c>
    </row>
    <row r="70" spans="1:29">
      <c r="A70" s="40">
        <v>28</v>
      </c>
      <c r="B70" s="80" t="s">
        <v>19</v>
      </c>
      <c r="C70" s="208">
        <v>47.38</v>
      </c>
      <c r="D70" s="219" t="s">
        <v>19</v>
      </c>
      <c r="E70" s="210">
        <v>30.29</v>
      </c>
      <c r="G70" s="324"/>
      <c r="H70" s="150" t="s">
        <v>188</v>
      </c>
      <c r="I70" s="80">
        <v>116.27024</v>
      </c>
      <c r="J70" s="221">
        <v>7.0025500000000003</v>
      </c>
      <c r="K70" s="40">
        <v>14.7675</v>
      </c>
      <c r="L70" s="80">
        <v>24.612500000000001</v>
      </c>
      <c r="M70" s="80">
        <v>9.8450000000000006</v>
      </c>
      <c r="N70" s="80">
        <v>9.8450000000000006</v>
      </c>
      <c r="O70" s="80">
        <v>4.9225000000000003</v>
      </c>
      <c r="P70" s="80">
        <v>4.9225000000000003</v>
      </c>
      <c r="Q70" s="80">
        <v>4.9225000000000003</v>
      </c>
      <c r="R70" s="80">
        <v>19.690000000000001</v>
      </c>
      <c r="S70" s="80">
        <v>19.690000000000001</v>
      </c>
      <c r="T70" s="40"/>
      <c r="U70" s="40"/>
      <c r="V70" s="40"/>
      <c r="W70" s="40"/>
      <c r="X70" s="40"/>
      <c r="Y70" s="40"/>
      <c r="Z70" s="40"/>
      <c r="AA70" s="40"/>
      <c r="AB70" s="40"/>
      <c r="AC70" s="80">
        <f>SUM(I70:AB70)</f>
        <v>236.49029000000004</v>
      </c>
    </row>
    <row r="71" spans="1:29" ht="15" customHeight="1">
      <c r="A71" s="40">
        <v>29</v>
      </c>
      <c r="B71" s="80" t="s">
        <v>19</v>
      </c>
      <c r="C71" s="208">
        <v>23.69</v>
      </c>
      <c r="D71" s="219" t="s">
        <v>19</v>
      </c>
      <c r="E71" s="210">
        <v>15.145</v>
      </c>
      <c r="G71" s="325" t="s">
        <v>284</v>
      </c>
      <c r="H71" s="150" t="s">
        <v>189</v>
      </c>
      <c r="I71" s="80"/>
      <c r="J71" s="80"/>
      <c r="K71" s="80">
        <v>2.65</v>
      </c>
      <c r="L71" s="80"/>
      <c r="M71" s="80"/>
      <c r="N71" s="80"/>
      <c r="O71" s="80"/>
      <c r="P71" s="8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80">
        <v>2.65</v>
      </c>
    </row>
    <row r="72" spans="1:29" ht="15.75" thickBot="1">
      <c r="A72" s="40">
        <v>30</v>
      </c>
      <c r="B72" s="80" t="s">
        <v>19</v>
      </c>
      <c r="C72" s="208">
        <v>23.69</v>
      </c>
      <c r="D72" s="220" t="s">
        <v>19</v>
      </c>
      <c r="E72" s="210">
        <v>15.145</v>
      </c>
      <c r="G72" s="323"/>
      <c r="H72" s="150" t="s">
        <v>188</v>
      </c>
      <c r="I72" s="80"/>
      <c r="J72" s="80"/>
      <c r="K72" s="80">
        <v>4.9225000000000003</v>
      </c>
      <c r="L72" s="80"/>
      <c r="M72" s="80"/>
      <c r="N72" s="80"/>
      <c r="O72" s="80"/>
      <c r="P72" s="8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200"/>
      <c r="AC72" s="80">
        <v>4.9225000000000003</v>
      </c>
    </row>
    <row r="73" spans="1:29" ht="16.5" thickBot="1">
      <c r="A73" s="204" t="s">
        <v>28</v>
      </c>
      <c r="B73" s="205">
        <f>SUM(B43:B50)</f>
        <v>4027.30143</v>
      </c>
      <c r="C73" s="209">
        <f>SUM(C43:C72)</f>
        <v>710.70000000000027</v>
      </c>
      <c r="D73" s="211">
        <f>SUM(D43:D48)</f>
        <v>2574.6496999999999</v>
      </c>
      <c r="E73" s="212">
        <f>SUM(E43:E72)</f>
        <v>454.35009999999988</v>
      </c>
      <c r="AB73" s="243" t="s">
        <v>28</v>
      </c>
      <c r="AC73" s="222">
        <f>SUM(AC61:AC72)</f>
        <v>3028.9997800000006</v>
      </c>
    </row>
    <row r="74" spans="1:29" ht="16.5" thickBot="1">
      <c r="A74" s="206" t="s">
        <v>429</v>
      </c>
      <c r="B74" s="316">
        <f>SUM(B73+C73)</f>
        <v>4738.0014300000003</v>
      </c>
      <c r="C74" s="317"/>
      <c r="D74" s="320">
        <f>SUM(D73+E73)</f>
        <v>3028.9997999999996</v>
      </c>
      <c r="E74" s="321"/>
    </row>
  </sheetData>
  <mergeCells count="113">
    <mergeCell ref="M16:M17"/>
    <mergeCell ref="N16:N17"/>
    <mergeCell ref="O16:O17"/>
    <mergeCell ref="P16:P17"/>
    <mergeCell ref="P18:P19"/>
    <mergeCell ref="M10:M11"/>
    <mergeCell ref="M20:M21"/>
    <mergeCell ref="N20:N21"/>
    <mergeCell ref="K14:K15"/>
    <mergeCell ref="L14:L15"/>
    <mergeCell ref="M14:M15"/>
    <mergeCell ref="P12:P13"/>
    <mergeCell ref="O10:O11"/>
    <mergeCell ref="P10:P11"/>
    <mergeCell ref="N10:N11"/>
    <mergeCell ref="N14:N15"/>
    <mergeCell ref="O14:O15"/>
    <mergeCell ref="P14:P15"/>
    <mergeCell ref="L20:L21"/>
    <mergeCell ref="B38:C38"/>
    <mergeCell ref="C26:C27"/>
    <mergeCell ref="C28:C29"/>
    <mergeCell ref="C30:C31"/>
    <mergeCell ref="C32:C33"/>
    <mergeCell ref="C34:C35"/>
    <mergeCell ref="M28:M29"/>
    <mergeCell ref="N28:N29"/>
    <mergeCell ref="L32:L33"/>
    <mergeCell ref="M32:M33"/>
    <mergeCell ref="N32:N33"/>
    <mergeCell ref="K34:K35"/>
    <mergeCell ref="L34:L35"/>
    <mergeCell ref="K30:K31"/>
    <mergeCell ref="L30:L31"/>
    <mergeCell ref="M30:M31"/>
    <mergeCell ref="L26:L27"/>
    <mergeCell ref="M26:M27"/>
    <mergeCell ref="N26:N27"/>
    <mergeCell ref="M36:M37"/>
    <mergeCell ref="N36:N37"/>
    <mergeCell ref="M34:M35"/>
    <mergeCell ref="C36:C37"/>
    <mergeCell ref="N34:N35"/>
    <mergeCell ref="B2:P2"/>
    <mergeCell ref="C20:C21"/>
    <mergeCell ref="B8:B21"/>
    <mergeCell ref="B26:B37"/>
    <mergeCell ref="K8:K9"/>
    <mergeCell ref="K10:K11"/>
    <mergeCell ref="O20:O2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B3:P3"/>
    <mergeCell ref="B5:P5"/>
    <mergeCell ref="P36:P37"/>
    <mergeCell ref="B22:C22"/>
    <mergeCell ref="K12:K13"/>
    <mergeCell ref="L12:L13"/>
    <mergeCell ref="P20:P21"/>
    <mergeCell ref="B4:P4"/>
    <mergeCell ref="C8:C9"/>
    <mergeCell ref="C10:C11"/>
    <mergeCell ref="L10:L11"/>
    <mergeCell ref="P8:P9"/>
    <mergeCell ref="L36:L37"/>
    <mergeCell ref="M8:M9"/>
    <mergeCell ref="K6:P6"/>
    <mergeCell ref="C14:C15"/>
    <mergeCell ref="N8:N9"/>
    <mergeCell ref="O8:O9"/>
    <mergeCell ref="C16:C17"/>
    <mergeCell ref="C18:C19"/>
    <mergeCell ref="K36:K37"/>
    <mergeCell ref="K32:K33"/>
    <mergeCell ref="O36:O37"/>
    <mergeCell ref="N30:N31"/>
    <mergeCell ref="O30:O31"/>
    <mergeCell ref="M12:M13"/>
    <mergeCell ref="N12:N13"/>
    <mergeCell ref="O12:O13"/>
    <mergeCell ref="K24:P24"/>
    <mergeCell ref="P28:P29"/>
    <mergeCell ref="K20:K21"/>
    <mergeCell ref="P26:P27"/>
    <mergeCell ref="O34:O35"/>
    <mergeCell ref="K28:K29"/>
    <mergeCell ref="L28:L29"/>
    <mergeCell ref="P34:P35"/>
    <mergeCell ref="O32:O33"/>
    <mergeCell ref="P32:P33"/>
    <mergeCell ref="O28:O29"/>
    <mergeCell ref="O26:O27"/>
    <mergeCell ref="K26:K27"/>
    <mergeCell ref="P30:P31"/>
    <mergeCell ref="B74:C74"/>
    <mergeCell ref="B41:C41"/>
    <mergeCell ref="D74:E74"/>
    <mergeCell ref="D41:E41"/>
    <mergeCell ref="G61:G62"/>
    <mergeCell ref="G63:G64"/>
    <mergeCell ref="G65:G66"/>
    <mergeCell ref="G67:G68"/>
    <mergeCell ref="G69:G70"/>
    <mergeCell ref="G71:G72"/>
    <mergeCell ref="G60:H60"/>
    <mergeCell ref="G42:H42"/>
  </mergeCells>
  <conditionalFormatting sqref="O8:O21 O26:O37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G22 M26:M35 M8:M13 G10 G16:G21 M15:M21 G12:G13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306"/>
  <sheetViews>
    <sheetView topLeftCell="F1" zoomScaleNormal="100" workbookViewId="0">
      <pane ySplit="1" topLeftCell="A32" activePane="bottomLeft" state="frozen"/>
      <selection pane="bottomLeft" activeCell="B306" sqref="B306"/>
    </sheetView>
  </sheetViews>
  <sheetFormatPr baseColWidth="10" defaultColWidth="11.42578125" defaultRowHeight="12.75"/>
  <cols>
    <col min="1" max="1" width="35.42578125" style="85" bestFit="1" customWidth="1"/>
    <col min="2" max="2" width="20.28515625" style="85" bestFit="1" customWidth="1"/>
    <col min="3" max="3" width="15.85546875" style="85" bestFit="1" customWidth="1"/>
    <col min="4" max="4" width="23.85546875" style="85" bestFit="1" customWidth="1"/>
    <col min="5" max="5" width="104.28515625" style="85" bestFit="1" customWidth="1"/>
    <col min="6" max="6" width="17.5703125" style="85" bestFit="1" customWidth="1"/>
    <col min="7" max="7" width="16.85546875" style="85" bestFit="1" customWidth="1"/>
    <col min="8" max="8" width="11.42578125" style="85" bestFit="1" customWidth="1"/>
    <col min="9" max="9" width="16.140625" style="85" bestFit="1" customWidth="1"/>
    <col min="10" max="10" width="18.28515625" style="85" bestFit="1" customWidth="1"/>
    <col min="11" max="11" width="12" style="85" bestFit="1" customWidth="1"/>
    <col min="12" max="12" width="11.42578125" style="85" bestFit="1" customWidth="1"/>
    <col min="13" max="13" width="24.5703125" style="86" bestFit="1" customWidth="1"/>
    <col min="14" max="14" width="12.28515625" style="87" bestFit="1" customWidth="1"/>
    <col min="15" max="15" width="13" style="88" bestFit="1" customWidth="1"/>
    <col min="16" max="16" width="6.42578125" style="85" bestFit="1" customWidth="1"/>
    <col min="17" max="17" width="10.5703125" style="85" bestFit="1" customWidth="1"/>
    <col min="18" max="16384" width="11.42578125" style="85"/>
  </cols>
  <sheetData>
    <row r="1" spans="1:17">
      <c r="A1" s="89" t="s">
        <v>209</v>
      </c>
      <c r="B1" s="89" t="s">
        <v>210</v>
      </c>
      <c r="C1" s="89" t="s">
        <v>211</v>
      </c>
      <c r="D1" s="89" t="s">
        <v>212</v>
      </c>
      <c r="E1" s="89" t="s">
        <v>213</v>
      </c>
      <c r="F1" s="89" t="s">
        <v>214</v>
      </c>
      <c r="G1" s="89" t="s">
        <v>215</v>
      </c>
      <c r="H1" s="89" t="s">
        <v>216</v>
      </c>
      <c r="I1" s="89" t="s">
        <v>2</v>
      </c>
      <c r="J1" s="89" t="s">
        <v>3</v>
      </c>
      <c r="K1" s="89" t="s">
        <v>17</v>
      </c>
      <c r="L1" s="89" t="s">
        <v>5</v>
      </c>
      <c r="M1" s="90" t="s">
        <v>217</v>
      </c>
      <c r="N1" s="91" t="s">
        <v>38</v>
      </c>
      <c r="O1" s="89" t="s">
        <v>218</v>
      </c>
      <c r="P1" s="89" t="s">
        <v>219</v>
      </c>
      <c r="Q1" s="89" t="s">
        <v>220</v>
      </c>
    </row>
    <row r="2" spans="1:17">
      <c r="A2" s="92" t="s">
        <v>221</v>
      </c>
      <c r="B2" s="92" t="s">
        <v>222</v>
      </c>
      <c r="C2" s="92" t="s">
        <v>223</v>
      </c>
      <c r="D2" s="92" t="s">
        <v>224</v>
      </c>
      <c r="E2" s="92" t="str">
        <f>+'Merluza del sur LTP'!C8</f>
        <v>EMDEPES S.A</v>
      </c>
      <c r="F2" s="92" t="s">
        <v>200</v>
      </c>
      <c r="G2" s="92" t="s">
        <v>200</v>
      </c>
      <c r="H2" s="73">
        <f>+'Merluza del sur LTP'!E8</f>
        <v>258.49696</v>
      </c>
      <c r="I2" s="73">
        <f>+'Merluza del sur LTP'!F8</f>
        <v>3267.3960000000002</v>
      </c>
      <c r="J2" s="73">
        <f>+'Merluza del sur LTP'!G8</f>
        <v>3525.8929600000001</v>
      </c>
      <c r="K2" s="73">
        <f>+'Merluza del sur LTP'!H8</f>
        <v>0</v>
      </c>
      <c r="L2" s="73">
        <f>+'Merluza del sur LTP'!I8</f>
        <v>3525.8929600000001</v>
      </c>
      <c r="M2" s="93">
        <f>+'Merluza del sur LTP'!J8</f>
        <v>0</v>
      </c>
      <c r="N2" s="94" t="s">
        <v>19</v>
      </c>
      <c r="O2" s="94">
        <f>'Resumen Cuota Global'!$B$4</f>
        <v>45005</v>
      </c>
      <c r="P2" s="92">
        <v>2023</v>
      </c>
      <c r="Q2" s="92"/>
    </row>
    <row r="3" spans="1:17">
      <c r="A3" s="92" t="s">
        <v>221</v>
      </c>
      <c r="B3" s="92" t="s">
        <v>222</v>
      </c>
      <c r="C3" s="92" t="s">
        <v>223</v>
      </c>
      <c r="D3" s="92" t="s">
        <v>224</v>
      </c>
      <c r="E3" s="92" t="str">
        <f>+'Merluza del sur LTP'!C8</f>
        <v>EMDEPES S.A</v>
      </c>
      <c r="F3" s="92" t="s">
        <v>225</v>
      </c>
      <c r="G3" s="92" t="s">
        <v>226</v>
      </c>
      <c r="H3" s="73">
        <f>+'Merluza del sur LTP'!E9</f>
        <v>480.19941</v>
      </c>
      <c r="I3" s="73">
        <f>+'Merluza del sur LTP'!F9</f>
        <v>0</v>
      </c>
      <c r="J3" s="73">
        <f>+'Merluza del sur LTP'!G9</f>
        <v>4006.0923700000003</v>
      </c>
      <c r="K3" s="73">
        <f>+'Merluza del sur LTP'!H9</f>
        <v>0</v>
      </c>
      <c r="L3" s="73">
        <f>+'Merluza del sur LTP'!I9</f>
        <v>4006.0923700000003</v>
      </c>
      <c r="M3" s="93">
        <f>+'Merluza del sur LTP'!J9</f>
        <v>0</v>
      </c>
      <c r="N3" s="94" t="s">
        <v>19</v>
      </c>
      <c r="O3" s="94">
        <f>'Resumen Cuota Global'!$B$4</f>
        <v>45005</v>
      </c>
      <c r="P3" s="92">
        <v>2023</v>
      </c>
      <c r="Q3" s="92"/>
    </row>
    <row r="4" spans="1:17">
      <c r="A4" s="92" t="s">
        <v>221</v>
      </c>
      <c r="B4" s="92" t="s">
        <v>222</v>
      </c>
      <c r="C4" s="92" t="s">
        <v>223</v>
      </c>
      <c r="D4" s="92" t="s">
        <v>224</v>
      </c>
      <c r="E4" s="92" t="str">
        <f>+'Merluza del sur LTP'!C8</f>
        <v>EMDEPES S.A</v>
      </c>
      <c r="F4" s="92" t="s">
        <v>200</v>
      </c>
      <c r="G4" s="92" t="s">
        <v>226</v>
      </c>
      <c r="H4" s="73">
        <f>+'Merluza del sur LTP'!K8</f>
        <v>738.69637</v>
      </c>
      <c r="I4" s="73">
        <f>+'Merluza del sur LTP'!L8</f>
        <v>3267.3960000000002</v>
      </c>
      <c r="J4" s="73">
        <f>+'Merluza del sur LTP'!M8</f>
        <v>4006.0923700000003</v>
      </c>
      <c r="K4" s="73">
        <f>+'Merluza del sur LTP'!N8</f>
        <v>0</v>
      </c>
      <c r="L4" s="73">
        <f>+'Merluza del sur LTP'!O8</f>
        <v>4006.0923700000003</v>
      </c>
      <c r="M4" s="93">
        <f>+'Merluza del sur LTP'!P8</f>
        <v>0</v>
      </c>
      <c r="N4" s="94" t="s">
        <v>19</v>
      </c>
      <c r="O4" s="94">
        <f>'Resumen Cuota Global'!$B$4</f>
        <v>45005</v>
      </c>
      <c r="P4" s="92">
        <v>2023</v>
      </c>
      <c r="Q4" s="92"/>
    </row>
    <row r="5" spans="1:17">
      <c r="A5" s="92" t="s">
        <v>221</v>
      </c>
      <c r="B5" s="92" t="s">
        <v>222</v>
      </c>
      <c r="C5" s="92" t="s">
        <v>223</v>
      </c>
      <c r="D5" s="92" t="s">
        <v>224</v>
      </c>
      <c r="E5" s="92" t="str">
        <f>+'Merluza del sur LTP'!C10</f>
        <v xml:space="preserve">GRIMAR S.A </v>
      </c>
      <c r="F5" s="92" t="s">
        <v>200</v>
      </c>
      <c r="G5" s="92" t="s">
        <v>200</v>
      </c>
      <c r="H5" s="73">
        <f>+'Merluza del sur LTP'!E10</f>
        <v>258.10417999999999</v>
      </c>
      <c r="I5" s="73">
        <f>+'Merluza del sur LTP'!F10</f>
        <v>1145.827</v>
      </c>
      <c r="J5" s="73">
        <f>+'Merluza del sur LTP'!G10</f>
        <v>1403.93118</v>
      </c>
      <c r="K5" s="73">
        <f>+'Merluza del sur LTP'!H10</f>
        <v>205.37259</v>
      </c>
      <c r="L5" s="73">
        <f>+'Merluza del sur LTP'!I10</f>
        <v>1198.5585900000001</v>
      </c>
      <c r="M5" s="93">
        <f>+'Merluza del sur LTP'!J10</f>
        <v>0.14628394391810573</v>
      </c>
      <c r="N5" s="94" t="s">
        <v>19</v>
      </c>
      <c r="O5" s="94">
        <f>'Resumen Cuota Global'!$B$4</f>
        <v>45005</v>
      </c>
      <c r="P5" s="92">
        <v>2023</v>
      </c>
      <c r="Q5" s="92"/>
    </row>
    <row r="6" spans="1:17">
      <c r="A6" s="92" t="s">
        <v>221</v>
      </c>
      <c r="B6" s="92" t="s">
        <v>222</v>
      </c>
      <c r="C6" s="92" t="s">
        <v>223</v>
      </c>
      <c r="D6" s="92" t="s">
        <v>224</v>
      </c>
      <c r="E6" s="92" t="str">
        <f>+'Merluza del sur LTP'!C10</f>
        <v xml:space="preserve">GRIMAR S.A </v>
      </c>
      <c r="F6" s="92" t="s">
        <v>225</v>
      </c>
      <c r="G6" s="92" t="s">
        <v>226</v>
      </c>
      <c r="H6" s="73">
        <f>+'Merluza del sur LTP'!E11</f>
        <v>479.46976000000001</v>
      </c>
      <c r="I6" s="73">
        <f>+'Merluza del sur LTP'!F11</f>
        <v>0</v>
      </c>
      <c r="J6" s="73">
        <f>+'Merluza del sur LTP'!G11</f>
        <v>1678.02835</v>
      </c>
      <c r="K6" s="73">
        <f>+'Merluza del sur LTP'!H11</f>
        <v>0</v>
      </c>
      <c r="L6" s="73">
        <f>+'Merluza del sur LTP'!I11</f>
        <v>1678.02835</v>
      </c>
      <c r="M6" s="93">
        <f>+'Merluza del sur LTP'!J11</f>
        <v>0</v>
      </c>
      <c r="N6" s="94" t="s">
        <v>19</v>
      </c>
      <c r="O6" s="94">
        <f>'Resumen Cuota Global'!$B$4</f>
        <v>45005</v>
      </c>
      <c r="P6" s="92">
        <v>2023</v>
      </c>
      <c r="Q6" s="92"/>
    </row>
    <row r="7" spans="1:17">
      <c r="A7" s="92" t="s">
        <v>221</v>
      </c>
      <c r="B7" s="92" t="s">
        <v>222</v>
      </c>
      <c r="C7" s="92" t="s">
        <v>223</v>
      </c>
      <c r="D7" s="92" t="s">
        <v>224</v>
      </c>
      <c r="E7" s="92" t="str">
        <f>+'Merluza del sur LTP'!C10</f>
        <v xml:space="preserve">GRIMAR S.A </v>
      </c>
      <c r="F7" s="92" t="s">
        <v>200</v>
      </c>
      <c r="G7" s="92" t="s">
        <v>226</v>
      </c>
      <c r="H7" s="73">
        <f>+'Merluza del sur LTP'!K10</f>
        <v>737.57393999999999</v>
      </c>
      <c r="I7" s="73">
        <f>+'Merluza del sur LTP'!L10</f>
        <v>1145.827</v>
      </c>
      <c r="J7" s="73">
        <f>+'Merluza del sur LTP'!M10</f>
        <v>1883.40094</v>
      </c>
      <c r="K7" s="73">
        <f>+'Merluza del sur LTP'!N10</f>
        <v>205.37259</v>
      </c>
      <c r="L7" s="73">
        <f>+'Merluza del sur LTP'!O10</f>
        <v>1678.02835</v>
      </c>
      <c r="M7" s="93">
        <f>+'Merluza del sur LTP'!P10</f>
        <v>0.10904347854897004</v>
      </c>
      <c r="N7" s="94" t="s">
        <v>19</v>
      </c>
      <c r="O7" s="94">
        <f>'Resumen Cuota Global'!$B$4</f>
        <v>45005</v>
      </c>
      <c r="P7" s="92">
        <v>2023</v>
      </c>
      <c r="Q7" s="92"/>
    </row>
    <row r="8" spans="1:17">
      <c r="A8" s="92" t="s">
        <v>221</v>
      </c>
      <c r="B8" s="92" t="s">
        <v>222</v>
      </c>
      <c r="C8" s="92" t="s">
        <v>223</v>
      </c>
      <c r="D8" s="92" t="s">
        <v>224</v>
      </c>
      <c r="E8" s="92" t="str">
        <f>+'Merluza del sur LTP'!C12</f>
        <v xml:space="preserve">PESCA CHILE </v>
      </c>
      <c r="F8" s="92" t="s">
        <v>200</v>
      </c>
      <c r="G8" s="92" t="s">
        <v>200</v>
      </c>
      <c r="H8" s="73">
        <f>+'Merluza del sur LTP'!E12</f>
        <v>321.29122000000001</v>
      </c>
      <c r="I8" s="73">
        <f>+'Merluza del sur LTP'!F12</f>
        <v>0</v>
      </c>
      <c r="J8" s="73">
        <f>+'Merluza del sur LTP'!G12</f>
        <v>321.29122000000001</v>
      </c>
      <c r="K8" s="73">
        <f>+'Merluza del sur LTP'!H12</f>
        <v>76.472999999999999</v>
      </c>
      <c r="L8" s="73">
        <f>+'Merluza del sur LTP'!I12</f>
        <v>244.81822</v>
      </c>
      <c r="M8" s="93">
        <f>+'Merluza del sur LTP'!J12</f>
        <v>0.23801770866941213</v>
      </c>
      <c r="N8" s="94" t="s">
        <v>19</v>
      </c>
      <c r="O8" s="94">
        <f>'Resumen Cuota Global'!$B$4</f>
        <v>45005</v>
      </c>
      <c r="P8" s="92">
        <v>2023</v>
      </c>
      <c r="Q8" s="92"/>
    </row>
    <row r="9" spans="1:17">
      <c r="A9" s="92" t="s">
        <v>221</v>
      </c>
      <c r="B9" s="92" t="s">
        <v>222</v>
      </c>
      <c r="C9" s="92" t="s">
        <v>223</v>
      </c>
      <c r="D9" s="92" t="s">
        <v>224</v>
      </c>
      <c r="E9" s="92" t="str">
        <f>+'Merluza del sur LTP'!C12</f>
        <v xml:space="preserve">PESCA CHILE </v>
      </c>
      <c r="F9" s="92" t="s">
        <v>225</v>
      </c>
      <c r="G9" s="92" t="s">
        <v>226</v>
      </c>
      <c r="H9" s="73">
        <f>+'Merluza del sur LTP'!E13</f>
        <v>596.84978999999998</v>
      </c>
      <c r="I9" s="73">
        <f>+'Merluza del sur LTP'!F13</f>
        <v>0</v>
      </c>
      <c r="J9" s="73">
        <f>+'Merluza del sur LTP'!G13</f>
        <v>841.66800999999998</v>
      </c>
      <c r="K9" s="73">
        <f>+'Merluza del sur LTP'!H13</f>
        <v>0</v>
      </c>
      <c r="L9" s="73">
        <f>+'Merluza del sur LTP'!I13</f>
        <v>841.66800999999998</v>
      </c>
      <c r="M9" s="93">
        <f>+'Merluza del sur LTP'!J13</f>
        <v>0</v>
      </c>
      <c r="N9" s="94" t="s">
        <v>19</v>
      </c>
      <c r="O9" s="94">
        <f>'Resumen Cuota Global'!$B$4</f>
        <v>45005</v>
      </c>
      <c r="P9" s="92">
        <v>2023</v>
      </c>
      <c r="Q9" s="92"/>
    </row>
    <row r="10" spans="1:17">
      <c r="A10" s="92" t="s">
        <v>221</v>
      </c>
      <c r="B10" s="92" t="s">
        <v>222</v>
      </c>
      <c r="C10" s="92" t="s">
        <v>223</v>
      </c>
      <c r="D10" s="92" t="s">
        <v>224</v>
      </c>
      <c r="E10" s="92" t="str">
        <f>+'Merluza del sur LTP'!C12</f>
        <v xml:space="preserve">PESCA CHILE </v>
      </c>
      <c r="F10" s="92" t="s">
        <v>200</v>
      </c>
      <c r="G10" s="92" t="s">
        <v>226</v>
      </c>
      <c r="H10" s="73">
        <f>+'Merluza del sur LTP'!K12</f>
        <v>918.14101000000005</v>
      </c>
      <c r="I10" s="73">
        <f>+'Merluza del sur LTP'!L12</f>
        <v>0</v>
      </c>
      <c r="J10" s="73">
        <f>+'Merluza del sur LTP'!M12</f>
        <v>918.14101000000005</v>
      </c>
      <c r="K10" s="73">
        <f>+'Merluza del sur LTP'!N12</f>
        <v>76.472999999999999</v>
      </c>
      <c r="L10" s="73">
        <f>+'Merluza del sur LTP'!O12</f>
        <v>841.66801000000009</v>
      </c>
      <c r="M10" s="93">
        <f>+'Merluza del sur LTP'!P12</f>
        <v>8.3291127579629615E-2</v>
      </c>
      <c r="N10" s="94" t="s">
        <v>19</v>
      </c>
      <c r="O10" s="94">
        <f>'Resumen Cuota Global'!$B$4</f>
        <v>45005</v>
      </c>
      <c r="P10" s="92">
        <v>2023</v>
      </c>
      <c r="Q10" s="92"/>
    </row>
    <row r="11" spans="1:17">
      <c r="A11" s="92" t="s">
        <v>221</v>
      </c>
      <c r="B11" s="92" t="s">
        <v>222</v>
      </c>
      <c r="C11" s="92" t="s">
        <v>223</v>
      </c>
      <c r="D11" s="92" t="s">
        <v>224</v>
      </c>
      <c r="E11" s="92" t="str">
        <f>+'Merluza del sur LTP'!C14</f>
        <v>SUR AUSTRAL S.A</v>
      </c>
      <c r="F11" s="92" t="s">
        <v>200</v>
      </c>
      <c r="G11" s="92" t="s">
        <v>200</v>
      </c>
      <c r="H11" s="73">
        <f>+'Merluza del sur LTP'!E14</f>
        <v>795.64701000000002</v>
      </c>
      <c r="I11" s="73">
        <f>+'Merluza del sur LTP'!F14</f>
        <v>273.30079999999998</v>
      </c>
      <c r="J11" s="73">
        <f>+'Merluza del sur LTP'!G14</f>
        <v>1068.9478100000001</v>
      </c>
      <c r="K11" s="73">
        <f>+'Merluza del sur LTP'!H14</f>
        <v>254.45357999999999</v>
      </c>
      <c r="L11" s="73">
        <f>+'Merluza del sur LTP'!I14</f>
        <v>814.49423000000013</v>
      </c>
      <c r="M11" s="93">
        <f>+'Merluza del sur LTP'!J14</f>
        <v>0.2380411631134732</v>
      </c>
      <c r="N11" s="94" t="s">
        <v>19</v>
      </c>
      <c r="O11" s="94">
        <f>'Resumen Cuota Global'!$B$4</f>
        <v>45005</v>
      </c>
      <c r="P11" s="92">
        <v>2023</v>
      </c>
      <c r="Q11" s="92"/>
    </row>
    <row r="12" spans="1:17">
      <c r="A12" s="92" t="s">
        <v>221</v>
      </c>
      <c r="B12" s="92" t="s">
        <v>222</v>
      </c>
      <c r="C12" s="92" t="s">
        <v>223</v>
      </c>
      <c r="D12" s="92" t="s">
        <v>224</v>
      </c>
      <c r="E12" s="92" t="str">
        <f>+'Merluza del sur LTP'!C14</f>
        <v>SUR AUSTRAL S.A</v>
      </c>
      <c r="F12" s="92" t="s">
        <v>225</v>
      </c>
      <c r="G12" s="92" t="s">
        <v>226</v>
      </c>
      <c r="H12" s="73">
        <f>+'Merluza del sur LTP'!E15</f>
        <v>1478.0414900000001</v>
      </c>
      <c r="I12" s="73">
        <f>+'Merluza del sur LTP'!F15</f>
        <v>0</v>
      </c>
      <c r="J12" s="73">
        <f>+'Merluza del sur LTP'!G15</f>
        <v>2292.5357200000003</v>
      </c>
      <c r="K12" s="73">
        <f>+'Merluza del sur LTP'!H15</f>
        <v>0</v>
      </c>
      <c r="L12" s="73">
        <f>+'Merluza del sur LTP'!I15</f>
        <v>2292.5357200000003</v>
      </c>
      <c r="M12" s="93">
        <f>+'Merluza del sur LTP'!J15</f>
        <v>0</v>
      </c>
      <c r="N12" s="94" t="s">
        <v>19</v>
      </c>
      <c r="O12" s="94">
        <f>'Resumen Cuota Global'!$B$4</f>
        <v>45005</v>
      </c>
      <c r="P12" s="92">
        <v>2023</v>
      </c>
      <c r="Q12" s="92"/>
    </row>
    <row r="13" spans="1:17">
      <c r="A13" s="92" t="s">
        <v>221</v>
      </c>
      <c r="B13" s="92" t="s">
        <v>222</v>
      </c>
      <c r="C13" s="92" t="s">
        <v>223</v>
      </c>
      <c r="D13" s="92" t="s">
        <v>224</v>
      </c>
      <c r="E13" s="92" t="str">
        <f>+'Merluza del sur LTP'!C14</f>
        <v>SUR AUSTRAL S.A</v>
      </c>
      <c r="F13" s="92" t="s">
        <v>200</v>
      </c>
      <c r="G13" s="92" t="s">
        <v>226</v>
      </c>
      <c r="H13" s="73">
        <f>+'Merluza del sur LTP'!K14</f>
        <v>2273.6885000000002</v>
      </c>
      <c r="I13" s="73">
        <f>+'Merluza del sur LTP'!L14</f>
        <v>273.30079999999998</v>
      </c>
      <c r="J13" s="73">
        <f>+'Merluza del sur LTP'!M14</f>
        <v>2546.9893000000002</v>
      </c>
      <c r="K13" s="73">
        <f>+'Merluza del sur LTP'!N14</f>
        <v>254.45357999999999</v>
      </c>
      <c r="L13" s="73">
        <f>+'Merluza del sur LTP'!O14</f>
        <v>2292.5357200000003</v>
      </c>
      <c r="M13" s="93">
        <f>+'Merluza del sur LTP'!P14</f>
        <v>9.9903670580791193E-2</v>
      </c>
      <c r="N13" s="94" t="s">
        <v>19</v>
      </c>
      <c r="O13" s="94">
        <f>'Resumen Cuota Global'!$B$4</f>
        <v>45005</v>
      </c>
      <c r="P13" s="92">
        <v>2023</v>
      </c>
      <c r="Q13" s="92"/>
    </row>
    <row r="14" spans="1:17">
      <c r="A14" s="92" t="s">
        <v>221</v>
      </c>
      <c r="B14" s="92" t="s">
        <v>222</v>
      </c>
      <c r="C14" s="92" t="s">
        <v>223</v>
      </c>
      <c r="D14" s="92" t="s">
        <v>224</v>
      </c>
      <c r="E14" s="92" t="str">
        <f>+'Merluza del sur LTP'!C16</f>
        <v>PACIFICBLU SpA.</v>
      </c>
      <c r="F14" s="92" t="s">
        <v>200</v>
      </c>
      <c r="G14" s="92" t="s">
        <v>200</v>
      </c>
      <c r="H14" s="73">
        <f>+'Merluza del sur LTP'!E16</f>
        <v>7.4279999999999999E-2</v>
      </c>
      <c r="I14" s="73">
        <f>+'Merluza del sur LTP'!F16</f>
        <v>0</v>
      </c>
      <c r="J14" s="73">
        <f>+'Merluza del sur LTP'!G16</f>
        <v>7.4279999999999999E-2</v>
      </c>
      <c r="K14" s="73">
        <f>+'Merluza del sur LTP'!H16</f>
        <v>0</v>
      </c>
      <c r="L14" s="73">
        <f>+'Merluza del sur LTP'!I16</f>
        <v>7.4279999999999999E-2</v>
      </c>
      <c r="M14" s="93">
        <f>+'Merluza del sur LTP'!J16</f>
        <v>0</v>
      </c>
      <c r="N14" s="94" t="s">
        <v>19</v>
      </c>
      <c r="O14" s="94">
        <f>'Resumen Cuota Global'!$B$4</f>
        <v>45005</v>
      </c>
      <c r="P14" s="92">
        <v>2023</v>
      </c>
      <c r="Q14" s="92"/>
    </row>
    <row r="15" spans="1:17">
      <c r="A15" s="92" t="s">
        <v>221</v>
      </c>
      <c r="B15" s="92" t="s">
        <v>222</v>
      </c>
      <c r="C15" s="92" t="s">
        <v>223</v>
      </c>
      <c r="D15" s="92" t="s">
        <v>224</v>
      </c>
      <c r="E15" s="92" t="str">
        <f>+'Merluza del sur LTP'!C16</f>
        <v>PACIFICBLU SpA.</v>
      </c>
      <c r="F15" s="92" t="s">
        <v>225</v>
      </c>
      <c r="G15" s="92" t="s">
        <v>226</v>
      </c>
      <c r="H15" s="73">
        <f>+'Merluza del sur LTP'!E17</f>
        <v>0.13797999999999999</v>
      </c>
      <c r="I15" s="73">
        <f>+'Merluza del sur LTP'!F17</f>
        <v>0</v>
      </c>
      <c r="J15" s="73">
        <f>+'Merluza del sur LTP'!G17</f>
        <v>0.21226</v>
      </c>
      <c r="K15" s="73">
        <f>+'Merluza del sur LTP'!H17</f>
        <v>0</v>
      </c>
      <c r="L15" s="73">
        <f>+'Merluza del sur LTP'!I17</f>
        <v>0.21226</v>
      </c>
      <c r="M15" s="93">
        <f>+'Merluza del sur LTP'!J17</f>
        <v>0</v>
      </c>
      <c r="N15" s="94" t="s">
        <v>19</v>
      </c>
      <c r="O15" s="94">
        <f>'Resumen Cuota Global'!$B$4</f>
        <v>45005</v>
      </c>
      <c r="P15" s="92">
        <v>2023</v>
      </c>
      <c r="Q15" s="92"/>
    </row>
    <row r="16" spans="1:17">
      <c r="A16" s="92" t="s">
        <v>221</v>
      </c>
      <c r="B16" s="92" t="s">
        <v>222</v>
      </c>
      <c r="C16" s="92" t="s">
        <v>223</v>
      </c>
      <c r="D16" s="92" t="s">
        <v>224</v>
      </c>
      <c r="E16" s="92" t="str">
        <f>+'Merluza del sur LTP'!C16</f>
        <v>PACIFICBLU SpA.</v>
      </c>
      <c r="F16" s="92" t="s">
        <v>200</v>
      </c>
      <c r="G16" s="92" t="s">
        <v>226</v>
      </c>
      <c r="H16" s="73">
        <f>+'Merluza del sur LTP'!K16</f>
        <v>0.21226</v>
      </c>
      <c r="I16" s="73">
        <f>+'Merluza del sur LTP'!L16</f>
        <v>0</v>
      </c>
      <c r="J16" s="73">
        <f>+'Merluza del sur LTP'!M16</f>
        <v>0.21226</v>
      </c>
      <c r="K16" s="73">
        <f>+'Merluza del sur LTP'!N16</f>
        <v>0</v>
      </c>
      <c r="L16" s="73">
        <f>+'Merluza del sur LTP'!O16</f>
        <v>0.21226</v>
      </c>
      <c r="M16" s="93">
        <f>+'Merluza del sur LTP'!P16</f>
        <v>0</v>
      </c>
      <c r="N16" s="94" t="s">
        <v>19</v>
      </c>
      <c r="O16" s="94">
        <f>'Resumen Cuota Global'!$B$4</f>
        <v>45005</v>
      </c>
      <c r="P16" s="92">
        <v>2023</v>
      </c>
      <c r="Q16" s="92"/>
    </row>
    <row r="17" spans="1:17">
      <c r="A17" s="92" t="s">
        <v>221</v>
      </c>
      <c r="B17" s="92" t="s">
        <v>222</v>
      </c>
      <c r="C17" s="92" t="s">
        <v>223</v>
      </c>
      <c r="D17" s="92" t="s">
        <v>224</v>
      </c>
      <c r="E17" s="92" t="str">
        <f>+'Merluza del sur LTP'!C18</f>
        <v>ISLA QUIHUA S.A</v>
      </c>
      <c r="F17" s="92" t="s">
        <v>200</v>
      </c>
      <c r="G17" s="92" t="s">
        <v>200</v>
      </c>
      <c r="H17" s="73">
        <f>+'Merluza del sur LTP'!E18</f>
        <v>7.0470000000000005E-2</v>
      </c>
      <c r="I17" s="73">
        <f>+'Merluza del sur LTP'!F18</f>
        <v>0</v>
      </c>
      <c r="J17" s="73">
        <f>+'Merluza del sur LTP'!G18</f>
        <v>7.0470000000000005E-2</v>
      </c>
      <c r="K17" s="73">
        <f>+'Merluza del sur LTP'!H18</f>
        <v>0</v>
      </c>
      <c r="L17" s="73">
        <f>+'Merluza del sur LTP'!I18</f>
        <v>7.0470000000000005E-2</v>
      </c>
      <c r="M17" s="93">
        <f>+'Merluza del sur LTP'!J18</f>
        <v>0</v>
      </c>
      <c r="N17" s="94" t="s">
        <v>19</v>
      </c>
      <c r="O17" s="94">
        <f>'Resumen Cuota Global'!$B$4</f>
        <v>45005</v>
      </c>
      <c r="P17" s="92">
        <v>2023</v>
      </c>
      <c r="Q17" s="92"/>
    </row>
    <row r="18" spans="1:17">
      <c r="A18" s="92" t="s">
        <v>221</v>
      </c>
      <c r="B18" s="92" t="s">
        <v>222</v>
      </c>
      <c r="C18" s="92" t="s">
        <v>223</v>
      </c>
      <c r="D18" s="92" t="s">
        <v>224</v>
      </c>
      <c r="E18" s="92" t="str">
        <f>+'Merluza del sur LTP'!C18</f>
        <v>ISLA QUIHUA S.A</v>
      </c>
      <c r="F18" s="92" t="s">
        <v>225</v>
      </c>
      <c r="G18" s="92" t="s">
        <v>226</v>
      </c>
      <c r="H18" s="73">
        <f>+'Merluza del sur LTP'!E19</f>
        <v>0.13089999999999999</v>
      </c>
      <c r="I18" s="73">
        <f>+'Merluza del sur LTP'!F19</f>
        <v>0</v>
      </c>
      <c r="J18" s="73">
        <f>+'Merluza del sur LTP'!G19</f>
        <v>0.20136999999999999</v>
      </c>
      <c r="K18" s="73">
        <f>+'Merluza del sur LTP'!H19</f>
        <v>0</v>
      </c>
      <c r="L18" s="73">
        <f>+'Merluza del sur LTP'!I19</f>
        <v>0.20136999999999999</v>
      </c>
      <c r="M18" s="93">
        <f>+'Merluza del sur LTP'!J19</f>
        <v>0</v>
      </c>
      <c r="N18" s="94" t="s">
        <v>19</v>
      </c>
      <c r="O18" s="94">
        <f>'Resumen Cuota Global'!$B$4</f>
        <v>45005</v>
      </c>
      <c r="P18" s="92">
        <v>2023</v>
      </c>
      <c r="Q18" s="92"/>
    </row>
    <row r="19" spans="1:17">
      <c r="A19" s="92" t="s">
        <v>221</v>
      </c>
      <c r="B19" s="92" t="s">
        <v>222</v>
      </c>
      <c r="C19" s="92" t="s">
        <v>223</v>
      </c>
      <c r="D19" s="92" t="s">
        <v>224</v>
      </c>
      <c r="E19" s="92" t="str">
        <f>+'Merluza del sur LTP'!C18</f>
        <v>ISLA QUIHUA S.A</v>
      </c>
      <c r="F19" s="92" t="s">
        <v>200</v>
      </c>
      <c r="G19" s="92" t="s">
        <v>226</v>
      </c>
      <c r="H19" s="73">
        <f>+'Merluza del sur LTP'!K18</f>
        <v>0.20136999999999999</v>
      </c>
      <c r="I19" s="73">
        <f>+'Merluza del sur LTP'!L18</f>
        <v>0</v>
      </c>
      <c r="J19" s="73">
        <f>+'Merluza del sur LTP'!M18</f>
        <v>0.20136999999999999</v>
      </c>
      <c r="K19" s="73">
        <f>+'Merluza del sur LTP'!N18</f>
        <v>0</v>
      </c>
      <c r="L19" s="73">
        <f>+'Merluza del sur LTP'!O18</f>
        <v>0.20136999999999999</v>
      </c>
      <c r="M19" s="93">
        <f>+'Merluza del sur LTP'!P18</f>
        <v>0</v>
      </c>
      <c r="N19" s="94" t="s">
        <v>19</v>
      </c>
      <c r="O19" s="94">
        <f>'Resumen Cuota Global'!$B$4</f>
        <v>45005</v>
      </c>
      <c r="P19" s="92">
        <v>2023</v>
      </c>
      <c r="Q19" s="92"/>
    </row>
    <row r="20" spans="1:17">
      <c r="A20" s="92" t="s">
        <v>221</v>
      </c>
      <c r="B20" s="92" t="s">
        <v>222</v>
      </c>
      <c r="C20" s="92" t="s">
        <v>223</v>
      </c>
      <c r="D20" s="92" t="s">
        <v>224</v>
      </c>
      <c r="E20" s="92" t="str">
        <f>+'Merluza del sur LTP'!C20</f>
        <v>PESCA CISNE S.A</v>
      </c>
      <c r="F20" s="92" t="s">
        <v>200</v>
      </c>
      <c r="G20" s="92" t="s">
        <v>200</v>
      </c>
      <c r="H20" s="73">
        <f>+'Merluza del sur LTP'!E20</f>
        <v>24.316389999999998</v>
      </c>
      <c r="I20" s="73">
        <f>+'Merluza del sur LTP'!F20</f>
        <v>0</v>
      </c>
      <c r="J20" s="73">
        <f>+'Merluza del sur LTP'!G20</f>
        <v>24.316389999999998</v>
      </c>
      <c r="K20" s="73">
        <f>+'Merluza del sur LTP'!H20</f>
        <v>3.8839999999999999</v>
      </c>
      <c r="L20" s="73">
        <f>+'Merluza del sur LTP'!I20</f>
        <v>20.432389999999998</v>
      </c>
      <c r="M20" s="93">
        <f>+'Merluza del sur LTP'!J20</f>
        <v>0.15972765694249846</v>
      </c>
      <c r="N20" s="94" t="s">
        <v>19</v>
      </c>
      <c r="O20" s="94">
        <f>'Resumen Cuota Global'!$B$4</f>
        <v>45005</v>
      </c>
      <c r="P20" s="92">
        <v>2023</v>
      </c>
      <c r="Q20" s="92"/>
    </row>
    <row r="21" spans="1:17">
      <c r="A21" s="92" t="s">
        <v>221</v>
      </c>
      <c r="B21" s="92" t="s">
        <v>222</v>
      </c>
      <c r="C21" s="92" t="s">
        <v>223</v>
      </c>
      <c r="D21" s="92" t="s">
        <v>224</v>
      </c>
      <c r="E21" s="92" t="str">
        <f>+'Merluza del sur LTP'!C20</f>
        <v>PESCA CISNE S.A</v>
      </c>
      <c r="F21" s="92" t="s">
        <v>225</v>
      </c>
      <c r="G21" s="92" t="s">
        <v>226</v>
      </c>
      <c r="H21" s="73">
        <f>+'Merluza del sur LTP'!E21</f>
        <v>45.171590000000002</v>
      </c>
      <c r="I21" s="73">
        <f>+'Merluza del sur LTP'!F21</f>
        <v>0</v>
      </c>
      <c r="J21" s="73">
        <f>+'Merluza del sur LTP'!G21</f>
        <v>65.603980000000007</v>
      </c>
      <c r="K21" s="73">
        <f>+'Merluza del sur LTP'!H21</f>
        <v>0</v>
      </c>
      <c r="L21" s="73">
        <f>+'Merluza del sur LTP'!I21</f>
        <v>65.603980000000007</v>
      </c>
      <c r="M21" s="93">
        <f>+'Merluza del sur LTP'!J21</f>
        <v>0</v>
      </c>
      <c r="N21" s="94" t="s">
        <v>19</v>
      </c>
      <c r="O21" s="94">
        <f>'Resumen Cuota Global'!$B$4</f>
        <v>45005</v>
      </c>
      <c r="P21" s="92">
        <v>2023</v>
      </c>
      <c r="Q21" s="92"/>
    </row>
    <row r="22" spans="1:17">
      <c r="A22" s="92" t="s">
        <v>221</v>
      </c>
      <c r="B22" s="92" t="s">
        <v>222</v>
      </c>
      <c r="C22" s="92" t="s">
        <v>223</v>
      </c>
      <c r="D22" s="92" t="s">
        <v>224</v>
      </c>
      <c r="E22" s="92" t="str">
        <f>+'Merluza del sur LTP'!C20</f>
        <v>PESCA CISNE S.A</v>
      </c>
      <c r="F22" s="92" t="s">
        <v>200</v>
      </c>
      <c r="G22" s="92" t="s">
        <v>226</v>
      </c>
      <c r="H22" s="73">
        <f>+'Merluza del sur LTP'!K20</f>
        <v>69.487979999999993</v>
      </c>
      <c r="I22" s="73">
        <f>+'Merluza del sur LTP'!L20</f>
        <v>0</v>
      </c>
      <c r="J22" s="73">
        <f>+'Merluza del sur LTP'!M20</f>
        <v>69.487979999999993</v>
      </c>
      <c r="K22" s="73">
        <f>+'Merluza del sur LTP'!N20</f>
        <v>3.8839999999999999</v>
      </c>
      <c r="L22" s="73">
        <f>+'Merluza del sur LTP'!O20</f>
        <v>65.603979999999993</v>
      </c>
      <c r="M22" s="93">
        <f>+'Merluza del sur LTP'!P20</f>
        <v>5.5894559030209255E-2</v>
      </c>
      <c r="N22" s="94" t="s">
        <v>19</v>
      </c>
      <c r="O22" s="94">
        <f>'Resumen Cuota Global'!$B$4</f>
        <v>45005</v>
      </c>
      <c r="P22" s="92">
        <v>2023</v>
      </c>
      <c r="Q22" s="92"/>
    </row>
    <row r="23" spans="1:17">
      <c r="A23" s="92" t="s">
        <v>221</v>
      </c>
      <c r="B23" s="92" t="s">
        <v>222</v>
      </c>
      <c r="C23" s="92" t="s">
        <v>223</v>
      </c>
      <c r="D23" s="92" t="s">
        <v>227</v>
      </c>
      <c r="E23" s="92" t="s">
        <v>228</v>
      </c>
      <c r="F23" s="92" t="s">
        <v>200</v>
      </c>
      <c r="G23" s="92" t="s">
        <v>226</v>
      </c>
      <c r="H23" s="73">
        <f>+'Merluza del sur LTP'!K22</f>
        <v>4738.0014300000003</v>
      </c>
      <c r="I23" s="73">
        <f>+'Merluza del sur LTP'!L22</f>
        <v>4686.5237999999999</v>
      </c>
      <c r="J23" s="73">
        <f>+'Merluza del sur LTP'!M22</f>
        <v>9424.5252299999993</v>
      </c>
      <c r="K23" s="73">
        <f>+'Merluza del sur LTP'!N22</f>
        <v>540.18317000000002</v>
      </c>
      <c r="L23" s="73">
        <f>+'Merluza del sur LTP'!O22</f>
        <v>8884.342059999999</v>
      </c>
      <c r="M23" s="93">
        <f>+'Merluza del sur LTP'!P22</f>
        <v>5.7316751434915526E-2</v>
      </c>
      <c r="N23" s="94" t="s">
        <v>19</v>
      </c>
      <c r="O23" s="94">
        <f>'Resumen Cuota Global'!$B$4</f>
        <v>45005</v>
      </c>
      <c r="P23" s="92">
        <v>2023</v>
      </c>
      <c r="Q23" s="92"/>
    </row>
    <row r="24" spans="1:17">
      <c r="A24" s="92" t="s">
        <v>229</v>
      </c>
      <c r="B24" s="92" t="s">
        <v>222</v>
      </c>
      <c r="C24" s="92" t="s">
        <v>230</v>
      </c>
      <c r="D24" s="92" t="s">
        <v>224</v>
      </c>
      <c r="E24" s="92" t="str">
        <f>+'Merluza del sur LTP'!C26</f>
        <v>EMDEPES S.A</v>
      </c>
      <c r="F24" s="92" t="s">
        <v>200</v>
      </c>
      <c r="G24" s="92" t="s">
        <v>200</v>
      </c>
      <c r="H24" s="73">
        <f>+'Merluza del sur LTP'!E26</f>
        <v>322.14501999999999</v>
      </c>
      <c r="I24" s="73">
        <f>+'Merluza del sur LTP'!F26</f>
        <v>0</v>
      </c>
      <c r="J24" s="73">
        <f>+'Merluza del sur LTP'!G26</f>
        <v>322.14501999999999</v>
      </c>
      <c r="K24" s="73">
        <f>+'Merluza del sur LTP'!H26</f>
        <v>0</v>
      </c>
      <c r="L24" s="73">
        <f>+'Merluza del sur LTP'!I26</f>
        <v>322.14501999999999</v>
      </c>
      <c r="M24" s="93">
        <f>+'Merluza del sur LTP'!J26</f>
        <v>0</v>
      </c>
      <c r="N24" s="94" t="s">
        <v>19</v>
      </c>
      <c r="O24" s="94">
        <f>'Resumen Cuota Global'!$B$4</f>
        <v>45005</v>
      </c>
      <c r="P24" s="92">
        <v>2023</v>
      </c>
      <c r="Q24" s="92"/>
    </row>
    <row r="25" spans="1:17">
      <c r="A25" s="92" t="s">
        <v>229</v>
      </c>
      <c r="B25" s="92" t="s">
        <v>222</v>
      </c>
      <c r="C25" s="92" t="s">
        <v>230</v>
      </c>
      <c r="D25" s="92" t="s">
        <v>224</v>
      </c>
      <c r="E25" s="92" t="str">
        <f>+'Merluza del sur LTP'!C26</f>
        <v>EMDEPES S.A</v>
      </c>
      <c r="F25" s="92" t="s">
        <v>225</v>
      </c>
      <c r="G25" s="92" t="s">
        <v>226</v>
      </c>
      <c r="H25" s="73">
        <f>+'Merluza del sur LTP'!E27</f>
        <v>598.39958000000001</v>
      </c>
      <c r="I25" s="73">
        <f>+'Merluza del sur LTP'!F27</f>
        <v>0</v>
      </c>
      <c r="J25" s="73">
        <f>+'Merluza del sur LTP'!G27</f>
        <v>920.54459999999995</v>
      </c>
      <c r="K25" s="73">
        <f>+'Merluza del sur LTP'!H27</f>
        <v>0</v>
      </c>
      <c r="L25" s="73">
        <f>+'Merluza del sur LTP'!I27</f>
        <v>920.54459999999995</v>
      </c>
      <c r="M25" s="93">
        <f>+'Merluza del sur LTP'!J27</f>
        <v>0</v>
      </c>
      <c r="N25" s="94" t="s">
        <v>19</v>
      </c>
      <c r="O25" s="94">
        <f>'Resumen Cuota Global'!$B$4</f>
        <v>45005</v>
      </c>
      <c r="P25" s="92">
        <v>2023</v>
      </c>
      <c r="Q25" s="92"/>
    </row>
    <row r="26" spans="1:17">
      <c r="A26" s="92" t="s">
        <v>229</v>
      </c>
      <c r="B26" s="92" t="s">
        <v>222</v>
      </c>
      <c r="C26" s="92" t="s">
        <v>230</v>
      </c>
      <c r="D26" s="92" t="s">
        <v>224</v>
      </c>
      <c r="E26" s="92" t="str">
        <f>+'Merluza del sur LTP'!C26</f>
        <v>EMDEPES S.A</v>
      </c>
      <c r="F26" s="92" t="s">
        <v>200</v>
      </c>
      <c r="G26" s="92" t="s">
        <v>226</v>
      </c>
      <c r="H26" s="73">
        <f>+'Merluza del sur LTP'!K26</f>
        <v>920.54459999999995</v>
      </c>
      <c r="I26" s="73">
        <f>+'Merluza del sur LTP'!L26</f>
        <v>0</v>
      </c>
      <c r="J26" s="73">
        <f>+'Merluza del sur LTP'!M26</f>
        <v>920.54459999999995</v>
      </c>
      <c r="K26" s="73">
        <f>+'Merluza del sur LTP'!N26</f>
        <v>0</v>
      </c>
      <c r="L26" s="73">
        <f>+'Merluza del sur LTP'!O26</f>
        <v>920.54459999999995</v>
      </c>
      <c r="M26" s="93">
        <f>+'Merluza del sur LTP'!P26</f>
        <v>0</v>
      </c>
      <c r="N26" s="94" t="s">
        <v>19</v>
      </c>
      <c r="O26" s="94">
        <f>'Resumen Cuota Global'!$B$4</f>
        <v>45005</v>
      </c>
      <c r="P26" s="92">
        <v>2023</v>
      </c>
      <c r="Q26" s="92"/>
    </row>
    <row r="27" spans="1:17">
      <c r="A27" s="92" t="s">
        <v>229</v>
      </c>
      <c r="B27" s="92" t="s">
        <v>222</v>
      </c>
      <c r="C27" s="92" t="s">
        <v>230</v>
      </c>
      <c r="D27" s="92" t="s">
        <v>224</v>
      </c>
      <c r="E27" s="92" t="str">
        <f>+'Merluza del sur LTP'!C28</f>
        <v>GRIMAR S.A</v>
      </c>
      <c r="F27" s="92" t="s">
        <v>200</v>
      </c>
      <c r="G27" s="92" t="s">
        <v>200</v>
      </c>
      <c r="H27" s="73">
        <f>+'Merluza del sur LTP'!E28</f>
        <v>74.700209999999998</v>
      </c>
      <c r="I27" s="73">
        <f>+'Merluza del sur LTP'!F28</f>
        <v>0</v>
      </c>
      <c r="J27" s="73">
        <f>+'Merluza del sur LTP'!G28</f>
        <v>74.700209999999998</v>
      </c>
      <c r="K27" s="73">
        <f>+'Merluza del sur LTP'!H28</f>
        <v>0</v>
      </c>
      <c r="L27" s="73">
        <f>+'Merluza del sur LTP'!I28</f>
        <v>74.700209999999998</v>
      </c>
      <c r="M27" s="93">
        <f>+'Merluza del sur LTP'!J28</f>
        <v>0</v>
      </c>
      <c r="N27" s="94" t="s">
        <v>19</v>
      </c>
      <c r="O27" s="94">
        <f>'Resumen Cuota Global'!$B$4</f>
        <v>45005</v>
      </c>
      <c r="P27" s="92">
        <v>2023</v>
      </c>
      <c r="Q27" s="92"/>
    </row>
    <row r="28" spans="1:17">
      <c r="A28" s="92" t="s">
        <v>229</v>
      </c>
      <c r="B28" s="92" t="s">
        <v>222</v>
      </c>
      <c r="C28" s="92" t="s">
        <v>230</v>
      </c>
      <c r="D28" s="92" t="s">
        <v>224</v>
      </c>
      <c r="E28" s="92" t="str">
        <f>+'Merluza del sur LTP'!C28</f>
        <v>GRIMAR S.A</v>
      </c>
      <c r="F28" s="92" t="s">
        <v>225</v>
      </c>
      <c r="G28" s="92" t="s">
        <v>226</v>
      </c>
      <c r="H28" s="73">
        <f>+'Merluza del sur LTP'!E29</f>
        <v>138.75926999999999</v>
      </c>
      <c r="I28" s="73">
        <f>+'Merluza del sur LTP'!F29</f>
        <v>0</v>
      </c>
      <c r="J28" s="73">
        <f>+'Merluza del sur LTP'!G29</f>
        <v>213.45947999999999</v>
      </c>
      <c r="K28" s="73">
        <f>+'Merluza del sur LTP'!H29</f>
        <v>0</v>
      </c>
      <c r="L28" s="73">
        <f>+'Merluza del sur LTP'!I29</f>
        <v>213.45947999999999</v>
      </c>
      <c r="M28" s="93">
        <f>+'Merluza del sur LTP'!J29</f>
        <v>0</v>
      </c>
      <c r="N28" s="94" t="s">
        <v>19</v>
      </c>
      <c r="O28" s="94">
        <f>'Resumen Cuota Global'!$B$4</f>
        <v>45005</v>
      </c>
      <c r="P28" s="92">
        <v>2023</v>
      </c>
      <c r="Q28" s="92"/>
    </row>
    <row r="29" spans="1:17">
      <c r="A29" s="92" t="s">
        <v>229</v>
      </c>
      <c r="B29" s="92" t="s">
        <v>222</v>
      </c>
      <c r="C29" s="92" t="s">
        <v>230</v>
      </c>
      <c r="D29" s="92" t="s">
        <v>224</v>
      </c>
      <c r="E29" s="92" t="str">
        <f>+'Merluza del sur LTP'!C28</f>
        <v>GRIMAR S.A</v>
      </c>
      <c r="F29" s="92" t="s">
        <v>200</v>
      </c>
      <c r="G29" s="92" t="s">
        <v>226</v>
      </c>
      <c r="H29" s="73">
        <f>+'Merluza del sur LTP'!K28</f>
        <v>213.45947999999999</v>
      </c>
      <c r="I29" s="73">
        <f>+'Merluza del sur LTP'!L28</f>
        <v>0</v>
      </c>
      <c r="J29" s="73">
        <f>+'Merluza del sur LTP'!M28</f>
        <v>213.45947999999999</v>
      </c>
      <c r="K29" s="73">
        <f>+'Merluza del sur LTP'!N28</f>
        <v>0</v>
      </c>
      <c r="L29" s="73">
        <f>+'Merluza del sur LTP'!O28</f>
        <v>213.45947999999999</v>
      </c>
      <c r="M29" s="93">
        <f>+'Merluza del sur LTP'!P28</f>
        <v>0</v>
      </c>
      <c r="N29" s="94" t="s">
        <v>19</v>
      </c>
      <c r="O29" s="94">
        <f>'Resumen Cuota Global'!$B$4</f>
        <v>45005</v>
      </c>
      <c r="P29" s="92">
        <v>2023</v>
      </c>
      <c r="Q29" s="92"/>
    </row>
    <row r="30" spans="1:17">
      <c r="A30" s="92" t="s">
        <v>229</v>
      </c>
      <c r="B30" s="92" t="s">
        <v>222</v>
      </c>
      <c r="C30" s="92" t="s">
        <v>230</v>
      </c>
      <c r="D30" s="92" t="s">
        <v>224</v>
      </c>
      <c r="E30" s="92" t="str">
        <f>+'Merluza del sur LTP'!C30</f>
        <v xml:space="preserve">PESCA CHILE </v>
      </c>
      <c r="F30" s="92" t="s">
        <v>200</v>
      </c>
      <c r="G30" s="92" t="s">
        <v>200</v>
      </c>
      <c r="H30" s="73">
        <f>+'Merluza del sur LTP'!E30</f>
        <v>448.32625999999999</v>
      </c>
      <c r="I30" s="73">
        <f>+'Merluza del sur LTP'!F30</f>
        <v>0</v>
      </c>
      <c r="J30" s="73">
        <f>+'Merluza del sur LTP'!G30</f>
        <v>448.32625999999999</v>
      </c>
      <c r="K30" s="73">
        <f>+'Merluza del sur LTP'!H30</f>
        <v>1.4179999999999999</v>
      </c>
      <c r="L30" s="73">
        <f>+'Merluza del sur LTP'!I30</f>
        <v>446.90825999999998</v>
      </c>
      <c r="M30" s="93">
        <f>+'Merluza del sur LTP'!J30</f>
        <v>3.1628751793392603E-3</v>
      </c>
      <c r="N30" s="94" t="s">
        <v>19</v>
      </c>
      <c r="O30" s="94">
        <f>'Resumen Cuota Global'!$B$4</f>
        <v>45005</v>
      </c>
      <c r="P30" s="92">
        <v>2023</v>
      </c>
      <c r="Q30" s="92"/>
    </row>
    <row r="31" spans="1:17">
      <c r="A31" s="92" t="s">
        <v>229</v>
      </c>
      <c r="B31" s="92" t="s">
        <v>222</v>
      </c>
      <c r="C31" s="92" t="s">
        <v>230</v>
      </c>
      <c r="D31" s="92" t="s">
        <v>224</v>
      </c>
      <c r="E31" s="92" t="str">
        <f>+'Merluza del sur LTP'!C30</f>
        <v xml:space="preserve">PESCA CHILE </v>
      </c>
      <c r="F31" s="92" t="s">
        <v>225</v>
      </c>
      <c r="G31" s="92" t="s">
        <v>226</v>
      </c>
      <c r="H31" s="73">
        <f>+'Merluza del sur LTP'!E31</f>
        <v>832.78716999999995</v>
      </c>
      <c r="I31" s="73">
        <f>+'Merluza del sur LTP'!F31</f>
        <v>0</v>
      </c>
      <c r="J31" s="73">
        <f>+'Merluza del sur LTP'!G31</f>
        <v>1279.69543</v>
      </c>
      <c r="K31" s="73">
        <f>+'Merluza del sur LTP'!H31</f>
        <v>0</v>
      </c>
      <c r="L31" s="73">
        <f>+'Merluza del sur LTP'!I31</f>
        <v>1279.69543</v>
      </c>
      <c r="M31" s="93">
        <f>+'Merluza del sur LTP'!J31</f>
        <v>0</v>
      </c>
      <c r="N31" s="94" t="s">
        <v>19</v>
      </c>
      <c r="O31" s="94">
        <f>'Resumen Cuota Global'!$B$4</f>
        <v>45005</v>
      </c>
      <c r="P31" s="92">
        <v>2023</v>
      </c>
      <c r="Q31" s="92"/>
    </row>
    <row r="32" spans="1:17">
      <c r="A32" s="92" t="s">
        <v>229</v>
      </c>
      <c r="B32" s="92" t="s">
        <v>222</v>
      </c>
      <c r="C32" s="92" t="s">
        <v>230</v>
      </c>
      <c r="D32" s="92" t="s">
        <v>224</v>
      </c>
      <c r="E32" s="92" t="str">
        <f>+'Merluza del sur LTP'!C30</f>
        <v xml:space="preserve">PESCA CHILE </v>
      </c>
      <c r="F32" s="92" t="s">
        <v>200</v>
      </c>
      <c r="G32" s="92" t="s">
        <v>226</v>
      </c>
      <c r="H32" s="73">
        <f>+'Merluza del sur LTP'!K30</f>
        <v>1281.1134299999999</v>
      </c>
      <c r="I32" s="73">
        <f>+'Merluza del sur LTP'!L30</f>
        <v>0</v>
      </c>
      <c r="J32" s="73">
        <f>+'Merluza del sur LTP'!M30</f>
        <v>1281.1134299999999</v>
      </c>
      <c r="K32" s="73">
        <f>+'Merluza del sur LTP'!N30</f>
        <v>1.4179999999999999</v>
      </c>
      <c r="L32" s="73">
        <f>+'Merluza del sur LTP'!O30</f>
        <v>1279.69543</v>
      </c>
      <c r="M32" s="93">
        <f>+'Merluza del sur LTP'!P30</f>
        <v>1.1068496877751099E-3</v>
      </c>
      <c r="N32" s="94" t="s">
        <v>19</v>
      </c>
      <c r="O32" s="94">
        <f>'Resumen Cuota Global'!$B$4</f>
        <v>45005</v>
      </c>
      <c r="P32" s="92">
        <v>2023</v>
      </c>
      <c r="Q32" s="92"/>
    </row>
    <row r="33" spans="1:17">
      <c r="A33" s="92" t="s">
        <v>229</v>
      </c>
      <c r="B33" s="92" t="s">
        <v>222</v>
      </c>
      <c r="C33" s="92" t="s">
        <v>230</v>
      </c>
      <c r="D33" s="92" t="s">
        <v>224</v>
      </c>
      <c r="E33" s="92" t="str">
        <f>+'Merluza del sur LTP'!C32</f>
        <v>PESCA CISNE S.A</v>
      </c>
      <c r="F33" s="92" t="s">
        <v>200</v>
      </c>
      <c r="G33" s="92" t="s">
        <v>200</v>
      </c>
      <c r="H33" s="73">
        <f>+'Merluza del sur LTP'!E32</f>
        <v>84.865189999999998</v>
      </c>
      <c r="I33" s="73">
        <f>+'Merluza del sur LTP'!F32</f>
        <v>0</v>
      </c>
      <c r="J33" s="73">
        <f>+'Merluza del sur LTP'!G32</f>
        <v>84.865189999999998</v>
      </c>
      <c r="K33" s="73">
        <f>+'Merluza del sur LTP'!H32</f>
        <v>106.371</v>
      </c>
      <c r="L33" s="73">
        <f>+'Merluza del sur LTP'!I32</f>
        <v>-21.505809999999997</v>
      </c>
      <c r="M33" s="93">
        <f>+'Merluza del sur LTP'!J32</f>
        <v>1.2534114399555341</v>
      </c>
      <c r="N33" s="94" t="s">
        <v>19</v>
      </c>
      <c r="O33" s="94">
        <f>'Resumen Cuota Global'!$B$4</f>
        <v>45005</v>
      </c>
      <c r="P33" s="92">
        <v>2023</v>
      </c>
      <c r="Q33" s="92"/>
    </row>
    <row r="34" spans="1:17">
      <c r="A34" s="92" t="s">
        <v>229</v>
      </c>
      <c r="B34" s="92" t="s">
        <v>222</v>
      </c>
      <c r="C34" s="92" t="s">
        <v>230</v>
      </c>
      <c r="D34" s="92" t="s">
        <v>224</v>
      </c>
      <c r="E34" s="92" t="str">
        <f>+'Merluza del sur LTP'!C32</f>
        <v>PESCA CISNE S.A</v>
      </c>
      <c r="F34" s="92" t="s">
        <v>225</v>
      </c>
      <c r="G34" s="92" t="s">
        <v>226</v>
      </c>
      <c r="H34" s="73">
        <f>+'Merluza del sur LTP'!E33</f>
        <v>157.64108999999999</v>
      </c>
      <c r="I34" s="73">
        <f>+'Merluza del sur LTP'!F33</f>
        <v>0</v>
      </c>
      <c r="J34" s="73">
        <f>+'Merluza del sur LTP'!G33</f>
        <v>136.13527999999999</v>
      </c>
      <c r="K34" s="73">
        <f>+'Merluza del sur LTP'!H33</f>
        <v>0</v>
      </c>
      <c r="L34" s="73">
        <f>+'Merluza del sur LTP'!I33</f>
        <v>136.13527999999999</v>
      </c>
      <c r="M34" s="93">
        <f>+'Merluza del sur LTP'!J33</f>
        <v>0</v>
      </c>
      <c r="N34" s="94" t="s">
        <v>19</v>
      </c>
      <c r="O34" s="94">
        <f>'Resumen Cuota Global'!$B$4</f>
        <v>45005</v>
      </c>
      <c r="P34" s="92">
        <v>2023</v>
      </c>
      <c r="Q34" s="92"/>
    </row>
    <row r="35" spans="1:17">
      <c r="A35" s="92" t="s">
        <v>229</v>
      </c>
      <c r="B35" s="92" t="s">
        <v>222</v>
      </c>
      <c r="C35" s="92" t="s">
        <v>230</v>
      </c>
      <c r="D35" s="92" t="s">
        <v>224</v>
      </c>
      <c r="E35" s="92" t="str">
        <f>+'Merluza del sur LTP'!C32</f>
        <v>PESCA CISNE S.A</v>
      </c>
      <c r="F35" s="92" t="s">
        <v>200</v>
      </c>
      <c r="G35" s="92" t="s">
        <v>226</v>
      </c>
      <c r="H35" s="73">
        <f>+'Merluza del sur LTP'!K32</f>
        <v>242.50628</v>
      </c>
      <c r="I35" s="73">
        <f>+'Merluza del sur LTP'!L32</f>
        <v>0</v>
      </c>
      <c r="J35" s="73">
        <f>+'Merluza del sur LTP'!M32</f>
        <v>242.50628</v>
      </c>
      <c r="K35" s="73">
        <f>+'Merluza del sur LTP'!N32</f>
        <v>106.371</v>
      </c>
      <c r="L35" s="73">
        <f>+'Merluza del sur LTP'!O32</f>
        <v>136.13528000000002</v>
      </c>
      <c r="M35" s="93">
        <f>+'Merluza del sur LTP'!P32</f>
        <v>0.43863193975842601</v>
      </c>
      <c r="N35" s="94" t="s">
        <v>19</v>
      </c>
      <c r="O35" s="94">
        <f>'Resumen Cuota Global'!$B$4</f>
        <v>45005</v>
      </c>
      <c r="P35" s="92">
        <v>2023</v>
      </c>
      <c r="Q35" s="92"/>
    </row>
    <row r="36" spans="1:17">
      <c r="A36" s="92" t="s">
        <v>229</v>
      </c>
      <c r="B36" s="92" t="s">
        <v>222</v>
      </c>
      <c r="C36" s="92" t="s">
        <v>230</v>
      </c>
      <c r="D36" s="92" t="s">
        <v>224</v>
      </c>
      <c r="E36" s="92" t="str">
        <f>+'Merluza del sur LTP'!C34</f>
        <v>SUR AUSTRAL S.A</v>
      </c>
      <c r="F36" s="92" t="s">
        <v>200</v>
      </c>
      <c r="G36" s="92" t="s">
        <v>200</v>
      </c>
      <c r="H36" s="73">
        <f>+'Merluza del sur LTP'!E34</f>
        <v>127.3122</v>
      </c>
      <c r="I36" s="73">
        <f>+'Merluza del sur LTP'!F34</f>
        <v>0</v>
      </c>
      <c r="J36" s="73">
        <f>+'Merluza del sur LTP'!G34</f>
        <v>127.3122</v>
      </c>
      <c r="K36" s="73">
        <f>+'Merluza del sur LTP'!H34</f>
        <v>0</v>
      </c>
      <c r="L36" s="73">
        <f>+'Merluza del sur LTP'!I34</f>
        <v>127.3122</v>
      </c>
      <c r="M36" s="93">
        <f>+'Merluza del sur LTP'!J34</f>
        <v>0</v>
      </c>
      <c r="N36" s="94" t="s">
        <v>19</v>
      </c>
      <c r="O36" s="94">
        <f>'Resumen Cuota Global'!$B$4</f>
        <v>45005</v>
      </c>
      <c r="P36" s="92">
        <v>2023</v>
      </c>
      <c r="Q36" s="92"/>
    </row>
    <row r="37" spans="1:17">
      <c r="A37" s="92" t="s">
        <v>229</v>
      </c>
      <c r="B37" s="92" t="s">
        <v>222</v>
      </c>
      <c r="C37" s="92" t="s">
        <v>230</v>
      </c>
      <c r="D37" s="92" t="s">
        <v>224</v>
      </c>
      <c r="E37" s="92" t="str">
        <f>+'Merluza del sur LTP'!C34</f>
        <v>SUR AUSTRAL S.A</v>
      </c>
      <c r="F37" s="92" t="s">
        <v>225</v>
      </c>
      <c r="G37" s="92" t="s">
        <v>226</v>
      </c>
      <c r="H37" s="73">
        <f>+'Merluza del sur LTP'!E35</f>
        <v>236.49028999999999</v>
      </c>
      <c r="I37" s="73">
        <f>+'Merluza del sur LTP'!F35</f>
        <v>0</v>
      </c>
      <c r="J37" s="73">
        <f>+'Merluza del sur LTP'!G35</f>
        <v>363.80248999999998</v>
      </c>
      <c r="K37" s="73">
        <f>+'Merluza del sur LTP'!H35</f>
        <v>0</v>
      </c>
      <c r="L37" s="73">
        <f>+'Merluza del sur LTP'!I35</f>
        <v>363.80248999999998</v>
      </c>
      <c r="M37" s="93">
        <f>+'Merluza del sur LTP'!J35</f>
        <v>0</v>
      </c>
      <c r="N37" s="94" t="s">
        <v>19</v>
      </c>
      <c r="O37" s="94">
        <f>'Resumen Cuota Global'!$B$4</f>
        <v>45005</v>
      </c>
      <c r="P37" s="92">
        <v>2023</v>
      </c>
      <c r="Q37" s="92"/>
    </row>
    <row r="38" spans="1:17">
      <c r="A38" s="92" t="s">
        <v>229</v>
      </c>
      <c r="B38" s="92" t="s">
        <v>222</v>
      </c>
      <c r="C38" s="92" t="s">
        <v>230</v>
      </c>
      <c r="D38" s="92" t="s">
        <v>224</v>
      </c>
      <c r="E38" s="92" t="str">
        <f>+'Merluza del sur LTP'!C34</f>
        <v>SUR AUSTRAL S.A</v>
      </c>
      <c r="F38" s="92" t="s">
        <v>200</v>
      </c>
      <c r="G38" s="92" t="s">
        <v>226</v>
      </c>
      <c r="H38" s="73">
        <f>+'Merluza del sur LTP'!K34</f>
        <v>363.80248999999998</v>
      </c>
      <c r="I38" s="73">
        <f>+'Merluza del sur LTP'!L34</f>
        <v>0</v>
      </c>
      <c r="J38" s="73">
        <f>+'Merluza del sur LTP'!M34</f>
        <v>363.80248999999998</v>
      </c>
      <c r="K38" s="73">
        <f>+'Merluza del sur LTP'!N34</f>
        <v>0</v>
      </c>
      <c r="L38" s="73">
        <f>+'Merluza del sur LTP'!O34</f>
        <v>363.80248999999998</v>
      </c>
      <c r="M38" s="93">
        <f>+'Merluza del sur LTP'!P34</f>
        <v>0</v>
      </c>
      <c r="N38" s="94" t="s">
        <v>19</v>
      </c>
      <c r="O38" s="94">
        <f>'Resumen Cuota Global'!$B$4</f>
        <v>45005</v>
      </c>
      <c r="P38" s="92">
        <v>2023</v>
      </c>
      <c r="Q38" s="92"/>
    </row>
    <row r="39" spans="1:17">
      <c r="A39" s="92" t="s">
        <v>229</v>
      </c>
      <c r="B39" s="92" t="s">
        <v>222</v>
      </c>
      <c r="C39" s="92" t="s">
        <v>230</v>
      </c>
      <c r="D39" s="92" t="s">
        <v>224</v>
      </c>
      <c r="E39" s="92" t="str">
        <f>+'Merluza del sur LTP'!C36</f>
        <v>JUAN CARLOS MARILAF QUEZADA</v>
      </c>
      <c r="F39" s="92" t="s">
        <v>200</v>
      </c>
      <c r="G39" s="92" t="s">
        <v>200</v>
      </c>
      <c r="H39" s="73">
        <f>+'Merluza del sur LTP'!E36</f>
        <v>2.65</v>
      </c>
      <c r="I39" s="73">
        <f>+'Merluza del sur LTP'!F36</f>
        <v>0</v>
      </c>
      <c r="J39" s="73">
        <f>+'Merluza del sur LTP'!G36</f>
        <v>2.65</v>
      </c>
      <c r="K39" s="73">
        <f>+'Merluza del sur LTP'!H36</f>
        <v>0</v>
      </c>
      <c r="L39" s="73">
        <f>+'Merluza del sur LTP'!I36</f>
        <v>2.65</v>
      </c>
      <c r="M39" s="93">
        <f>+'Merluza del sur LTP'!J36</f>
        <v>0</v>
      </c>
      <c r="N39" s="94" t="s">
        <v>19</v>
      </c>
      <c r="O39" s="94">
        <f>'Resumen Cuota Global'!$B$4</f>
        <v>45005</v>
      </c>
      <c r="P39" s="92">
        <v>2023</v>
      </c>
      <c r="Q39" s="92"/>
    </row>
    <row r="40" spans="1:17">
      <c r="A40" s="92" t="s">
        <v>229</v>
      </c>
      <c r="B40" s="92" t="s">
        <v>222</v>
      </c>
      <c r="C40" s="92" t="s">
        <v>230</v>
      </c>
      <c r="D40" s="92" t="s">
        <v>224</v>
      </c>
      <c r="E40" s="92" t="str">
        <f>+'Merluza del sur LTP'!C36</f>
        <v>JUAN CARLOS MARILAF QUEZADA</v>
      </c>
      <c r="F40" s="92" t="s">
        <v>225</v>
      </c>
      <c r="G40" s="92" t="s">
        <v>226</v>
      </c>
      <c r="H40" s="73">
        <f>+'Merluza del sur LTP'!E37</f>
        <v>4.9225000000000003</v>
      </c>
      <c r="I40" s="73">
        <f>+'Merluza del sur LTP'!F37</f>
        <v>0</v>
      </c>
      <c r="J40" s="73">
        <f>+'Merluza del sur LTP'!G37</f>
        <v>7.5724999999999998</v>
      </c>
      <c r="K40" s="73">
        <f>+'Merluza del sur LTP'!H37</f>
        <v>0</v>
      </c>
      <c r="L40" s="73">
        <f>+'Merluza del sur LTP'!I37</f>
        <v>7.5724999999999998</v>
      </c>
      <c r="M40" s="93">
        <f>+'Merluza del sur LTP'!J37</f>
        <v>0</v>
      </c>
      <c r="N40" s="94" t="s">
        <v>19</v>
      </c>
      <c r="O40" s="94">
        <f>'Resumen Cuota Global'!$B$4</f>
        <v>45005</v>
      </c>
      <c r="P40" s="92">
        <v>2023</v>
      </c>
      <c r="Q40" s="92"/>
    </row>
    <row r="41" spans="1:17">
      <c r="A41" s="92" t="s">
        <v>229</v>
      </c>
      <c r="B41" s="92" t="s">
        <v>222</v>
      </c>
      <c r="C41" s="92" t="s">
        <v>230</v>
      </c>
      <c r="D41" s="92" t="s">
        <v>224</v>
      </c>
      <c r="E41" s="92" t="str">
        <f>+'Merluza del sur LTP'!C36</f>
        <v>JUAN CARLOS MARILAF QUEZADA</v>
      </c>
      <c r="F41" s="92" t="s">
        <v>200</v>
      </c>
      <c r="G41" s="92" t="s">
        <v>226</v>
      </c>
      <c r="H41" s="73">
        <f>+'Merluza del sur LTP'!K36</f>
        <v>7.5724999999999998</v>
      </c>
      <c r="I41" s="73">
        <f>+'Merluza del sur LTP'!L36</f>
        <v>0</v>
      </c>
      <c r="J41" s="73">
        <f>+'Merluza del sur LTP'!M36</f>
        <v>7.5724999999999998</v>
      </c>
      <c r="K41" s="73">
        <f>+'Merluza del sur LTP'!N36</f>
        <v>0</v>
      </c>
      <c r="L41" s="73">
        <f>+'Merluza del sur LTP'!O36</f>
        <v>7.5724999999999998</v>
      </c>
      <c r="M41" s="93">
        <f>+'Merluza del sur LTP'!P36</f>
        <v>0</v>
      </c>
      <c r="N41" s="94" t="s">
        <v>19</v>
      </c>
      <c r="O41" s="94">
        <f>'Resumen Cuota Global'!$B$4</f>
        <v>45005</v>
      </c>
      <c r="P41" s="92">
        <v>2023</v>
      </c>
      <c r="Q41" s="92"/>
    </row>
    <row r="42" spans="1:17" s="184" customFormat="1">
      <c r="A42" s="180" t="s">
        <v>229</v>
      </c>
      <c r="B42" s="180" t="s">
        <v>222</v>
      </c>
      <c r="C42" s="180" t="s">
        <v>230</v>
      </c>
      <c r="D42" s="180" t="s">
        <v>227</v>
      </c>
      <c r="E42" s="180" t="s">
        <v>228</v>
      </c>
      <c r="F42" s="180" t="s">
        <v>200</v>
      </c>
      <c r="G42" s="180" t="s">
        <v>226</v>
      </c>
      <c r="H42" s="181">
        <f>+'Merluza del sur LTP'!K38</f>
        <v>3028.9987800000004</v>
      </c>
      <c r="I42" s="181">
        <f>+'Merluza del sur LTP'!L38</f>
        <v>0</v>
      </c>
      <c r="J42" s="181">
        <f>+'Merluza del sur LTP'!M38</f>
        <v>3028.9987800000004</v>
      </c>
      <c r="K42" s="181">
        <f>+'Merluza del sur LTP'!N38</f>
        <v>107.789</v>
      </c>
      <c r="L42" s="181">
        <f>+'Merluza del sur LTP'!O38</f>
        <v>2921.2097800000001</v>
      </c>
      <c r="M42" s="182">
        <f>+'Merluza del sur LTP'!P38</f>
        <v>3.5585686171851143E-2</v>
      </c>
      <c r="N42" s="183" t="s">
        <v>19</v>
      </c>
      <c r="O42" s="183">
        <f>'Resumen Cuota Global'!$B$4</f>
        <v>45005</v>
      </c>
      <c r="P42" s="180">
        <v>2023</v>
      </c>
      <c r="Q42" s="180"/>
    </row>
    <row r="43" spans="1:17">
      <c r="A43" s="92" t="s">
        <v>231</v>
      </c>
      <c r="B43" s="92" t="s">
        <v>222</v>
      </c>
      <c r="C43" s="92" t="s">
        <v>232</v>
      </c>
      <c r="D43" s="92" t="s">
        <v>233</v>
      </c>
      <c r="E43" s="92" t="str">
        <f>+'Merluza del sur Artesanal X'!B8</f>
        <v>CALBUCO A</v>
      </c>
      <c r="F43" s="92" t="s">
        <v>200</v>
      </c>
      <c r="G43" s="92" t="s">
        <v>226</v>
      </c>
      <c r="H43" s="73">
        <f>+'Merluza del sur Artesanal X'!D8</f>
        <v>238.387</v>
      </c>
      <c r="I43" s="73">
        <f>+'Merluza del sur Artesanal X'!E8</f>
        <v>0</v>
      </c>
      <c r="J43" s="73">
        <f>+'Merluza del sur Artesanal X'!F8</f>
        <v>238.387</v>
      </c>
      <c r="K43" s="73">
        <f>+'Merluza del sur Artesanal X'!G8</f>
        <v>33.451000000000001</v>
      </c>
      <c r="L43" s="73">
        <f>+'Merluza del sur Artesanal X'!H8</f>
        <v>204.93600000000001</v>
      </c>
      <c r="M43" s="93">
        <f>+'Merluza del sur Artesanal X'!I8</f>
        <v>0.14032224911593333</v>
      </c>
      <c r="N43" s="94" t="str">
        <f>+'Merluza del sur Artesanal X'!J8</f>
        <v>-</v>
      </c>
      <c r="O43" s="94">
        <f>'Resumen Cuota Global'!$B$4</f>
        <v>45005</v>
      </c>
      <c r="P43" s="92">
        <v>2023</v>
      </c>
      <c r="Q43" s="92"/>
    </row>
    <row r="44" spans="1:17">
      <c r="A44" s="92" t="s">
        <v>231</v>
      </c>
      <c r="B44" s="92" t="s">
        <v>222</v>
      </c>
      <c r="C44" s="92" t="s">
        <v>232</v>
      </c>
      <c r="D44" s="92" t="s">
        <v>234</v>
      </c>
      <c r="E44" s="92" t="str">
        <f>+'Merluza del sur Artesanal X'!B9</f>
        <v>CALBUCO B</v>
      </c>
      <c r="F44" s="92" t="s">
        <v>200</v>
      </c>
      <c r="G44" s="92" t="s">
        <v>226</v>
      </c>
      <c r="H44" s="73">
        <f>+'Merluza del sur Artesanal X'!D9</f>
        <v>652.11099999999999</v>
      </c>
      <c r="I44" s="73">
        <f>+'Merluza del sur Artesanal X'!E9</f>
        <v>-242</v>
      </c>
      <c r="J44" s="73">
        <f>+'Merluza del sur Artesanal X'!F9</f>
        <v>410.11099999999999</v>
      </c>
      <c r="K44" s="73">
        <f>+'Merluza del sur Artesanal X'!G9</f>
        <v>129.94999999999999</v>
      </c>
      <c r="L44" s="73">
        <f>+'Merluza del sur Artesanal X'!H9</f>
        <v>280.161</v>
      </c>
      <c r="M44" s="93">
        <f>+'Merluza del sur Artesanal X'!I9</f>
        <v>0.31686543399226064</v>
      </c>
      <c r="N44" s="94" t="str">
        <f>+'Merluza del sur Artesanal X'!J9</f>
        <v>-</v>
      </c>
      <c r="O44" s="94">
        <f>'Resumen Cuota Global'!$B$4</f>
        <v>45005</v>
      </c>
      <c r="P44" s="92">
        <v>2023</v>
      </c>
      <c r="Q44" s="92"/>
    </row>
    <row r="45" spans="1:17">
      <c r="A45" s="92" t="s">
        <v>231</v>
      </c>
      <c r="B45" s="92" t="s">
        <v>222</v>
      </c>
      <c r="C45" s="92" t="s">
        <v>232</v>
      </c>
      <c r="D45" s="92" t="s">
        <v>235</v>
      </c>
      <c r="E45" s="92" t="str">
        <f>+'Merluza del sur Artesanal X'!B10</f>
        <v>CALBUCO C</v>
      </c>
      <c r="F45" s="92" t="s">
        <v>200</v>
      </c>
      <c r="G45" s="92" t="s">
        <v>226</v>
      </c>
      <c r="H45" s="73">
        <f>+'Merluza del sur Artesanal X'!D10</f>
        <v>205.72800000000001</v>
      </c>
      <c r="I45" s="73">
        <f>+'Merluza del sur Artesanal X'!E10</f>
        <v>0</v>
      </c>
      <c r="J45" s="73">
        <f>+'Merluza del sur Artesanal X'!F10</f>
        <v>205.72800000000001</v>
      </c>
      <c r="K45" s="73">
        <f>+'Merluza del sur Artesanal X'!G10</f>
        <v>60.284999999999997</v>
      </c>
      <c r="L45" s="73">
        <f>+'Merluza del sur Artesanal X'!H10</f>
        <v>145.44300000000001</v>
      </c>
      <c r="M45" s="93">
        <f>+'Merluza del sur Artesanal X'!I10</f>
        <v>0.29303254783014465</v>
      </c>
      <c r="N45" s="94" t="str">
        <f>+'Merluza del sur Artesanal X'!J10</f>
        <v>-</v>
      </c>
      <c r="O45" s="94">
        <f>'Resumen Cuota Global'!$B$4</f>
        <v>45005</v>
      </c>
      <c r="P45" s="92">
        <v>2023</v>
      </c>
      <c r="Q45" s="92"/>
    </row>
    <row r="46" spans="1:17">
      <c r="A46" s="92" t="s">
        <v>231</v>
      </c>
      <c r="B46" s="92" t="s">
        <v>222</v>
      </c>
      <c r="C46" s="92" t="s">
        <v>232</v>
      </c>
      <c r="D46" s="92" t="s">
        <v>236</v>
      </c>
      <c r="E46" s="92" t="str">
        <f>+'Merluza del sur Artesanal X'!B11</f>
        <v>CALBUCO D</v>
      </c>
      <c r="F46" s="92" t="s">
        <v>200</v>
      </c>
      <c r="G46" s="92" t="s">
        <v>226</v>
      </c>
      <c r="H46" s="73">
        <f>+'Merluza del sur Artesanal X'!D11</f>
        <v>38.308999999999997</v>
      </c>
      <c r="I46" s="73">
        <f>+'Merluza del sur Artesanal X'!E11</f>
        <v>0</v>
      </c>
      <c r="J46" s="73">
        <f>+'Merluza del sur Artesanal X'!F11</f>
        <v>38.308999999999997</v>
      </c>
      <c r="K46" s="73">
        <f>+'Merluza del sur Artesanal X'!G11</f>
        <v>4.2130000000000001</v>
      </c>
      <c r="L46" s="73">
        <f>+'Merluza del sur Artesanal X'!H11</f>
        <v>34.095999999999997</v>
      </c>
      <c r="M46" s="93">
        <f>+'Merluza del sur Artesanal X'!I11</f>
        <v>0.10997415750867943</v>
      </c>
      <c r="N46" s="94" t="str">
        <f>+'Merluza del sur Artesanal X'!J11</f>
        <v>-</v>
      </c>
      <c r="O46" s="94">
        <f>'Resumen Cuota Global'!$B$4</f>
        <v>45005</v>
      </c>
      <c r="P46" s="92">
        <v>2023</v>
      </c>
      <c r="Q46" s="92"/>
    </row>
    <row r="47" spans="1:17" s="255" customFormat="1">
      <c r="A47" s="251" t="s">
        <v>231</v>
      </c>
      <c r="B47" s="251" t="s">
        <v>222</v>
      </c>
      <c r="C47" s="251" t="s">
        <v>232</v>
      </c>
      <c r="D47" s="251" t="s">
        <v>446</v>
      </c>
      <c r="E47" s="251" t="str">
        <f>+'Merluza del sur Artesanal X'!B12</f>
        <v>CHAITÉN</v>
      </c>
      <c r="F47" s="251" t="s">
        <v>200</v>
      </c>
      <c r="G47" s="251" t="s">
        <v>226</v>
      </c>
      <c r="H47" s="252">
        <f>+'Merluza del sur Artesanal X'!D12</f>
        <v>121.985</v>
      </c>
      <c r="I47" s="252">
        <f>+'Merluza del sur Artesanal X'!E12</f>
        <v>-95</v>
      </c>
      <c r="J47" s="252">
        <f>+'Merluza del sur Artesanal X'!F12</f>
        <v>26.984999999999999</v>
      </c>
      <c r="K47" s="252">
        <f>+'Merluza del sur Artesanal X'!G12</f>
        <v>0</v>
      </c>
      <c r="L47" s="252">
        <f>+'Merluza del sur Artesanal X'!H12</f>
        <v>26.984999999999999</v>
      </c>
      <c r="M47" s="253">
        <f>+'Merluza del sur Artesanal X'!I12</f>
        <v>0</v>
      </c>
      <c r="N47" s="254" t="str">
        <f>+'Merluza del sur Artesanal X'!J12</f>
        <v>-</v>
      </c>
      <c r="O47" s="254">
        <f>'Resumen Cuota Global'!$B$4</f>
        <v>45005</v>
      </c>
      <c r="P47" s="251">
        <v>2023</v>
      </c>
      <c r="Q47" s="251"/>
    </row>
    <row r="48" spans="1:17">
      <c r="A48" s="92" t="s">
        <v>231</v>
      </c>
      <c r="B48" s="92" t="s">
        <v>222</v>
      </c>
      <c r="C48" s="92" t="s">
        <v>232</v>
      </c>
      <c r="D48" s="92" t="s">
        <v>237</v>
      </c>
      <c r="E48" s="92" t="str">
        <f>+'Merluza del sur Artesanal X'!B13</f>
        <v>CHILOÉ A</v>
      </c>
      <c r="F48" s="92" t="s">
        <v>200</v>
      </c>
      <c r="G48" s="92" t="s">
        <v>226</v>
      </c>
      <c r="H48" s="73">
        <f>+'Merluza del sur Artesanal X'!D13</f>
        <v>233.25890000000001</v>
      </c>
      <c r="I48" s="73">
        <f>+'Merluza del sur Artesanal X'!E13</f>
        <v>0</v>
      </c>
      <c r="J48" s="73">
        <f>+'Merluza del sur Artesanal X'!F13</f>
        <v>233.25890000000001</v>
      </c>
      <c r="K48" s="73">
        <f>+'Merluza del sur Artesanal X'!G13</f>
        <v>25.414000000000001</v>
      </c>
      <c r="L48" s="73">
        <f>+'Merluza del sur Artesanal X'!H13</f>
        <v>207.8449</v>
      </c>
      <c r="M48" s="93">
        <f>+'Merluza del sur Artesanal X'!I13</f>
        <v>0.10895189851276843</v>
      </c>
      <c r="N48" s="94" t="str">
        <f>+'Merluza del sur Artesanal X'!J13</f>
        <v>-</v>
      </c>
      <c r="O48" s="94">
        <f>'Resumen Cuota Global'!$B$4</f>
        <v>45005</v>
      </c>
      <c r="P48" s="92">
        <v>2023</v>
      </c>
      <c r="Q48" s="92"/>
    </row>
    <row r="49" spans="1:17">
      <c r="A49" s="92" t="s">
        <v>231</v>
      </c>
      <c r="B49" s="92" t="s">
        <v>222</v>
      </c>
      <c r="C49" s="92" t="s">
        <v>232</v>
      </c>
      <c r="D49" s="92" t="s">
        <v>238</v>
      </c>
      <c r="E49" s="92" t="str">
        <f>+'Merluza del sur Artesanal X'!B14</f>
        <v>CHILOÉ B</v>
      </c>
      <c r="F49" s="92" t="s">
        <v>200</v>
      </c>
      <c r="G49" s="92" t="s">
        <v>226</v>
      </c>
      <c r="H49" s="73">
        <f>+'Merluza del sur Artesanal X'!D14</f>
        <v>571.58399999999995</v>
      </c>
      <c r="I49" s="73">
        <f>+'Merluza del sur Artesanal X'!E14</f>
        <v>0</v>
      </c>
      <c r="J49" s="73">
        <f>+'Merluza del sur Artesanal X'!F14</f>
        <v>571.58399999999995</v>
      </c>
      <c r="K49" s="73">
        <f>+'Merluza del sur Artesanal X'!G14</f>
        <v>103.87</v>
      </c>
      <c r="L49" s="73">
        <f>+'Merluza del sur Artesanal X'!H14</f>
        <v>467.71399999999994</v>
      </c>
      <c r="M49" s="93">
        <f>+'Merluza del sur Artesanal X'!I14</f>
        <v>0.18172307132459972</v>
      </c>
      <c r="N49" s="94" t="str">
        <f>+'Merluza del sur Artesanal X'!J14</f>
        <v>-</v>
      </c>
      <c r="O49" s="94">
        <f>'Resumen Cuota Global'!$B$4</f>
        <v>45005</v>
      </c>
      <c r="P49" s="92">
        <v>2023</v>
      </c>
      <c r="Q49" s="92"/>
    </row>
    <row r="50" spans="1:17">
      <c r="A50" s="92" t="s">
        <v>231</v>
      </c>
      <c r="B50" s="92" t="s">
        <v>222</v>
      </c>
      <c r="C50" s="92" t="s">
        <v>232</v>
      </c>
      <c r="D50" s="92" t="s">
        <v>239</v>
      </c>
      <c r="E50" s="92" t="str">
        <f>+'Merluza del sur Artesanal X'!B15</f>
        <v>CHILOÉ C</v>
      </c>
      <c r="F50" s="92" t="s">
        <v>200</v>
      </c>
      <c r="G50" s="92" t="s">
        <v>226</v>
      </c>
      <c r="H50" s="73">
        <f>+'Merluza del sur Artesanal X'!D15</f>
        <v>208.63800000000001</v>
      </c>
      <c r="I50" s="73">
        <f>+'Merluza del sur Artesanal X'!E15</f>
        <v>0</v>
      </c>
      <c r="J50" s="73">
        <f>+'Merluza del sur Artesanal X'!F15</f>
        <v>208.63800000000001</v>
      </c>
      <c r="K50" s="73">
        <f>+'Merluza del sur Artesanal X'!G15</f>
        <v>83.43</v>
      </c>
      <c r="L50" s="73">
        <f>+'Merluza del sur Artesanal X'!H15</f>
        <v>125.208</v>
      </c>
      <c r="M50" s="93">
        <f>+'Merluza del sur Artesanal X'!I15</f>
        <v>0.39987921663359505</v>
      </c>
      <c r="N50" s="94" t="str">
        <f>+'Merluza del sur Artesanal X'!J15</f>
        <v>-</v>
      </c>
      <c r="O50" s="94">
        <f>'Resumen Cuota Global'!$B$4</f>
        <v>45005</v>
      </c>
      <c r="P50" s="92">
        <v>2023</v>
      </c>
      <c r="Q50" s="92"/>
    </row>
    <row r="51" spans="1:17">
      <c r="A51" s="92" t="s">
        <v>231</v>
      </c>
      <c r="B51" s="92" t="s">
        <v>222</v>
      </c>
      <c r="C51" s="92" t="s">
        <v>232</v>
      </c>
      <c r="D51" s="92" t="s">
        <v>240</v>
      </c>
      <c r="E51" s="92" t="str">
        <f>+'Merluza del sur Artesanal X'!B16</f>
        <v>CHILOÉ D</v>
      </c>
      <c r="F51" s="92" t="s">
        <v>200</v>
      </c>
      <c r="G51" s="92" t="s">
        <v>226</v>
      </c>
      <c r="H51" s="73">
        <f>+'Merluza del sur Artesanal X'!D16</f>
        <v>164.73400000000001</v>
      </c>
      <c r="I51" s="73">
        <f>+'Merluza del sur Artesanal X'!E16</f>
        <v>0</v>
      </c>
      <c r="J51" s="73">
        <f>+'Merluza del sur Artesanal X'!F16</f>
        <v>164.73400000000001</v>
      </c>
      <c r="K51" s="73">
        <f>+'Merluza del sur Artesanal X'!G16</f>
        <v>136.93799999999999</v>
      </c>
      <c r="L51" s="73">
        <f>+'Merluza del sur Artesanal X'!H16</f>
        <v>27.796000000000021</v>
      </c>
      <c r="M51" s="93">
        <f>+'Merluza del sur Artesanal X'!I16</f>
        <v>0.83126737649786919</v>
      </c>
      <c r="N51" s="94">
        <f>+'Merluza del sur Artesanal X'!J16</f>
        <v>44974</v>
      </c>
      <c r="O51" s="94">
        <f>'Resumen Cuota Global'!$B$4</f>
        <v>45005</v>
      </c>
      <c r="P51" s="92">
        <v>2023</v>
      </c>
      <c r="Q51" s="92"/>
    </row>
    <row r="52" spans="1:17">
      <c r="A52" s="92" t="s">
        <v>231</v>
      </c>
      <c r="B52" s="92" t="s">
        <v>222</v>
      </c>
      <c r="C52" s="92" t="s">
        <v>232</v>
      </c>
      <c r="D52" s="92" t="s">
        <v>241</v>
      </c>
      <c r="E52" s="92" t="str">
        <f>+'Merluza del sur Artesanal X'!B17</f>
        <v>HUALAIHUE</v>
      </c>
      <c r="F52" s="92" t="s">
        <v>200</v>
      </c>
      <c r="G52" s="92" t="s">
        <v>226</v>
      </c>
      <c r="H52" s="73">
        <f>+'Merluza del sur Artesanal X'!D17</f>
        <v>1925.9880000000001</v>
      </c>
      <c r="I52" s="73">
        <f>+'Merluza del sur Artesanal X'!E17</f>
        <v>0</v>
      </c>
      <c r="J52" s="73">
        <f>+'Merluza del sur Artesanal X'!F17</f>
        <v>1925.9880000000001</v>
      </c>
      <c r="K52" s="73">
        <f>+'Merluza del sur Artesanal X'!G17</f>
        <v>451.00900000000001</v>
      </c>
      <c r="L52" s="73">
        <f>+'Merluza del sur Artesanal X'!H17</f>
        <v>1474.979</v>
      </c>
      <c r="M52" s="93">
        <f>+'Merluza del sur Artesanal X'!I17</f>
        <v>0.23417020251424203</v>
      </c>
      <c r="N52" s="94" t="str">
        <f>+'Merluza del sur Artesanal X'!J17</f>
        <v>-</v>
      </c>
      <c r="O52" s="94">
        <f>'Resumen Cuota Global'!$B$4</f>
        <v>45005</v>
      </c>
      <c r="P52" s="92">
        <v>2023</v>
      </c>
      <c r="Q52" s="92"/>
    </row>
    <row r="53" spans="1:17">
      <c r="A53" s="92" t="s">
        <v>231</v>
      </c>
      <c r="B53" s="92" t="s">
        <v>222</v>
      </c>
      <c r="C53" s="92" t="s">
        <v>232</v>
      </c>
      <c r="D53" s="92" t="s">
        <v>242</v>
      </c>
      <c r="E53" s="92" t="str">
        <f>+'Merluza del sur Artesanal X'!B18</f>
        <v>PALENA</v>
      </c>
      <c r="F53" s="92" t="s">
        <v>200</v>
      </c>
      <c r="G53" s="92" t="s">
        <v>226</v>
      </c>
      <c r="H53" s="73">
        <f>+'Merluza del sur Artesanal X'!D18</f>
        <v>121.764</v>
      </c>
      <c r="I53" s="73">
        <f>+'Merluza del sur Artesanal X'!E18</f>
        <v>-101.729</v>
      </c>
      <c r="J53" s="73">
        <f>+'Merluza del sur Artesanal X'!F18</f>
        <v>20.034999999999997</v>
      </c>
      <c r="K53" s="73">
        <f>+'Merluza del sur Artesanal X'!G18</f>
        <v>9.3719999999999999</v>
      </c>
      <c r="L53" s="73">
        <f>+'Merluza del sur Artesanal X'!H18</f>
        <v>10.662999999999997</v>
      </c>
      <c r="M53" s="93">
        <f>+'Merluza del sur Artesanal X'!I18</f>
        <v>0.46778138258048424</v>
      </c>
      <c r="N53" s="94" t="str">
        <f>+'Merluza del sur Artesanal X'!J18</f>
        <v>-</v>
      </c>
      <c r="O53" s="94">
        <f>'Resumen Cuota Global'!$B$4</f>
        <v>45005</v>
      </c>
      <c r="P53" s="92">
        <v>2023</v>
      </c>
      <c r="Q53" s="92"/>
    </row>
    <row r="54" spans="1:17">
      <c r="A54" s="92" t="s">
        <v>231</v>
      </c>
      <c r="B54" s="92" t="s">
        <v>222</v>
      </c>
      <c r="C54" s="92" t="s">
        <v>232</v>
      </c>
      <c r="D54" s="92" t="s">
        <v>243</v>
      </c>
      <c r="E54" s="92" t="str">
        <f>+'Merluza del sur Artesanal X'!B19</f>
        <v>PATAGONIA</v>
      </c>
      <c r="F54" s="92" t="s">
        <v>200</v>
      </c>
      <c r="G54" s="92" t="s">
        <v>226</v>
      </c>
      <c r="H54" s="73">
        <f>+'Merluza del sur Artesanal X'!D19</f>
        <v>388.54399999999998</v>
      </c>
      <c r="I54" s="73">
        <f>+'Merluza del sur Artesanal X'!E19</f>
        <v>0</v>
      </c>
      <c r="J54" s="73">
        <f>+'Merluza del sur Artesanal X'!F19</f>
        <v>388.54399999999998</v>
      </c>
      <c r="K54" s="73">
        <f>+'Merluza del sur Artesanal X'!G19</f>
        <v>19.123999999999999</v>
      </c>
      <c r="L54" s="73">
        <f>+'Merluza del sur Artesanal X'!H19</f>
        <v>369.41999999999996</v>
      </c>
      <c r="M54" s="93">
        <f>+'Merluza del sur Artesanal X'!I19</f>
        <v>4.9219650798879917E-2</v>
      </c>
      <c r="N54" s="94" t="str">
        <f>+'Merluza del sur Artesanal X'!J19</f>
        <v>-</v>
      </c>
      <c r="O54" s="94">
        <f>'Resumen Cuota Global'!$B$4</f>
        <v>45005</v>
      </c>
      <c r="P54" s="92">
        <v>2023</v>
      </c>
      <c r="Q54" s="92"/>
    </row>
    <row r="55" spans="1:17">
      <c r="A55" s="92" t="s">
        <v>231</v>
      </c>
      <c r="B55" s="92" t="s">
        <v>222</v>
      </c>
      <c r="C55" s="92" t="s">
        <v>232</v>
      </c>
      <c r="D55" s="92" t="s">
        <v>244</v>
      </c>
      <c r="E55" s="92" t="str">
        <f>+'Merluza del sur Artesanal X'!B20</f>
        <v>PTO MONTT A</v>
      </c>
      <c r="F55" s="92" t="s">
        <v>200</v>
      </c>
      <c r="G55" s="92" t="s">
        <v>226</v>
      </c>
      <c r="H55" s="73">
        <f>+'Merluza del sur Artesanal X'!D20</f>
        <v>424.16800000000001</v>
      </c>
      <c r="I55" s="73">
        <f>+'Merluza del sur Artesanal X'!E20</f>
        <v>-288</v>
      </c>
      <c r="J55" s="73">
        <f>+'Merluza del sur Artesanal X'!F20</f>
        <v>136.16800000000001</v>
      </c>
      <c r="K55" s="73">
        <f>+'Merluza del sur Artesanal X'!G20</f>
        <v>118.667</v>
      </c>
      <c r="L55" s="73">
        <f>+'Merluza del sur Artesanal X'!H20</f>
        <v>17.501000000000005</v>
      </c>
      <c r="M55" s="93">
        <f>+'Merluza del sur Artesanal X'!I20</f>
        <v>0.87147494271781911</v>
      </c>
      <c r="N55" s="94" t="str">
        <f>+'Merluza del sur Artesanal X'!J20</f>
        <v>-</v>
      </c>
      <c r="O55" s="94">
        <f>'Resumen Cuota Global'!$B$4</f>
        <v>45005</v>
      </c>
      <c r="P55" s="92">
        <v>2023</v>
      </c>
      <c r="Q55" s="92"/>
    </row>
    <row r="56" spans="1:17">
      <c r="A56" s="92" t="s">
        <v>231</v>
      </c>
      <c r="B56" s="92" t="s">
        <v>222</v>
      </c>
      <c r="C56" s="92" t="s">
        <v>232</v>
      </c>
      <c r="D56" s="92" t="s">
        <v>245</v>
      </c>
      <c r="E56" s="92" t="str">
        <f>+'Merluza del sur Artesanal X'!B21</f>
        <v>PTO MONTT B</v>
      </c>
      <c r="F56" s="92" t="s">
        <v>200</v>
      </c>
      <c r="G56" s="92" t="s">
        <v>226</v>
      </c>
      <c r="H56" s="73">
        <f>+'Merluza del sur Artesanal X'!D21</f>
        <v>414.35500000000002</v>
      </c>
      <c r="I56" s="73">
        <f>+'Merluza del sur Artesanal X'!E21</f>
        <v>0</v>
      </c>
      <c r="J56" s="73">
        <f>+'Merluza del sur Artesanal X'!F21</f>
        <v>414.35500000000002</v>
      </c>
      <c r="K56" s="73">
        <f>+'Merluza del sur Artesanal X'!G21</f>
        <v>121.506</v>
      </c>
      <c r="L56" s="73">
        <f>+'Merluza del sur Artesanal X'!H21</f>
        <v>292.84900000000005</v>
      </c>
      <c r="M56" s="93">
        <f>+'Merluza del sur Artesanal X'!I21</f>
        <v>0.29324130274764393</v>
      </c>
      <c r="N56" s="94" t="str">
        <f>+'Merluza del sur Artesanal X'!J21</f>
        <v>-</v>
      </c>
      <c r="O56" s="94">
        <f>'Resumen Cuota Global'!$B$4</f>
        <v>45005</v>
      </c>
      <c r="P56" s="92">
        <v>2023</v>
      </c>
      <c r="Q56" s="92"/>
    </row>
    <row r="57" spans="1:17">
      <c r="A57" s="92" t="s">
        <v>231</v>
      </c>
      <c r="B57" s="92" t="s">
        <v>222</v>
      </c>
      <c r="C57" s="92" t="s">
        <v>232</v>
      </c>
      <c r="D57" s="92" t="s">
        <v>246</v>
      </c>
      <c r="E57" s="92" t="str">
        <f>+'Merluza del sur Artesanal X'!B22</f>
        <v>PTO MONTT C</v>
      </c>
      <c r="F57" s="92" t="s">
        <v>200</v>
      </c>
      <c r="G57" s="92" t="s">
        <v>226</v>
      </c>
      <c r="H57" s="73">
        <f>+'Merluza del sur Artesanal X'!D22</f>
        <v>333.505</v>
      </c>
      <c r="I57" s="73">
        <f>+'Merluza del sur Artesanal X'!E22</f>
        <v>0</v>
      </c>
      <c r="J57" s="73">
        <f>+'Merluza del sur Artesanal X'!F22</f>
        <v>333.505</v>
      </c>
      <c r="K57" s="73">
        <f>+'Merluza del sur Artesanal X'!G22</f>
        <v>27.664000000000001</v>
      </c>
      <c r="L57" s="73">
        <f>+'Merluza del sur Artesanal X'!H22</f>
        <v>305.84100000000001</v>
      </c>
      <c r="M57" s="93">
        <f>+'Merluza del sur Artesanal X'!I22</f>
        <v>8.2949281120223095E-2</v>
      </c>
      <c r="N57" s="94" t="str">
        <f>+'Merluza del sur Artesanal X'!J22</f>
        <v>-</v>
      </c>
      <c r="O57" s="94">
        <f>'Resumen Cuota Global'!$B$4</f>
        <v>45005</v>
      </c>
      <c r="P57" s="92">
        <v>2023</v>
      </c>
      <c r="Q57" s="92"/>
    </row>
    <row r="58" spans="1:17" s="255" customFormat="1">
      <c r="A58" s="251" t="s">
        <v>231</v>
      </c>
      <c r="B58" s="251" t="s">
        <v>222</v>
      </c>
      <c r="C58" s="251" t="s">
        <v>232</v>
      </c>
      <c r="D58" s="251" t="s">
        <v>448</v>
      </c>
      <c r="E58" s="251" t="str">
        <f>+'Merluza del sur Artesanal X'!B23</f>
        <v>PTO MONTT D</v>
      </c>
      <c r="F58" s="251" t="s">
        <v>200</v>
      </c>
      <c r="G58" s="251" t="s">
        <v>226</v>
      </c>
      <c r="H58" s="252">
        <f>+'Merluza del sur Artesanal X'!D23</f>
        <v>76.105999999999995</v>
      </c>
      <c r="I58" s="252">
        <f>+'Merluza del sur Artesanal X'!E23</f>
        <v>0</v>
      </c>
      <c r="J58" s="252">
        <f>+'Merluza del sur Artesanal X'!F23</f>
        <v>76.105999999999995</v>
      </c>
      <c r="K58" s="252">
        <f>+'Merluza del sur Artesanal X'!G23</f>
        <v>0</v>
      </c>
      <c r="L58" s="252">
        <f>+'Merluza del sur Artesanal X'!H23</f>
        <v>76.105999999999995</v>
      </c>
      <c r="M58" s="253">
        <f>+'Merluza del sur Artesanal X'!I23</f>
        <v>0</v>
      </c>
      <c r="N58" s="254" t="str">
        <f>+'Merluza del sur Artesanal X'!J23</f>
        <v>-</v>
      </c>
      <c r="O58" s="254">
        <f>'Resumen Cuota Global'!$B$4</f>
        <v>45005</v>
      </c>
      <c r="P58" s="251">
        <v>2023</v>
      </c>
      <c r="Q58" s="251"/>
    </row>
    <row r="59" spans="1:17">
      <c r="A59" s="92" t="s">
        <v>231</v>
      </c>
      <c r="B59" s="92" t="s">
        <v>222</v>
      </c>
      <c r="C59" s="92" t="s">
        <v>232</v>
      </c>
      <c r="D59" s="92" t="s">
        <v>247</v>
      </c>
      <c r="E59" s="92" t="str">
        <f>+'Merluza del sur Artesanal X'!B24</f>
        <v>RESIDUAL</v>
      </c>
      <c r="F59" s="92" t="s">
        <v>200</v>
      </c>
      <c r="G59" s="92" t="s">
        <v>226</v>
      </c>
      <c r="H59" s="73">
        <f>+'Merluza del sur Artesanal X'!D24</f>
        <v>44.835000000000001</v>
      </c>
      <c r="I59" s="73">
        <f>+'Merluza del sur Artesanal X'!E24</f>
        <v>0</v>
      </c>
      <c r="J59" s="73">
        <f>+'Merluza del sur Artesanal X'!F24</f>
        <v>44.835000000000001</v>
      </c>
      <c r="K59" s="73">
        <f>+'Merluza del sur Artesanal X'!G24</f>
        <v>60.527999999999992</v>
      </c>
      <c r="L59" s="73">
        <f>+'Merluza del sur Artesanal X'!H24</f>
        <v>-15.692999999999991</v>
      </c>
      <c r="M59" s="93">
        <f>+'Merluza del sur Artesanal X'!I24</f>
        <v>1.3500167280026762</v>
      </c>
      <c r="N59" s="94">
        <f>+'Merluza del sur Artesanal X'!J24</f>
        <v>44936</v>
      </c>
      <c r="O59" s="94">
        <f>'Resumen Cuota Global'!$B$4</f>
        <v>45005</v>
      </c>
      <c r="P59" s="92">
        <v>2023</v>
      </c>
      <c r="Q59" s="92"/>
    </row>
    <row r="60" spans="1:17" s="184" customFormat="1">
      <c r="A60" s="180" t="s">
        <v>231</v>
      </c>
      <c r="B60" s="180" t="s">
        <v>222</v>
      </c>
      <c r="C60" s="180" t="s">
        <v>232</v>
      </c>
      <c r="D60" s="180" t="s">
        <v>248</v>
      </c>
      <c r="E60" s="180" t="s">
        <v>249</v>
      </c>
      <c r="F60" s="180" t="s">
        <v>200</v>
      </c>
      <c r="G60" s="180" t="s">
        <v>226</v>
      </c>
      <c r="H60" s="181">
        <f>+'Merluza del sur Artesanal X'!D25</f>
        <v>6163.9998999999989</v>
      </c>
      <c r="I60" s="181">
        <f>+'Merluza del sur Artesanal X'!E25</f>
        <v>-726.72900000000004</v>
      </c>
      <c r="J60" s="181">
        <f>+'Merluza del sur Artesanal X'!F25</f>
        <v>5437.2708999999986</v>
      </c>
      <c r="K60" s="181">
        <f>+'Merluza del sur Artesanal X'!G25</f>
        <v>1385.421</v>
      </c>
      <c r="L60" s="181">
        <f>+'Merluza del sur Artesanal X'!H25</f>
        <v>4051.8498999999983</v>
      </c>
      <c r="M60" s="182">
        <f>+'Merluza del sur Artesanal X'!I25</f>
        <v>0.25480080457275001</v>
      </c>
      <c r="N60" s="183" t="str">
        <f>'Merluza del sur Artesanal X'!J25</f>
        <v>-</v>
      </c>
      <c r="O60" s="183">
        <f>'Resumen Cuota Global'!$B$4</f>
        <v>45005</v>
      </c>
      <c r="P60" s="180">
        <v>2023</v>
      </c>
      <c r="Q60" s="180"/>
    </row>
    <row r="61" spans="1:17">
      <c r="A61" s="92" t="s">
        <v>250</v>
      </c>
      <c r="B61" s="92" t="s">
        <v>222</v>
      </c>
      <c r="C61" s="92" t="s">
        <v>251</v>
      </c>
      <c r="D61" s="92" t="str">
        <f>+'Merluza del sur Artesanal XII'!B15</f>
        <v>PUERTO NATALES</v>
      </c>
      <c r="E61" s="92" t="str">
        <f>+'Merluza del sur Artesanal XII'!D15</f>
        <v>AGALLADITO</v>
      </c>
      <c r="F61" s="92" t="s">
        <v>200</v>
      </c>
      <c r="G61" s="92" t="s">
        <v>226</v>
      </c>
      <c r="H61" s="73">
        <f>+'Merluza del sur Artesanal XII'!F15</f>
        <v>13.571427999999999</v>
      </c>
      <c r="I61" s="73">
        <f>+'Merluza del sur Artesanal XII'!G15</f>
        <v>-13.5</v>
      </c>
      <c r="J61" s="73">
        <f>+'Merluza del sur Artesanal XII'!H15</f>
        <v>7.1427999999999159E-2</v>
      </c>
      <c r="K61" s="73">
        <f>+'Merluza del sur Artesanal XII'!I15</f>
        <v>0</v>
      </c>
      <c r="L61" s="73">
        <f>+'Merluza del sur Artesanal XII'!J15</f>
        <v>7.1427999999999159E-2</v>
      </c>
      <c r="M61" s="93">
        <f>+'Merluza del sur Artesanal XII'!K15</f>
        <v>0</v>
      </c>
      <c r="N61" s="94" t="str">
        <f>+'Merluza del sur Artesanal XII'!L15</f>
        <v>-</v>
      </c>
      <c r="O61" s="94">
        <f>'Resumen Cuota Global'!$B$4</f>
        <v>45005</v>
      </c>
      <c r="P61" s="92">
        <v>2023</v>
      </c>
      <c r="Q61" s="92"/>
    </row>
    <row r="62" spans="1:17">
      <c r="A62" s="92" t="s">
        <v>250</v>
      </c>
      <c r="B62" s="92" t="s">
        <v>222</v>
      </c>
      <c r="C62" s="92" t="s">
        <v>251</v>
      </c>
      <c r="D62" s="92" t="str">
        <f>+'Merluza del sur Artesanal XII'!B16</f>
        <v>PUERTO NATALES</v>
      </c>
      <c r="E62" s="92" t="str">
        <f>+'Merluza del sur Artesanal XII'!D16</f>
        <v>ALCIDES</v>
      </c>
      <c r="F62" s="92" t="s">
        <v>200</v>
      </c>
      <c r="G62" s="92" t="s">
        <v>226</v>
      </c>
      <c r="H62" s="73">
        <f>+'Merluza del sur Artesanal XII'!F16</f>
        <v>13.571427999999999</v>
      </c>
      <c r="I62" s="73">
        <f>+'Merluza del sur Artesanal XII'!G16</f>
        <v>-13.571</v>
      </c>
      <c r="J62" s="73">
        <f>+'Merluza del sur Artesanal XII'!H16</f>
        <v>4.2799999999942884E-4</v>
      </c>
      <c r="K62" s="73">
        <f>+'Merluza del sur Artesanal XII'!I16</f>
        <v>0</v>
      </c>
      <c r="L62" s="73">
        <f>+'Merluza del sur Artesanal XII'!J16</f>
        <v>4.2799999999942884E-4</v>
      </c>
      <c r="M62" s="93">
        <f>+'Merluza del sur Artesanal XII'!K16</f>
        <v>0</v>
      </c>
      <c r="N62" s="94" t="str">
        <f>+'Merluza del sur Artesanal XII'!L16</f>
        <v>-</v>
      </c>
      <c r="O62" s="94">
        <f>'Resumen Cuota Global'!$B$4</f>
        <v>45005</v>
      </c>
      <c r="P62" s="92">
        <v>2023</v>
      </c>
      <c r="Q62" s="92"/>
    </row>
    <row r="63" spans="1:17">
      <c r="A63" s="92" t="s">
        <v>250</v>
      </c>
      <c r="B63" s="92" t="s">
        <v>222</v>
      </c>
      <c r="C63" s="92" t="s">
        <v>251</v>
      </c>
      <c r="D63" s="92" t="str">
        <f>+'Merluza del sur Artesanal XII'!B17</f>
        <v>PUERTO NATALES</v>
      </c>
      <c r="E63" s="92" t="str">
        <f>+'Merluza del sur Artesanal XII'!D17</f>
        <v>ANESTI II</v>
      </c>
      <c r="F63" s="92" t="s">
        <v>200</v>
      </c>
      <c r="G63" s="92" t="s">
        <v>226</v>
      </c>
      <c r="H63" s="73">
        <f>+'Merluza del sur Artesanal XII'!F17</f>
        <v>13.571427999999999</v>
      </c>
      <c r="I63" s="73">
        <f>+'Merluza del sur Artesanal XII'!G17</f>
        <v>-13.571</v>
      </c>
      <c r="J63" s="73">
        <f>+'Merluza del sur Artesanal XII'!H17</f>
        <v>4.2799999999942884E-4</v>
      </c>
      <c r="K63" s="73">
        <f>+'Merluza del sur Artesanal XII'!I17</f>
        <v>0</v>
      </c>
      <c r="L63" s="73">
        <f>+'Merluza del sur Artesanal XII'!J17</f>
        <v>4.2799999999942884E-4</v>
      </c>
      <c r="M63" s="93">
        <f>+'Merluza del sur Artesanal XII'!K17</f>
        <v>0</v>
      </c>
      <c r="N63" s="94" t="str">
        <f>+'Merluza del sur Artesanal XII'!L17</f>
        <v>-</v>
      </c>
      <c r="O63" s="94">
        <f>'Resumen Cuota Global'!$B$4</f>
        <v>45005</v>
      </c>
      <c r="P63" s="92">
        <v>2023</v>
      </c>
      <c r="Q63" s="92"/>
    </row>
    <row r="64" spans="1:17">
      <c r="A64" s="92" t="s">
        <v>250</v>
      </c>
      <c r="B64" s="92" t="s">
        <v>222</v>
      </c>
      <c r="C64" s="92" t="s">
        <v>251</v>
      </c>
      <c r="D64" s="92" t="str">
        <f>+'Merluza del sur Artesanal XII'!B18</f>
        <v>PUERTO NATALES</v>
      </c>
      <c r="E64" s="92" t="str">
        <f>+'Merluza del sur Artesanal XII'!D18</f>
        <v>ANGEL MATÍAS</v>
      </c>
      <c r="F64" s="92" t="s">
        <v>200</v>
      </c>
      <c r="G64" s="92" t="s">
        <v>226</v>
      </c>
      <c r="H64" s="73">
        <f>+'Merluza del sur Artesanal XII'!F18</f>
        <v>13.571427999999999</v>
      </c>
      <c r="I64" s="73">
        <f>+'Merluza del sur Artesanal XII'!G18</f>
        <v>-13.571</v>
      </c>
      <c r="J64" s="73">
        <f>+'Merluza del sur Artesanal XII'!H18</f>
        <v>4.2799999999942884E-4</v>
      </c>
      <c r="K64" s="73">
        <f>+'Merluza del sur Artesanal XII'!I18</f>
        <v>0</v>
      </c>
      <c r="L64" s="73">
        <f>+'Merluza del sur Artesanal XII'!J18</f>
        <v>4.2799999999942884E-4</v>
      </c>
      <c r="M64" s="93">
        <f>+'Merluza del sur Artesanal XII'!K18</f>
        <v>0</v>
      </c>
      <c r="N64" s="94" t="str">
        <f>+'Merluza del sur Artesanal XII'!L18</f>
        <v>-</v>
      </c>
      <c r="O64" s="94">
        <f>'Resumen Cuota Global'!$B$4</f>
        <v>45005</v>
      </c>
      <c r="P64" s="92">
        <v>2023</v>
      </c>
      <c r="Q64" s="92"/>
    </row>
    <row r="65" spans="1:17">
      <c r="A65" s="92" t="s">
        <v>250</v>
      </c>
      <c r="B65" s="92" t="s">
        <v>222</v>
      </c>
      <c r="C65" s="92" t="s">
        <v>251</v>
      </c>
      <c r="D65" s="92" t="str">
        <f>+'Merluza del sur Artesanal XII'!B19</f>
        <v>PUERTO NATALES</v>
      </c>
      <c r="E65" s="92" t="str">
        <f>+'Merluza del sur Artesanal XII'!D19</f>
        <v>BAHÍA PERALES</v>
      </c>
      <c r="F65" s="92" t="s">
        <v>200</v>
      </c>
      <c r="G65" s="92" t="s">
        <v>226</v>
      </c>
      <c r="H65" s="73">
        <f>+'Merluza del sur Artesanal XII'!F19</f>
        <v>13.571427999999999</v>
      </c>
      <c r="I65" s="73">
        <f>+'Merluza del sur Artesanal XII'!G19</f>
        <v>-13.5</v>
      </c>
      <c r="J65" s="73">
        <f>+'Merluza del sur Artesanal XII'!H19</f>
        <v>7.1427999999999159E-2</v>
      </c>
      <c r="K65" s="73">
        <f>+'Merluza del sur Artesanal XII'!I19</f>
        <v>0</v>
      </c>
      <c r="L65" s="73">
        <f>+'Merluza del sur Artesanal XII'!J19</f>
        <v>7.1427999999999159E-2</v>
      </c>
      <c r="M65" s="93">
        <f>+'Merluza del sur Artesanal XII'!K19</f>
        <v>0</v>
      </c>
      <c r="N65" s="94" t="str">
        <f>+'Merluza del sur Artesanal XII'!L19</f>
        <v>-</v>
      </c>
      <c r="O65" s="94">
        <f>'Resumen Cuota Global'!$B$4</f>
        <v>45005</v>
      </c>
      <c r="P65" s="92">
        <v>2023</v>
      </c>
      <c r="Q65" s="92"/>
    </row>
    <row r="66" spans="1:17">
      <c r="A66" s="92" t="s">
        <v>250</v>
      </c>
      <c r="B66" s="92" t="s">
        <v>222</v>
      </c>
      <c r="C66" s="92" t="s">
        <v>251</v>
      </c>
      <c r="D66" s="92" t="str">
        <f>+'Merluza del sur Artesanal XII'!B20</f>
        <v>PUERTO NATALES</v>
      </c>
      <c r="E66" s="92" t="str">
        <f>+'Merluza del sur Artesanal XII'!D20</f>
        <v>CALETA VIRTUDES II</v>
      </c>
      <c r="F66" s="92" t="s">
        <v>200</v>
      </c>
      <c r="G66" s="92" t="s">
        <v>226</v>
      </c>
      <c r="H66" s="73">
        <f>+'Merluza del sur Artesanal XII'!F20</f>
        <v>13.571427999999999</v>
      </c>
      <c r="I66" s="73">
        <f>+'Merluza del sur Artesanal XII'!G20</f>
        <v>-13.571</v>
      </c>
      <c r="J66" s="73">
        <f>+'Merluza del sur Artesanal XII'!H20</f>
        <v>4.2799999999942884E-4</v>
      </c>
      <c r="K66" s="73">
        <f>+'Merluza del sur Artesanal XII'!I20</f>
        <v>0</v>
      </c>
      <c r="L66" s="73">
        <f>+'Merluza del sur Artesanal XII'!J20</f>
        <v>4.2799999999942884E-4</v>
      </c>
      <c r="M66" s="93">
        <f>+'Merluza del sur Artesanal XII'!K20</f>
        <v>0</v>
      </c>
      <c r="N66" s="94" t="str">
        <f>+'Merluza del sur Artesanal XII'!L20</f>
        <v>-</v>
      </c>
      <c r="O66" s="94">
        <f>'Resumen Cuota Global'!$B$4</f>
        <v>45005</v>
      </c>
      <c r="P66" s="92">
        <v>2023</v>
      </c>
      <c r="Q66" s="92"/>
    </row>
    <row r="67" spans="1:17">
      <c r="A67" s="92" t="s">
        <v>250</v>
      </c>
      <c r="B67" s="92" t="s">
        <v>222</v>
      </c>
      <c r="C67" s="92" t="s">
        <v>251</v>
      </c>
      <c r="D67" s="92" t="str">
        <f>+'Merluza del sur Artesanal XII'!B21</f>
        <v>PUERTO NATALES</v>
      </c>
      <c r="E67" s="92" t="str">
        <f>+'Merluza del sur Artesanal XII'!D21</f>
        <v>CAPRICHOSA</v>
      </c>
      <c r="F67" s="92" t="s">
        <v>200</v>
      </c>
      <c r="G67" s="92" t="s">
        <v>226</v>
      </c>
      <c r="H67" s="73">
        <f>+'Merluza del sur Artesanal XII'!F21</f>
        <v>13.571427999999999</v>
      </c>
      <c r="I67" s="73">
        <f>+'Merluza del sur Artesanal XII'!G21</f>
        <v>-13.571</v>
      </c>
      <c r="J67" s="73">
        <f>+'Merluza del sur Artesanal XII'!H21</f>
        <v>4.2799999999942884E-4</v>
      </c>
      <c r="K67" s="73">
        <f>+'Merluza del sur Artesanal XII'!I21</f>
        <v>0</v>
      </c>
      <c r="L67" s="73">
        <f>+'Merluza del sur Artesanal XII'!J21</f>
        <v>4.2799999999942884E-4</v>
      </c>
      <c r="M67" s="93">
        <f>+'Merluza del sur Artesanal XII'!K21</f>
        <v>0</v>
      </c>
      <c r="N67" s="94" t="str">
        <f>+'Merluza del sur Artesanal XII'!L21</f>
        <v>-</v>
      </c>
      <c r="O67" s="94">
        <f>'Resumen Cuota Global'!$B$4</f>
        <v>45005</v>
      </c>
      <c r="P67" s="92">
        <v>2023</v>
      </c>
      <c r="Q67" s="92"/>
    </row>
    <row r="68" spans="1:17">
      <c r="A68" s="92" t="s">
        <v>250</v>
      </c>
      <c r="B68" s="92" t="s">
        <v>222</v>
      </c>
      <c r="C68" s="92" t="s">
        <v>251</v>
      </c>
      <c r="D68" s="92" t="str">
        <f>+'Merluza del sur Artesanal XII'!B22</f>
        <v>PUERTO NATALES</v>
      </c>
      <c r="E68" s="92" t="str">
        <f>+'Merluza del sur Artesanal XII'!D22</f>
        <v>CARLOS FABIÁN</v>
      </c>
      <c r="F68" s="92" t="s">
        <v>200</v>
      </c>
      <c r="G68" s="92" t="s">
        <v>226</v>
      </c>
      <c r="H68" s="73">
        <f>+'Merluza del sur Artesanal XII'!F22</f>
        <v>13.571427999999999</v>
      </c>
      <c r="I68" s="73">
        <f>+'Merluza del sur Artesanal XII'!G22</f>
        <v>-13.571</v>
      </c>
      <c r="J68" s="73">
        <f>+'Merluza del sur Artesanal XII'!H22</f>
        <v>4.2799999999942884E-4</v>
      </c>
      <c r="K68" s="73">
        <f>+'Merluza del sur Artesanal XII'!I22</f>
        <v>0</v>
      </c>
      <c r="L68" s="73">
        <f>+'Merluza del sur Artesanal XII'!J22</f>
        <v>4.2799999999942884E-4</v>
      </c>
      <c r="M68" s="93">
        <f>+'Merluza del sur Artesanal XII'!K22</f>
        <v>0</v>
      </c>
      <c r="N68" s="94" t="str">
        <f>+'Merluza del sur Artesanal XII'!L22</f>
        <v>-</v>
      </c>
      <c r="O68" s="94">
        <f>'Resumen Cuota Global'!$B$4</f>
        <v>45005</v>
      </c>
      <c r="P68" s="92">
        <v>2023</v>
      </c>
      <c r="Q68" s="92"/>
    </row>
    <row r="69" spans="1:17">
      <c r="A69" s="92" t="s">
        <v>250</v>
      </c>
      <c r="B69" s="92" t="s">
        <v>222</v>
      </c>
      <c r="C69" s="92" t="s">
        <v>251</v>
      </c>
      <c r="D69" s="92" t="str">
        <f>+'Merluza del sur Artesanal XII'!B23</f>
        <v>PUERTO NATALES</v>
      </c>
      <c r="E69" s="92" t="str">
        <f>+'Merluza del sur Artesanal XII'!D23</f>
        <v>CHANBERLEY</v>
      </c>
      <c r="F69" s="92" t="s">
        <v>200</v>
      </c>
      <c r="G69" s="92" t="s">
        <v>226</v>
      </c>
      <c r="H69" s="73">
        <f>+'Merluza del sur Artesanal XII'!F23</f>
        <v>13.571427999999999</v>
      </c>
      <c r="I69" s="73">
        <f>+'Merluza del sur Artesanal XII'!G23</f>
        <v>-13.571</v>
      </c>
      <c r="J69" s="73">
        <f>+'Merluza del sur Artesanal XII'!H23</f>
        <v>4.2799999999942884E-4</v>
      </c>
      <c r="K69" s="73">
        <f>+'Merluza del sur Artesanal XII'!I23</f>
        <v>0</v>
      </c>
      <c r="L69" s="73">
        <f>+'Merluza del sur Artesanal XII'!J23</f>
        <v>4.2799999999942884E-4</v>
      </c>
      <c r="M69" s="93">
        <f>+'Merluza del sur Artesanal XII'!K23</f>
        <v>0</v>
      </c>
      <c r="N69" s="94" t="str">
        <f>+'Merluza del sur Artesanal XII'!L23</f>
        <v>-</v>
      </c>
      <c r="O69" s="94">
        <f>'Resumen Cuota Global'!$B$4</f>
        <v>45005</v>
      </c>
      <c r="P69" s="92">
        <v>2023</v>
      </c>
      <c r="Q69" s="92"/>
    </row>
    <row r="70" spans="1:17">
      <c r="A70" s="92" t="s">
        <v>250</v>
      </c>
      <c r="B70" s="92" t="s">
        <v>222</v>
      </c>
      <c r="C70" s="92" t="s">
        <v>251</v>
      </c>
      <c r="D70" s="92" t="str">
        <f>+'Merluza del sur Artesanal XII'!B24</f>
        <v>PUERTO NATALES</v>
      </c>
      <c r="E70" s="92" t="str">
        <f>+'Merluza del sur Artesanal XII'!D24</f>
        <v>CHINGAO</v>
      </c>
      <c r="F70" s="92" t="s">
        <v>200</v>
      </c>
      <c r="G70" s="92" t="s">
        <v>226</v>
      </c>
      <c r="H70" s="73">
        <f>+'Merluza del sur Artesanal XII'!F24</f>
        <v>13.571427999999999</v>
      </c>
      <c r="I70" s="73">
        <f>+'Merluza del sur Artesanal XII'!G24</f>
        <v>-13.571</v>
      </c>
      <c r="J70" s="73">
        <f>+'Merluza del sur Artesanal XII'!H24</f>
        <v>4.2799999999942884E-4</v>
      </c>
      <c r="K70" s="73">
        <f>+'Merluza del sur Artesanal XII'!I24</f>
        <v>0</v>
      </c>
      <c r="L70" s="73">
        <f>+'Merluza del sur Artesanal XII'!J24</f>
        <v>4.2799999999942884E-4</v>
      </c>
      <c r="M70" s="93">
        <f>+'Merluza del sur Artesanal XII'!K24</f>
        <v>0</v>
      </c>
      <c r="N70" s="94" t="str">
        <f>+'Merluza del sur Artesanal XII'!L24</f>
        <v>-</v>
      </c>
      <c r="O70" s="94">
        <f>'Resumen Cuota Global'!$B$4</f>
        <v>45005</v>
      </c>
      <c r="P70" s="92">
        <v>2023</v>
      </c>
      <c r="Q70" s="92"/>
    </row>
    <row r="71" spans="1:17">
      <c r="A71" s="92" t="s">
        <v>250</v>
      </c>
      <c r="B71" s="92" t="s">
        <v>222</v>
      </c>
      <c r="C71" s="92" t="s">
        <v>251</v>
      </c>
      <c r="D71" s="92" t="str">
        <f>+'Merluza del sur Artesanal XII'!B25</f>
        <v>PUERTO NATALES</v>
      </c>
      <c r="E71" s="92" t="str">
        <f>+'Merluza del sur Artesanal XII'!D25</f>
        <v>COMO PUDIERA</v>
      </c>
      <c r="F71" s="92" t="s">
        <v>200</v>
      </c>
      <c r="G71" s="92" t="s">
        <v>226</v>
      </c>
      <c r="H71" s="73">
        <f>+'Merluza del sur Artesanal XII'!F25</f>
        <v>13.571427999999999</v>
      </c>
      <c r="I71" s="73">
        <f>+'Merluza del sur Artesanal XII'!G25</f>
        <v>-13</v>
      </c>
      <c r="J71" s="73">
        <f>+'Merluza del sur Artesanal XII'!H25</f>
        <v>0.57142799999999916</v>
      </c>
      <c r="K71" s="73">
        <f>+'Merluza del sur Artesanal XII'!I25</f>
        <v>0</v>
      </c>
      <c r="L71" s="73">
        <f>+'Merluza del sur Artesanal XII'!J25</f>
        <v>0.57142799999999916</v>
      </c>
      <c r="M71" s="93">
        <f>+'Merluza del sur Artesanal XII'!K25</f>
        <v>0</v>
      </c>
      <c r="N71" s="94" t="str">
        <f>+'Merluza del sur Artesanal XII'!L25</f>
        <v>-</v>
      </c>
      <c r="O71" s="94">
        <f>'Resumen Cuota Global'!$B$4</f>
        <v>45005</v>
      </c>
      <c r="P71" s="92">
        <v>2023</v>
      </c>
      <c r="Q71" s="92"/>
    </row>
    <row r="72" spans="1:17">
      <c r="A72" s="92" t="s">
        <v>250</v>
      </c>
      <c r="B72" s="92" t="s">
        <v>222</v>
      </c>
      <c r="C72" s="92" t="s">
        <v>251</v>
      </c>
      <c r="D72" s="92" t="str">
        <f>+'Merluza del sur Artesanal XII'!B26</f>
        <v>PUERTO NATALES</v>
      </c>
      <c r="E72" s="92" t="str">
        <f>+'Merluza del sur Artesanal XII'!D26</f>
        <v>CORALITO</v>
      </c>
      <c r="F72" s="92" t="s">
        <v>200</v>
      </c>
      <c r="G72" s="92" t="s">
        <v>226</v>
      </c>
      <c r="H72" s="73">
        <f>+'Merluza del sur Artesanal XII'!F26</f>
        <v>13.571427999999999</v>
      </c>
      <c r="I72" s="73">
        <f>+'Merluza del sur Artesanal XII'!G26</f>
        <v>-13.571</v>
      </c>
      <c r="J72" s="73">
        <f>+'Merluza del sur Artesanal XII'!H26</f>
        <v>4.2799999999942884E-4</v>
      </c>
      <c r="K72" s="73">
        <f>+'Merluza del sur Artesanal XII'!I26</f>
        <v>0</v>
      </c>
      <c r="L72" s="73">
        <f>+'Merluza del sur Artesanal XII'!J26</f>
        <v>4.2799999999942884E-4</v>
      </c>
      <c r="M72" s="93">
        <f>+'Merluza del sur Artesanal XII'!K26</f>
        <v>0</v>
      </c>
      <c r="N72" s="94" t="str">
        <f>+'Merluza del sur Artesanal XII'!L26</f>
        <v>-</v>
      </c>
      <c r="O72" s="94">
        <f>'Resumen Cuota Global'!$B$4</f>
        <v>45005</v>
      </c>
      <c r="P72" s="92">
        <v>2023</v>
      </c>
      <c r="Q72" s="92"/>
    </row>
    <row r="73" spans="1:17">
      <c r="A73" s="92" t="s">
        <v>250</v>
      </c>
      <c r="B73" s="92" t="s">
        <v>222</v>
      </c>
      <c r="C73" s="92" t="s">
        <v>251</v>
      </c>
      <c r="D73" s="92" t="str">
        <f>+'Merluza del sur Artesanal XII'!B27</f>
        <v>PUERTO NATALES</v>
      </c>
      <c r="E73" s="92" t="str">
        <f>+'Merluza del sur Artesanal XII'!D27</f>
        <v>CRISTO SALVA I</v>
      </c>
      <c r="F73" s="92" t="s">
        <v>200</v>
      </c>
      <c r="G73" s="92" t="s">
        <v>226</v>
      </c>
      <c r="H73" s="73">
        <f>+'Merluza del sur Artesanal XII'!F27</f>
        <v>13.571427999999999</v>
      </c>
      <c r="I73" s="73">
        <f>+'Merluza del sur Artesanal XII'!G27</f>
        <v>-13</v>
      </c>
      <c r="J73" s="73">
        <f>+'Merluza del sur Artesanal XII'!H27</f>
        <v>0.57142799999999916</v>
      </c>
      <c r="K73" s="73">
        <f>+'Merluza del sur Artesanal XII'!I27</f>
        <v>0</v>
      </c>
      <c r="L73" s="73">
        <f>+'Merluza del sur Artesanal XII'!J27</f>
        <v>0.57142799999999916</v>
      </c>
      <c r="M73" s="93">
        <f>+'Merluza del sur Artesanal XII'!K27</f>
        <v>0</v>
      </c>
      <c r="N73" s="94" t="str">
        <f>+'Merluza del sur Artesanal XII'!L27</f>
        <v>-</v>
      </c>
      <c r="O73" s="94">
        <f>'Resumen Cuota Global'!$B$4</f>
        <v>45005</v>
      </c>
      <c r="P73" s="92">
        <v>2023</v>
      </c>
      <c r="Q73" s="92"/>
    </row>
    <row r="74" spans="1:17">
      <c r="A74" s="92" t="s">
        <v>250</v>
      </c>
      <c r="B74" s="92" t="s">
        <v>222</v>
      </c>
      <c r="C74" s="92" t="s">
        <v>251</v>
      </c>
      <c r="D74" s="92" t="str">
        <f>+'Merluza del sur Artesanal XII'!B28</f>
        <v>PUERTO NATALES</v>
      </c>
      <c r="E74" s="92" t="str">
        <f>+'Merluza del sur Artesanal XII'!D28</f>
        <v>DIEMAR II</v>
      </c>
      <c r="F74" s="92" t="s">
        <v>200</v>
      </c>
      <c r="G74" s="92" t="s">
        <v>226</v>
      </c>
      <c r="H74" s="73">
        <f>+'Merluza del sur Artesanal XII'!F28</f>
        <v>13.571427999999999</v>
      </c>
      <c r="I74" s="73">
        <f>+'Merluza del sur Artesanal XII'!G28</f>
        <v>-13.571</v>
      </c>
      <c r="J74" s="73">
        <f>+'Merluza del sur Artesanal XII'!H28</f>
        <v>4.2799999999942884E-4</v>
      </c>
      <c r="K74" s="73">
        <f>+'Merluza del sur Artesanal XII'!I28</f>
        <v>0</v>
      </c>
      <c r="L74" s="73">
        <f>+'Merluza del sur Artesanal XII'!J28</f>
        <v>4.2799999999942884E-4</v>
      </c>
      <c r="M74" s="93">
        <f>+'Merluza del sur Artesanal XII'!K28</f>
        <v>0</v>
      </c>
      <c r="N74" s="94" t="str">
        <f>+'Merluza del sur Artesanal XII'!L28</f>
        <v>-</v>
      </c>
      <c r="O74" s="94">
        <f>'Resumen Cuota Global'!$B$4</f>
        <v>45005</v>
      </c>
      <c r="P74" s="92">
        <v>2023</v>
      </c>
      <c r="Q74" s="92"/>
    </row>
    <row r="75" spans="1:17">
      <c r="A75" s="92" t="s">
        <v>250</v>
      </c>
      <c r="B75" s="92" t="s">
        <v>222</v>
      </c>
      <c r="C75" s="92" t="s">
        <v>251</v>
      </c>
      <c r="D75" s="92" t="str">
        <f>+'Merluza del sur Artesanal XII'!B29</f>
        <v>PUERTO NATALES</v>
      </c>
      <c r="E75" s="92" t="str">
        <f>+'Merluza del sur Artesanal XII'!D29</f>
        <v>DON ADRIAN</v>
      </c>
      <c r="F75" s="92" t="s">
        <v>200</v>
      </c>
      <c r="G75" s="92" t="s">
        <v>226</v>
      </c>
      <c r="H75" s="73">
        <f>+'Merluza del sur Artesanal XII'!F29</f>
        <v>13.571427999999999</v>
      </c>
      <c r="I75" s="73">
        <f>+'Merluza del sur Artesanal XII'!G29</f>
        <v>-13.571</v>
      </c>
      <c r="J75" s="73">
        <f>+'Merluza del sur Artesanal XII'!H29</f>
        <v>4.2799999999942884E-4</v>
      </c>
      <c r="K75" s="73">
        <f>+'Merluza del sur Artesanal XII'!I29</f>
        <v>0</v>
      </c>
      <c r="L75" s="73">
        <f>+'Merluza del sur Artesanal XII'!J29</f>
        <v>4.2799999999942884E-4</v>
      </c>
      <c r="M75" s="93">
        <f>+'Merluza del sur Artesanal XII'!K29</f>
        <v>0</v>
      </c>
      <c r="N75" s="94" t="str">
        <f>+'Merluza del sur Artesanal XII'!L29</f>
        <v>-</v>
      </c>
      <c r="O75" s="94">
        <f>'Resumen Cuota Global'!$B$4</f>
        <v>45005</v>
      </c>
      <c r="P75" s="92">
        <v>2023</v>
      </c>
      <c r="Q75" s="92"/>
    </row>
    <row r="76" spans="1:17">
      <c r="A76" s="92" t="s">
        <v>250</v>
      </c>
      <c r="B76" s="92" t="s">
        <v>222</v>
      </c>
      <c r="C76" s="92" t="s">
        <v>251</v>
      </c>
      <c r="D76" s="92" t="str">
        <f>+'Merluza del sur Artesanal XII'!B30</f>
        <v>PUERTO NATALES</v>
      </c>
      <c r="E76" s="92" t="str">
        <f>+'Merluza del sur Artesanal XII'!D30</f>
        <v>DOÑA MONSE</v>
      </c>
      <c r="F76" s="92" t="s">
        <v>200</v>
      </c>
      <c r="G76" s="92" t="s">
        <v>226</v>
      </c>
      <c r="H76" s="73">
        <f>+'Merluza del sur Artesanal XII'!F30</f>
        <v>13.571427999999999</v>
      </c>
      <c r="I76" s="73">
        <f>+'Merluza del sur Artesanal XII'!G30</f>
        <v>-13.271000000000001</v>
      </c>
      <c r="J76" s="73">
        <f>+'Merluza del sur Artesanal XII'!H30</f>
        <v>0.30042799999999836</v>
      </c>
      <c r="K76" s="73">
        <f>+'Merluza del sur Artesanal XII'!I30</f>
        <v>0</v>
      </c>
      <c r="L76" s="73">
        <f>+'Merluza del sur Artesanal XII'!J30</f>
        <v>0.30042799999999836</v>
      </c>
      <c r="M76" s="93">
        <f>+'Merluza del sur Artesanal XII'!K30</f>
        <v>0</v>
      </c>
      <c r="N76" s="94" t="str">
        <f>+'Merluza del sur Artesanal XII'!L30</f>
        <v>-</v>
      </c>
      <c r="O76" s="94">
        <f>'Resumen Cuota Global'!$B$4</f>
        <v>45005</v>
      </c>
      <c r="P76" s="92">
        <v>2023</v>
      </c>
      <c r="Q76" s="92"/>
    </row>
    <row r="77" spans="1:17">
      <c r="A77" s="92" t="s">
        <v>250</v>
      </c>
      <c r="B77" s="92" t="s">
        <v>222</v>
      </c>
      <c r="C77" s="92" t="s">
        <v>251</v>
      </c>
      <c r="D77" s="92" t="str">
        <f>+'Merluza del sur Artesanal XII'!B31</f>
        <v>PUERTO NATALES</v>
      </c>
      <c r="E77" s="92" t="str">
        <f>+'Merluza del sur Artesanal XII'!D31</f>
        <v>EL BASILON</v>
      </c>
      <c r="F77" s="92" t="s">
        <v>200</v>
      </c>
      <c r="G77" s="92" t="s">
        <v>226</v>
      </c>
      <c r="H77" s="73">
        <f>+'Merluza del sur Artesanal XII'!F31</f>
        <v>13.571427999999999</v>
      </c>
      <c r="I77" s="73">
        <f>+'Merluza del sur Artesanal XII'!G31</f>
        <v>-13.571</v>
      </c>
      <c r="J77" s="73">
        <f>+'Merluza del sur Artesanal XII'!H31</f>
        <v>4.2799999999942884E-4</v>
      </c>
      <c r="K77" s="73">
        <f>+'Merluza del sur Artesanal XII'!I31</f>
        <v>0</v>
      </c>
      <c r="L77" s="73">
        <f>+'Merluza del sur Artesanal XII'!J31</f>
        <v>4.2799999999942884E-4</v>
      </c>
      <c r="M77" s="93">
        <f>+'Merluza del sur Artesanal XII'!K31</f>
        <v>0</v>
      </c>
      <c r="N77" s="94" t="str">
        <f>+'Merluza del sur Artesanal XII'!L31</f>
        <v>-</v>
      </c>
      <c r="O77" s="94">
        <f>'Resumen Cuota Global'!$B$4</f>
        <v>45005</v>
      </c>
      <c r="P77" s="92">
        <v>2023</v>
      </c>
      <c r="Q77" s="92"/>
    </row>
    <row r="78" spans="1:17">
      <c r="A78" s="92" t="s">
        <v>250</v>
      </c>
      <c r="B78" s="92" t="s">
        <v>222</v>
      </c>
      <c r="C78" s="92" t="s">
        <v>251</v>
      </c>
      <c r="D78" s="92" t="str">
        <f>+'Merluza del sur Artesanal XII'!B32</f>
        <v>PUERTO NATALES</v>
      </c>
      <c r="E78" s="92" t="str">
        <f>+'Merluza del sur Artesanal XII'!D32</f>
        <v>FRANCISCA I</v>
      </c>
      <c r="F78" s="92" t="s">
        <v>200</v>
      </c>
      <c r="G78" s="92" t="s">
        <v>226</v>
      </c>
      <c r="H78" s="73">
        <f>+'Merluza del sur Artesanal XII'!F32</f>
        <v>13.571427999999999</v>
      </c>
      <c r="I78" s="73">
        <f>+'Merluza del sur Artesanal XII'!G32</f>
        <v>-13.571</v>
      </c>
      <c r="J78" s="73">
        <f>+'Merluza del sur Artesanal XII'!H32</f>
        <v>4.2799999999942884E-4</v>
      </c>
      <c r="K78" s="73">
        <f>+'Merluza del sur Artesanal XII'!I32</f>
        <v>0</v>
      </c>
      <c r="L78" s="73">
        <f>+'Merluza del sur Artesanal XII'!J32</f>
        <v>4.2799999999942884E-4</v>
      </c>
      <c r="M78" s="93">
        <f>+'Merluza del sur Artesanal XII'!K32</f>
        <v>0</v>
      </c>
      <c r="N78" s="94" t="str">
        <f>+'Merluza del sur Artesanal XII'!L32</f>
        <v>-</v>
      </c>
      <c r="O78" s="94">
        <f>'Resumen Cuota Global'!$B$4</f>
        <v>45005</v>
      </c>
      <c r="P78" s="92">
        <v>2023</v>
      </c>
      <c r="Q78" s="92"/>
    </row>
    <row r="79" spans="1:17">
      <c r="A79" s="92" t="s">
        <v>250</v>
      </c>
      <c r="B79" s="92" t="s">
        <v>222</v>
      </c>
      <c r="C79" s="92" t="s">
        <v>251</v>
      </c>
      <c r="D79" s="92" t="str">
        <f>+'Merluza del sur Artesanal XII'!B33</f>
        <v>PUERTO NATALES</v>
      </c>
      <c r="E79" s="92" t="str">
        <f>+'Merluza del sur Artesanal XII'!D33</f>
        <v>FRESIA</v>
      </c>
      <c r="F79" s="92" t="s">
        <v>200</v>
      </c>
      <c r="G79" s="92" t="s">
        <v>226</v>
      </c>
      <c r="H79" s="73">
        <f>+'Merluza del sur Artesanal XII'!F33</f>
        <v>13.571427999999999</v>
      </c>
      <c r="I79" s="73">
        <f>+'Merluza del sur Artesanal XII'!G33</f>
        <v>-13.571</v>
      </c>
      <c r="J79" s="73">
        <f>+'Merluza del sur Artesanal XII'!H33</f>
        <v>4.2799999999942884E-4</v>
      </c>
      <c r="K79" s="73">
        <f>+'Merluza del sur Artesanal XII'!I33</f>
        <v>0</v>
      </c>
      <c r="L79" s="73">
        <f>+'Merluza del sur Artesanal XII'!J33</f>
        <v>4.2799999999942884E-4</v>
      </c>
      <c r="M79" s="93">
        <f>+'Merluza del sur Artesanal XII'!K33</f>
        <v>0</v>
      </c>
      <c r="N79" s="94" t="str">
        <f>+'Merluza del sur Artesanal XII'!L33</f>
        <v>-</v>
      </c>
      <c r="O79" s="94">
        <f>'Resumen Cuota Global'!$B$4</f>
        <v>45005</v>
      </c>
      <c r="P79" s="92">
        <v>2023</v>
      </c>
      <c r="Q79" s="92"/>
    </row>
    <row r="80" spans="1:17">
      <c r="A80" s="92" t="s">
        <v>250</v>
      </c>
      <c r="B80" s="92" t="s">
        <v>222</v>
      </c>
      <c r="C80" s="92" t="s">
        <v>251</v>
      </c>
      <c r="D80" s="92" t="str">
        <f>+'Merluza del sur Artesanal XII'!B34</f>
        <v>PUERTO NATALES</v>
      </c>
      <c r="E80" s="92" t="str">
        <f>+'Merluza del sur Artesanal XII'!D34</f>
        <v>GATUNOS</v>
      </c>
      <c r="F80" s="92" t="s">
        <v>200</v>
      </c>
      <c r="G80" s="92" t="s">
        <v>226</v>
      </c>
      <c r="H80" s="73">
        <f>+'Merluza del sur Artesanal XII'!F34</f>
        <v>13.571427999999999</v>
      </c>
      <c r="I80" s="73">
        <f>+'Merluza del sur Artesanal XII'!G34</f>
        <v>-13.5</v>
      </c>
      <c r="J80" s="73">
        <f>+'Merluza del sur Artesanal XII'!H34</f>
        <v>7.1427999999999159E-2</v>
      </c>
      <c r="K80" s="73">
        <f>+'Merluza del sur Artesanal XII'!I34</f>
        <v>0</v>
      </c>
      <c r="L80" s="73">
        <f>+'Merluza del sur Artesanal XII'!J34</f>
        <v>7.1427999999999159E-2</v>
      </c>
      <c r="M80" s="93">
        <f>+'Merluza del sur Artesanal XII'!K34</f>
        <v>0</v>
      </c>
      <c r="N80" s="94" t="str">
        <f>+'Merluza del sur Artesanal XII'!L34</f>
        <v>-</v>
      </c>
      <c r="O80" s="94">
        <f>'Resumen Cuota Global'!$B$4</f>
        <v>45005</v>
      </c>
      <c r="P80" s="92">
        <v>2023</v>
      </c>
      <c r="Q80" s="92"/>
    </row>
    <row r="81" spans="1:17">
      <c r="A81" s="92" t="s">
        <v>250</v>
      </c>
      <c r="B81" s="92" t="s">
        <v>222</v>
      </c>
      <c r="C81" s="92" t="s">
        <v>251</v>
      </c>
      <c r="D81" s="92" t="str">
        <f>+'Merluza del sur Artesanal XII'!B35</f>
        <v>PUERTO NATALES</v>
      </c>
      <c r="E81" s="92" t="str">
        <f>+'Merluza del sur Artesanal XII'!D35</f>
        <v>GREY</v>
      </c>
      <c r="F81" s="92" t="s">
        <v>200</v>
      </c>
      <c r="G81" s="92" t="s">
        <v>226</v>
      </c>
      <c r="H81" s="73">
        <f>+'Merluza del sur Artesanal XII'!F35</f>
        <v>13.571427999999999</v>
      </c>
      <c r="I81" s="73">
        <f>+'Merluza del sur Artesanal XII'!G35</f>
        <v>-13.571</v>
      </c>
      <c r="J81" s="73">
        <f>+'Merluza del sur Artesanal XII'!H35</f>
        <v>4.2799999999942884E-4</v>
      </c>
      <c r="K81" s="73">
        <f>+'Merluza del sur Artesanal XII'!I35</f>
        <v>0</v>
      </c>
      <c r="L81" s="73">
        <f>+'Merluza del sur Artesanal XII'!J35</f>
        <v>4.2799999999942884E-4</v>
      </c>
      <c r="M81" s="93">
        <f>+'Merluza del sur Artesanal XII'!K35</f>
        <v>0</v>
      </c>
      <c r="N81" s="94" t="str">
        <f>+'Merluza del sur Artesanal XII'!L35</f>
        <v>-</v>
      </c>
      <c r="O81" s="94">
        <f>'Resumen Cuota Global'!$B$4</f>
        <v>45005</v>
      </c>
      <c r="P81" s="92">
        <v>2023</v>
      </c>
      <c r="Q81" s="92"/>
    </row>
    <row r="82" spans="1:17">
      <c r="A82" s="92" t="s">
        <v>250</v>
      </c>
      <c r="B82" s="92" t="s">
        <v>222</v>
      </c>
      <c r="C82" s="92" t="s">
        <v>251</v>
      </c>
      <c r="D82" s="92" t="str">
        <f>+'Merluza del sur Artesanal XII'!B36</f>
        <v>PUERTO NATALES</v>
      </c>
      <c r="E82" s="92" t="str">
        <f>+'Merluza del sur Artesanal XII'!D36</f>
        <v>ICEBERG I</v>
      </c>
      <c r="F82" s="92" t="s">
        <v>200</v>
      </c>
      <c r="G82" s="92" t="s">
        <v>226</v>
      </c>
      <c r="H82" s="73">
        <f>+'Merluza del sur Artesanal XII'!F36</f>
        <v>13.571427999999999</v>
      </c>
      <c r="I82" s="73">
        <f>+'Merluza del sur Artesanal XII'!G36</f>
        <v>-13.571</v>
      </c>
      <c r="J82" s="73">
        <f>+'Merluza del sur Artesanal XII'!H36</f>
        <v>4.2799999999942884E-4</v>
      </c>
      <c r="K82" s="73">
        <f>+'Merluza del sur Artesanal XII'!I36</f>
        <v>0</v>
      </c>
      <c r="L82" s="73">
        <f>+'Merluza del sur Artesanal XII'!J36</f>
        <v>4.2799999999942884E-4</v>
      </c>
      <c r="M82" s="93">
        <f>+'Merluza del sur Artesanal XII'!K36</f>
        <v>0</v>
      </c>
      <c r="N82" s="94" t="str">
        <f>+'Merluza del sur Artesanal XII'!L36</f>
        <v>-</v>
      </c>
      <c r="O82" s="94">
        <f>'Resumen Cuota Global'!$B$4</f>
        <v>45005</v>
      </c>
      <c r="P82" s="92">
        <v>2023</v>
      </c>
      <c r="Q82" s="92"/>
    </row>
    <row r="83" spans="1:17">
      <c r="A83" s="92" t="s">
        <v>250</v>
      </c>
      <c r="B83" s="92" t="s">
        <v>222</v>
      </c>
      <c r="C83" s="92" t="s">
        <v>251</v>
      </c>
      <c r="D83" s="92" t="str">
        <f>+'Merluza del sur Artesanal XII'!B37</f>
        <v>PUERTO NATALES</v>
      </c>
      <c r="E83" s="92" t="str">
        <f>+'Merluza del sur Artesanal XII'!D37</f>
        <v>ISRAEL</v>
      </c>
      <c r="F83" s="92" t="s">
        <v>200</v>
      </c>
      <c r="G83" s="92" t="s">
        <v>226</v>
      </c>
      <c r="H83" s="73">
        <f>+'Merluza del sur Artesanal XII'!F37</f>
        <v>13.571427999999999</v>
      </c>
      <c r="I83" s="73">
        <f>+'Merluza del sur Artesanal XII'!G37</f>
        <v>-13.571</v>
      </c>
      <c r="J83" s="73">
        <f>+'Merluza del sur Artesanal XII'!H37</f>
        <v>4.2799999999942884E-4</v>
      </c>
      <c r="K83" s="73">
        <f>+'Merluza del sur Artesanal XII'!I37</f>
        <v>0</v>
      </c>
      <c r="L83" s="73">
        <f>+'Merluza del sur Artesanal XII'!J37</f>
        <v>4.2799999999942884E-4</v>
      </c>
      <c r="M83" s="93">
        <f>+'Merluza del sur Artesanal XII'!K37</f>
        <v>0</v>
      </c>
      <c r="N83" s="94" t="str">
        <f>+'Merluza del sur Artesanal XII'!L37</f>
        <v>-</v>
      </c>
      <c r="O83" s="94">
        <f>'Resumen Cuota Global'!$B$4</f>
        <v>45005</v>
      </c>
      <c r="P83" s="92">
        <v>2023</v>
      </c>
      <c r="Q83" s="92"/>
    </row>
    <row r="84" spans="1:17">
      <c r="A84" s="92" t="s">
        <v>250</v>
      </c>
      <c r="B84" s="92" t="s">
        <v>222</v>
      </c>
      <c r="C84" s="92" t="s">
        <v>251</v>
      </c>
      <c r="D84" s="92" t="str">
        <f>+'Merluza del sur Artesanal XII'!B38</f>
        <v>PUERTO NATALES</v>
      </c>
      <c r="E84" s="92" t="str">
        <f>+'Merluza del sur Artesanal XII'!D38</f>
        <v>JORGE II</v>
      </c>
      <c r="F84" s="92" t="s">
        <v>200</v>
      </c>
      <c r="G84" s="92" t="s">
        <v>226</v>
      </c>
      <c r="H84" s="73">
        <f>+'Merluza del sur Artesanal XII'!F38</f>
        <v>13.571427999999999</v>
      </c>
      <c r="I84" s="73">
        <f>+'Merluza del sur Artesanal XII'!G38</f>
        <v>-13.571</v>
      </c>
      <c r="J84" s="73">
        <f>+'Merluza del sur Artesanal XII'!H38</f>
        <v>4.2799999999942884E-4</v>
      </c>
      <c r="K84" s="73">
        <f>+'Merluza del sur Artesanal XII'!I38</f>
        <v>0</v>
      </c>
      <c r="L84" s="73">
        <f>+'Merluza del sur Artesanal XII'!J38</f>
        <v>4.2799999999942884E-4</v>
      </c>
      <c r="M84" s="93">
        <f>+'Merluza del sur Artesanal XII'!K38</f>
        <v>0</v>
      </c>
      <c r="N84" s="94" t="str">
        <f>+'Merluza del sur Artesanal XII'!L38</f>
        <v>-</v>
      </c>
      <c r="O84" s="94">
        <f>'Resumen Cuota Global'!$B$4</f>
        <v>45005</v>
      </c>
      <c r="P84" s="92">
        <v>2023</v>
      </c>
      <c r="Q84" s="92"/>
    </row>
    <row r="85" spans="1:17">
      <c r="A85" s="92" t="s">
        <v>250</v>
      </c>
      <c r="B85" s="92" t="s">
        <v>222</v>
      </c>
      <c r="C85" s="92" t="s">
        <v>251</v>
      </c>
      <c r="D85" s="92" t="str">
        <f>+'Merluza del sur Artesanal XII'!B39</f>
        <v>PUERTO NATALES</v>
      </c>
      <c r="E85" s="92" t="str">
        <f>+'Merluza del sur Artesanal XII'!D39</f>
        <v>LOLA</v>
      </c>
      <c r="F85" s="92" t="s">
        <v>200</v>
      </c>
      <c r="G85" s="92" t="s">
        <v>226</v>
      </c>
      <c r="H85" s="73">
        <f>+'Merluza del sur Artesanal XII'!F39</f>
        <v>13.571427999999999</v>
      </c>
      <c r="I85" s="73">
        <f>+'Merluza del sur Artesanal XII'!G39</f>
        <v>-13.571</v>
      </c>
      <c r="J85" s="73">
        <f>+'Merluza del sur Artesanal XII'!H39</f>
        <v>4.2799999999942884E-4</v>
      </c>
      <c r="K85" s="73">
        <f>+'Merluza del sur Artesanal XII'!I39</f>
        <v>0</v>
      </c>
      <c r="L85" s="73">
        <f>+'Merluza del sur Artesanal XII'!J39</f>
        <v>4.2799999999942884E-4</v>
      </c>
      <c r="M85" s="93">
        <f>+'Merluza del sur Artesanal XII'!K39</f>
        <v>0</v>
      </c>
      <c r="N85" s="94" t="str">
        <f>+'Merluza del sur Artesanal XII'!L39</f>
        <v>-</v>
      </c>
      <c r="O85" s="94">
        <f>'Resumen Cuota Global'!$B$4</f>
        <v>45005</v>
      </c>
      <c r="P85" s="92">
        <v>2023</v>
      </c>
      <c r="Q85" s="92"/>
    </row>
    <row r="86" spans="1:17">
      <c r="A86" s="92" t="s">
        <v>250</v>
      </c>
      <c r="B86" s="92" t="s">
        <v>222</v>
      </c>
      <c r="C86" s="92" t="s">
        <v>251</v>
      </c>
      <c r="D86" s="92" t="str">
        <f>+'Merluza del sur Artesanal XII'!B40</f>
        <v>PUERTO NATALES</v>
      </c>
      <c r="E86" s="92" t="str">
        <f>+'Merluza del sur Artesanal XII'!D40</f>
        <v>MABEL</v>
      </c>
      <c r="F86" s="92" t="s">
        <v>200</v>
      </c>
      <c r="G86" s="92" t="s">
        <v>226</v>
      </c>
      <c r="H86" s="73">
        <f>+'Merluza del sur Artesanal XII'!F40</f>
        <v>13.571427999999999</v>
      </c>
      <c r="I86" s="73">
        <f>+'Merluza del sur Artesanal XII'!G40</f>
        <v>-13.571</v>
      </c>
      <c r="J86" s="73">
        <f>+'Merluza del sur Artesanal XII'!H40</f>
        <v>4.2799999999942884E-4</v>
      </c>
      <c r="K86" s="73">
        <f>+'Merluza del sur Artesanal XII'!I40</f>
        <v>0</v>
      </c>
      <c r="L86" s="73">
        <f>+'Merluza del sur Artesanal XII'!J40</f>
        <v>4.2799999999942884E-4</v>
      </c>
      <c r="M86" s="93">
        <f>+'Merluza del sur Artesanal XII'!K40</f>
        <v>0</v>
      </c>
      <c r="N86" s="94" t="str">
        <f>+'Merluza del sur Artesanal XII'!L40</f>
        <v>-</v>
      </c>
      <c r="O86" s="94">
        <f>'Resumen Cuota Global'!$B$4</f>
        <v>45005</v>
      </c>
      <c r="P86" s="92">
        <v>2023</v>
      </c>
      <c r="Q86" s="92"/>
    </row>
    <row r="87" spans="1:17">
      <c r="A87" s="92" t="s">
        <v>250</v>
      </c>
      <c r="B87" s="92" t="s">
        <v>222</v>
      </c>
      <c r="C87" s="92" t="s">
        <v>251</v>
      </c>
      <c r="D87" s="92" t="str">
        <f>+'Merluza del sur Artesanal XII'!B41</f>
        <v>PUERTO NATALES</v>
      </c>
      <c r="E87" s="92" t="str">
        <f>+'Merluza del sur Artesanal XII'!D41</f>
        <v>MACARENA</v>
      </c>
      <c r="F87" s="92" t="s">
        <v>200</v>
      </c>
      <c r="G87" s="92" t="s">
        <v>226</v>
      </c>
      <c r="H87" s="73">
        <f>+'Merluza del sur Artesanal XII'!F41</f>
        <v>13.571427999999999</v>
      </c>
      <c r="I87" s="73">
        <f>+'Merluza del sur Artesanal XII'!G41</f>
        <v>-13.571</v>
      </c>
      <c r="J87" s="73">
        <f>+'Merluza del sur Artesanal XII'!H41</f>
        <v>4.2799999999942884E-4</v>
      </c>
      <c r="K87" s="73">
        <f>+'Merluza del sur Artesanal XII'!I41</f>
        <v>0</v>
      </c>
      <c r="L87" s="73">
        <f>+'Merluza del sur Artesanal XII'!J41</f>
        <v>4.2799999999942884E-4</v>
      </c>
      <c r="M87" s="93">
        <f>+'Merluza del sur Artesanal XII'!K41</f>
        <v>0</v>
      </c>
      <c r="N87" s="94" t="str">
        <f>+'Merluza del sur Artesanal XII'!L41</f>
        <v>-</v>
      </c>
      <c r="O87" s="94">
        <f>'Resumen Cuota Global'!$B$4</f>
        <v>45005</v>
      </c>
      <c r="P87" s="92">
        <v>2023</v>
      </c>
      <c r="Q87" s="92"/>
    </row>
    <row r="88" spans="1:17">
      <c r="A88" s="92" t="s">
        <v>250</v>
      </c>
      <c r="B88" s="92" t="s">
        <v>222</v>
      </c>
      <c r="C88" s="92" t="s">
        <v>251</v>
      </c>
      <c r="D88" s="92" t="str">
        <f>+'Merluza del sur Artesanal XII'!B42</f>
        <v>PUERTO NATALES</v>
      </c>
      <c r="E88" s="92" t="str">
        <f>+'Merluza del sur Artesanal XII'!D42</f>
        <v>MENTIROSA</v>
      </c>
      <c r="F88" s="92" t="s">
        <v>200</v>
      </c>
      <c r="G88" s="92" t="s">
        <v>226</v>
      </c>
      <c r="H88" s="73">
        <f>+'Merluza del sur Artesanal XII'!F42</f>
        <v>13.571427999999999</v>
      </c>
      <c r="I88" s="73">
        <f>+'Merluza del sur Artesanal XII'!G42</f>
        <v>-13.571</v>
      </c>
      <c r="J88" s="73">
        <f>+'Merluza del sur Artesanal XII'!H42</f>
        <v>4.2799999999942884E-4</v>
      </c>
      <c r="K88" s="73">
        <f>+'Merluza del sur Artesanal XII'!I42</f>
        <v>0</v>
      </c>
      <c r="L88" s="73">
        <f>+'Merluza del sur Artesanal XII'!J42</f>
        <v>4.2799999999942884E-4</v>
      </c>
      <c r="M88" s="93">
        <f>+'Merluza del sur Artesanal XII'!K42</f>
        <v>0</v>
      </c>
      <c r="N88" s="94" t="str">
        <f>+'Merluza del sur Artesanal XII'!L42</f>
        <v>-</v>
      </c>
      <c r="O88" s="94">
        <f>'Resumen Cuota Global'!$B$4</f>
        <v>45005</v>
      </c>
      <c r="P88" s="92">
        <v>2023</v>
      </c>
      <c r="Q88" s="92"/>
    </row>
    <row r="89" spans="1:17">
      <c r="A89" s="92" t="s">
        <v>250</v>
      </c>
      <c r="B89" s="92" t="s">
        <v>222</v>
      </c>
      <c r="C89" s="92" t="s">
        <v>251</v>
      </c>
      <c r="D89" s="92" t="str">
        <f>+'Merluza del sur Artesanal XII'!B43</f>
        <v>PUERTO NATALES</v>
      </c>
      <c r="E89" s="92" t="str">
        <f>+'Merluza del sur Artesanal XII'!D43</f>
        <v>MONSON</v>
      </c>
      <c r="F89" s="92" t="s">
        <v>200</v>
      </c>
      <c r="G89" s="92" t="s">
        <v>226</v>
      </c>
      <c r="H89" s="73">
        <f>+'Merluza del sur Artesanal XII'!F43</f>
        <v>13.571427999999999</v>
      </c>
      <c r="I89" s="73">
        <f>+'Merluza del sur Artesanal XII'!G43</f>
        <v>-13.571</v>
      </c>
      <c r="J89" s="73">
        <f>+'Merluza del sur Artesanal XII'!H43</f>
        <v>4.2799999999942884E-4</v>
      </c>
      <c r="K89" s="73">
        <f>+'Merluza del sur Artesanal XII'!I43</f>
        <v>0</v>
      </c>
      <c r="L89" s="73">
        <f>+'Merluza del sur Artesanal XII'!J43</f>
        <v>4.2799999999942884E-4</v>
      </c>
      <c r="M89" s="93">
        <f>+'Merluza del sur Artesanal XII'!K43</f>
        <v>0</v>
      </c>
      <c r="N89" s="94" t="str">
        <f>+'Merluza del sur Artesanal XII'!L43</f>
        <v>-</v>
      </c>
      <c r="O89" s="94">
        <f>'Resumen Cuota Global'!$B$4</f>
        <v>45005</v>
      </c>
      <c r="P89" s="92">
        <v>2023</v>
      </c>
      <c r="Q89" s="92"/>
    </row>
    <row r="90" spans="1:17">
      <c r="A90" s="92" t="s">
        <v>250</v>
      </c>
      <c r="B90" s="92" t="s">
        <v>222</v>
      </c>
      <c r="C90" s="92" t="s">
        <v>251</v>
      </c>
      <c r="D90" s="92" t="str">
        <f>+'Merluza del sur Artesanal XII'!B44</f>
        <v>PUERTO NATALES</v>
      </c>
      <c r="E90" s="92" t="str">
        <f>+'Merluza del sur Artesanal XII'!D44</f>
        <v>NANAY</v>
      </c>
      <c r="F90" s="92" t="s">
        <v>200</v>
      </c>
      <c r="G90" s="92" t="s">
        <v>226</v>
      </c>
      <c r="H90" s="73">
        <f>+'Merluza del sur Artesanal XII'!F44</f>
        <v>13.571427999999999</v>
      </c>
      <c r="I90" s="73">
        <f>+'Merluza del sur Artesanal XII'!G44</f>
        <v>-13.571</v>
      </c>
      <c r="J90" s="73">
        <f>+'Merluza del sur Artesanal XII'!H44</f>
        <v>4.2799999999942884E-4</v>
      </c>
      <c r="K90" s="73">
        <f>+'Merluza del sur Artesanal XII'!I44</f>
        <v>0</v>
      </c>
      <c r="L90" s="73">
        <f>+'Merluza del sur Artesanal XII'!J44</f>
        <v>4.2799999999942884E-4</v>
      </c>
      <c r="M90" s="93">
        <f>+'Merluza del sur Artesanal XII'!K44</f>
        <v>0</v>
      </c>
      <c r="N90" s="94" t="str">
        <f>+'Merluza del sur Artesanal XII'!L44</f>
        <v>-</v>
      </c>
      <c r="O90" s="94">
        <f>'Resumen Cuota Global'!$B$4</f>
        <v>45005</v>
      </c>
      <c r="P90" s="92">
        <v>2023</v>
      </c>
      <c r="Q90" s="92"/>
    </row>
    <row r="91" spans="1:17">
      <c r="A91" s="92" t="s">
        <v>250</v>
      </c>
      <c r="B91" s="92" t="s">
        <v>222</v>
      </c>
      <c r="C91" s="92" t="s">
        <v>251</v>
      </c>
      <c r="D91" s="92" t="str">
        <f>+'Merluza del sur Artesanal XII'!B45</f>
        <v>PUERTO NATALES</v>
      </c>
      <c r="E91" s="92" t="str">
        <f>+'Merluza del sur Artesanal XII'!D45</f>
        <v>NICOL FERNANDA</v>
      </c>
      <c r="F91" s="92" t="s">
        <v>200</v>
      </c>
      <c r="G91" s="92" t="s">
        <v>226</v>
      </c>
      <c r="H91" s="73">
        <f>+'Merluza del sur Artesanal XII'!F45</f>
        <v>13.571427999999999</v>
      </c>
      <c r="I91" s="73">
        <f>+'Merluza del sur Artesanal XII'!G45</f>
        <v>-13.571</v>
      </c>
      <c r="J91" s="73">
        <f>+'Merluza del sur Artesanal XII'!H45</f>
        <v>4.2799999999942884E-4</v>
      </c>
      <c r="K91" s="73">
        <f>+'Merluza del sur Artesanal XII'!I45</f>
        <v>0</v>
      </c>
      <c r="L91" s="73">
        <f>+'Merluza del sur Artesanal XII'!J45</f>
        <v>4.2799999999942884E-4</v>
      </c>
      <c r="M91" s="93">
        <f>+'Merluza del sur Artesanal XII'!K45</f>
        <v>0</v>
      </c>
      <c r="N91" s="94" t="str">
        <f>+'Merluza del sur Artesanal XII'!L45</f>
        <v>-</v>
      </c>
      <c r="O91" s="94">
        <f>'Resumen Cuota Global'!$B$4</f>
        <v>45005</v>
      </c>
      <c r="P91" s="92">
        <v>2023</v>
      </c>
      <c r="Q91" s="92"/>
    </row>
    <row r="92" spans="1:17">
      <c r="A92" s="92" t="s">
        <v>250</v>
      </c>
      <c r="B92" s="92" t="s">
        <v>222</v>
      </c>
      <c r="C92" s="92" t="s">
        <v>251</v>
      </c>
      <c r="D92" s="92" t="str">
        <f>+'Merluza del sur Artesanal XII'!B46</f>
        <v>PUERTO NATALES</v>
      </c>
      <c r="E92" s="92" t="str">
        <f>+'Merluza del sur Artesanal XII'!D46</f>
        <v>NO ME OLVIDES</v>
      </c>
      <c r="F92" s="92" t="s">
        <v>200</v>
      </c>
      <c r="G92" s="92" t="s">
        <v>226</v>
      </c>
      <c r="H92" s="73">
        <f>+'Merluza del sur Artesanal XII'!F46</f>
        <v>13.571427999999999</v>
      </c>
      <c r="I92" s="73">
        <f>+'Merluza del sur Artesanal XII'!G46</f>
        <v>-13.571</v>
      </c>
      <c r="J92" s="73">
        <f>+'Merluza del sur Artesanal XII'!H46</f>
        <v>4.2799999999942884E-4</v>
      </c>
      <c r="K92" s="73">
        <f>+'Merluza del sur Artesanal XII'!I46</f>
        <v>0</v>
      </c>
      <c r="L92" s="73">
        <f>+'Merluza del sur Artesanal XII'!J46</f>
        <v>4.2799999999942884E-4</v>
      </c>
      <c r="M92" s="93">
        <f>+'Merluza del sur Artesanal XII'!K46</f>
        <v>0</v>
      </c>
      <c r="N92" s="94" t="str">
        <f>+'Merluza del sur Artesanal XII'!L46</f>
        <v>-</v>
      </c>
      <c r="O92" s="94">
        <f>'Resumen Cuota Global'!$B$4</f>
        <v>45005</v>
      </c>
      <c r="P92" s="92">
        <v>2023</v>
      </c>
      <c r="Q92" s="92"/>
    </row>
    <row r="93" spans="1:17">
      <c r="A93" s="92" t="s">
        <v>250</v>
      </c>
      <c r="B93" s="92" t="s">
        <v>222</v>
      </c>
      <c r="C93" s="92" t="s">
        <v>251</v>
      </c>
      <c r="D93" s="92" t="str">
        <f>+'Merluza del sur Artesanal XII'!B47</f>
        <v>PUERTO NATALES</v>
      </c>
      <c r="E93" s="92" t="str">
        <f>+'Merluza del sur Artesanal XII'!D47</f>
        <v>PABLA</v>
      </c>
      <c r="F93" s="92" t="s">
        <v>200</v>
      </c>
      <c r="G93" s="92" t="s">
        <v>226</v>
      </c>
      <c r="H93" s="73">
        <f>+'Merluza del sur Artesanal XII'!F47</f>
        <v>13.571427999999999</v>
      </c>
      <c r="I93" s="73">
        <f>+'Merluza del sur Artesanal XII'!G47</f>
        <v>-13.571</v>
      </c>
      <c r="J93" s="73">
        <f>+'Merluza del sur Artesanal XII'!H47</f>
        <v>4.2799999999942884E-4</v>
      </c>
      <c r="K93" s="73">
        <f>+'Merluza del sur Artesanal XII'!I47</f>
        <v>0</v>
      </c>
      <c r="L93" s="73">
        <f>+'Merluza del sur Artesanal XII'!J47</f>
        <v>4.2799999999942884E-4</v>
      </c>
      <c r="M93" s="93">
        <f>+'Merluza del sur Artesanal XII'!K47</f>
        <v>0</v>
      </c>
      <c r="N93" s="94" t="str">
        <f>+'Merluza del sur Artesanal XII'!L47</f>
        <v>-</v>
      </c>
      <c r="O93" s="94">
        <f>'Resumen Cuota Global'!$B$4</f>
        <v>45005</v>
      </c>
      <c r="P93" s="92">
        <v>2023</v>
      </c>
      <c r="Q93" s="92"/>
    </row>
    <row r="94" spans="1:17">
      <c r="A94" s="92" t="s">
        <v>250</v>
      </c>
      <c r="B94" s="92" t="s">
        <v>222</v>
      </c>
      <c r="C94" s="92" t="s">
        <v>251</v>
      </c>
      <c r="D94" s="92" t="str">
        <f>+'Merluza del sur Artesanal XII'!B48</f>
        <v>PUERTO NATALES</v>
      </c>
      <c r="E94" s="92" t="str">
        <f>+'Merluza del sur Artesanal XII'!D48</f>
        <v>PAKITO</v>
      </c>
      <c r="F94" s="92" t="s">
        <v>200</v>
      </c>
      <c r="G94" s="92" t="s">
        <v>226</v>
      </c>
      <c r="H94" s="73">
        <f>+'Merluza del sur Artesanal XII'!F48</f>
        <v>13.571427999999999</v>
      </c>
      <c r="I94" s="73">
        <f>+'Merluza del sur Artesanal XII'!G48</f>
        <v>-13.571</v>
      </c>
      <c r="J94" s="73">
        <f>+'Merluza del sur Artesanal XII'!H48</f>
        <v>4.2799999999942884E-4</v>
      </c>
      <c r="K94" s="73">
        <f>+'Merluza del sur Artesanal XII'!I48</f>
        <v>0</v>
      </c>
      <c r="L94" s="73">
        <f>+'Merluza del sur Artesanal XII'!J48</f>
        <v>4.2799999999942884E-4</v>
      </c>
      <c r="M94" s="93">
        <f>+'Merluza del sur Artesanal XII'!K48</f>
        <v>0</v>
      </c>
      <c r="N94" s="94" t="str">
        <f>+'Merluza del sur Artesanal XII'!L48</f>
        <v>-</v>
      </c>
      <c r="O94" s="94">
        <f>'Resumen Cuota Global'!$B$4</f>
        <v>45005</v>
      </c>
      <c r="P94" s="92">
        <v>2023</v>
      </c>
      <c r="Q94" s="92"/>
    </row>
    <row r="95" spans="1:17">
      <c r="A95" s="92" t="s">
        <v>250</v>
      </c>
      <c r="B95" s="92" t="s">
        <v>222</v>
      </c>
      <c r="C95" s="92" t="s">
        <v>251</v>
      </c>
      <c r="D95" s="92" t="str">
        <f>+'Merluza del sur Artesanal XII'!B49</f>
        <v>PUERTO NATALES</v>
      </c>
      <c r="E95" s="92" t="str">
        <f>+'Merluza del sur Artesanal XII'!D49</f>
        <v>PANGA</v>
      </c>
      <c r="F95" s="92" t="s">
        <v>200</v>
      </c>
      <c r="G95" s="92" t="s">
        <v>226</v>
      </c>
      <c r="H95" s="73">
        <f>+'Merluza del sur Artesanal XII'!F49</f>
        <v>13.571427999999999</v>
      </c>
      <c r="I95" s="73">
        <f>+'Merluza del sur Artesanal XII'!G49</f>
        <v>-13.5</v>
      </c>
      <c r="J95" s="73">
        <f>+'Merluza del sur Artesanal XII'!H49</f>
        <v>7.1427999999999159E-2</v>
      </c>
      <c r="K95" s="73">
        <f>+'Merluza del sur Artesanal XII'!I49</f>
        <v>0</v>
      </c>
      <c r="L95" s="73">
        <f>+'Merluza del sur Artesanal XII'!J49</f>
        <v>7.1427999999999159E-2</v>
      </c>
      <c r="M95" s="93">
        <f>+'Merluza del sur Artesanal XII'!K49</f>
        <v>0</v>
      </c>
      <c r="N95" s="94" t="str">
        <f>+'Merluza del sur Artesanal XII'!L49</f>
        <v>-</v>
      </c>
      <c r="O95" s="94">
        <f>'Resumen Cuota Global'!$B$4</f>
        <v>45005</v>
      </c>
      <c r="P95" s="92">
        <v>2023</v>
      </c>
      <c r="Q95" s="92"/>
    </row>
    <row r="96" spans="1:17">
      <c r="A96" s="92" t="s">
        <v>250</v>
      </c>
      <c r="B96" s="92" t="s">
        <v>222</v>
      </c>
      <c r="C96" s="92" t="s">
        <v>251</v>
      </c>
      <c r="D96" s="92" t="str">
        <f>+'Merluza del sur Artesanal XII'!B50</f>
        <v>PUERTO NATALES</v>
      </c>
      <c r="E96" s="92" t="str">
        <f>+'Merluza del sur Artesanal XII'!D50</f>
        <v>PARRANDERO</v>
      </c>
      <c r="F96" s="92" t="s">
        <v>200</v>
      </c>
      <c r="G96" s="92" t="s">
        <v>226</v>
      </c>
      <c r="H96" s="73">
        <f>+'Merluza del sur Artesanal XII'!F50</f>
        <v>13.571427999999999</v>
      </c>
      <c r="I96" s="73">
        <f>+'Merluza del sur Artesanal XII'!G50</f>
        <v>-13.571</v>
      </c>
      <c r="J96" s="73">
        <f>+'Merluza del sur Artesanal XII'!H50</f>
        <v>4.2799999999942884E-4</v>
      </c>
      <c r="K96" s="73">
        <f>+'Merluza del sur Artesanal XII'!I50</f>
        <v>0</v>
      </c>
      <c r="L96" s="73">
        <f>+'Merluza del sur Artesanal XII'!J50</f>
        <v>4.2799999999942884E-4</v>
      </c>
      <c r="M96" s="93">
        <f>+'Merluza del sur Artesanal XII'!K50</f>
        <v>0</v>
      </c>
      <c r="N96" s="94" t="str">
        <f>+'Merluza del sur Artesanal XII'!L50</f>
        <v>-</v>
      </c>
      <c r="O96" s="94">
        <f>'Resumen Cuota Global'!$B$4</f>
        <v>45005</v>
      </c>
      <c r="P96" s="92">
        <v>2023</v>
      </c>
      <c r="Q96" s="92"/>
    </row>
    <row r="97" spans="1:17">
      <c r="A97" s="92" t="s">
        <v>250</v>
      </c>
      <c r="B97" s="92" t="s">
        <v>222</v>
      </c>
      <c r="C97" s="92" t="s">
        <v>251</v>
      </c>
      <c r="D97" s="92" t="str">
        <f>+'Merluza del sur Artesanal XII'!B51</f>
        <v>PUERTO NATALES</v>
      </c>
      <c r="E97" s="92" t="str">
        <f>+'Merluza del sur Artesanal XII'!D51</f>
        <v>PATITO</v>
      </c>
      <c r="F97" s="92" t="s">
        <v>200</v>
      </c>
      <c r="G97" s="92" t="s">
        <v>226</v>
      </c>
      <c r="H97" s="73">
        <f>+'Merluza del sur Artesanal XII'!F51</f>
        <v>13.571427999999999</v>
      </c>
      <c r="I97" s="73">
        <f>+'Merluza del sur Artesanal XII'!G51</f>
        <v>-13.571</v>
      </c>
      <c r="J97" s="73">
        <f>+'Merluza del sur Artesanal XII'!H51</f>
        <v>4.2799999999942884E-4</v>
      </c>
      <c r="K97" s="73">
        <f>+'Merluza del sur Artesanal XII'!I51</f>
        <v>0</v>
      </c>
      <c r="L97" s="73">
        <f>+'Merluza del sur Artesanal XII'!J51</f>
        <v>4.2799999999942884E-4</v>
      </c>
      <c r="M97" s="93">
        <f>+'Merluza del sur Artesanal XII'!K51</f>
        <v>0</v>
      </c>
      <c r="N97" s="94" t="str">
        <f>+'Merluza del sur Artesanal XII'!L51</f>
        <v>-</v>
      </c>
      <c r="O97" s="94">
        <f>'Resumen Cuota Global'!$B$4</f>
        <v>45005</v>
      </c>
      <c r="P97" s="92">
        <v>2023</v>
      </c>
      <c r="Q97" s="92"/>
    </row>
    <row r="98" spans="1:17">
      <c r="A98" s="92" t="s">
        <v>250</v>
      </c>
      <c r="B98" s="92" t="s">
        <v>222</v>
      </c>
      <c r="C98" s="92" t="s">
        <v>251</v>
      </c>
      <c r="D98" s="92" t="str">
        <f>+'Merluza del sur Artesanal XII'!B52</f>
        <v>PUERTO NATALES</v>
      </c>
      <c r="E98" s="92" t="str">
        <f>+'Merluza del sur Artesanal XII'!D52</f>
        <v>PETREL I</v>
      </c>
      <c r="F98" s="92" t="s">
        <v>200</v>
      </c>
      <c r="G98" s="92" t="s">
        <v>226</v>
      </c>
      <c r="H98" s="73">
        <f>+'Merluza del sur Artesanal XII'!F52</f>
        <v>13.571427999999999</v>
      </c>
      <c r="I98" s="73">
        <f>+'Merluza del sur Artesanal XII'!G52</f>
        <v>-13.571</v>
      </c>
      <c r="J98" s="73">
        <f>+'Merluza del sur Artesanal XII'!H52</f>
        <v>4.2799999999942884E-4</v>
      </c>
      <c r="K98" s="73">
        <f>+'Merluza del sur Artesanal XII'!I52</f>
        <v>0</v>
      </c>
      <c r="L98" s="73">
        <f>+'Merluza del sur Artesanal XII'!J52</f>
        <v>4.2799999999942884E-4</v>
      </c>
      <c r="M98" s="93">
        <f>+'Merluza del sur Artesanal XII'!K52</f>
        <v>0</v>
      </c>
      <c r="N98" s="94" t="str">
        <f>+'Merluza del sur Artesanal XII'!L52</f>
        <v>-</v>
      </c>
      <c r="O98" s="94">
        <f>'Resumen Cuota Global'!$B$4</f>
        <v>45005</v>
      </c>
      <c r="P98" s="92">
        <v>2023</v>
      </c>
      <c r="Q98" s="92"/>
    </row>
    <row r="99" spans="1:17">
      <c r="A99" s="92" t="s">
        <v>250</v>
      </c>
      <c r="B99" s="92" t="s">
        <v>222</v>
      </c>
      <c r="C99" s="92" t="s">
        <v>251</v>
      </c>
      <c r="D99" s="92" t="str">
        <f>+'Merluza del sur Artesanal XII'!B53</f>
        <v>PUERTO NATALES</v>
      </c>
      <c r="E99" s="92" t="str">
        <f>+'Merluza del sur Artesanal XII'!D53</f>
        <v>PETREL II</v>
      </c>
      <c r="F99" s="92" t="s">
        <v>200</v>
      </c>
      <c r="G99" s="92" t="s">
        <v>226</v>
      </c>
      <c r="H99" s="73">
        <f>+'Merluza del sur Artesanal XII'!F53</f>
        <v>13.571427999999999</v>
      </c>
      <c r="I99" s="73">
        <f>+'Merluza del sur Artesanal XII'!G53</f>
        <v>-13.571</v>
      </c>
      <c r="J99" s="73">
        <f>+'Merluza del sur Artesanal XII'!H53</f>
        <v>4.2799999999942884E-4</v>
      </c>
      <c r="K99" s="73">
        <f>+'Merluza del sur Artesanal XII'!I53</f>
        <v>0</v>
      </c>
      <c r="L99" s="73">
        <f>+'Merluza del sur Artesanal XII'!J53</f>
        <v>4.2799999999942884E-4</v>
      </c>
      <c r="M99" s="93">
        <f>+'Merluza del sur Artesanal XII'!K53</f>
        <v>0</v>
      </c>
      <c r="N99" s="94" t="str">
        <f>+'Merluza del sur Artesanal XII'!L53</f>
        <v>-</v>
      </c>
      <c r="O99" s="94">
        <f>'Resumen Cuota Global'!$B$4</f>
        <v>45005</v>
      </c>
      <c r="P99" s="92">
        <v>2023</v>
      </c>
      <c r="Q99" s="92"/>
    </row>
    <row r="100" spans="1:17">
      <c r="A100" s="92" t="s">
        <v>250</v>
      </c>
      <c r="B100" s="92" t="s">
        <v>222</v>
      </c>
      <c r="C100" s="92" t="s">
        <v>251</v>
      </c>
      <c r="D100" s="92" t="str">
        <f>+'Merluza del sur Artesanal XII'!B54</f>
        <v>PUERTO NATALES</v>
      </c>
      <c r="E100" s="92" t="str">
        <f>+'Merluza del sur Artesanal XII'!D54</f>
        <v>PETREL III</v>
      </c>
      <c r="F100" s="92" t="s">
        <v>200</v>
      </c>
      <c r="G100" s="92" t="s">
        <v>226</v>
      </c>
      <c r="H100" s="73">
        <f>+'Merluza del sur Artesanal XII'!F54</f>
        <v>13.571427999999999</v>
      </c>
      <c r="I100" s="73">
        <f>+'Merluza del sur Artesanal XII'!G54</f>
        <v>-13.571</v>
      </c>
      <c r="J100" s="73">
        <f>+'Merluza del sur Artesanal XII'!H54</f>
        <v>4.2799999999942884E-4</v>
      </c>
      <c r="K100" s="73">
        <f>+'Merluza del sur Artesanal XII'!I54</f>
        <v>0</v>
      </c>
      <c r="L100" s="73">
        <f>+'Merluza del sur Artesanal XII'!J54</f>
        <v>4.2799999999942884E-4</v>
      </c>
      <c r="M100" s="93">
        <f>+'Merluza del sur Artesanal XII'!K54</f>
        <v>0</v>
      </c>
      <c r="N100" s="94" t="str">
        <f>+'Merluza del sur Artesanal XII'!L54</f>
        <v>-</v>
      </c>
      <c r="O100" s="94">
        <f>'Resumen Cuota Global'!$B$4</f>
        <v>45005</v>
      </c>
      <c r="P100" s="92">
        <v>2023</v>
      </c>
      <c r="Q100" s="92"/>
    </row>
    <row r="101" spans="1:17">
      <c r="A101" s="92" t="s">
        <v>250</v>
      </c>
      <c r="B101" s="92" t="s">
        <v>222</v>
      </c>
      <c r="C101" s="92" t="s">
        <v>251</v>
      </c>
      <c r="D101" s="92" t="str">
        <f>+'Merluza del sur Artesanal XII'!B55</f>
        <v>PUERTO NATALES</v>
      </c>
      <c r="E101" s="92" t="str">
        <f>+'Merluza del sur Artesanal XII'!D55</f>
        <v>PINGUINO I</v>
      </c>
      <c r="F101" s="92" t="s">
        <v>200</v>
      </c>
      <c r="G101" s="92" t="s">
        <v>226</v>
      </c>
      <c r="H101" s="73">
        <f>+'Merluza del sur Artesanal XII'!F55</f>
        <v>13.571427999999999</v>
      </c>
      <c r="I101" s="73">
        <f>+'Merluza del sur Artesanal XII'!G55</f>
        <v>-13.571</v>
      </c>
      <c r="J101" s="73">
        <f>+'Merluza del sur Artesanal XII'!H55</f>
        <v>4.2799999999942884E-4</v>
      </c>
      <c r="K101" s="73">
        <f>+'Merluza del sur Artesanal XII'!I55</f>
        <v>0</v>
      </c>
      <c r="L101" s="73">
        <f>+'Merluza del sur Artesanal XII'!J55</f>
        <v>4.2799999999942884E-4</v>
      </c>
      <c r="M101" s="93">
        <f>+'Merluza del sur Artesanal XII'!K55</f>
        <v>0</v>
      </c>
      <c r="N101" s="94" t="str">
        <f>+'Merluza del sur Artesanal XII'!L55</f>
        <v>-</v>
      </c>
      <c r="O101" s="94">
        <f>'Resumen Cuota Global'!$B$4</f>
        <v>45005</v>
      </c>
      <c r="P101" s="92">
        <v>2023</v>
      </c>
      <c r="Q101" s="92"/>
    </row>
    <row r="102" spans="1:17">
      <c r="A102" s="92" t="s">
        <v>250</v>
      </c>
      <c r="B102" s="92" t="s">
        <v>222</v>
      </c>
      <c r="C102" s="92" t="s">
        <v>251</v>
      </c>
      <c r="D102" s="92" t="str">
        <f>+'Merluza del sur Artesanal XII'!B56</f>
        <v>PUERTO NATALES</v>
      </c>
      <c r="E102" s="92" t="str">
        <f>+'Merluza del sur Artesanal XII'!D56</f>
        <v>PINGUINO II</v>
      </c>
      <c r="F102" s="92" t="s">
        <v>200</v>
      </c>
      <c r="G102" s="92" t="s">
        <v>226</v>
      </c>
      <c r="H102" s="73">
        <f>+'Merluza del sur Artesanal XII'!F56</f>
        <v>13.571427999999999</v>
      </c>
      <c r="I102" s="73">
        <f>+'Merluza del sur Artesanal XII'!G56</f>
        <v>-13.571</v>
      </c>
      <c r="J102" s="73">
        <f>+'Merluza del sur Artesanal XII'!H56</f>
        <v>4.2799999999942884E-4</v>
      </c>
      <c r="K102" s="73">
        <f>+'Merluza del sur Artesanal XII'!I56</f>
        <v>0</v>
      </c>
      <c r="L102" s="73">
        <f>+'Merluza del sur Artesanal XII'!J56</f>
        <v>4.2799999999942884E-4</v>
      </c>
      <c r="M102" s="93">
        <f>+'Merluza del sur Artesanal XII'!K56</f>
        <v>0</v>
      </c>
      <c r="N102" s="94" t="str">
        <f>+'Merluza del sur Artesanal XII'!L56</f>
        <v>-</v>
      </c>
      <c r="O102" s="94">
        <f>'Resumen Cuota Global'!$B$4</f>
        <v>45005</v>
      </c>
      <c r="P102" s="92">
        <v>2023</v>
      </c>
      <c r="Q102" s="92"/>
    </row>
    <row r="103" spans="1:17">
      <c r="A103" s="92" t="s">
        <v>250</v>
      </c>
      <c r="B103" s="92" t="s">
        <v>222</v>
      </c>
      <c r="C103" s="92" t="s">
        <v>251</v>
      </c>
      <c r="D103" s="92" t="str">
        <f>+'Merluza del sur Artesanal XII'!B57</f>
        <v>PUERTO NATALES</v>
      </c>
      <c r="E103" s="92" t="str">
        <f>+'Merluza del sur Artesanal XII'!D57</f>
        <v>POLY</v>
      </c>
      <c r="F103" s="92" t="s">
        <v>200</v>
      </c>
      <c r="G103" s="92" t="s">
        <v>226</v>
      </c>
      <c r="H103" s="73">
        <f>+'Merluza del sur Artesanal XII'!F57</f>
        <v>13.571427999999999</v>
      </c>
      <c r="I103" s="73">
        <f>+'Merluza del sur Artesanal XII'!G57</f>
        <v>-13.571</v>
      </c>
      <c r="J103" s="73">
        <f>+'Merluza del sur Artesanal XII'!H57</f>
        <v>4.2799999999942884E-4</v>
      </c>
      <c r="K103" s="73">
        <f>+'Merluza del sur Artesanal XII'!I57</f>
        <v>0</v>
      </c>
      <c r="L103" s="73">
        <f>+'Merluza del sur Artesanal XII'!J57</f>
        <v>4.2799999999942884E-4</v>
      </c>
      <c r="M103" s="93">
        <f>+'Merluza del sur Artesanal XII'!K57</f>
        <v>0</v>
      </c>
      <c r="N103" s="94" t="str">
        <f>+'Merluza del sur Artesanal XII'!L57</f>
        <v>-</v>
      </c>
      <c r="O103" s="94">
        <f>'Resumen Cuota Global'!$B$4</f>
        <v>45005</v>
      </c>
      <c r="P103" s="92">
        <v>2023</v>
      </c>
      <c r="Q103" s="92"/>
    </row>
    <row r="104" spans="1:17">
      <c r="A104" s="92" t="s">
        <v>250</v>
      </c>
      <c r="B104" s="92" t="s">
        <v>222</v>
      </c>
      <c r="C104" s="92" t="s">
        <v>251</v>
      </c>
      <c r="D104" s="92" t="str">
        <f>+'Merluza del sur Artesanal XII'!B58</f>
        <v>PUERTO NATALES</v>
      </c>
      <c r="E104" s="92" t="str">
        <f>+'Merluza del sur Artesanal XII'!D58</f>
        <v>PULPO</v>
      </c>
      <c r="F104" s="92" t="s">
        <v>200</v>
      </c>
      <c r="G104" s="92" t="s">
        <v>226</v>
      </c>
      <c r="H104" s="73">
        <f>+'Merluza del sur Artesanal XII'!F58</f>
        <v>13.571427999999999</v>
      </c>
      <c r="I104" s="73">
        <f>+'Merluza del sur Artesanal XII'!G58</f>
        <v>-12</v>
      </c>
      <c r="J104" s="73">
        <f>+'Merluza del sur Artesanal XII'!H58</f>
        <v>1.5714279999999992</v>
      </c>
      <c r="K104" s="73">
        <f>+'Merluza del sur Artesanal XII'!I58</f>
        <v>0</v>
      </c>
      <c r="L104" s="73">
        <f>+'Merluza del sur Artesanal XII'!J58</f>
        <v>1.5714279999999992</v>
      </c>
      <c r="M104" s="93">
        <f>+'Merluza del sur Artesanal XII'!K58</f>
        <v>0</v>
      </c>
      <c r="N104" s="94" t="str">
        <f>+'Merluza del sur Artesanal XII'!L58</f>
        <v>-</v>
      </c>
      <c r="O104" s="94">
        <f>'Resumen Cuota Global'!$B$4</f>
        <v>45005</v>
      </c>
      <c r="P104" s="92">
        <v>2023</v>
      </c>
      <c r="Q104" s="92"/>
    </row>
    <row r="105" spans="1:17">
      <c r="A105" s="92" t="s">
        <v>250</v>
      </c>
      <c r="B105" s="92" t="s">
        <v>222</v>
      </c>
      <c r="C105" s="92" t="s">
        <v>251</v>
      </c>
      <c r="D105" s="92" t="str">
        <f>+'Merluza del sur Artesanal XII'!B59</f>
        <v>PUERTO NATALES</v>
      </c>
      <c r="E105" s="92" t="str">
        <f>+'Merluza del sur Artesanal XII'!D59</f>
        <v>REY DE CORAZONES</v>
      </c>
      <c r="F105" s="92" t="s">
        <v>200</v>
      </c>
      <c r="G105" s="92" t="s">
        <v>226</v>
      </c>
      <c r="H105" s="73">
        <f>+'Merluza del sur Artesanal XII'!F59</f>
        <v>13.571427999999999</v>
      </c>
      <c r="I105" s="73">
        <f>+'Merluza del sur Artesanal XII'!G59</f>
        <v>-13.571</v>
      </c>
      <c r="J105" s="73">
        <f>+'Merluza del sur Artesanal XII'!H59</f>
        <v>4.2799999999942884E-4</v>
      </c>
      <c r="K105" s="73">
        <f>+'Merluza del sur Artesanal XII'!I59</f>
        <v>0</v>
      </c>
      <c r="L105" s="73">
        <f>+'Merluza del sur Artesanal XII'!J59</f>
        <v>4.2799999999942884E-4</v>
      </c>
      <c r="M105" s="93">
        <f>+'Merluza del sur Artesanal XII'!K59</f>
        <v>0</v>
      </c>
      <c r="N105" s="94" t="str">
        <f>+'Merluza del sur Artesanal XII'!L59</f>
        <v>-</v>
      </c>
      <c r="O105" s="94">
        <f>'Resumen Cuota Global'!$B$4</f>
        <v>45005</v>
      </c>
      <c r="P105" s="92">
        <v>2023</v>
      </c>
      <c r="Q105" s="92"/>
    </row>
    <row r="106" spans="1:17">
      <c r="A106" s="92" t="s">
        <v>250</v>
      </c>
      <c r="B106" s="92" t="s">
        <v>222</v>
      </c>
      <c r="C106" s="92" t="s">
        <v>251</v>
      </c>
      <c r="D106" s="92" t="str">
        <f>+'Merluza del sur Artesanal XII'!B60</f>
        <v>PUERTO NATALES</v>
      </c>
      <c r="E106" s="92" t="str">
        <f>+'Merluza del sur Artesanal XII'!D60</f>
        <v>REY MAR</v>
      </c>
      <c r="F106" s="92" t="s">
        <v>200</v>
      </c>
      <c r="G106" s="92" t="s">
        <v>226</v>
      </c>
      <c r="H106" s="73">
        <f>+'Merluza del sur Artesanal XII'!F60</f>
        <v>13.571427999999999</v>
      </c>
      <c r="I106" s="73">
        <f>+'Merluza del sur Artesanal XII'!G60</f>
        <v>-13.571</v>
      </c>
      <c r="J106" s="73">
        <f>+'Merluza del sur Artesanal XII'!H60</f>
        <v>4.2799999999942884E-4</v>
      </c>
      <c r="K106" s="73">
        <f>+'Merluza del sur Artesanal XII'!I60</f>
        <v>0</v>
      </c>
      <c r="L106" s="73">
        <f>+'Merluza del sur Artesanal XII'!J60</f>
        <v>4.2799999999942884E-4</v>
      </c>
      <c r="M106" s="93">
        <f>+'Merluza del sur Artesanal XII'!K60</f>
        <v>0</v>
      </c>
      <c r="N106" s="94" t="str">
        <f>+'Merluza del sur Artesanal XII'!L60</f>
        <v>-</v>
      </c>
      <c r="O106" s="94">
        <f>'Resumen Cuota Global'!$B$4</f>
        <v>45005</v>
      </c>
      <c r="P106" s="92">
        <v>2023</v>
      </c>
      <c r="Q106" s="92"/>
    </row>
    <row r="107" spans="1:17">
      <c r="A107" s="92" t="s">
        <v>250</v>
      </c>
      <c r="B107" s="92" t="s">
        <v>222</v>
      </c>
      <c r="C107" s="92" t="s">
        <v>251</v>
      </c>
      <c r="D107" s="92" t="str">
        <f>+'Merluza del sur Artesanal XII'!B61</f>
        <v>PUERTO NATALES</v>
      </c>
      <c r="E107" s="92" t="str">
        <f>+'Merluza del sur Artesanal XII'!D61</f>
        <v>RIO BUENO</v>
      </c>
      <c r="F107" s="92" t="s">
        <v>200</v>
      </c>
      <c r="G107" s="92" t="s">
        <v>226</v>
      </c>
      <c r="H107" s="73">
        <f>+'Merluza del sur Artesanal XII'!F61</f>
        <v>13.571427999999999</v>
      </c>
      <c r="I107" s="73">
        <f>+'Merluza del sur Artesanal XII'!G61</f>
        <v>-13.571</v>
      </c>
      <c r="J107" s="73">
        <f>+'Merluza del sur Artesanal XII'!H61</f>
        <v>4.2799999999942884E-4</v>
      </c>
      <c r="K107" s="73">
        <f>+'Merluza del sur Artesanal XII'!I61</f>
        <v>0</v>
      </c>
      <c r="L107" s="73">
        <f>+'Merluza del sur Artesanal XII'!J61</f>
        <v>4.2799999999942884E-4</v>
      </c>
      <c r="M107" s="93">
        <f>+'Merluza del sur Artesanal XII'!K61</f>
        <v>0</v>
      </c>
      <c r="N107" s="94" t="str">
        <f>+'Merluza del sur Artesanal XII'!L61</f>
        <v>-</v>
      </c>
      <c r="O107" s="94">
        <f>'Resumen Cuota Global'!$B$4</f>
        <v>45005</v>
      </c>
      <c r="P107" s="92">
        <v>2023</v>
      </c>
      <c r="Q107" s="92"/>
    </row>
    <row r="108" spans="1:17">
      <c r="A108" s="92" t="s">
        <v>250</v>
      </c>
      <c r="B108" s="92" t="s">
        <v>222</v>
      </c>
      <c r="C108" s="92" t="s">
        <v>251</v>
      </c>
      <c r="D108" s="92" t="str">
        <f>+'Merluza del sur Artesanal XII'!B62</f>
        <v>PUERTO NATALES</v>
      </c>
      <c r="E108" s="92" t="str">
        <f>+'Merluza del sur Artesanal XII'!D62</f>
        <v>ROCLA-MAVIHERO</v>
      </c>
      <c r="F108" s="92" t="s">
        <v>200</v>
      </c>
      <c r="G108" s="92" t="s">
        <v>226</v>
      </c>
      <c r="H108" s="73">
        <f>+'Merluza del sur Artesanal XII'!F62</f>
        <v>13.571427999999999</v>
      </c>
      <c r="I108" s="73">
        <f>+'Merluza del sur Artesanal XII'!G62</f>
        <v>-13</v>
      </c>
      <c r="J108" s="73">
        <f>+'Merluza del sur Artesanal XII'!H62</f>
        <v>0.57142799999999916</v>
      </c>
      <c r="K108" s="73">
        <f>+'Merluza del sur Artesanal XII'!I62</f>
        <v>0</v>
      </c>
      <c r="L108" s="73">
        <f>+'Merluza del sur Artesanal XII'!J62</f>
        <v>0.57142799999999916</v>
      </c>
      <c r="M108" s="93">
        <f>+'Merluza del sur Artesanal XII'!K62</f>
        <v>0</v>
      </c>
      <c r="N108" s="94" t="str">
        <f>+'Merluza del sur Artesanal XII'!L62</f>
        <v>-</v>
      </c>
      <c r="O108" s="94">
        <f>'Resumen Cuota Global'!$B$4</f>
        <v>45005</v>
      </c>
      <c r="P108" s="92">
        <v>2023</v>
      </c>
      <c r="Q108" s="92"/>
    </row>
    <row r="109" spans="1:17">
      <c r="A109" s="92" t="s">
        <v>250</v>
      </c>
      <c r="B109" s="92" t="s">
        <v>222</v>
      </c>
      <c r="C109" s="92" t="s">
        <v>251</v>
      </c>
      <c r="D109" s="92" t="str">
        <f>+'Merluza del sur Artesanal XII'!B63</f>
        <v>PUERTO NATALES</v>
      </c>
      <c r="E109" s="92" t="str">
        <f>+'Merluza del sur Artesanal XII'!D63</f>
        <v>RODOLFITO</v>
      </c>
      <c r="F109" s="92" t="s">
        <v>200</v>
      </c>
      <c r="G109" s="92" t="s">
        <v>226</v>
      </c>
      <c r="H109" s="73">
        <f>+'Merluza del sur Artesanal XII'!F63</f>
        <v>13.571427999999999</v>
      </c>
      <c r="I109" s="73">
        <f>+'Merluza del sur Artesanal XII'!G63</f>
        <v>-13.571</v>
      </c>
      <c r="J109" s="73">
        <f>+'Merluza del sur Artesanal XII'!H63</f>
        <v>4.2799999999942884E-4</v>
      </c>
      <c r="K109" s="73">
        <f>+'Merluza del sur Artesanal XII'!I63</f>
        <v>0</v>
      </c>
      <c r="L109" s="73">
        <f>+'Merluza del sur Artesanal XII'!J63</f>
        <v>4.2799999999942884E-4</v>
      </c>
      <c r="M109" s="93">
        <f>+'Merluza del sur Artesanal XII'!K63</f>
        <v>0</v>
      </c>
      <c r="N109" s="94" t="str">
        <f>+'Merluza del sur Artesanal XII'!L63</f>
        <v>-</v>
      </c>
      <c r="O109" s="94">
        <f>'Resumen Cuota Global'!$B$4</f>
        <v>45005</v>
      </c>
      <c r="P109" s="92">
        <v>2023</v>
      </c>
      <c r="Q109" s="92"/>
    </row>
    <row r="110" spans="1:17">
      <c r="A110" s="92" t="s">
        <v>250</v>
      </c>
      <c r="B110" s="92" t="s">
        <v>222</v>
      </c>
      <c r="C110" s="92" t="s">
        <v>251</v>
      </c>
      <c r="D110" s="92" t="str">
        <f>+'Merluza del sur Artesanal XII'!B64</f>
        <v>PUERTO NATALES</v>
      </c>
      <c r="E110" s="92" t="str">
        <f>+'Merluza del sur Artesanal XII'!D64</f>
        <v>ROMANE ISAIAS</v>
      </c>
      <c r="F110" s="92" t="s">
        <v>200</v>
      </c>
      <c r="G110" s="92" t="s">
        <v>226</v>
      </c>
      <c r="H110" s="73">
        <f>+'Merluza del sur Artesanal XII'!F64</f>
        <v>13.571427999999999</v>
      </c>
      <c r="I110" s="73">
        <f>+'Merluza del sur Artesanal XII'!G64</f>
        <v>-12.571</v>
      </c>
      <c r="J110" s="73">
        <f>+'Merluza del sur Artesanal XII'!H64</f>
        <v>1.0004279999999994</v>
      </c>
      <c r="K110" s="73">
        <f>+'Merluza del sur Artesanal XII'!I64</f>
        <v>0</v>
      </c>
      <c r="L110" s="73">
        <f>+'Merluza del sur Artesanal XII'!J64</f>
        <v>1.0004279999999994</v>
      </c>
      <c r="M110" s="93">
        <f>+'Merluza del sur Artesanal XII'!K64</f>
        <v>0</v>
      </c>
      <c r="N110" s="94" t="str">
        <f>+'Merluza del sur Artesanal XII'!L64</f>
        <v>-</v>
      </c>
      <c r="O110" s="94">
        <f>'Resumen Cuota Global'!$B$4</f>
        <v>45005</v>
      </c>
      <c r="P110" s="92">
        <v>2023</v>
      </c>
      <c r="Q110" s="92"/>
    </row>
    <row r="111" spans="1:17">
      <c r="A111" s="92" t="s">
        <v>250</v>
      </c>
      <c r="B111" s="92" t="s">
        <v>222</v>
      </c>
      <c r="C111" s="92" t="s">
        <v>251</v>
      </c>
      <c r="D111" s="92" t="str">
        <f>+'Merluza del sur Artesanal XII'!B65</f>
        <v>PUERTO NATALES</v>
      </c>
      <c r="E111" s="92" t="str">
        <f>+'Merluza del sur Artesanal XII'!D65</f>
        <v>SAN JOAQUIN</v>
      </c>
      <c r="F111" s="92" t="s">
        <v>200</v>
      </c>
      <c r="G111" s="92" t="s">
        <v>226</v>
      </c>
      <c r="H111" s="73">
        <f>+'Merluza del sur Artesanal XII'!F65</f>
        <v>13.571427999999999</v>
      </c>
      <c r="I111" s="73">
        <f>+'Merluza del sur Artesanal XII'!G65</f>
        <v>-11.571</v>
      </c>
      <c r="J111" s="73">
        <f>+'Merluza del sur Artesanal XII'!H65</f>
        <v>2.0004279999999994</v>
      </c>
      <c r="K111" s="73">
        <f>+'Merluza del sur Artesanal XII'!I65</f>
        <v>0</v>
      </c>
      <c r="L111" s="73">
        <f>+'Merluza del sur Artesanal XII'!J65</f>
        <v>2.0004279999999994</v>
      </c>
      <c r="M111" s="93">
        <f>+'Merluza del sur Artesanal XII'!K65</f>
        <v>0</v>
      </c>
      <c r="N111" s="94" t="str">
        <f>+'Merluza del sur Artesanal XII'!L65</f>
        <v>-</v>
      </c>
      <c r="O111" s="94">
        <f>'Resumen Cuota Global'!$B$4</f>
        <v>45005</v>
      </c>
      <c r="P111" s="92">
        <v>2023</v>
      </c>
      <c r="Q111" s="92"/>
    </row>
    <row r="112" spans="1:17">
      <c r="A112" s="92" t="s">
        <v>250</v>
      </c>
      <c r="B112" s="92" t="s">
        <v>222</v>
      </c>
      <c r="C112" s="92" t="s">
        <v>251</v>
      </c>
      <c r="D112" s="92" t="str">
        <f>+'Merluza del sur Artesanal XII'!B66</f>
        <v>PUERTO NATALES</v>
      </c>
      <c r="E112" s="92" t="str">
        <f>+'Merluza del sur Artesanal XII'!D66</f>
        <v>SAN JUAN II</v>
      </c>
      <c r="F112" s="92" t="s">
        <v>200</v>
      </c>
      <c r="G112" s="92" t="s">
        <v>226</v>
      </c>
      <c r="H112" s="73">
        <f>+'Merluza del sur Artesanal XII'!F66</f>
        <v>13.571427999999999</v>
      </c>
      <c r="I112" s="73">
        <f>+'Merluza del sur Artesanal XII'!G66</f>
        <v>-13.571</v>
      </c>
      <c r="J112" s="73">
        <f>+'Merluza del sur Artesanal XII'!H66</f>
        <v>4.2799999999942884E-4</v>
      </c>
      <c r="K112" s="73">
        <f>+'Merluza del sur Artesanal XII'!I66</f>
        <v>0</v>
      </c>
      <c r="L112" s="73">
        <f>+'Merluza del sur Artesanal XII'!J66</f>
        <v>4.2799999999942884E-4</v>
      </c>
      <c r="M112" s="93">
        <f>+'Merluza del sur Artesanal XII'!K66</f>
        <v>0</v>
      </c>
      <c r="N112" s="94" t="str">
        <f>+'Merluza del sur Artesanal XII'!L66</f>
        <v>-</v>
      </c>
      <c r="O112" s="94">
        <f>'Resumen Cuota Global'!$B$4</f>
        <v>45005</v>
      </c>
      <c r="P112" s="92">
        <v>2023</v>
      </c>
      <c r="Q112" s="92"/>
    </row>
    <row r="113" spans="1:17">
      <c r="A113" s="92" t="s">
        <v>250</v>
      </c>
      <c r="B113" s="92" t="s">
        <v>222</v>
      </c>
      <c r="C113" s="92" t="s">
        <v>251</v>
      </c>
      <c r="D113" s="92" t="str">
        <f>+'Merluza del sur Artesanal XII'!B67</f>
        <v>PUERTO NATALES</v>
      </c>
      <c r="E113" s="92" t="str">
        <f>+'Merluza del sur Artesanal XII'!D67</f>
        <v>SAN NICOLÁS</v>
      </c>
      <c r="F113" s="92" t="s">
        <v>200</v>
      </c>
      <c r="G113" s="92" t="s">
        <v>226</v>
      </c>
      <c r="H113" s="73">
        <f>+'Merluza del sur Artesanal XII'!F67</f>
        <v>13.571427999999999</v>
      </c>
      <c r="I113" s="73">
        <f>+'Merluza del sur Artesanal XII'!G67</f>
        <v>-13.571</v>
      </c>
      <c r="J113" s="73">
        <f>+'Merluza del sur Artesanal XII'!H67</f>
        <v>4.2799999999942884E-4</v>
      </c>
      <c r="K113" s="73">
        <f>+'Merluza del sur Artesanal XII'!I67</f>
        <v>0</v>
      </c>
      <c r="L113" s="73">
        <f>+'Merluza del sur Artesanal XII'!J67</f>
        <v>4.2799999999942884E-4</v>
      </c>
      <c r="M113" s="93">
        <f>+'Merluza del sur Artesanal XII'!K67</f>
        <v>0</v>
      </c>
      <c r="N113" s="94" t="str">
        <f>+'Merluza del sur Artesanal XII'!L67</f>
        <v>-</v>
      </c>
      <c r="O113" s="94">
        <f>'Resumen Cuota Global'!$B$4</f>
        <v>45005</v>
      </c>
      <c r="P113" s="92">
        <v>2023</v>
      </c>
      <c r="Q113" s="92"/>
    </row>
    <row r="114" spans="1:17">
      <c r="A114" s="92" t="s">
        <v>250</v>
      </c>
      <c r="B114" s="92" t="s">
        <v>222</v>
      </c>
      <c r="C114" s="92" t="s">
        <v>251</v>
      </c>
      <c r="D114" s="92" t="str">
        <f>+'Merluza del sur Artesanal XII'!B68</f>
        <v>PUERTO NATALES</v>
      </c>
      <c r="E114" s="92" t="str">
        <f>+'Merluza del sur Artesanal XII'!D68</f>
        <v>SAN PEDRO</v>
      </c>
      <c r="F114" s="92" t="s">
        <v>200</v>
      </c>
      <c r="G114" s="92" t="s">
        <v>226</v>
      </c>
      <c r="H114" s="73">
        <f>+'Merluza del sur Artesanal XII'!F68</f>
        <v>13.571427999999999</v>
      </c>
      <c r="I114" s="73">
        <f>+'Merluza del sur Artesanal XII'!G68</f>
        <v>-13.571</v>
      </c>
      <c r="J114" s="73">
        <f>+'Merluza del sur Artesanal XII'!H68</f>
        <v>4.2799999999942884E-4</v>
      </c>
      <c r="K114" s="73">
        <f>+'Merluza del sur Artesanal XII'!I68</f>
        <v>0</v>
      </c>
      <c r="L114" s="73">
        <f>+'Merluza del sur Artesanal XII'!J68</f>
        <v>4.2799999999942884E-4</v>
      </c>
      <c r="M114" s="93">
        <f>+'Merluza del sur Artesanal XII'!K68</f>
        <v>0</v>
      </c>
      <c r="N114" s="94" t="str">
        <f>+'Merluza del sur Artesanal XII'!L68</f>
        <v>-</v>
      </c>
      <c r="O114" s="94">
        <f>'Resumen Cuota Global'!$B$4</f>
        <v>45005</v>
      </c>
      <c r="P114" s="92">
        <v>2023</v>
      </c>
      <c r="Q114" s="92"/>
    </row>
    <row r="115" spans="1:17">
      <c r="A115" s="92" t="s">
        <v>250</v>
      </c>
      <c r="B115" s="92" t="s">
        <v>222</v>
      </c>
      <c r="C115" s="92" t="s">
        <v>251</v>
      </c>
      <c r="D115" s="92" t="str">
        <f>+'Merluza del sur Artesanal XII'!B69</f>
        <v>PUERTO NATALES</v>
      </c>
      <c r="E115" s="92" t="str">
        <f>+'Merluza del sur Artesanal XII'!D69</f>
        <v>SANTA CATALINA I</v>
      </c>
      <c r="F115" s="92" t="s">
        <v>200</v>
      </c>
      <c r="G115" s="92" t="s">
        <v>226</v>
      </c>
      <c r="H115" s="73">
        <f>+'Merluza del sur Artesanal XII'!F69</f>
        <v>13.571427999999999</v>
      </c>
      <c r="I115" s="73">
        <f>+'Merluza del sur Artesanal XII'!G69</f>
        <v>-13.571</v>
      </c>
      <c r="J115" s="73">
        <f>+'Merluza del sur Artesanal XII'!H69</f>
        <v>4.2799999999942884E-4</v>
      </c>
      <c r="K115" s="73">
        <f>+'Merluza del sur Artesanal XII'!I69</f>
        <v>0</v>
      </c>
      <c r="L115" s="73">
        <f>+'Merluza del sur Artesanal XII'!J69</f>
        <v>4.2799999999942884E-4</v>
      </c>
      <c r="M115" s="93">
        <f>+'Merluza del sur Artesanal XII'!K69</f>
        <v>0</v>
      </c>
      <c r="N115" s="94" t="str">
        <f>+'Merluza del sur Artesanal XII'!L69</f>
        <v>-</v>
      </c>
      <c r="O115" s="94">
        <f>'Resumen Cuota Global'!$B$4</f>
        <v>45005</v>
      </c>
      <c r="P115" s="92">
        <v>2023</v>
      </c>
      <c r="Q115" s="92"/>
    </row>
    <row r="116" spans="1:17">
      <c r="A116" s="92" t="s">
        <v>250</v>
      </c>
      <c r="B116" s="92" t="s">
        <v>222</v>
      </c>
      <c r="C116" s="92" t="s">
        <v>251</v>
      </c>
      <c r="D116" s="92" t="str">
        <f>+'Merluza del sur Artesanal XII'!B70</f>
        <v>PUERTO NATALES</v>
      </c>
      <c r="E116" s="92" t="str">
        <f>+'Merluza del sur Artesanal XII'!D70</f>
        <v>SANTA ELENA</v>
      </c>
      <c r="F116" s="92" t="s">
        <v>200</v>
      </c>
      <c r="G116" s="92" t="s">
        <v>226</v>
      </c>
      <c r="H116" s="73">
        <f>+'Merluza del sur Artesanal XII'!F70</f>
        <v>13.571427999999999</v>
      </c>
      <c r="I116" s="73">
        <f>+'Merluza del sur Artesanal XII'!G70</f>
        <v>-13.571</v>
      </c>
      <c r="J116" s="73">
        <f>+'Merluza del sur Artesanal XII'!H70</f>
        <v>4.2799999999942884E-4</v>
      </c>
      <c r="K116" s="73">
        <f>+'Merluza del sur Artesanal XII'!I70</f>
        <v>0</v>
      </c>
      <c r="L116" s="73">
        <f>+'Merluza del sur Artesanal XII'!J70</f>
        <v>4.2799999999942884E-4</v>
      </c>
      <c r="M116" s="93">
        <f>+'Merluza del sur Artesanal XII'!K70</f>
        <v>0</v>
      </c>
      <c r="N116" s="94" t="str">
        <f>+'Merluza del sur Artesanal XII'!L70</f>
        <v>-</v>
      </c>
      <c r="O116" s="94">
        <f>'Resumen Cuota Global'!$B$4</f>
        <v>45005</v>
      </c>
      <c r="P116" s="92">
        <v>2023</v>
      </c>
      <c r="Q116" s="92"/>
    </row>
    <row r="117" spans="1:17">
      <c r="A117" s="92" t="s">
        <v>250</v>
      </c>
      <c r="B117" s="92" t="s">
        <v>222</v>
      </c>
      <c r="C117" s="92" t="s">
        <v>251</v>
      </c>
      <c r="D117" s="92" t="str">
        <f>+'Merluza del sur Artesanal XII'!B71</f>
        <v>PUERTO NATALES</v>
      </c>
      <c r="E117" s="92" t="str">
        <f>+'Merluza del sur Artesanal XII'!D71</f>
        <v>SOL DE AMÉRICA</v>
      </c>
      <c r="F117" s="92" t="s">
        <v>200</v>
      </c>
      <c r="G117" s="92" t="s">
        <v>226</v>
      </c>
      <c r="H117" s="73">
        <f>+'Merluza del sur Artesanal XII'!F71</f>
        <v>13.571427999999999</v>
      </c>
      <c r="I117" s="73">
        <f>+'Merluza del sur Artesanal XII'!G71</f>
        <v>-13.571</v>
      </c>
      <c r="J117" s="73">
        <f>+'Merluza del sur Artesanal XII'!H71</f>
        <v>4.2799999999942884E-4</v>
      </c>
      <c r="K117" s="73">
        <f>+'Merluza del sur Artesanal XII'!I71</f>
        <v>0</v>
      </c>
      <c r="L117" s="73">
        <f>+'Merluza del sur Artesanal XII'!J71</f>
        <v>4.2799999999942884E-4</v>
      </c>
      <c r="M117" s="93">
        <f>+'Merluza del sur Artesanal XII'!K71</f>
        <v>0</v>
      </c>
      <c r="N117" s="94" t="str">
        <f>+'Merluza del sur Artesanal XII'!L71</f>
        <v>-</v>
      </c>
      <c r="O117" s="94">
        <f>'Resumen Cuota Global'!$B$4</f>
        <v>45005</v>
      </c>
      <c r="P117" s="92">
        <v>2023</v>
      </c>
      <c r="Q117" s="92"/>
    </row>
    <row r="118" spans="1:17">
      <c r="A118" s="92" t="s">
        <v>250</v>
      </c>
      <c r="B118" s="92" t="s">
        <v>222</v>
      </c>
      <c r="C118" s="92" t="s">
        <v>251</v>
      </c>
      <c r="D118" s="92" t="str">
        <f>+'Merluza del sur Artesanal XII'!B72</f>
        <v>PUERTO NATALES</v>
      </c>
      <c r="E118" s="92" t="str">
        <f>+'Merluza del sur Artesanal XII'!D72</f>
        <v>SOLARI</v>
      </c>
      <c r="F118" s="92" t="s">
        <v>200</v>
      </c>
      <c r="G118" s="92" t="s">
        <v>226</v>
      </c>
      <c r="H118" s="73">
        <f>+'Merluza del sur Artesanal XII'!F72</f>
        <v>13.571427999999999</v>
      </c>
      <c r="I118" s="73">
        <f>+'Merluza del sur Artesanal XII'!G72</f>
        <v>-13.571</v>
      </c>
      <c r="J118" s="73">
        <f>+'Merluza del sur Artesanal XII'!H72</f>
        <v>4.2799999999942884E-4</v>
      </c>
      <c r="K118" s="73">
        <f>+'Merluza del sur Artesanal XII'!I72</f>
        <v>0</v>
      </c>
      <c r="L118" s="73">
        <f>+'Merluza del sur Artesanal XII'!J72</f>
        <v>4.2799999999942884E-4</v>
      </c>
      <c r="M118" s="93">
        <f>+'Merluza del sur Artesanal XII'!K72</f>
        <v>0</v>
      </c>
      <c r="N118" s="94" t="str">
        <f>+'Merluza del sur Artesanal XII'!L72</f>
        <v>-</v>
      </c>
      <c r="O118" s="94">
        <f>'Resumen Cuota Global'!$B$4</f>
        <v>45005</v>
      </c>
      <c r="P118" s="92">
        <v>2023</v>
      </c>
      <c r="Q118" s="92"/>
    </row>
    <row r="119" spans="1:17">
      <c r="A119" s="92" t="s">
        <v>250</v>
      </c>
      <c r="B119" s="92" t="s">
        <v>222</v>
      </c>
      <c r="C119" s="92" t="s">
        <v>251</v>
      </c>
      <c r="D119" s="92" t="str">
        <f>+'Merluza del sur Artesanal XII'!B73</f>
        <v>PUERTO NATALES</v>
      </c>
      <c r="E119" s="92" t="str">
        <f>+'Merluza del sur Artesanal XII'!D73</f>
        <v>SOR TERESA</v>
      </c>
      <c r="F119" s="92" t="s">
        <v>200</v>
      </c>
      <c r="G119" s="92" t="s">
        <v>226</v>
      </c>
      <c r="H119" s="73">
        <f>+'Merluza del sur Artesanal XII'!F73</f>
        <v>13.571427999999999</v>
      </c>
      <c r="I119" s="73">
        <f>+'Merluza del sur Artesanal XII'!G73</f>
        <v>-13.571</v>
      </c>
      <c r="J119" s="73">
        <f>+'Merluza del sur Artesanal XII'!H73</f>
        <v>4.2799999999942884E-4</v>
      </c>
      <c r="K119" s="73">
        <f>+'Merluza del sur Artesanal XII'!I73</f>
        <v>0</v>
      </c>
      <c r="L119" s="73">
        <f>+'Merluza del sur Artesanal XII'!J73</f>
        <v>4.2799999999942884E-4</v>
      </c>
      <c r="M119" s="93">
        <f>+'Merluza del sur Artesanal XII'!K73</f>
        <v>0</v>
      </c>
      <c r="N119" s="94" t="str">
        <f>+'Merluza del sur Artesanal XII'!L73</f>
        <v>-</v>
      </c>
      <c r="O119" s="94">
        <f>'Resumen Cuota Global'!$B$4</f>
        <v>45005</v>
      </c>
      <c r="P119" s="92">
        <v>2023</v>
      </c>
      <c r="Q119" s="92"/>
    </row>
    <row r="120" spans="1:17">
      <c r="A120" s="92" t="s">
        <v>250</v>
      </c>
      <c r="B120" s="92" t="s">
        <v>222</v>
      </c>
      <c r="C120" s="92" t="s">
        <v>251</v>
      </c>
      <c r="D120" s="92" t="str">
        <f>+'Merluza del sur Artesanal XII'!B74</f>
        <v>PUERTO NATALES</v>
      </c>
      <c r="E120" s="92" t="str">
        <f>+'Merluza del sur Artesanal XII'!D74</f>
        <v>TEMERARIO I</v>
      </c>
      <c r="F120" s="92" t="s">
        <v>200</v>
      </c>
      <c r="G120" s="92" t="s">
        <v>226</v>
      </c>
      <c r="H120" s="73">
        <f>+'Merluza del sur Artesanal XII'!F74</f>
        <v>13.571427999999999</v>
      </c>
      <c r="I120" s="73">
        <f>+'Merluza del sur Artesanal XII'!G74</f>
        <v>-13</v>
      </c>
      <c r="J120" s="73">
        <f>+'Merluza del sur Artesanal XII'!H74</f>
        <v>0.57142799999999916</v>
      </c>
      <c r="K120" s="73">
        <f>+'Merluza del sur Artesanal XII'!I74</f>
        <v>0</v>
      </c>
      <c r="L120" s="73">
        <f>+'Merluza del sur Artesanal XII'!J74</f>
        <v>0.57142799999999916</v>
      </c>
      <c r="M120" s="93">
        <f>+'Merluza del sur Artesanal XII'!K74</f>
        <v>0</v>
      </c>
      <c r="N120" s="94" t="str">
        <f>+'Merluza del sur Artesanal XII'!L74</f>
        <v>-</v>
      </c>
      <c r="O120" s="94">
        <f>'Resumen Cuota Global'!$B$4</f>
        <v>45005</v>
      </c>
      <c r="P120" s="92">
        <v>2023</v>
      </c>
      <c r="Q120" s="92"/>
    </row>
    <row r="121" spans="1:17">
      <c r="A121" s="92" t="s">
        <v>250</v>
      </c>
      <c r="B121" s="92" t="s">
        <v>222</v>
      </c>
      <c r="C121" s="92" t="s">
        <v>251</v>
      </c>
      <c r="D121" s="92" t="str">
        <f>+'Merluza del sur Artesanal XII'!B75</f>
        <v>PUERTO NATALES</v>
      </c>
      <c r="E121" s="92" t="str">
        <f>+'Merluza del sur Artesanal XII'!D75</f>
        <v>VAMPIRO</v>
      </c>
      <c r="F121" s="92" t="s">
        <v>200</v>
      </c>
      <c r="G121" s="92" t="s">
        <v>226</v>
      </c>
      <c r="H121" s="73">
        <f>+'Merluza del sur Artesanal XII'!F75</f>
        <v>13.571427999999999</v>
      </c>
      <c r="I121" s="73">
        <f>+'Merluza del sur Artesanal XII'!G75</f>
        <v>-13.571</v>
      </c>
      <c r="J121" s="73">
        <f>+'Merluza del sur Artesanal XII'!H75</f>
        <v>4.2799999999942884E-4</v>
      </c>
      <c r="K121" s="73">
        <f>+'Merluza del sur Artesanal XII'!I75</f>
        <v>0</v>
      </c>
      <c r="L121" s="73">
        <f>+'Merluza del sur Artesanal XII'!J75</f>
        <v>4.2799999999942884E-4</v>
      </c>
      <c r="M121" s="93">
        <f>+'Merluza del sur Artesanal XII'!K75</f>
        <v>0</v>
      </c>
      <c r="N121" s="94" t="str">
        <f>+'Merluza del sur Artesanal XII'!L75</f>
        <v>-</v>
      </c>
      <c r="O121" s="94">
        <f>'Resumen Cuota Global'!$B$4</f>
        <v>45005</v>
      </c>
      <c r="P121" s="92">
        <v>2023</v>
      </c>
      <c r="Q121" s="92"/>
    </row>
    <row r="122" spans="1:17">
      <c r="A122" s="92" t="s">
        <v>250</v>
      </c>
      <c r="B122" s="92" t="s">
        <v>222</v>
      </c>
      <c r="C122" s="92" t="s">
        <v>251</v>
      </c>
      <c r="D122" s="92" t="str">
        <f>+'Merluza del sur Artesanal XII'!B76</f>
        <v>PUERTO NATALES</v>
      </c>
      <c r="E122" s="92" t="str">
        <f>+'Merluza del sur Artesanal XII'!D76</f>
        <v>VENUS II</v>
      </c>
      <c r="F122" s="92" t="s">
        <v>200</v>
      </c>
      <c r="G122" s="92" t="s">
        <v>226</v>
      </c>
      <c r="H122" s="73">
        <f>+'Merluza del sur Artesanal XII'!F76</f>
        <v>13.571427999999999</v>
      </c>
      <c r="I122" s="73">
        <f>+'Merluza del sur Artesanal XII'!G76</f>
        <v>-10.5</v>
      </c>
      <c r="J122" s="73">
        <f>+'Merluza del sur Artesanal XII'!H76</f>
        <v>3.0714279999999992</v>
      </c>
      <c r="K122" s="73">
        <f>+'Merluza del sur Artesanal XII'!I76</f>
        <v>0</v>
      </c>
      <c r="L122" s="73">
        <f>+'Merluza del sur Artesanal XII'!J76</f>
        <v>3.0714279999999992</v>
      </c>
      <c r="M122" s="93">
        <f>+'Merluza del sur Artesanal XII'!K76</f>
        <v>0</v>
      </c>
      <c r="N122" s="94" t="str">
        <f>+'Merluza del sur Artesanal XII'!L76</f>
        <v>-</v>
      </c>
      <c r="O122" s="94">
        <f>'Resumen Cuota Global'!$B$4</f>
        <v>45005</v>
      </c>
      <c r="P122" s="92">
        <v>2023</v>
      </c>
      <c r="Q122" s="92"/>
    </row>
    <row r="123" spans="1:17">
      <c r="A123" s="92" t="s">
        <v>250</v>
      </c>
      <c r="B123" s="92" t="s">
        <v>222</v>
      </c>
      <c r="C123" s="92" t="s">
        <v>251</v>
      </c>
      <c r="D123" s="92" t="str">
        <f>+'Merluza del sur Artesanal XII'!B77</f>
        <v>PUERTO NATALES</v>
      </c>
      <c r="E123" s="92" t="str">
        <f>+'Merluza del sur Artesanal XII'!D77</f>
        <v>VICMAR I</v>
      </c>
      <c r="F123" s="92" t="s">
        <v>200</v>
      </c>
      <c r="G123" s="92" t="s">
        <v>226</v>
      </c>
      <c r="H123" s="73">
        <f>+'Merluza del sur Artesanal XII'!F77</f>
        <v>13.571427999999999</v>
      </c>
      <c r="I123" s="73">
        <f>+'Merluza del sur Artesanal XII'!G77</f>
        <v>-13.571</v>
      </c>
      <c r="J123" s="73">
        <f>+'Merluza del sur Artesanal XII'!H77</f>
        <v>4.2799999999942884E-4</v>
      </c>
      <c r="K123" s="73">
        <f>+'Merluza del sur Artesanal XII'!I77</f>
        <v>0</v>
      </c>
      <c r="L123" s="73">
        <f>+'Merluza del sur Artesanal XII'!J77</f>
        <v>4.2799999999942884E-4</v>
      </c>
      <c r="M123" s="93">
        <f>+'Merluza del sur Artesanal XII'!K77</f>
        <v>0</v>
      </c>
      <c r="N123" s="94" t="str">
        <f>+'Merluza del sur Artesanal XII'!L77</f>
        <v>-</v>
      </c>
      <c r="O123" s="94">
        <f>'Resumen Cuota Global'!$B$4</f>
        <v>45005</v>
      </c>
      <c r="P123" s="92">
        <v>2023</v>
      </c>
      <c r="Q123" s="92"/>
    </row>
    <row r="124" spans="1:17">
      <c r="A124" s="92" t="s">
        <v>250</v>
      </c>
      <c r="B124" s="92" t="s">
        <v>222</v>
      </c>
      <c r="C124" s="92" t="s">
        <v>251</v>
      </c>
      <c r="D124" s="92" t="str">
        <f>+'Merluza del sur Artesanal XII'!B78</f>
        <v>PUERTO NATALES</v>
      </c>
      <c r="E124" s="92" t="str">
        <f>+'Merluza del sur Artesanal XII'!D78</f>
        <v>VICTOR ALEJANDRO</v>
      </c>
      <c r="F124" s="92" t="s">
        <v>200</v>
      </c>
      <c r="G124" s="92" t="s">
        <v>226</v>
      </c>
      <c r="H124" s="73">
        <f>+'Merluza del sur Artesanal XII'!F78</f>
        <v>13.571427999999999</v>
      </c>
      <c r="I124" s="73">
        <f>+'Merluza del sur Artesanal XII'!G78</f>
        <v>-13.571</v>
      </c>
      <c r="J124" s="73">
        <f>+'Merluza del sur Artesanal XII'!H78</f>
        <v>4.2799999999942884E-4</v>
      </c>
      <c r="K124" s="73">
        <f>+'Merluza del sur Artesanal XII'!I78</f>
        <v>0</v>
      </c>
      <c r="L124" s="73">
        <f>+'Merluza del sur Artesanal XII'!J78</f>
        <v>4.2799999999942884E-4</v>
      </c>
      <c r="M124" s="93">
        <f>+'Merluza del sur Artesanal XII'!K78</f>
        <v>0</v>
      </c>
      <c r="N124" s="94" t="str">
        <f>+'Merluza del sur Artesanal XII'!L78</f>
        <v>-</v>
      </c>
      <c r="O124" s="94">
        <f>'Resumen Cuota Global'!$B$4</f>
        <v>45005</v>
      </c>
      <c r="P124" s="92">
        <v>2023</v>
      </c>
      <c r="Q124" s="92"/>
    </row>
    <row r="125" spans="1:17">
      <c r="A125" s="92" t="s">
        <v>250</v>
      </c>
      <c r="B125" s="92" t="s">
        <v>222</v>
      </c>
      <c r="C125" s="92" t="s">
        <v>251</v>
      </c>
      <c r="D125" s="92" t="str">
        <f>+'Merluza del sur Artesanal XII'!B79</f>
        <v>PUERTO NATALES</v>
      </c>
      <c r="E125" s="92" t="str">
        <f>+'Merluza del sur Artesanal XII'!D79</f>
        <v>VICTOR I</v>
      </c>
      <c r="F125" s="92" t="s">
        <v>200</v>
      </c>
      <c r="G125" s="92" t="s">
        <v>226</v>
      </c>
      <c r="H125" s="73">
        <f>+'Merluza del sur Artesanal XII'!F79</f>
        <v>13.571427999999999</v>
      </c>
      <c r="I125" s="73">
        <f>+'Merluza del sur Artesanal XII'!G79</f>
        <v>-13.571</v>
      </c>
      <c r="J125" s="73">
        <f>+'Merluza del sur Artesanal XII'!H79</f>
        <v>4.2799999999942884E-4</v>
      </c>
      <c r="K125" s="73">
        <f>+'Merluza del sur Artesanal XII'!I79</f>
        <v>0</v>
      </c>
      <c r="L125" s="73">
        <f>+'Merluza del sur Artesanal XII'!J79</f>
        <v>4.2799999999942884E-4</v>
      </c>
      <c r="M125" s="93">
        <f>+'Merluza del sur Artesanal XII'!K79</f>
        <v>0</v>
      </c>
      <c r="N125" s="94" t="str">
        <f>+'Merluza del sur Artesanal XII'!L79</f>
        <v>-</v>
      </c>
      <c r="O125" s="94">
        <f>'Resumen Cuota Global'!$B$4</f>
        <v>45005</v>
      </c>
      <c r="P125" s="92">
        <v>2023</v>
      </c>
      <c r="Q125" s="92"/>
    </row>
    <row r="126" spans="1:17">
      <c r="A126" s="92" t="s">
        <v>250</v>
      </c>
      <c r="B126" s="92" t="s">
        <v>222</v>
      </c>
      <c r="C126" s="92" t="s">
        <v>251</v>
      </c>
      <c r="D126" s="92" t="str">
        <f>+'Merluza del sur Artesanal XII'!B80</f>
        <v>PUERTO NATALES</v>
      </c>
      <c r="E126" s="92" t="str">
        <f>+'Merluza del sur Artesanal XII'!D80</f>
        <v>VICTORIA III</v>
      </c>
      <c r="F126" s="92" t="s">
        <v>200</v>
      </c>
      <c r="G126" s="92" t="s">
        <v>226</v>
      </c>
      <c r="H126" s="73">
        <f>+'Merluza del sur Artesanal XII'!F80</f>
        <v>13.571427999999999</v>
      </c>
      <c r="I126" s="73">
        <f>+'Merluza del sur Artesanal XII'!G80</f>
        <v>-13.071</v>
      </c>
      <c r="J126" s="73">
        <f>+'Merluza del sur Artesanal XII'!H80</f>
        <v>0.50042799999999943</v>
      </c>
      <c r="K126" s="73">
        <f>+'Merluza del sur Artesanal XII'!I80</f>
        <v>0</v>
      </c>
      <c r="L126" s="73">
        <f>+'Merluza del sur Artesanal XII'!J80</f>
        <v>0.50042799999999943</v>
      </c>
      <c r="M126" s="93">
        <f>+'Merluza del sur Artesanal XII'!K80</f>
        <v>0</v>
      </c>
      <c r="N126" s="94" t="str">
        <f>+'Merluza del sur Artesanal XII'!L80</f>
        <v>-</v>
      </c>
      <c r="O126" s="94">
        <f>'Resumen Cuota Global'!$B$4</f>
        <v>45005</v>
      </c>
      <c r="P126" s="92">
        <v>2023</v>
      </c>
      <c r="Q126" s="92"/>
    </row>
    <row r="127" spans="1:17">
      <c r="A127" s="92" t="s">
        <v>250</v>
      </c>
      <c r="B127" s="92" t="s">
        <v>222</v>
      </c>
      <c r="C127" s="92" t="s">
        <v>251</v>
      </c>
      <c r="D127" s="92" t="str">
        <f>+'Merluza del sur Artesanal XII'!B81</f>
        <v>PUERTO NATALES</v>
      </c>
      <c r="E127" s="92" t="str">
        <f>+'Merluza del sur Artesanal XII'!D81</f>
        <v>VUELVO POR TI</v>
      </c>
      <c r="F127" s="92" t="s">
        <v>200</v>
      </c>
      <c r="G127" s="92" t="s">
        <v>226</v>
      </c>
      <c r="H127" s="73">
        <f>+'Merluza del sur Artesanal XII'!F81</f>
        <v>13.571427999999999</v>
      </c>
      <c r="I127" s="73">
        <f>+'Merluza del sur Artesanal XII'!G81</f>
        <v>-13.571</v>
      </c>
      <c r="J127" s="73">
        <f>+'Merluza del sur Artesanal XII'!H81</f>
        <v>4.2799999999942884E-4</v>
      </c>
      <c r="K127" s="73">
        <f>+'Merluza del sur Artesanal XII'!I81</f>
        <v>0</v>
      </c>
      <c r="L127" s="73">
        <f>+'Merluza del sur Artesanal XII'!J81</f>
        <v>4.2799999999942884E-4</v>
      </c>
      <c r="M127" s="93">
        <f>+'Merluza del sur Artesanal XII'!K81</f>
        <v>0</v>
      </c>
      <c r="N127" s="94" t="str">
        <f>+'Merluza del sur Artesanal XII'!L81</f>
        <v>-</v>
      </c>
      <c r="O127" s="94">
        <f>'Resumen Cuota Global'!$B$4</f>
        <v>45005</v>
      </c>
      <c r="P127" s="92">
        <v>2023</v>
      </c>
      <c r="Q127" s="92"/>
    </row>
    <row r="128" spans="1:17">
      <c r="A128" s="92" t="s">
        <v>250</v>
      </c>
      <c r="B128" s="92" t="s">
        <v>222</v>
      </c>
      <c r="C128" s="92" t="s">
        <v>251</v>
      </c>
      <c r="D128" s="92" t="str">
        <f>+'Merluza del sur Artesanal XII'!B82</f>
        <v>PUERTO NATALES</v>
      </c>
      <c r="E128" s="92" t="str">
        <f>+'Merluza del sur Artesanal XII'!D82</f>
        <v>YHONATAN NIETO</v>
      </c>
      <c r="F128" s="92" t="s">
        <v>200</v>
      </c>
      <c r="G128" s="92" t="s">
        <v>226</v>
      </c>
      <c r="H128" s="73">
        <f>+'Merluza del sur Artesanal XII'!F82</f>
        <v>13.571427999999999</v>
      </c>
      <c r="I128" s="73">
        <f>+'Merluza del sur Artesanal XII'!G82</f>
        <v>-13.571</v>
      </c>
      <c r="J128" s="73">
        <f>+'Merluza del sur Artesanal XII'!H82</f>
        <v>4.2799999999942884E-4</v>
      </c>
      <c r="K128" s="73">
        <f>+'Merluza del sur Artesanal XII'!I82</f>
        <v>0</v>
      </c>
      <c r="L128" s="73">
        <f>+'Merluza del sur Artesanal XII'!J82</f>
        <v>4.2799999999942884E-4</v>
      </c>
      <c r="M128" s="93">
        <f>+'Merluza del sur Artesanal XII'!K82</f>
        <v>0</v>
      </c>
      <c r="N128" s="94" t="str">
        <f>+'Merluza del sur Artesanal XII'!L82</f>
        <v>-</v>
      </c>
      <c r="O128" s="94">
        <f>'Resumen Cuota Global'!$B$4</f>
        <v>45005</v>
      </c>
      <c r="P128" s="92">
        <v>2023</v>
      </c>
      <c r="Q128" s="92"/>
    </row>
    <row r="129" spans="1:17">
      <c r="A129" s="92" t="s">
        <v>250</v>
      </c>
      <c r="B129" s="92" t="s">
        <v>222</v>
      </c>
      <c r="C129" s="92" t="s">
        <v>251</v>
      </c>
      <c r="D129" s="92" t="str">
        <f>+'Merluza del sur Artesanal XII'!B83</f>
        <v>PUERTO NATALES</v>
      </c>
      <c r="E129" s="92" t="str">
        <f>+'Merluza del sur Artesanal XII'!D83</f>
        <v>YORDANA</v>
      </c>
      <c r="F129" s="92" t="s">
        <v>200</v>
      </c>
      <c r="G129" s="92" t="s">
        <v>226</v>
      </c>
      <c r="H129" s="73">
        <f>+'Merluza del sur Artesanal XII'!F83</f>
        <v>13.571427999999999</v>
      </c>
      <c r="I129" s="73">
        <f>+'Merluza del sur Artesanal XII'!G83</f>
        <v>-13.571</v>
      </c>
      <c r="J129" s="73">
        <f>+'Merluza del sur Artesanal XII'!H83</f>
        <v>4.2799999999942884E-4</v>
      </c>
      <c r="K129" s="73">
        <f>+'Merluza del sur Artesanal XII'!I83</f>
        <v>0</v>
      </c>
      <c r="L129" s="73">
        <f>+'Merluza del sur Artesanal XII'!J83</f>
        <v>4.2799999999942884E-4</v>
      </c>
      <c r="M129" s="93">
        <f>+'Merluza del sur Artesanal XII'!K83</f>
        <v>0</v>
      </c>
      <c r="N129" s="94" t="str">
        <f>+'Merluza del sur Artesanal XII'!L83</f>
        <v>-</v>
      </c>
      <c r="O129" s="94">
        <f>'Resumen Cuota Global'!$B$4</f>
        <v>45005</v>
      </c>
      <c r="P129" s="92">
        <v>2023</v>
      </c>
      <c r="Q129" s="92"/>
    </row>
    <row r="130" spans="1:17" s="184" customFormat="1">
      <c r="A130" s="180" t="s">
        <v>250</v>
      </c>
      <c r="B130" s="180" t="s">
        <v>222</v>
      </c>
      <c r="C130" s="180" t="s">
        <v>251</v>
      </c>
      <c r="D130" s="180" t="str">
        <f>+'Merluza del sur Artesanal XII'!B84</f>
        <v>PUERTO NATALES</v>
      </c>
      <c r="E130" s="180" t="str">
        <f>+'Merluza del sur Artesanal XII'!D84</f>
        <v>YORDANA II</v>
      </c>
      <c r="F130" s="180" t="s">
        <v>200</v>
      </c>
      <c r="G130" s="180" t="s">
        <v>226</v>
      </c>
      <c r="H130" s="181">
        <f>+'Merluza del sur Artesanal XII'!F84</f>
        <v>13.571427999999999</v>
      </c>
      <c r="I130" s="181">
        <f>+'Merluza del sur Artesanal XII'!G84</f>
        <v>-13.571</v>
      </c>
      <c r="J130" s="181">
        <f>+'Merluza del sur Artesanal XII'!H84</f>
        <v>4.2799999999942884E-4</v>
      </c>
      <c r="K130" s="181">
        <f>+'Merluza del sur Artesanal XII'!I84</f>
        <v>0</v>
      </c>
      <c r="L130" s="181">
        <f>+'Merluza del sur Artesanal XII'!J84</f>
        <v>4.2799999999942884E-4</v>
      </c>
      <c r="M130" s="182">
        <f>+'Merluza del sur Artesanal XII'!K84</f>
        <v>0</v>
      </c>
      <c r="N130" s="183" t="str">
        <f>+'Merluza del sur Artesanal XII'!L84</f>
        <v>-</v>
      </c>
      <c r="O130" s="183">
        <f>'Resumen Cuota Global'!$B$4</f>
        <v>45005</v>
      </c>
      <c r="P130" s="180">
        <v>2023</v>
      </c>
      <c r="Q130" s="180"/>
    </row>
    <row r="131" spans="1:17">
      <c r="A131" s="92" t="s">
        <v>250</v>
      </c>
      <c r="B131" s="92" t="s">
        <v>222</v>
      </c>
      <c r="C131" s="92" t="s">
        <v>251</v>
      </c>
      <c r="D131" s="92" t="str">
        <f>+'Merluza del sur Artesanal XII'!B85</f>
        <v>PUNTA ARENAS</v>
      </c>
      <c r="E131" s="92" t="str">
        <f>+'Merluza del sur Artesanal XII'!D85</f>
        <v>ALBATROS II</v>
      </c>
      <c r="F131" s="92" t="s">
        <v>200</v>
      </c>
      <c r="G131" s="92" t="s">
        <v>226</v>
      </c>
      <c r="H131" s="73">
        <f>+'Merluza del sur Artesanal XII'!F85</f>
        <v>13.571427999999999</v>
      </c>
      <c r="I131" s="73">
        <f>+'Merluza del sur Artesanal XII'!G85</f>
        <v>-13.571</v>
      </c>
      <c r="J131" s="73">
        <f>+'Merluza del sur Artesanal XII'!H85</f>
        <v>4.2799999999942884E-4</v>
      </c>
      <c r="K131" s="73">
        <f>+'Merluza del sur Artesanal XII'!I85</f>
        <v>0</v>
      </c>
      <c r="L131" s="73">
        <f>+'Merluza del sur Artesanal XII'!J85</f>
        <v>4.2799999999942884E-4</v>
      </c>
      <c r="M131" s="93">
        <f>+'Merluza del sur Artesanal XII'!K85</f>
        <v>0</v>
      </c>
      <c r="N131" s="94" t="str">
        <f>+'Merluza del sur Artesanal XII'!L85</f>
        <v>-</v>
      </c>
      <c r="O131" s="94">
        <f>'Resumen Cuota Global'!$B$4</f>
        <v>45005</v>
      </c>
      <c r="P131" s="92">
        <v>2023</v>
      </c>
      <c r="Q131" s="92"/>
    </row>
    <row r="132" spans="1:17">
      <c r="A132" s="92" t="s">
        <v>250</v>
      </c>
      <c r="B132" s="92" t="s">
        <v>222</v>
      </c>
      <c r="C132" s="92" t="s">
        <v>251</v>
      </c>
      <c r="D132" s="92" t="str">
        <f>+'Merluza del sur Artesanal XII'!B86</f>
        <v>PUNTA ARENAS</v>
      </c>
      <c r="E132" s="92" t="str">
        <f>+'Merluza del sur Artesanal XII'!D86</f>
        <v>ALFA HUARA</v>
      </c>
      <c r="F132" s="92" t="s">
        <v>200</v>
      </c>
      <c r="G132" s="92" t="s">
        <v>226</v>
      </c>
      <c r="H132" s="73">
        <f>+'Merluza del sur Artesanal XII'!F86</f>
        <v>13.571427999999999</v>
      </c>
      <c r="I132" s="73">
        <f>+'Merluza del sur Artesanal XII'!G86</f>
        <v>-13.571</v>
      </c>
      <c r="J132" s="73">
        <f>+'Merluza del sur Artesanal XII'!H86</f>
        <v>4.2799999999942884E-4</v>
      </c>
      <c r="K132" s="73">
        <f>+'Merluza del sur Artesanal XII'!I86</f>
        <v>0</v>
      </c>
      <c r="L132" s="73">
        <f>+'Merluza del sur Artesanal XII'!J86</f>
        <v>4.2799999999942884E-4</v>
      </c>
      <c r="M132" s="93">
        <f>+'Merluza del sur Artesanal XII'!K86</f>
        <v>0</v>
      </c>
      <c r="N132" s="94" t="str">
        <f>+'Merluza del sur Artesanal XII'!L86</f>
        <v>-</v>
      </c>
      <c r="O132" s="94">
        <f>'Resumen Cuota Global'!$B$4</f>
        <v>45005</v>
      </c>
      <c r="P132" s="92">
        <v>2023</v>
      </c>
      <c r="Q132" s="92"/>
    </row>
    <row r="133" spans="1:17">
      <c r="A133" s="92" t="s">
        <v>250</v>
      </c>
      <c r="B133" s="92" t="s">
        <v>222</v>
      </c>
      <c r="C133" s="92" t="s">
        <v>251</v>
      </c>
      <c r="D133" s="92" t="str">
        <f>+'Merluza del sur Artesanal XII'!B87</f>
        <v>PUNTA ARENAS</v>
      </c>
      <c r="E133" s="92" t="str">
        <f>+'Merluza del sur Artesanal XII'!D87</f>
        <v>AMANECER</v>
      </c>
      <c r="F133" s="92" t="s">
        <v>200</v>
      </c>
      <c r="G133" s="92" t="s">
        <v>226</v>
      </c>
      <c r="H133" s="73">
        <f>+'Merluza del sur Artesanal XII'!F87</f>
        <v>13.571427999999999</v>
      </c>
      <c r="I133" s="73">
        <f>+'Merluza del sur Artesanal XII'!G87</f>
        <v>-13.571</v>
      </c>
      <c r="J133" s="73">
        <f>+'Merluza del sur Artesanal XII'!H87</f>
        <v>4.2799999999942884E-4</v>
      </c>
      <c r="K133" s="73">
        <f>+'Merluza del sur Artesanal XII'!I87</f>
        <v>0</v>
      </c>
      <c r="L133" s="73">
        <f>+'Merluza del sur Artesanal XII'!J87</f>
        <v>4.2799999999942884E-4</v>
      </c>
      <c r="M133" s="93">
        <f>+'Merluza del sur Artesanal XII'!K87</f>
        <v>0</v>
      </c>
      <c r="N133" s="94" t="str">
        <f>+'Merluza del sur Artesanal XII'!L87</f>
        <v>-</v>
      </c>
      <c r="O133" s="94">
        <f>'Resumen Cuota Global'!$B$4</f>
        <v>45005</v>
      </c>
      <c r="P133" s="92">
        <v>2023</v>
      </c>
      <c r="Q133" s="92"/>
    </row>
    <row r="134" spans="1:17">
      <c r="A134" s="92" t="s">
        <v>250</v>
      </c>
      <c r="B134" s="92" t="s">
        <v>222</v>
      </c>
      <c r="C134" s="92" t="s">
        <v>251</v>
      </c>
      <c r="D134" s="92" t="str">
        <f>+'Merluza del sur Artesanal XII'!B88</f>
        <v>PUNTA ARENAS</v>
      </c>
      <c r="E134" s="92" t="str">
        <f>+'Merluza del sur Artesanal XII'!D88</f>
        <v>ANGELA RENEE</v>
      </c>
      <c r="F134" s="92" t="s">
        <v>200</v>
      </c>
      <c r="G134" s="92" t="s">
        <v>226</v>
      </c>
      <c r="H134" s="73">
        <f>+'Merluza del sur Artesanal XII'!F88</f>
        <v>13.571427999999999</v>
      </c>
      <c r="I134" s="73">
        <f>+'Merluza del sur Artesanal XII'!G88</f>
        <v>-13.571</v>
      </c>
      <c r="J134" s="73">
        <f>+'Merluza del sur Artesanal XII'!H88</f>
        <v>4.2799999999942884E-4</v>
      </c>
      <c r="K134" s="73">
        <f>+'Merluza del sur Artesanal XII'!I88</f>
        <v>0</v>
      </c>
      <c r="L134" s="73">
        <f>+'Merluza del sur Artesanal XII'!J88</f>
        <v>4.2799999999942884E-4</v>
      </c>
      <c r="M134" s="93">
        <f>+'Merluza del sur Artesanal XII'!K88</f>
        <v>0</v>
      </c>
      <c r="N134" s="94" t="str">
        <f>+'Merluza del sur Artesanal XII'!L88</f>
        <v>-</v>
      </c>
      <c r="O134" s="94">
        <f>'Resumen Cuota Global'!$B$4</f>
        <v>45005</v>
      </c>
      <c r="P134" s="92">
        <v>2023</v>
      </c>
      <c r="Q134" s="92"/>
    </row>
    <row r="135" spans="1:17">
      <c r="A135" s="92" t="s">
        <v>250</v>
      </c>
      <c r="B135" s="92" t="s">
        <v>222</v>
      </c>
      <c r="C135" s="92" t="s">
        <v>251</v>
      </c>
      <c r="D135" s="92" t="str">
        <f>+'Merluza del sur Artesanal XII'!B89</f>
        <v>PUNTA ARENAS</v>
      </c>
      <c r="E135" s="92" t="str">
        <f>+'Merluza del sur Artesanal XII'!D89</f>
        <v>ARAUCANO</v>
      </c>
      <c r="F135" s="92" t="s">
        <v>200</v>
      </c>
      <c r="G135" s="92" t="s">
        <v>226</v>
      </c>
      <c r="H135" s="73">
        <f>+'Merluza del sur Artesanal XII'!F89</f>
        <v>13.571427999999999</v>
      </c>
      <c r="I135" s="73">
        <f>+'Merluza del sur Artesanal XII'!G89</f>
        <v>-13.5</v>
      </c>
      <c r="J135" s="73">
        <f>+'Merluza del sur Artesanal XII'!H89</f>
        <v>7.1427999999999159E-2</v>
      </c>
      <c r="K135" s="73">
        <f>+'Merluza del sur Artesanal XII'!I89</f>
        <v>0</v>
      </c>
      <c r="L135" s="73">
        <f>+'Merluza del sur Artesanal XII'!J89</f>
        <v>7.1427999999999159E-2</v>
      </c>
      <c r="M135" s="93">
        <f>+'Merluza del sur Artesanal XII'!K89</f>
        <v>0</v>
      </c>
      <c r="N135" s="94" t="str">
        <f>+'Merluza del sur Artesanal XII'!L89</f>
        <v>-</v>
      </c>
      <c r="O135" s="94">
        <f>'Resumen Cuota Global'!$B$4</f>
        <v>45005</v>
      </c>
      <c r="P135" s="92">
        <v>2023</v>
      </c>
      <c r="Q135" s="92"/>
    </row>
    <row r="136" spans="1:17">
      <c r="A136" s="92" t="s">
        <v>250</v>
      </c>
      <c r="B136" s="92" t="s">
        <v>222</v>
      </c>
      <c r="C136" s="92" t="s">
        <v>251</v>
      </c>
      <c r="D136" s="92" t="str">
        <f>+'Merluza del sur Artesanal XII'!B90</f>
        <v>PUNTA ARENAS</v>
      </c>
      <c r="E136" s="92" t="str">
        <f>+'Merluza del sur Artesanal XII'!D90</f>
        <v>ARIEL</v>
      </c>
      <c r="F136" s="92" t="s">
        <v>200</v>
      </c>
      <c r="G136" s="92" t="s">
        <v>226</v>
      </c>
      <c r="H136" s="73">
        <f>+'Merluza del sur Artesanal XII'!F90</f>
        <v>13.571427999999999</v>
      </c>
      <c r="I136" s="73">
        <f>+'Merluza del sur Artesanal XII'!G90</f>
        <v>-13.571</v>
      </c>
      <c r="J136" s="73">
        <f>+'Merluza del sur Artesanal XII'!H90</f>
        <v>4.2799999999942884E-4</v>
      </c>
      <c r="K136" s="73">
        <f>+'Merluza del sur Artesanal XII'!I90</f>
        <v>0</v>
      </c>
      <c r="L136" s="73">
        <f>+'Merluza del sur Artesanal XII'!J90</f>
        <v>4.2799999999942884E-4</v>
      </c>
      <c r="M136" s="93">
        <f>+'Merluza del sur Artesanal XII'!K90</f>
        <v>0</v>
      </c>
      <c r="N136" s="94" t="str">
        <f>+'Merluza del sur Artesanal XII'!L90</f>
        <v>-</v>
      </c>
      <c r="O136" s="94">
        <f>'Resumen Cuota Global'!$B$4</f>
        <v>45005</v>
      </c>
      <c r="P136" s="92">
        <v>2023</v>
      </c>
      <c r="Q136" s="92"/>
    </row>
    <row r="137" spans="1:17">
      <c r="A137" s="92" t="s">
        <v>250</v>
      </c>
      <c r="B137" s="92" t="s">
        <v>222</v>
      </c>
      <c r="C137" s="92" t="s">
        <v>251</v>
      </c>
      <c r="D137" s="92" t="str">
        <f>+'Merluza del sur Artesanal XII'!B91</f>
        <v>PUNTA ARENAS</v>
      </c>
      <c r="E137" s="92" t="str">
        <f>+'Merluza del sur Artesanal XII'!D91</f>
        <v>BELL II</v>
      </c>
      <c r="F137" s="92" t="s">
        <v>200</v>
      </c>
      <c r="G137" s="92" t="s">
        <v>226</v>
      </c>
      <c r="H137" s="73">
        <f>+'Merluza del sur Artesanal XII'!F91</f>
        <v>13.571427999999999</v>
      </c>
      <c r="I137" s="73">
        <f>+'Merluza del sur Artesanal XII'!G91</f>
        <v>-13.571</v>
      </c>
      <c r="J137" s="73">
        <f>+'Merluza del sur Artesanal XII'!H91</f>
        <v>4.2799999999942884E-4</v>
      </c>
      <c r="K137" s="73">
        <f>+'Merluza del sur Artesanal XII'!I91</f>
        <v>0</v>
      </c>
      <c r="L137" s="73">
        <f>+'Merluza del sur Artesanal XII'!J91</f>
        <v>4.2799999999942884E-4</v>
      </c>
      <c r="M137" s="93">
        <f>+'Merluza del sur Artesanal XII'!K91</f>
        <v>0</v>
      </c>
      <c r="N137" s="94" t="str">
        <f>+'Merluza del sur Artesanal XII'!L91</f>
        <v>-</v>
      </c>
      <c r="O137" s="94">
        <f>'Resumen Cuota Global'!$B$4</f>
        <v>45005</v>
      </c>
      <c r="P137" s="92">
        <v>2023</v>
      </c>
      <c r="Q137" s="92"/>
    </row>
    <row r="138" spans="1:17">
      <c r="A138" s="92" t="s">
        <v>250</v>
      </c>
      <c r="B138" s="92" t="s">
        <v>222</v>
      </c>
      <c r="C138" s="92" t="s">
        <v>251</v>
      </c>
      <c r="D138" s="92" t="str">
        <f>+'Merluza del sur Artesanal XII'!B92</f>
        <v>PUNTA ARENAS</v>
      </c>
      <c r="E138" s="92" t="str">
        <f>+'Merluza del sur Artesanal XII'!D92</f>
        <v>BERNARDITA I</v>
      </c>
      <c r="F138" s="92" t="s">
        <v>200</v>
      </c>
      <c r="G138" s="92" t="s">
        <v>226</v>
      </c>
      <c r="H138" s="73">
        <f>+'Merluza del sur Artesanal XII'!F92</f>
        <v>13.571427999999999</v>
      </c>
      <c r="I138" s="73">
        <f>+'Merluza del sur Artesanal XII'!G92</f>
        <v>-13.571</v>
      </c>
      <c r="J138" s="73">
        <f>+'Merluza del sur Artesanal XII'!H92</f>
        <v>4.2799999999942884E-4</v>
      </c>
      <c r="K138" s="73">
        <f>+'Merluza del sur Artesanal XII'!I92</f>
        <v>0</v>
      </c>
      <c r="L138" s="73">
        <f>+'Merluza del sur Artesanal XII'!J92</f>
        <v>4.2799999999942884E-4</v>
      </c>
      <c r="M138" s="93">
        <f>+'Merluza del sur Artesanal XII'!K92</f>
        <v>0</v>
      </c>
      <c r="N138" s="94" t="str">
        <f>+'Merluza del sur Artesanal XII'!L92</f>
        <v>-</v>
      </c>
      <c r="O138" s="94">
        <f>'Resumen Cuota Global'!$B$4</f>
        <v>45005</v>
      </c>
      <c r="P138" s="92">
        <v>2023</v>
      </c>
      <c r="Q138" s="92"/>
    </row>
    <row r="139" spans="1:17">
      <c r="A139" s="92" t="s">
        <v>250</v>
      </c>
      <c r="B139" s="92" t="s">
        <v>222</v>
      </c>
      <c r="C139" s="92" t="s">
        <v>251</v>
      </c>
      <c r="D139" s="92" t="str">
        <f>+'Merluza del sur Artesanal XII'!B93</f>
        <v>PUNTA ARENAS</v>
      </c>
      <c r="E139" s="92" t="str">
        <f>+'Merluza del sur Artesanal XII'!D93</f>
        <v>BORIS</v>
      </c>
      <c r="F139" s="92" t="s">
        <v>200</v>
      </c>
      <c r="G139" s="92" t="s">
        <v>226</v>
      </c>
      <c r="H139" s="73">
        <f>+'Merluza del sur Artesanal XII'!F93</f>
        <v>13.571427999999999</v>
      </c>
      <c r="I139" s="73">
        <f>+'Merluza del sur Artesanal XII'!G93</f>
        <v>-13.5</v>
      </c>
      <c r="J139" s="73">
        <f>+'Merluza del sur Artesanal XII'!H93</f>
        <v>7.1427999999999159E-2</v>
      </c>
      <c r="K139" s="73">
        <f>+'Merluza del sur Artesanal XII'!I93</f>
        <v>0</v>
      </c>
      <c r="L139" s="73">
        <f>+'Merluza del sur Artesanal XII'!J93</f>
        <v>7.1427999999999159E-2</v>
      </c>
      <c r="M139" s="93">
        <f>+'Merluza del sur Artesanal XII'!K93</f>
        <v>0</v>
      </c>
      <c r="N139" s="94" t="str">
        <f>+'Merluza del sur Artesanal XII'!L93</f>
        <v>-</v>
      </c>
      <c r="O139" s="94">
        <f>'Resumen Cuota Global'!$B$4</f>
        <v>45005</v>
      </c>
      <c r="P139" s="92">
        <v>2023</v>
      </c>
      <c r="Q139" s="92"/>
    </row>
    <row r="140" spans="1:17">
      <c r="A140" s="92" t="s">
        <v>250</v>
      </c>
      <c r="B140" s="92" t="s">
        <v>222</v>
      </c>
      <c r="C140" s="92" t="s">
        <v>251</v>
      </c>
      <c r="D140" s="92" t="str">
        <f>+'Merluza del sur Artesanal XII'!B94</f>
        <v>PUNTA ARENAS</v>
      </c>
      <c r="E140" s="92" t="str">
        <f>+'Merluza del sur Artesanal XII'!D94</f>
        <v>CARANCO</v>
      </c>
      <c r="F140" s="92" t="s">
        <v>200</v>
      </c>
      <c r="G140" s="92" t="s">
        <v>226</v>
      </c>
      <c r="H140" s="73">
        <f>+'Merluza del sur Artesanal XII'!F94</f>
        <v>13.571427999999999</v>
      </c>
      <c r="I140" s="73">
        <f>+'Merluza del sur Artesanal XII'!G94</f>
        <v>-13.571</v>
      </c>
      <c r="J140" s="73">
        <f>+'Merluza del sur Artesanal XII'!H94</f>
        <v>4.2799999999942884E-4</v>
      </c>
      <c r="K140" s="73">
        <f>+'Merluza del sur Artesanal XII'!I94</f>
        <v>0</v>
      </c>
      <c r="L140" s="73">
        <f>+'Merluza del sur Artesanal XII'!J94</f>
        <v>4.2799999999942884E-4</v>
      </c>
      <c r="M140" s="93">
        <f>+'Merluza del sur Artesanal XII'!K94</f>
        <v>0</v>
      </c>
      <c r="N140" s="94" t="str">
        <f>+'Merluza del sur Artesanal XII'!L94</f>
        <v>-</v>
      </c>
      <c r="O140" s="94">
        <f>'Resumen Cuota Global'!$B$4</f>
        <v>45005</v>
      </c>
      <c r="P140" s="92">
        <v>2023</v>
      </c>
      <c r="Q140" s="92"/>
    </row>
    <row r="141" spans="1:17">
      <c r="A141" s="92" t="s">
        <v>250</v>
      </c>
      <c r="B141" s="92" t="s">
        <v>222</v>
      </c>
      <c r="C141" s="92" t="s">
        <v>251</v>
      </c>
      <c r="D141" s="92" t="str">
        <f>+'Merluza del sur Artesanal XII'!B95</f>
        <v>PUNTA ARENAS</v>
      </c>
      <c r="E141" s="92" t="str">
        <f>+'Merluza del sur Artesanal XII'!D95</f>
        <v>CAUTIN</v>
      </c>
      <c r="F141" s="92" t="s">
        <v>200</v>
      </c>
      <c r="G141" s="92" t="s">
        <v>226</v>
      </c>
      <c r="H141" s="73">
        <f>+'Merluza del sur Artesanal XII'!F95</f>
        <v>13.571427999999999</v>
      </c>
      <c r="I141" s="73">
        <f>+'Merluza del sur Artesanal XII'!G95</f>
        <v>-13.571</v>
      </c>
      <c r="J141" s="73">
        <f>+'Merluza del sur Artesanal XII'!H95</f>
        <v>4.2799999999942884E-4</v>
      </c>
      <c r="K141" s="73">
        <f>+'Merluza del sur Artesanal XII'!I95</f>
        <v>0</v>
      </c>
      <c r="L141" s="73">
        <f>+'Merluza del sur Artesanal XII'!J95</f>
        <v>4.2799999999942884E-4</v>
      </c>
      <c r="M141" s="93">
        <f>+'Merluza del sur Artesanal XII'!K95</f>
        <v>0</v>
      </c>
      <c r="N141" s="94" t="str">
        <f>+'Merluza del sur Artesanal XII'!L95</f>
        <v>-</v>
      </c>
      <c r="O141" s="94">
        <f>'Resumen Cuota Global'!$B$4</f>
        <v>45005</v>
      </c>
      <c r="P141" s="92">
        <v>2023</v>
      </c>
      <c r="Q141" s="92"/>
    </row>
    <row r="142" spans="1:17">
      <c r="A142" s="92" t="s">
        <v>250</v>
      </c>
      <c r="B142" s="92" t="s">
        <v>222</v>
      </c>
      <c r="C142" s="92" t="s">
        <v>251</v>
      </c>
      <c r="D142" s="92" t="str">
        <f>+'Merluza del sur Artesanal XII'!B96</f>
        <v>PUNTA ARENAS</v>
      </c>
      <c r="E142" s="92" t="str">
        <f>+'Merluza del sur Artesanal XII'!D96</f>
        <v>CECILIA I</v>
      </c>
      <c r="F142" s="92" t="s">
        <v>200</v>
      </c>
      <c r="G142" s="92" t="s">
        <v>226</v>
      </c>
      <c r="H142" s="73">
        <f>+'Merluza del sur Artesanal XII'!F96</f>
        <v>13.571427999999999</v>
      </c>
      <c r="I142" s="73">
        <f>+'Merluza del sur Artesanal XII'!G96</f>
        <v>-13.571</v>
      </c>
      <c r="J142" s="73">
        <f>+'Merluza del sur Artesanal XII'!H96</f>
        <v>4.2799999999942884E-4</v>
      </c>
      <c r="K142" s="73">
        <f>+'Merluza del sur Artesanal XII'!I96</f>
        <v>0</v>
      </c>
      <c r="L142" s="73">
        <f>+'Merluza del sur Artesanal XII'!J96</f>
        <v>4.2799999999942884E-4</v>
      </c>
      <c r="M142" s="93">
        <f>+'Merluza del sur Artesanal XII'!K96</f>
        <v>0</v>
      </c>
      <c r="N142" s="94" t="str">
        <f>+'Merluza del sur Artesanal XII'!L96</f>
        <v>-</v>
      </c>
      <c r="O142" s="94">
        <f>'Resumen Cuota Global'!$B$4</f>
        <v>45005</v>
      </c>
      <c r="P142" s="92">
        <v>2023</v>
      </c>
      <c r="Q142" s="92"/>
    </row>
    <row r="143" spans="1:17">
      <c r="A143" s="92" t="s">
        <v>250</v>
      </c>
      <c r="B143" s="92" t="s">
        <v>222</v>
      </c>
      <c r="C143" s="92" t="s">
        <v>251</v>
      </c>
      <c r="D143" s="92" t="str">
        <f>+'Merluza del sur Artesanal XII'!B97</f>
        <v>PUNTA ARENAS</v>
      </c>
      <c r="E143" s="92" t="str">
        <f>+'Merluza del sur Artesanal XII'!D97</f>
        <v>CECILIA II</v>
      </c>
      <c r="F143" s="92" t="s">
        <v>200</v>
      </c>
      <c r="G143" s="92" t="s">
        <v>226</v>
      </c>
      <c r="H143" s="73">
        <f>+'Merluza del sur Artesanal XII'!F97</f>
        <v>13.571427999999999</v>
      </c>
      <c r="I143" s="73">
        <f>+'Merluza del sur Artesanal XII'!G97</f>
        <v>-13.571</v>
      </c>
      <c r="J143" s="73">
        <f>+'Merluza del sur Artesanal XII'!H97</f>
        <v>4.2799999999942884E-4</v>
      </c>
      <c r="K143" s="73">
        <f>+'Merluza del sur Artesanal XII'!I97</f>
        <v>0</v>
      </c>
      <c r="L143" s="73">
        <f>+'Merluza del sur Artesanal XII'!J97</f>
        <v>4.2799999999942884E-4</v>
      </c>
      <c r="M143" s="93">
        <f>+'Merluza del sur Artesanal XII'!K97</f>
        <v>0</v>
      </c>
      <c r="N143" s="94" t="str">
        <f>+'Merluza del sur Artesanal XII'!L97</f>
        <v>-</v>
      </c>
      <c r="O143" s="94">
        <f>'Resumen Cuota Global'!$B$4</f>
        <v>45005</v>
      </c>
      <c r="P143" s="92">
        <v>2023</v>
      </c>
      <c r="Q143" s="92"/>
    </row>
    <row r="144" spans="1:17">
      <c r="A144" s="92" t="s">
        <v>250</v>
      </c>
      <c r="B144" s="92" t="s">
        <v>222</v>
      </c>
      <c r="C144" s="92" t="s">
        <v>251</v>
      </c>
      <c r="D144" s="92" t="str">
        <f>+'Merluza del sur Artesanal XII'!B98</f>
        <v>PUNTA ARENAS</v>
      </c>
      <c r="E144" s="92" t="str">
        <f>+'Merluza del sur Artesanal XII'!D98</f>
        <v>CHINGAO II</v>
      </c>
      <c r="F144" s="92" t="s">
        <v>200</v>
      </c>
      <c r="G144" s="92" t="s">
        <v>226</v>
      </c>
      <c r="H144" s="73">
        <f>+'Merluza del sur Artesanal XII'!F98</f>
        <v>13.571427999999999</v>
      </c>
      <c r="I144" s="73">
        <f>+'Merluza del sur Artesanal XII'!G98</f>
        <v>-13.571</v>
      </c>
      <c r="J144" s="73">
        <f>+'Merluza del sur Artesanal XII'!H98</f>
        <v>4.2799999999942884E-4</v>
      </c>
      <c r="K144" s="73">
        <f>+'Merluza del sur Artesanal XII'!I98</f>
        <v>0</v>
      </c>
      <c r="L144" s="73">
        <f>+'Merluza del sur Artesanal XII'!J98</f>
        <v>4.2799999999942884E-4</v>
      </c>
      <c r="M144" s="93">
        <f>+'Merluza del sur Artesanal XII'!K98</f>
        <v>0</v>
      </c>
      <c r="N144" s="94" t="str">
        <f>+'Merluza del sur Artesanal XII'!L98</f>
        <v>-</v>
      </c>
      <c r="O144" s="94">
        <f>'Resumen Cuota Global'!$B$4</f>
        <v>45005</v>
      </c>
      <c r="P144" s="92">
        <v>2023</v>
      </c>
      <c r="Q144" s="92"/>
    </row>
    <row r="145" spans="1:17">
      <c r="A145" s="92" t="s">
        <v>250</v>
      </c>
      <c r="B145" s="92" t="s">
        <v>222</v>
      </c>
      <c r="C145" s="92" t="s">
        <v>251</v>
      </c>
      <c r="D145" s="92" t="str">
        <f>+'Merluza del sur Artesanal XII'!B99</f>
        <v>PUNTA ARENAS</v>
      </c>
      <c r="E145" s="92" t="str">
        <f>+'Merluza del sur Artesanal XII'!D99</f>
        <v>CHUKAKU</v>
      </c>
      <c r="F145" s="92" t="s">
        <v>200</v>
      </c>
      <c r="G145" s="92" t="s">
        <v>226</v>
      </c>
      <c r="H145" s="73">
        <f>+'Merluza del sur Artesanal XII'!F99</f>
        <v>13.571427999999999</v>
      </c>
      <c r="I145" s="73">
        <f>+'Merluza del sur Artesanal XII'!G99</f>
        <v>-13.571</v>
      </c>
      <c r="J145" s="73">
        <f>+'Merluza del sur Artesanal XII'!H99</f>
        <v>4.2799999999942884E-4</v>
      </c>
      <c r="K145" s="73">
        <f>+'Merluza del sur Artesanal XII'!I99</f>
        <v>0</v>
      </c>
      <c r="L145" s="73">
        <f>+'Merluza del sur Artesanal XII'!J99</f>
        <v>4.2799999999942884E-4</v>
      </c>
      <c r="M145" s="93">
        <f>+'Merluza del sur Artesanal XII'!K99</f>
        <v>0</v>
      </c>
      <c r="N145" s="94" t="str">
        <f>+'Merluza del sur Artesanal XII'!L99</f>
        <v>-</v>
      </c>
      <c r="O145" s="94">
        <f>'Resumen Cuota Global'!$B$4</f>
        <v>45005</v>
      </c>
      <c r="P145" s="92">
        <v>2023</v>
      </c>
      <c r="Q145" s="92"/>
    </row>
    <row r="146" spans="1:17">
      <c r="A146" s="92" t="s">
        <v>250</v>
      </c>
      <c r="B146" s="92" t="s">
        <v>222</v>
      </c>
      <c r="C146" s="92" t="s">
        <v>251</v>
      </c>
      <c r="D146" s="92" t="str">
        <f>+'Merluza del sur Artesanal XII'!B100</f>
        <v>PUNTA ARENAS</v>
      </c>
      <c r="E146" s="92" t="str">
        <f>+'Merluza del sur Artesanal XII'!D100</f>
        <v>CISNE III</v>
      </c>
      <c r="F146" s="92" t="s">
        <v>200</v>
      </c>
      <c r="G146" s="92" t="s">
        <v>226</v>
      </c>
      <c r="H146" s="73">
        <f>+'Merluza del sur Artesanal XII'!F100</f>
        <v>13.571427999999999</v>
      </c>
      <c r="I146" s="73">
        <f>+'Merluza del sur Artesanal XII'!G100</f>
        <v>-13.571</v>
      </c>
      <c r="J146" s="73">
        <f>+'Merluza del sur Artesanal XII'!H100</f>
        <v>4.2799999999942884E-4</v>
      </c>
      <c r="K146" s="73">
        <f>+'Merluza del sur Artesanal XII'!I100</f>
        <v>0</v>
      </c>
      <c r="L146" s="73">
        <f>+'Merluza del sur Artesanal XII'!J100</f>
        <v>4.2799999999942884E-4</v>
      </c>
      <c r="M146" s="93">
        <f>+'Merluza del sur Artesanal XII'!K100</f>
        <v>0</v>
      </c>
      <c r="N146" s="94" t="str">
        <f>+'Merluza del sur Artesanal XII'!L100</f>
        <v>-</v>
      </c>
      <c r="O146" s="94">
        <f>'Resumen Cuota Global'!$B$4</f>
        <v>45005</v>
      </c>
      <c r="P146" s="92">
        <v>2023</v>
      </c>
      <c r="Q146" s="92"/>
    </row>
    <row r="147" spans="1:17">
      <c r="A147" s="92" t="s">
        <v>250</v>
      </c>
      <c r="B147" s="92" t="s">
        <v>222</v>
      </c>
      <c r="C147" s="92" t="s">
        <v>251</v>
      </c>
      <c r="D147" s="92" t="str">
        <f>+'Merluza del sur Artesanal XII'!B101</f>
        <v>PUNTA ARENAS</v>
      </c>
      <c r="E147" s="92" t="str">
        <f>+'Merluza del sur Artesanal XII'!D101</f>
        <v>CLAUDIO I</v>
      </c>
      <c r="F147" s="92" t="s">
        <v>200</v>
      </c>
      <c r="G147" s="92" t="s">
        <v>226</v>
      </c>
      <c r="H147" s="73">
        <f>+'Merluza del sur Artesanal XII'!F101</f>
        <v>13.571427999999999</v>
      </c>
      <c r="I147" s="73">
        <f>+'Merluza del sur Artesanal XII'!G101</f>
        <v>-13.571</v>
      </c>
      <c r="J147" s="73">
        <f>+'Merluza del sur Artesanal XII'!H101</f>
        <v>4.2799999999942884E-4</v>
      </c>
      <c r="K147" s="73">
        <f>+'Merluza del sur Artesanal XII'!I101</f>
        <v>0</v>
      </c>
      <c r="L147" s="73">
        <f>+'Merluza del sur Artesanal XII'!J101</f>
        <v>4.2799999999942884E-4</v>
      </c>
      <c r="M147" s="93">
        <f>+'Merluza del sur Artesanal XII'!K101</f>
        <v>0</v>
      </c>
      <c r="N147" s="94" t="str">
        <f>+'Merluza del sur Artesanal XII'!L101</f>
        <v>-</v>
      </c>
      <c r="O147" s="94">
        <f>'Resumen Cuota Global'!$B$4</f>
        <v>45005</v>
      </c>
      <c r="P147" s="92">
        <v>2023</v>
      </c>
      <c r="Q147" s="92"/>
    </row>
    <row r="148" spans="1:17">
      <c r="A148" s="92" t="s">
        <v>250</v>
      </c>
      <c r="B148" s="92" t="s">
        <v>222</v>
      </c>
      <c r="C148" s="92" t="s">
        <v>251</v>
      </c>
      <c r="D148" s="92" t="str">
        <f>+'Merluza del sur Artesanal XII'!B102</f>
        <v>PUNTA ARENAS</v>
      </c>
      <c r="E148" s="92" t="str">
        <f>+'Merluza del sur Artesanal XII'!D102</f>
        <v>COBRA</v>
      </c>
      <c r="F148" s="92" t="s">
        <v>200</v>
      </c>
      <c r="G148" s="92" t="s">
        <v>226</v>
      </c>
      <c r="H148" s="73">
        <f>+'Merluza del sur Artesanal XII'!F102</f>
        <v>13.571427999999999</v>
      </c>
      <c r="I148" s="73">
        <f>+'Merluza del sur Artesanal XII'!G102</f>
        <v>-13.571</v>
      </c>
      <c r="J148" s="73">
        <f>+'Merluza del sur Artesanal XII'!H102</f>
        <v>4.2799999999942884E-4</v>
      </c>
      <c r="K148" s="73">
        <f>+'Merluza del sur Artesanal XII'!I102</f>
        <v>0</v>
      </c>
      <c r="L148" s="73">
        <f>+'Merluza del sur Artesanal XII'!J102</f>
        <v>4.2799999999942884E-4</v>
      </c>
      <c r="M148" s="93">
        <f>+'Merluza del sur Artesanal XII'!K102</f>
        <v>0</v>
      </c>
      <c r="N148" s="94" t="str">
        <f>+'Merluza del sur Artesanal XII'!L102</f>
        <v>-</v>
      </c>
      <c r="O148" s="94">
        <f>'Resumen Cuota Global'!$B$4</f>
        <v>45005</v>
      </c>
      <c r="P148" s="92">
        <v>2023</v>
      </c>
      <c r="Q148" s="92"/>
    </row>
    <row r="149" spans="1:17">
      <c r="A149" s="92" t="s">
        <v>250</v>
      </c>
      <c r="B149" s="92" t="s">
        <v>222</v>
      </c>
      <c r="C149" s="92" t="s">
        <v>251</v>
      </c>
      <c r="D149" s="92" t="str">
        <f>+'Merluza del sur Artesanal XII'!B103</f>
        <v>PUNTA ARENAS</v>
      </c>
      <c r="E149" s="92" t="str">
        <f>+'Merluza del sur Artesanal XII'!D103</f>
        <v>CORCOVADO II</v>
      </c>
      <c r="F149" s="92" t="s">
        <v>200</v>
      </c>
      <c r="G149" s="92" t="s">
        <v>226</v>
      </c>
      <c r="H149" s="73">
        <f>+'Merluza del sur Artesanal XII'!F103</f>
        <v>13.571427999999999</v>
      </c>
      <c r="I149" s="73">
        <f>+'Merluza del sur Artesanal XII'!G103</f>
        <v>-13.571</v>
      </c>
      <c r="J149" s="73">
        <f>+'Merluza del sur Artesanal XII'!H103</f>
        <v>4.2799999999942884E-4</v>
      </c>
      <c r="K149" s="73">
        <f>+'Merluza del sur Artesanal XII'!I103</f>
        <v>0</v>
      </c>
      <c r="L149" s="73">
        <f>+'Merluza del sur Artesanal XII'!J103</f>
        <v>4.2799999999942884E-4</v>
      </c>
      <c r="M149" s="93">
        <f>+'Merluza del sur Artesanal XII'!K103</f>
        <v>0</v>
      </c>
      <c r="N149" s="94" t="str">
        <f>+'Merluza del sur Artesanal XII'!L103</f>
        <v>-</v>
      </c>
      <c r="O149" s="94">
        <f>'Resumen Cuota Global'!$B$4</f>
        <v>45005</v>
      </c>
      <c r="P149" s="92">
        <v>2023</v>
      </c>
      <c r="Q149" s="92"/>
    </row>
    <row r="150" spans="1:17">
      <c r="A150" s="92" t="s">
        <v>250</v>
      </c>
      <c r="B150" s="92" t="s">
        <v>222</v>
      </c>
      <c r="C150" s="92" t="s">
        <v>251</v>
      </c>
      <c r="D150" s="92" t="str">
        <f>+'Merluza del sur Artesanal XII'!B104</f>
        <v>PUNTA ARENAS</v>
      </c>
      <c r="E150" s="92" t="str">
        <f>+'Merluza del sur Artesanal XII'!D104</f>
        <v>CORRAL</v>
      </c>
      <c r="F150" s="92" t="s">
        <v>200</v>
      </c>
      <c r="G150" s="92" t="s">
        <v>226</v>
      </c>
      <c r="H150" s="73">
        <f>+'Merluza del sur Artesanal XII'!F104</f>
        <v>13.571427999999999</v>
      </c>
      <c r="I150" s="73">
        <f>+'Merluza del sur Artesanal XII'!G104</f>
        <v>-13.571</v>
      </c>
      <c r="J150" s="73">
        <f>+'Merluza del sur Artesanal XII'!H104</f>
        <v>4.2799999999942884E-4</v>
      </c>
      <c r="K150" s="73">
        <f>+'Merluza del sur Artesanal XII'!I104</f>
        <v>0</v>
      </c>
      <c r="L150" s="73">
        <f>+'Merluza del sur Artesanal XII'!J104</f>
        <v>4.2799999999942884E-4</v>
      </c>
      <c r="M150" s="93">
        <f>+'Merluza del sur Artesanal XII'!K104</f>
        <v>0</v>
      </c>
      <c r="N150" s="94" t="str">
        <f>+'Merluza del sur Artesanal XII'!L104</f>
        <v>-</v>
      </c>
      <c r="O150" s="94">
        <f>'Resumen Cuota Global'!$B$4</f>
        <v>45005</v>
      </c>
      <c r="P150" s="92">
        <v>2023</v>
      </c>
      <c r="Q150" s="92"/>
    </row>
    <row r="151" spans="1:17">
      <c r="A151" s="92" t="s">
        <v>250</v>
      </c>
      <c r="B151" s="92" t="s">
        <v>222</v>
      </c>
      <c r="C151" s="92" t="s">
        <v>251</v>
      </c>
      <c r="D151" s="92" t="str">
        <f>+'Merluza del sur Artesanal XII'!B105</f>
        <v>PUNTA ARENAS</v>
      </c>
      <c r="E151" s="92" t="str">
        <f>+'Merluza del sur Artesanal XII'!D105</f>
        <v>CRISHNA I</v>
      </c>
      <c r="F151" s="92" t="s">
        <v>200</v>
      </c>
      <c r="G151" s="92" t="s">
        <v>226</v>
      </c>
      <c r="H151" s="73">
        <f>+'Merluza del sur Artesanal XII'!F105</f>
        <v>13.571427999999999</v>
      </c>
      <c r="I151" s="73">
        <f>+'Merluza del sur Artesanal XII'!G105</f>
        <v>-13.271000000000001</v>
      </c>
      <c r="J151" s="73">
        <f>+'Merluza del sur Artesanal XII'!H105</f>
        <v>0.30042799999999836</v>
      </c>
      <c r="K151" s="73">
        <f>+'Merluza del sur Artesanal XII'!I105</f>
        <v>0</v>
      </c>
      <c r="L151" s="73">
        <f>+'Merluza del sur Artesanal XII'!J105</f>
        <v>0.30042799999999836</v>
      </c>
      <c r="M151" s="93">
        <f>+'Merluza del sur Artesanal XII'!K105</f>
        <v>0</v>
      </c>
      <c r="N151" s="94" t="str">
        <f>+'Merluza del sur Artesanal XII'!L105</f>
        <v>-</v>
      </c>
      <c r="O151" s="94">
        <f>'Resumen Cuota Global'!$B$4</f>
        <v>45005</v>
      </c>
      <c r="P151" s="92">
        <v>2023</v>
      </c>
      <c r="Q151" s="92"/>
    </row>
    <row r="152" spans="1:17">
      <c r="A152" s="92" t="s">
        <v>250</v>
      </c>
      <c r="B152" s="92" t="s">
        <v>222</v>
      </c>
      <c r="C152" s="92" t="s">
        <v>251</v>
      </c>
      <c r="D152" s="92" t="str">
        <f>+'Merluza del sur Artesanal XII'!B106</f>
        <v>PUNTA ARENAS</v>
      </c>
      <c r="E152" s="92" t="str">
        <f>+'Merluza del sur Artesanal XII'!D106</f>
        <v>DAMAR II</v>
      </c>
      <c r="F152" s="92" t="s">
        <v>200</v>
      </c>
      <c r="G152" s="92" t="s">
        <v>226</v>
      </c>
      <c r="H152" s="73">
        <f>+'Merluza del sur Artesanal XII'!F106</f>
        <v>13.571427999999999</v>
      </c>
      <c r="I152" s="73">
        <f>+'Merluza del sur Artesanal XII'!G106</f>
        <v>-13.571</v>
      </c>
      <c r="J152" s="73">
        <f>+'Merluza del sur Artesanal XII'!H106</f>
        <v>4.2799999999942884E-4</v>
      </c>
      <c r="K152" s="73">
        <f>+'Merluza del sur Artesanal XII'!I106</f>
        <v>0</v>
      </c>
      <c r="L152" s="73">
        <f>+'Merluza del sur Artesanal XII'!J106</f>
        <v>4.2799999999942884E-4</v>
      </c>
      <c r="M152" s="93">
        <f>+'Merluza del sur Artesanal XII'!K106</f>
        <v>0</v>
      </c>
      <c r="N152" s="94" t="str">
        <f>+'Merluza del sur Artesanal XII'!L106</f>
        <v>-</v>
      </c>
      <c r="O152" s="94">
        <f>'Resumen Cuota Global'!$B$4</f>
        <v>45005</v>
      </c>
      <c r="P152" s="92">
        <v>2023</v>
      </c>
      <c r="Q152" s="92"/>
    </row>
    <row r="153" spans="1:17">
      <c r="A153" s="92" t="s">
        <v>250</v>
      </c>
      <c r="B153" s="92" t="s">
        <v>222</v>
      </c>
      <c r="C153" s="92" t="s">
        <v>251</v>
      </c>
      <c r="D153" s="92" t="str">
        <f>+'Merluza del sur Artesanal XII'!B107</f>
        <v>PUNTA ARENAS</v>
      </c>
      <c r="E153" s="92" t="str">
        <f>+'Merluza del sur Artesanal XII'!D107</f>
        <v>DANIELA IV</v>
      </c>
      <c r="F153" s="92" t="s">
        <v>200</v>
      </c>
      <c r="G153" s="92" t="s">
        <v>226</v>
      </c>
      <c r="H153" s="73">
        <f>+'Merluza del sur Artesanal XII'!F107</f>
        <v>13.571427999999999</v>
      </c>
      <c r="I153" s="73">
        <f>+'Merluza del sur Artesanal XII'!G107</f>
        <v>-13.571</v>
      </c>
      <c r="J153" s="73">
        <f>+'Merluza del sur Artesanal XII'!H107</f>
        <v>4.2799999999942884E-4</v>
      </c>
      <c r="K153" s="73">
        <f>+'Merluza del sur Artesanal XII'!I107</f>
        <v>0</v>
      </c>
      <c r="L153" s="73">
        <f>+'Merluza del sur Artesanal XII'!J107</f>
        <v>4.2799999999942884E-4</v>
      </c>
      <c r="M153" s="93">
        <f>+'Merluza del sur Artesanal XII'!K107</f>
        <v>0</v>
      </c>
      <c r="N153" s="94" t="str">
        <f>+'Merluza del sur Artesanal XII'!L107</f>
        <v>-</v>
      </c>
      <c r="O153" s="94">
        <f>'Resumen Cuota Global'!$B$4</f>
        <v>45005</v>
      </c>
      <c r="P153" s="92">
        <v>2023</v>
      </c>
      <c r="Q153" s="92"/>
    </row>
    <row r="154" spans="1:17">
      <c r="A154" s="92" t="s">
        <v>250</v>
      </c>
      <c r="B154" s="92" t="s">
        <v>222</v>
      </c>
      <c r="C154" s="92" t="s">
        <v>251</v>
      </c>
      <c r="D154" s="92" t="str">
        <f>+'Merluza del sur Artesanal XII'!B108</f>
        <v>PUNTA ARENAS</v>
      </c>
      <c r="E154" s="92" t="str">
        <f>+'Merluza del sur Artesanal XII'!D108</f>
        <v>IGNACIO I</v>
      </c>
      <c r="F154" s="92" t="s">
        <v>200</v>
      </c>
      <c r="G154" s="92" t="s">
        <v>226</v>
      </c>
      <c r="H154" s="73">
        <f>+'Merluza del sur Artesanal XII'!F108</f>
        <v>13.571427999999999</v>
      </c>
      <c r="I154" s="73">
        <f>+'Merluza del sur Artesanal XII'!G108</f>
        <v>-13.571</v>
      </c>
      <c r="J154" s="73">
        <f>+'Merluza del sur Artesanal XII'!H108</f>
        <v>4.2799999999942884E-4</v>
      </c>
      <c r="K154" s="73">
        <f>+'Merluza del sur Artesanal XII'!I108</f>
        <v>0</v>
      </c>
      <c r="L154" s="73">
        <f>+'Merluza del sur Artesanal XII'!J108</f>
        <v>4.2799999999942884E-4</v>
      </c>
      <c r="M154" s="93">
        <f>+'Merluza del sur Artesanal XII'!K108</f>
        <v>0</v>
      </c>
      <c r="N154" s="94" t="str">
        <f>+'Merluza del sur Artesanal XII'!L108</f>
        <v>-</v>
      </c>
      <c r="O154" s="94">
        <f>'Resumen Cuota Global'!$B$4</f>
        <v>45005</v>
      </c>
      <c r="P154" s="92">
        <v>2023</v>
      </c>
      <c r="Q154" s="92"/>
    </row>
    <row r="155" spans="1:17">
      <c r="A155" s="92" t="s">
        <v>250</v>
      </c>
      <c r="B155" s="92" t="s">
        <v>222</v>
      </c>
      <c r="C155" s="92" t="s">
        <v>251</v>
      </c>
      <c r="D155" s="92" t="str">
        <f>+'Merluza del sur Artesanal XII'!B109</f>
        <v>PUNTA ARENAS</v>
      </c>
      <c r="E155" s="92" t="str">
        <f>+'Merluza del sur Artesanal XII'!D109</f>
        <v>EL BACAN</v>
      </c>
      <c r="F155" s="92" t="s">
        <v>200</v>
      </c>
      <c r="G155" s="92" t="s">
        <v>226</v>
      </c>
      <c r="H155" s="73">
        <f>+'Merluza del sur Artesanal XII'!F109</f>
        <v>13.571427999999999</v>
      </c>
      <c r="I155" s="73">
        <f>+'Merluza del sur Artesanal XII'!G109</f>
        <v>-13.571</v>
      </c>
      <c r="J155" s="73">
        <f>+'Merluza del sur Artesanal XII'!H109</f>
        <v>4.2799999999942884E-4</v>
      </c>
      <c r="K155" s="73">
        <f>+'Merluza del sur Artesanal XII'!I109</f>
        <v>0</v>
      </c>
      <c r="L155" s="73">
        <f>+'Merluza del sur Artesanal XII'!J109</f>
        <v>4.2799999999942884E-4</v>
      </c>
      <c r="M155" s="93">
        <f>+'Merluza del sur Artesanal XII'!K109</f>
        <v>0</v>
      </c>
      <c r="N155" s="94" t="str">
        <f>+'Merluza del sur Artesanal XII'!L109</f>
        <v>-</v>
      </c>
      <c r="O155" s="94">
        <f>'Resumen Cuota Global'!$B$4</f>
        <v>45005</v>
      </c>
      <c r="P155" s="92">
        <v>2023</v>
      </c>
      <c r="Q155" s="92"/>
    </row>
    <row r="156" spans="1:17">
      <c r="A156" s="92" t="s">
        <v>250</v>
      </c>
      <c r="B156" s="92" t="s">
        <v>222</v>
      </c>
      <c r="C156" s="92" t="s">
        <v>251</v>
      </c>
      <c r="D156" s="92" t="str">
        <f>+'Merluza del sur Artesanal XII'!B110</f>
        <v>PUNTA ARENAS</v>
      </c>
      <c r="E156" s="92" t="str">
        <f>+'Merluza del sur Artesanal XII'!D110</f>
        <v>El TATA</v>
      </c>
      <c r="F156" s="92" t="s">
        <v>200</v>
      </c>
      <c r="G156" s="92" t="s">
        <v>226</v>
      </c>
      <c r="H156" s="73">
        <f>+'Merluza del sur Artesanal XII'!F110</f>
        <v>13.571427999999999</v>
      </c>
      <c r="I156" s="73">
        <f>+'Merluza del sur Artesanal XII'!G110</f>
        <v>-13.571</v>
      </c>
      <c r="J156" s="73">
        <f>+'Merluza del sur Artesanal XII'!H110</f>
        <v>4.2799999999942884E-4</v>
      </c>
      <c r="K156" s="73">
        <f>+'Merluza del sur Artesanal XII'!I110</f>
        <v>0</v>
      </c>
      <c r="L156" s="73">
        <f>+'Merluza del sur Artesanal XII'!J110</f>
        <v>4.2799999999942884E-4</v>
      </c>
      <c r="M156" s="93">
        <f>+'Merluza del sur Artesanal XII'!K110</f>
        <v>0</v>
      </c>
      <c r="N156" s="94" t="str">
        <f>+'Merluza del sur Artesanal XII'!L110</f>
        <v>-</v>
      </c>
      <c r="O156" s="94">
        <f>'Resumen Cuota Global'!$B$4</f>
        <v>45005</v>
      </c>
      <c r="P156" s="92">
        <v>2023</v>
      </c>
      <c r="Q156" s="92"/>
    </row>
    <row r="157" spans="1:17">
      <c r="A157" s="92" t="s">
        <v>250</v>
      </c>
      <c r="B157" s="92" t="s">
        <v>222</v>
      </c>
      <c r="C157" s="92" t="s">
        <v>251</v>
      </c>
      <c r="D157" s="92" t="str">
        <f>+'Merluza del sur Artesanal XII'!B111</f>
        <v>PUNTA ARENAS</v>
      </c>
      <c r="E157" s="92" t="str">
        <f>+'Merluza del sur Artesanal XII'!D111</f>
        <v>EMMANUEL</v>
      </c>
      <c r="F157" s="92" t="s">
        <v>200</v>
      </c>
      <c r="G157" s="92" t="s">
        <v>226</v>
      </c>
      <c r="H157" s="73">
        <f>+'Merluza del sur Artesanal XII'!F111</f>
        <v>13.571427999999999</v>
      </c>
      <c r="I157" s="73">
        <f>+'Merluza del sur Artesanal XII'!G111</f>
        <v>-13.571</v>
      </c>
      <c r="J157" s="73">
        <f>+'Merluza del sur Artesanal XII'!H111</f>
        <v>4.2799999999942884E-4</v>
      </c>
      <c r="K157" s="73">
        <f>+'Merluza del sur Artesanal XII'!I111</f>
        <v>0</v>
      </c>
      <c r="L157" s="73">
        <f>+'Merluza del sur Artesanal XII'!J111</f>
        <v>4.2799999999942884E-4</v>
      </c>
      <c r="M157" s="93">
        <f>+'Merluza del sur Artesanal XII'!K111</f>
        <v>0</v>
      </c>
      <c r="N157" s="94" t="str">
        <f>+'Merluza del sur Artesanal XII'!L111</f>
        <v>-</v>
      </c>
      <c r="O157" s="94">
        <f>'Resumen Cuota Global'!$B$4</f>
        <v>45005</v>
      </c>
      <c r="P157" s="92">
        <v>2023</v>
      </c>
      <c r="Q157" s="92"/>
    </row>
    <row r="158" spans="1:17">
      <c r="A158" s="92" t="s">
        <v>250</v>
      </c>
      <c r="B158" s="92" t="s">
        <v>222</v>
      </c>
      <c r="C158" s="92" t="s">
        <v>251</v>
      </c>
      <c r="D158" s="92" t="str">
        <f>+'Merluza del sur Artesanal XII'!B112</f>
        <v>PUNTA ARENAS</v>
      </c>
      <c r="E158" s="92" t="str">
        <f>+'Merluza del sur Artesanal XII'!D112</f>
        <v>GEMINIS</v>
      </c>
      <c r="F158" s="92" t="s">
        <v>200</v>
      </c>
      <c r="G158" s="92" t="s">
        <v>226</v>
      </c>
      <c r="H158" s="73">
        <f>+'Merluza del sur Artesanal XII'!F112</f>
        <v>13.571427999999999</v>
      </c>
      <c r="I158" s="73">
        <f>+'Merluza del sur Artesanal XII'!G112</f>
        <v>-13.571</v>
      </c>
      <c r="J158" s="73">
        <f>+'Merluza del sur Artesanal XII'!H112</f>
        <v>4.2799999999942884E-4</v>
      </c>
      <c r="K158" s="73">
        <f>+'Merluza del sur Artesanal XII'!I112</f>
        <v>0</v>
      </c>
      <c r="L158" s="73">
        <f>+'Merluza del sur Artesanal XII'!J112</f>
        <v>4.2799999999942884E-4</v>
      </c>
      <c r="M158" s="93">
        <f>+'Merluza del sur Artesanal XII'!K112</f>
        <v>0</v>
      </c>
      <c r="N158" s="94" t="str">
        <f>+'Merluza del sur Artesanal XII'!L112</f>
        <v>-</v>
      </c>
      <c r="O158" s="94">
        <f>'Resumen Cuota Global'!$B$4</f>
        <v>45005</v>
      </c>
      <c r="P158" s="92">
        <v>2023</v>
      </c>
      <c r="Q158" s="92"/>
    </row>
    <row r="159" spans="1:17">
      <c r="A159" s="92" t="s">
        <v>250</v>
      </c>
      <c r="B159" s="92" t="s">
        <v>222</v>
      </c>
      <c r="C159" s="92" t="s">
        <v>251</v>
      </c>
      <c r="D159" s="92" t="str">
        <f>+'Merluza del sur Artesanal XII'!B113</f>
        <v>PUNTA ARENAS</v>
      </c>
      <c r="E159" s="92" t="str">
        <f>+'Merluza del sur Artesanal XII'!D113</f>
        <v>HIMALAYA</v>
      </c>
      <c r="F159" s="92" t="s">
        <v>200</v>
      </c>
      <c r="G159" s="92" t="s">
        <v>226</v>
      </c>
      <c r="H159" s="73">
        <f>+'Merluza del sur Artesanal XII'!F113</f>
        <v>13.571427999999999</v>
      </c>
      <c r="I159" s="73">
        <f>+'Merluza del sur Artesanal XII'!G113</f>
        <v>-13.321</v>
      </c>
      <c r="J159" s="73">
        <f>+'Merluza del sur Artesanal XII'!H113</f>
        <v>0.25042799999999943</v>
      </c>
      <c r="K159" s="73">
        <f>+'Merluza del sur Artesanal XII'!I113</f>
        <v>0</v>
      </c>
      <c r="L159" s="73">
        <f>+'Merluza del sur Artesanal XII'!J113</f>
        <v>0.25042799999999943</v>
      </c>
      <c r="M159" s="93">
        <f>+'Merluza del sur Artesanal XII'!K113</f>
        <v>0</v>
      </c>
      <c r="N159" s="94" t="str">
        <f>+'Merluza del sur Artesanal XII'!L113</f>
        <v>-</v>
      </c>
      <c r="O159" s="94">
        <f>'Resumen Cuota Global'!$B$4</f>
        <v>45005</v>
      </c>
      <c r="P159" s="92">
        <v>2023</v>
      </c>
      <c r="Q159" s="92"/>
    </row>
    <row r="160" spans="1:17">
      <c r="A160" s="92" t="s">
        <v>250</v>
      </c>
      <c r="B160" s="92" t="s">
        <v>222</v>
      </c>
      <c r="C160" s="92" t="s">
        <v>251</v>
      </c>
      <c r="D160" s="92" t="str">
        <f>+'Merluza del sur Artesanal XII'!B114</f>
        <v>PUNTA ARENAS</v>
      </c>
      <c r="E160" s="92" t="str">
        <f>+'Merluza del sur Artesanal XII'!D114</f>
        <v>HURACAN II</v>
      </c>
      <c r="F160" s="92" t="s">
        <v>200</v>
      </c>
      <c r="G160" s="92" t="s">
        <v>226</v>
      </c>
      <c r="H160" s="73">
        <f>+'Merluza del sur Artesanal XII'!F114</f>
        <v>13.571427999999999</v>
      </c>
      <c r="I160" s="73">
        <f>+'Merluza del sur Artesanal XII'!G114</f>
        <v>-13.571</v>
      </c>
      <c r="J160" s="73">
        <f>+'Merluza del sur Artesanal XII'!H114</f>
        <v>4.2799999999942884E-4</v>
      </c>
      <c r="K160" s="73">
        <f>+'Merluza del sur Artesanal XII'!I114</f>
        <v>0</v>
      </c>
      <c r="L160" s="73">
        <f>+'Merluza del sur Artesanal XII'!J114</f>
        <v>4.2799999999942884E-4</v>
      </c>
      <c r="M160" s="93">
        <f>+'Merluza del sur Artesanal XII'!K114</f>
        <v>0</v>
      </c>
      <c r="N160" s="94" t="str">
        <f>+'Merluza del sur Artesanal XII'!L114</f>
        <v>-</v>
      </c>
      <c r="O160" s="94">
        <f>'Resumen Cuota Global'!$B$4</f>
        <v>45005</v>
      </c>
      <c r="P160" s="92">
        <v>2023</v>
      </c>
      <c r="Q160" s="92"/>
    </row>
    <row r="161" spans="1:17">
      <c r="A161" s="92" t="s">
        <v>250</v>
      </c>
      <c r="B161" s="92" t="s">
        <v>222</v>
      </c>
      <c r="C161" s="92" t="s">
        <v>251</v>
      </c>
      <c r="D161" s="92" t="str">
        <f>+'Merluza del sur Artesanal XII'!B115</f>
        <v>PUNTA ARENAS</v>
      </c>
      <c r="E161" s="92" t="str">
        <f>+'Merluza del sur Artesanal XII'!D115</f>
        <v>ISRAEL</v>
      </c>
      <c r="F161" s="92" t="s">
        <v>200</v>
      </c>
      <c r="G161" s="92" t="s">
        <v>226</v>
      </c>
      <c r="H161" s="73">
        <f>+'Merluza del sur Artesanal XII'!F115</f>
        <v>13.571427999999999</v>
      </c>
      <c r="I161" s="73">
        <f>+'Merluza del sur Artesanal XII'!G115</f>
        <v>-13.571</v>
      </c>
      <c r="J161" s="73">
        <f>+'Merluza del sur Artesanal XII'!H115</f>
        <v>4.2799999999942884E-4</v>
      </c>
      <c r="K161" s="73">
        <f>+'Merluza del sur Artesanal XII'!I115</f>
        <v>0</v>
      </c>
      <c r="L161" s="73">
        <f>+'Merluza del sur Artesanal XII'!J115</f>
        <v>4.2799999999942884E-4</v>
      </c>
      <c r="M161" s="93">
        <f>+'Merluza del sur Artesanal XII'!K115</f>
        <v>0</v>
      </c>
      <c r="N161" s="94" t="str">
        <f>+'Merluza del sur Artesanal XII'!L115</f>
        <v>-</v>
      </c>
      <c r="O161" s="94">
        <f>'Resumen Cuota Global'!$B$4</f>
        <v>45005</v>
      </c>
      <c r="P161" s="92">
        <v>2023</v>
      </c>
      <c r="Q161" s="92"/>
    </row>
    <row r="162" spans="1:17">
      <c r="A162" s="92" t="s">
        <v>250</v>
      </c>
      <c r="B162" s="92" t="s">
        <v>222</v>
      </c>
      <c r="C162" s="92" t="s">
        <v>251</v>
      </c>
      <c r="D162" s="92" t="str">
        <f>+'Merluza del sur Artesanal XII'!B116</f>
        <v>PUNTA ARENAS</v>
      </c>
      <c r="E162" s="92" t="str">
        <f>+'Merluza del sur Artesanal XII'!D116</f>
        <v>JADU</v>
      </c>
      <c r="F162" s="92" t="s">
        <v>200</v>
      </c>
      <c r="G162" s="92" t="s">
        <v>226</v>
      </c>
      <c r="H162" s="73">
        <f>+'Merluza del sur Artesanal XII'!F116</f>
        <v>13.571427999999999</v>
      </c>
      <c r="I162" s="73">
        <f>+'Merluza del sur Artesanal XII'!G116</f>
        <v>-13.571</v>
      </c>
      <c r="J162" s="73">
        <f>+'Merluza del sur Artesanal XII'!H116</f>
        <v>4.2799999999942884E-4</v>
      </c>
      <c r="K162" s="73">
        <f>+'Merluza del sur Artesanal XII'!I116</f>
        <v>0</v>
      </c>
      <c r="L162" s="73">
        <f>+'Merluza del sur Artesanal XII'!J116</f>
        <v>4.2799999999942884E-4</v>
      </c>
      <c r="M162" s="93">
        <f>+'Merluza del sur Artesanal XII'!K116</f>
        <v>0</v>
      </c>
      <c r="N162" s="94" t="str">
        <f>+'Merluza del sur Artesanal XII'!L116</f>
        <v>-</v>
      </c>
      <c r="O162" s="94">
        <f>'Resumen Cuota Global'!$B$4</f>
        <v>45005</v>
      </c>
      <c r="P162" s="92">
        <v>2023</v>
      </c>
      <c r="Q162" s="92"/>
    </row>
    <row r="163" spans="1:17">
      <c r="A163" s="92" t="s">
        <v>250</v>
      </c>
      <c r="B163" s="92" t="s">
        <v>222</v>
      </c>
      <c r="C163" s="92" t="s">
        <v>251</v>
      </c>
      <c r="D163" s="92" t="str">
        <f>+'Merluza del sur Artesanal XII'!B117</f>
        <v>PUNTA ARENAS</v>
      </c>
      <c r="E163" s="92" t="str">
        <f>+'Merluza del sur Artesanal XII'!D117</f>
        <v>JESUS MARÍA</v>
      </c>
      <c r="F163" s="92" t="s">
        <v>200</v>
      </c>
      <c r="G163" s="92" t="s">
        <v>226</v>
      </c>
      <c r="H163" s="73">
        <f>+'Merluza del sur Artesanal XII'!F117</f>
        <v>13.571427999999999</v>
      </c>
      <c r="I163" s="73">
        <f>+'Merluza del sur Artesanal XII'!G117</f>
        <v>-13.571</v>
      </c>
      <c r="J163" s="73">
        <f>+'Merluza del sur Artesanal XII'!H117</f>
        <v>4.2799999999942884E-4</v>
      </c>
      <c r="K163" s="73">
        <f>+'Merluza del sur Artesanal XII'!I117</f>
        <v>0</v>
      </c>
      <c r="L163" s="73">
        <f>+'Merluza del sur Artesanal XII'!J117</f>
        <v>4.2799999999942884E-4</v>
      </c>
      <c r="M163" s="93">
        <f>+'Merluza del sur Artesanal XII'!K117</f>
        <v>0</v>
      </c>
      <c r="N163" s="94" t="str">
        <f>+'Merluza del sur Artesanal XII'!L117</f>
        <v>-</v>
      </c>
      <c r="O163" s="94">
        <f>'Resumen Cuota Global'!$B$4</f>
        <v>45005</v>
      </c>
      <c r="P163" s="92">
        <v>2023</v>
      </c>
      <c r="Q163" s="92"/>
    </row>
    <row r="164" spans="1:17">
      <c r="A164" s="92" t="s">
        <v>250</v>
      </c>
      <c r="B164" s="92" t="s">
        <v>222</v>
      </c>
      <c r="C164" s="92" t="s">
        <v>251</v>
      </c>
      <c r="D164" s="92" t="str">
        <f>+'Merluza del sur Artesanal XII'!B118</f>
        <v>PUNTA ARENAS</v>
      </c>
      <c r="E164" s="92" t="str">
        <f>+'Merluza del sur Artesanal XII'!D118</f>
        <v>KAHORY</v>
      </c>
      <c r="F164" s="92" t="s">
        <v>200</v>
      </c>
      <c r="G164" s="92" t="s">
        <v>226</v>
      </c>
      <c r="H164" s="73">
        <f>+'Merluza del sur Artesanal XII'!F118</f>
        <v>13.571427999999999</v>
      </c>
      <c r="I164" s="73">
        <f>+'Merluza del sur Artesanal XII'!G118</f>
        <v>-13.571</v>
      </c>
      <c r="J164" s="73">
        <f>+'Merluza del sur Artesanal XII'!H118</f>
        <v>4.2799999999942884E-4</v>
      </c>
      <c r="K164" s="73">
        <f>+'Merluza del sur Artesanal XII'!I118</f>
        <v>0</v>
      </c>
      <c r="L164" s="73">
        <f>+'Merluza del sur Artesanal XII'!J118</f>
        <v>4.2799999999942884E-4</v>
      </c>
      <c r="M164" s="93">
        <f>+'Merluza del sur Artesanal XII'!K118</f>
        <v>0</v>
      </c>
      <c r="N164" s="94" t="str">
        <f>+'Merluza del sur Artesanal XII'!L118</f>
        <v>-</v>
      </c>
      <c r="O164" s="94">
        <f>'Resumen Cuota Global'!$B$4</f>
        <v>45005</v>
      </c>
      <c r="P164" s="92">
        <v>2023</v>
      </c>
      <c r="Q164" s="92"/>
    </row>
    <row r="165" spans="1:17">
      <c r="A165" s="92" t="s">
        <v>250</v>
      </c>
      <c r="B165" s="92" t="s">
        <v>222</v>
      </c>
      <c r="C165" s="92" t="s">
        <v>251</v>
      </c>
      <c r="D165" s="92" t="str">
        <f>+'Merluza del sur Artesanal XII'!B119</f>
        <v>PUNTA ARENAS</v>
      </c>
      <c r="E165" s="92" t="str">
        <f>+'Merluza del sur Artesanal XII'!D119</f>
        <v>LA FORTUNA</v>
      </c>
      <c r="F165" s="92" t="s">
        <v>200</v>
      </c>
      <c r="G165" s="92" t="s">
        <v>226</v>
      </c>
      <c r="H165" s="73">
        <f>+'Merluza del sur Artesanal XII'!F119</f>
        <v>13.571427999999999</v>
      </c>
      <c r="I165" s="73">
        <f>+'Merluza del sur Artesanal XII'!G119</f>
        <v>-13.571</v>
      </c>
      <c r="J165" s="73">
        <f>+'Merluza del sur Artesanal XII'!H119</f>
        <v>4.2799999999942884E-4</v>
      </c>
      <c r="K165" s="73">
        <f>+'Merluza del sur Artesanal XII'!I119</f>
        <v>0</v>
      </c>
      <c r="L165" s="73">
        <f>+'Merluza del sur Artesanal XII'!J119</f>
        <v>4.2799999999942884E-4</v>
      </c>
      <c r="M165" s="93">
        <f>+'Merluza del sur Artesanal XII'!K119</f>
        <v>0</v>
      </c>
      <c r="N165" s="94" t="str">
        <f>+'Merluza del sur Artesanal XII'!L119</f>
        <v>-</v>
      </c>
      <c r="O165" s="94">
        <f>'Resumen Cuota Global'!$B$4</f>
        <v>45005</v>
      </c>
      <c r="P165" s="92">
        <v>2023</v>
      </c>
      <c r="Q165" s="92"/>
    </row>
    <row r="166" spans="1:17">
      <c r="A166" s="92" t="s">
        <v>250</v>
      </c>
      <c r="B166" s="92" t="s">
        <v>222</v>
      </c>
      <c r="C166" s="92" t="s">
        <v>251</v>
      </c>
      <c r="D166" s="92" t="str">
        <f>+'Merluza del sur Artesanal XII'!B120</f>
        <v>PUNTA ARENAS</v>
      </c>
      <c r="E166" s="92" t="str">
        <f>+'Merluza del sur Artesanal XII'!D120</f>
        <v>LA KARLITA</v>
      </c>
      <c r="F166" s="92" t="s">
        <v>200</v>
      </c>
      <c r="G166" s="92" t="s">
        <v>226</v>
      </c>
      <c r="H166" s="73">
        <f>+'Merluza del sur Artesanal XII'!F120</f>
        <v>13.571427999999999</v>
      </c>
      <c r="I166" s="73">
        <f>+'Merluza del sur Artesanal XII'!G120</f>
        <v>-13.571</v>
      </c>
      <c r="J166" s="73">
        <f>+'Merluza del sur Artesanal XII'!H120</f>
        <v>4.2799999999942884E-4</v>
      </c>
      <c r="K166" s="73">
        <f>+'Merluza del sur Artesanal XII'!I120</f>
        <v>0</v>
      </c>
      <c r="L166" s="73">
        <f>+'Merluza del sur Artesanal XII'!J120</f>
        <v>4.2799999999942884E-4</v>
      </c>
      <c r="M166" s="93">
        <f>+'Merluza del sur Artesanal XII'!K120</f>
        <v>0</v>
      </c>
      <c r="N166" s="94" t="str">
        <f>+'Merluza del sur Artesanal XII'!L120</f>
        <v>-</v>
      </c>
      <c r="O166" s="94">
        <f>'Resumen Cuota Global'!$B$4</f>
        <v>45005</v>
      </c>
      <c r="P166" s="92">
        <v>2023</v>
      </c>
      <c r="Q166" s="92"/>
    </row>
    <row r="167" spans="1:17">
      <c r="A167" s="92" t="s">
        <v>250</v>
      </c>
      <c r="B167" s="92" t="s">
        <v>222</v>
      </c>
      <c r="C167" s="92" t="s">
        <v>251</v>
      </c>
      <c r="D167" s="92" t="str">
        <f>+'Merluza del sur Artesanal XII'!B121</f>
        <v>PUNTA ARENAS</v>
      </c>
      <c r="E167" s="92" t="str">
        <f>+'Merluza del sur Artesanal XII'!D121</f>
        <v>LONCOYEN</v>
      </c>
      <c r="F167" s="92" t="s">
        <v>200</v>
      </c>
      <c r="G167" s="92" t="s">
        <v>226</v>
      </c>
      <c r="H167" s="73">
        <f>+'Merluza del sur Artesanal XII'!F121</f>
        <v>13.571427999999999</v>
      </c>
      <c r="I167" s="73">
        <f>+'Merluza del sur Artesanal XII'!G121</f>
        <v>-13.571</v>
      </c>
      <c r="J167" s="73">
        <f>+'Merluza del sur Artesanal XII'!H121</f>
        <v>4.2799999999942884E-4</v>
      </c>
      <c r="K167" s="73">
        <f>+'Merluza del sur Artesanal XII'!I121</f>
        <v>0</v>
      </c>
      <c r="L167" s="73">
        <f>+'Merluza del sur Artesanal XII'!J121</f>
        <v>4.2799999999942884E-4</v>
      </c>
      <c r="M167" s="93">
        <f>+'Merluza del sur Artesanal XII'!K121</f>
        <v>0</v>
      </c>
      <c r="N167" s="94" t="str">
        <f>+'Merluza del sur Artesanal XII'!L121</f>
        <v>-</v>
      </c>
      <c r="O167" s="94">
        <f>'Resumen Cuota Global'!$B$4</f>
        <v>45005</v>
      </c>
      <c r="P167" s="92">
        <v>2023</v>
      </c>
      <c r="Q167" s="92"/>
    </row>
    <row r="168" spans="1:17">
      <c r="A168" s="92" t="s">
        <v>250</v>
      </c>
      <c r="B168" s="92" t="s">
        <v>222</v>
      </c>
      <c r="C168" s="92" t="s">
        <v>251</v>
      </c>
      <c r="D168" s="92" t="str">
        <f>+'Merluza del sur Artesanal XII'!B122</f>
        <v>PUNTA ARENAS</v>
      </c>
      <c r="E168" s="92" t="str">
        <f>+'Merluza del sur Artesanal XII'!D122</f>
        <v>NATALIA BEATRIZ</v>
      </c>
      <c r="F168" s="92" t="s">
        <v>200</v>
      </c>
      <c r="G168" s="92" t="s">
        <v>226</v>
      </c>
      <c r="H168" s="73">
        <f>+'Merluza del sur Artesanal XII'!F122</f>
        <v>13.571427999999999</v>
      </c>
      <c r="I168" s="73">
        <f>+'Merluza del sur Artesanal XII'!G122</f>
        <v>-13.571</v>
      </c>
      <c r="J168" s="73">
        <f>+'Merluza del sur Artesanal XII'!H122</f>
        <v>4.2799999999942884E-4</v>
      </c>
      <c r="K168" s="73">
        <f>+'Merluza del sur Artesanal XII'!I122</f>
        <v>0</v>
      </c>
      <c r="L168" s="73">
        <f>+'Merluza del sur Artesanal XII'!J122</f>
        <v>4.2799999999942884E-4</v>
      </c>
      <c r="M168" s="93">
        <f>+'Merluza del sur Artesanal XII'!K122</f>
        <v>0</v>
      </c>
      <c r="N168" s="94" t="str">
        <f>+'Merluza del sur Artesanal XII'!L122</f>
        <v>-</v>
      </c>
      <c r="O168" s="94">
        <f>'Resumen Cuota Global'!$B$4</f>
        <v>45005</v>
      </c>
      <c r="P168" s="92">
        <v>2023</v>
      </c>
      <c r="Q168" s="92"/>
    </row>
    <row r="169" spans="1:17">
      <c r="A169" s="92" t="s">
        <v>250</v>
      </c>
      <c r="B169" s="92" t="s">
        <v>222</v>
      </c>
      <c r="C169" s="92" t="s">
        <v>251</v>
      </c>
      <c r="D169" s="92" t="str">
        <f>+'Merluza del sur Artesanal XII'!B123</f>
        <v>PUNTA ARENAS</v>
      </c>
      <c r="E169" s="92" t="str">
        <f>+'Merluza del sur Artesanal XII'!D123</f>
        <v>NATIVA</v>
      </c>
      <c r="F169" s="92" t="s">
        <v>200</v>
      </c>
      <c r="G169" s="92" t="s">
        <v>226</v>
      </c>
      <c r="H169" s="73">
        <f>+'Merluza del sur Artesanal XII'!F123</f>
        <v>13.571427999999999</v>
      </c>
      <c r="I169" s="73">
        <f>+'Merluza del sur Artesanal XII'!G123</f>
        <v>-13.571</v>
      </c>
      <c r="J169" s="73">
        <f>+'Merluza del sur Artesanal XII'!H123</f>
        <v>4.2799999999942884E-4</v>
      </c>
      <c r="K169" s="73">
        <f>+'Merluza del sur Artesanal XII'!I123</f>
        <v>0</v>
      </c>
      <c r="L169" s="73">
        <f>+'Merluza del sur Artesanal XII'!J123</f>
        <v>4.2799999999942884E-4</v>
      </c>
      <c r="M169" s="93">
        <f>+'Merluza del sur Artesanal XII'!K123</f>
        <v>0</v>
      </c>
      <c r="N169" s="94" t="str">
        <f>+'Merluza del sur Artesanal XII'!L123</f>
        <v>-</v>
      </c>
      <c r="O169" s="94">
        <f>'Resumen Cuota Global'!$B$4</f>
        <v>45005</v>
      </c>
      <c r="P169" s="92">
        <v>2023</v>
      </c>
      <c r="Q169" s="92"/>
    </row>
    <row r="170" spans="1:17">
      <c r="A170" s="92" t="s">
        <v>250</v>
      </c>
      <c r="B170" s="92" t="s">
        <v>222</v>
      </c>
      <c r="C170" s="92" t="s">
        <v>251</v>
      </c>
      <c r="D170" s="92" t="str">
        <f>+'Merluza del sur Artesanal XII'!B124</f>
        <v>PUNTA ARENAS</v>
      </c>
      <c r="E170" s="92" t="str">
        <f>+'Merluza del sur Artesanal XII'!D124</f>
        <v>KIKIN I</v>
      </c>
      <c r="F170" s="92" t="s">
        <v>200</v>
      </c>
      <c r="G170" s="92" t="s">
        <v>226</v>
      </c>
      <c r="H170" s="73">
        <f>+'Merluza del sur Artesanal XII'!F124</f>
        <v>13.571427999999999</v>
      </c>
      <c r="I170" s="73">
        <f>+'Merluza del sur Artesanal XII'!G124</f>
        <v>-13.571</v>
      </c>
      <c r="J170" s="73">
        <f>+'Merluza del sur Artesanal XII'!H124</f>
        <v>4.2799999999942884E-4</v>
      </c>
      <c r="K170" s="73">
        <f>+'Merluza del sur Artesanal XII'!I124</f>
        <v>0</v>
      </c>
      <c r="L170" s="73">
        <f>+'Merluza del sur Artesanal XII'!J124</f>
        <v>4.2799999999942884E-4</v>
      </c>
      <c r="M170" s="93">
        <f>+'Merluza del sur Artesanal XII'!K124</f>
        <v>0</v>
      </c>
      <c r="N170" s="94" t="str">
        <f>+'Merluza del sur Artesanal XII'!L124</f>
        <v>-</v>
      </c>
      <c r="O170" s="94">
        <f>'Resumen Cuota Global'!$B$4</f>
        <v>45005</v>
      </c>
      <c r="P170" s="92">
        <v>2023</v>
      </c>
      <c r="Q170" s="92"/>
    </row>
    <row r="171" spans="1:17">
      <c r="A171" s="92" t="s">
        <v>250</v>
      </c>
      <c r="B171" s="92" t="s">
        <v>222</v>
      </c>
      <c r="C171" s="92" t="s">
        <v>251</v>
      </c>
      <c r="D171" s="92" t="str">
        <f>+'Merluza del sur Artesanal XII'!B125</f>
        <v>PUNTA ARENAS</v>
      </c>
      <c r="E171" s="92" t="str">
        <f>+'Merluza del sur Artesanal XII'!D125</f>
        <v xml:space="preserve">PACHY </v>
      </c>
      <c r="F171" s="92" t="s">
        <v>200</v>
      </c>
      <c r="G171" s="92" t="s">
        <v>226</v>
      </c>
      <c r="H171" s="73">
        <f>+'Merluza del sur Artesanal XII'!F125</f>
        <v>13.571427999999999</v>
      </c>
      <c r="I171" s="73">
        <f>+'Merluza del sur Artesanal XII'!G125</f>
        <v>-13.5</v>
      </c>
      <c r="J171" s="73">
        <f>+'Merluza del sur Artesanal XII'!H125</f>
        <v>7.1427999999999159E-2</v>
      </c>
      <c r="K171" s="73">
        <f>+'Merluza del sur Artesanal XII'!I125</f>
        <v>0</v>
      </c>
      <c r="L171" s="73">
        <f>+'Merluza del sur Artesanal XII'!J125</f>
        <v>7.1427999999999159E-2</v>
      </c>
      <c r="M171" s="93">
        <f>+'Merluza del sur Artesanal XII'!K125</f>
        <v>0</v>
      </c>
      <c r="N171" s="94" t="str">
        <f>+'Merluza del sur Artesanal XII'!L125</f>
        <v>-</v>
      </c>
      <c r="O171" s="94">
        <f>'Resumen Cuota Global'!$B$4</f>
        <v>45005</v>
      </c>
      <c r="P171" s="92">
        <v>2023</v>
      </c>
      <c r="Q171" s="92"/>
    </row>
    <row r="172" spans="1:17">
      <c r="A172" s="92" t="s">
        <v>250</v>
      </c>
      <c r="B172" s="92" t="s">
        <v>222</v>
      </c>
      <c r="C172" s="92" t="s">
        <v>251</v>
      </c>
      <c r="D172" s="92" t="str">
        <f>+'Merluza del sur Artesanal XII'!B126</f>
        <v>PUNTA ARENAS</v>
      </c>
      <c r="E172" s="92" t="str">
        <f>+'Merluza del sur Artesanal XII'!D126</f>
        <v>NUEVO MILENIO</v>
      </c>
      <c r="F172" s="92" t="s">
        <v>200</v>
      </c>
      <c r="G172" s="92" t="s">
        <v>226</v>
      </c>
      <c r="H172" s="73">
        <f>+'Merluza del sur Artesanal XII'!F126</f>
        <v>13.571427999999999</v>
      </c>
      <c r="I172" s="73">
        <f>+'Merluza del sur Artesanal XII'!G126</f>
        <v>-13.571</v>
      </c>
      <c r="J172" s="73">
        <f>+'Merluza del sur Artesanal XII'!H126</f>
        <v>4.2799999999942884E-4</v>
      </c>
      <c r="K172" s="73">
        <f>+'Merluza del sur Artesanal XII'!I126</f>
        <v>0</v>
      </c>
      <c r="L172" s="73">
        <f>+'Merluza del sur Artesanal XII'!J126</f>
        <v>4.2799999999942884E-4</v>
      </c>
      <c r="M172" s="93">
        <f>+'Merluza del sur Artesanal XII'!K126</f>
        <v>0</v>
      </c>
      <c r="N172" s="94" t="str">
        <f>+'Merluza del sur Artesanal XII'!L126</f>
        <v>-</v>
      </c>
      <c r="O172" s="94">
        <f>'Resumen Cuota Global'!$B$4</f>
        <v>45005</v>
      </c>
      <c r="P172" s="92">
        <v>2023</v>
      </c>
      <c r="Q172" s="92"/>
    </row>
    <row r="173" spans="1:17">
      <c r="A173" s="92" t="s">
        <v>250</v>
      </c>
      <c r="B173" s="92" t="s">
        <v>222</v>
      </c>
      <c r="C173" s="92" t="s">
        <v>251</v>
      </c>
      <c r="D173" s="92" t="str">
        <f>+'Merluza del sur Artesanal XII'!B127</f>
        <v>PUNTA ARENAS</v>
      </c>
      <c r="E173" s="92" t="str">
        <f>+'Merluza del sur Artesanal XII'!D127</f>
        <v>OLIMPO I</v>
      </c>
      <c r="F173" s="92" t="s">
        <v>200</v>
      </c>
      <c r="G173" s="92" t="s">
        <v>226</v>
      </c>
      <c r="H173" s="73">
        <f>+'Merluza del sur Artesanal XII'!F127</f>
        <v>13.571427999999999</v>
      </c>
      <c r="I173" s="73">
        <f>+'Merluza del sur Artesanal XII'!G127</f>
        <v>-13.321</v>
      </c>
      <c r="J173" s="73">
        <f>+'Merluza del sur Artesanal XII'!H127</f>
        <v>0.25042799999999943</v>
      </c>
      <c r="K173" s="73">
        <f>+'Merluza del sur Artesanal XII'!I127</f>
        <v>0</v>
      </c>
      <c r="L173" s="73">
        <f>+'Merluza del sur Artesanal XII'!J127</f>
        <v>0.25042799999999943</v>
      </c>
      <c r="M173" s="93">
        <f>+'Merluza del sur Artesanal XII'!K127</f>
        <v>0</v>
      </c>
      <c r="N173" s="94" t="str">
        <f>+'Merluza del sur Artesanal XII'!L127</f>
        <v>-</v>
      </c>
      <c r="O173" s="94">
        <f>'Resumen Cuota Global'!$B$4</f>
        <v>45005</v>
      </c>
      <c r="P173" s="92">
        <v>2023</v>
      </c>
      <c r="Q173" s="92"/>
    </row>
    <row r="174" spans="1:17">
      <c r="A174" s="92" t="s">
        <v>250</v>
      </c>
      <c r="B174" s="92" t="s">
        <v>222</v>
      </c>
      <c r="C174" s="92" t="s">
        <v>251</v>
      </c>
      <c r="D174" s="92" t="str">
        <f>+'Merluza del sur Artesanal XII'!B128</f>
        <v>PUNTA ARENAS</v>
      </c>
      <c r="E174" s="92" t="str">
        <f>+'Merluza del sur Artesanal XII'!D128</f>
        <v>PAJARO AZUL</v>
      </c>
      <c r="F174" s="92" t="s">
        <v>200</v>
      </c>
      <c r="G174" s="92" t="s">
        <v>226</v>
      </c>
      <c r="H174" s="73">
        <f>+'Merluza del sur Artesanal XII'!F128</f>
        <v>13.571427999999999</v>
      </c>
      <c r="I174" s="73">
        <f>+'Merluza del sur Artesanal XII'!G128</f>
        <v>-6.7850000000000001</v>
      </c>
      <c r="J174" s="73">
        <f>+'Merluza del sur Artesanal XII'!H128</f>
        <v>6.786427999999999</v>
      </c>
      <c r="K174" s="73">
        <f>+'Merluza del sur Artesanal XII'!I128</f>
        <v>0</v>
      </c>
      <c r="L174" s="73">
        <f>+'Merluza del sur Artesanal XII'!J128</f>
        <v>6.786427999999999</v>
      </c>
      <c r="M174" s="93">
        <f>+'Merluza del sur Artesanal XII'!K128</f>
        <v>0</v>
      </c>
      <c r="N174" s="94" t="str">
        <f>+'Merluza del sur Artesanal XII'!L128</f>
        <v>-</v>
      </c>
      <c r="O174" s="94">
        <f>'Resumen Cuota Global'!$B$4</f>
        <v>45005</v>
      </c>
      <c r="P174" s="92">
        <v>2023</v>
      </c>
      <c r="Q174" s="92"/>
    </row>
    <row r="175" spans="1:17">
      <c r="A175" s="92" t="s">
        <v>250</v>
      </c>
      <c r="B175" s="92" t="s">
        <v>222</v>
      </c>
      <c r="C175" s="92" t="s">
        <v>251</v>
      </c>
      <c r="D175" s="92" t="str">
        <f>+'Merluza del sur Artesanal XII'!B129</f>
        <v>PUNTA ARENAS</v>
      </c>
      <c r="E175" s="92" t="str">
        <f>+'Merluza del sur Artesanal XII'!D129</f>
        <v>SAN SEBASTIAN XVI</v>
      </c>
      <c r="F175" s="92" t="s">
        <v>200</v>
      </c>
      <c r="G175" s="92" t="s">
        <v>226</v>
      </c>
      <c r="H175" s="73">
        <f>+'Merluza del sur Artesanal XII'!F129</f>
        <v>13.571427999999999</v>
      </c>
      <c r="I175" s="73">
        <f>+'Merluza del sur Artesanal XII'!G129</f>
        <v>-13.571</v>
      </c>
      <c r="J175" s="73">
        <f>+'Merluza del sur Artesanal XII'!H129</f>
        <v>4.2799999999942884E-4</v>
      </c>
      <c r="K175" s="73">
        <f>+'Merluza del sur Artesanal XII'!I129</f>
        <v>0</v>
      </c>
      <c r="L175" s="73">
        <f>+'Merluza del sur Artesanal XII'!J129</f>
        <v>4.2799999999942884E-4</v>
      </c>
      <c r="M175" s="93">
        <f>+'Merluza del sur Artesanal XII'!K129</f>
        <v>0</v>
      </c>
      <c r="N175" s="94" t="str">
        <f>+'Merluza del sur Artesanal XII'!L129</f>
        <v>-</v>
      </c>
      <c r="O175" s="94">
        <f>'Resumen Cuota Global'!$B$4</f>
        <v>45005</v>
      </c>
      <c r="P175" s="92">
        <v>2023</v>
      </c>
      <c r="Q175" s="92"/>
    </row>
    <row r="176" spans="1:17">
      <c r="A176" s="92" t="s">
        <v>250</v>
      </c>
      <c r="B176" s="92" t="s">
        <v>222</v>
      </c>
      <c r="C176" s="92" t="s">
        <v>251</v>
      </c>
      <c r="D176" s="92" t="str">
        <f>+'Merluza del sur Artesanal XII'!B130</f>
        <v>PUNTA ARENAS</v>
      </c>
      <c r="E176" s="92" t="str">
        <f>+'Merluza del sur Artesanal XII'!D130</f>
        <v>SANTA VALENTINA</v>
      </c>
      <c r="F176" s="92" t="s">
        <v>200</v>
      </c>
      <c r="G176" s="92" t="s">
        <v>226</v>
      </c>
      <c r="H176" s="73">
        <f>+'Merluza del sur Artesanal XII'!F130</f>
        <v>13.571427999999999</v>
      </c>
      <c r="I176" s="73">
        <f>+'Merluza del sur Artesanal XII'!G130</f>
        <v>-13.571</v>
      </c>
      <c r="J176" s="73">
        <f>+'Merluza del sur Artesanal XII'!H130</f>
        <v>4.2799999999942884E-4</v>
      </c>
      <c r="K176" s="73">
        <f>+'Merluza del sur Artesanal XII'!I130</f>
        <v>0</v>
      </c>
      <c r="L176" s="73">
        <f>+'Merluza del sur Artesanal XII'!J130</f>
        <v>4.2799999999942884E-4</v>
      </c>
      <c r="M176" s="93">
        <f>+'Merluza del sur Artesanal XII'!K130</f>
        <v>0</v>
      </c>
      <c r="N176" s="94" t="str">
        <f>+'Merluza del sur Artesanal XII'!L130</f>
        <v>-</v>
      </c>
      <c r="O176" s="94">
        <f>'Resumen Cuota Global'!$B$4</f>
        <v>45005</v>
      </c>
      <c r="P176" s="92">
        <v>2023</v>
      </c>
      <c r="Q176" s="92"/>
    </row>
    <row r="177" spans="1:17">
      <c r="A177" s="92" t="s">
        <v>250</v>
      </c>
      <c r="B177" s="92" t="s">
        <v>222</v>
      </c>
      <c r="C177" s="92" t="s">
        <v>251</v>
      </c>
      <c r="D177" s="92" t="str">
        <f>+'Merluza del sur Artesanal XII'!B131</f>
        <v>PUNTA ARENAS</v>
      </c>
      <c r="E177" s="92" t="str">
        <f>+'Merluza del sur Artesanal XII'!D131</f>
        <v>SIETE MARES</v>
      </c>
      <c r="F177" s="92" t="s">
        <v>200</v>
      </c>
      <c r="G177" s="92" t="s">
        <v>226</v>
      </c>
      <c r="H177" s="73">
        <f>+'Merluza del sur Artesanal XII'!F131</f>
        <v>13.571427999999999</v>
      </c>
      <c r="I177" s="73">
        <f>+'Merluza del sur Artesanal XII'!G131</f>
        <v>-13.571</v>
      </c>
      <c r="J177" s="73">
        <f>+'Merluza del sur Artesanal XII'!H131</f>
        <v>4.2799999999942884E-4</v>
      </c>
      <c r="K177" s="73">
        <f>+'Merluza del sur Artesanal XII'!I131</f>
        <v>0</v>
      </c>
      <c r="L177" s="73">
        <f>+'Merluza del sur Artesanal XII'!J131</f>
        <v>4.2799999999942884E-4</v>
      </c>
      <c r="M177" s="93">
        <f>+'Merluza del sur Artesanal XII'!K131</f>
        <v>0</v>
      </c>
      <c r="N177" s="94" t="str">
        <f>+'Merluza del sur Artesanal XII'!L131</f>
        <v>-</v>
      </c>
      <c r="O177" s="94">
        <f>'Resumen Cuota Global'!$B$4</f>
        <v>45005</v>
      </c>
      <c r="P177" s="92">
        <v>2023</v>
      </c>
      <c r="Q177" s="92"/>
    </row>
    <row r="178" spans="1:17">
      <c r="A178" s="92" t="s">
        <v>250</v>
      </c>
      <c r="B178" s="92" t="s">
        <v>222</v>
      </c>
      <c r="C178" s="92" t="s">
        <v>251</v>
      </c>
      <c r="D178" s="92" t="str">
        <f>+'Merluza del sur Artesanal XII'!B132</f>
        <v>PUNTA ARENAS</v>
      </c>
      <c r="E178" s="92" t="str">
        <f>+'Merluza del sur Artesanal XII'!D132</f>
        <v>SOL NACIENTE</v>
      </c>
      <c r="F178" s="92" t="s">
        <v>200</v>
      </c>
      <c r="G178" s="92" t="s">
        <v>226</v>
      </c>
      <c r="H178" s="73">
        <f>+'Merluza del sur Artesanal XII'!F132</f>
        <v>13.571427999999999</v>
      </c>
      <c r="I178" s="73">
        <f>+'Merluza del sur Artesanal XII'!G132</f>
        <v>-13.571</v>
      </c>
      <c r="J178" s="73">
        <f>+'Merluza del sur Artesanal XII'!H132</f>
        <v>4.2799999999942884E-4</v>
      </c>
      <c r="K178" s="73">
        <f>+'Merluza del sur Artesanal XII'!I132</f>
        <v>0</v>
      </c>
      <c r="L178" s="73">
        <f>+'Merluza del sur Artesanal XII'!J132</f>
        <v>4.2799999999942884E-4</v>
      </c>
      <c r="M178" s="93">
        <f>+'Merluza del sur Artesanal XII'!K132</f>
        <v>0</v>
      </c>
      <c r="N178" s="94" t="str">
        <f>+'Merluza del sur Artesanal XII'!L132</f>
        <v>-</v>
      </c>
      <c r="O178" s="94">
        <f>'Resumen Cuota Global'!$B$4</f>
        <v>45005</v>
      </c>
      <c r="P178" s="92">
        <v>2023</v>
      </c>
      <c r="Q178" s="92"/>
    </row>
    <row r="179" spans="1:17">
      <c r="A179" s="92" t="s">
        <v>250</v>
      </c>
      <c r="B179" s="92" t="s">
        <v>222</v>
      </c>
      <c r="C179" s="92" t="s">
        <v>251</v>
      </c>
      <c r="D179" s="92" t="str">
        <f>+'Merluza del sur Artesanal XII'!B133</f>
        <v>PUNTA ARENAS</v>
      </c>
      <c r="E179" s="92" t="str">
        <f>+'Merluza del sur Artesanal XII'!D133</f>
        <v xml:space="preserve">TIBURON </v>
      </c>
      <c r="F179" s="92" t="s">
        <v>200</v>
      </c>
      <c r="G179" s="92" t="s">
        <v>226</v>
      </c>
      <c r="H179" s="73">
        <f>+'Merluza del sur Artesanal XII'!F133</f>
        <v>13.571427999999999</v>
      </c>
      <c r="I179" s="73">
        <f>+'Merluza del sur Artesanal XII'!G133</f>
        <v>-13.571</v>
      </c>
      <c r="J179" s="73">
        <f>+'Merluza del sur Artesanal XII'!H133</f>
        <v>4.2799999999942884E-4</v>
      </c>
      <c r="K179" s="73">
        <f>+'Merluza del sur Artesanal XII'!I133</f>
        <v>0</v>
      </c>
      <c r="L179" s="73">
        <f>+'Merluza del sur Artesanal XII'!J133</f>
        <v>4.2799999999942884E-4</v>
      </c>
      <c r="M179" s="93">
        <f>+'Merluza del sur Artesanal XII'!K133</f>
        <v>0</v>
      </c>
      <c r="N179" s="94" t="str">
        <f>+'Merluza del sur Artesanal XII'!L133</f>
        <v>-</v>
      </c>
      <c r="O179" s="94">
        <f>'Resumen Cuota Global'!$B$4</f>
        <v>45005</v>
      </c>
      <c r="P179" s="92">
        <v>2023</v>
      </c>
      <c r="Q179" s="92"/>
    </row>
    <row r="180" spans="1:17">
      <c r="A180" s="92" t="s">
        <v>250</v>
      </c>
      <c r="B180" s="92" t="s">
        <v>222</v>
      </c>
      <c r="C180" s="92" t="s">
        <v>251</v>
      </c>
      <c r="D180" s="92" t="str">
        <f>+'Merluza del sur Artesanal XII'!B134</f>
        <v>PUNTA ARENAS</v>
      </c>
      <c r="E180" s="92" t="str">
        <f>+'Merluza del sur Artesanal XII'!D134</f>
        <v>TOBY I</v>
      </c>
      <c r="F180" s="92" t="s">
        <v>200</v>
      </c>
      <c r="G180" s="92" t="s">
        <v>226</v>
      </c>
      <c r="H180" s="73">
        <f>+'Merluza del sur Artesanal XII'!F134</f>
        <v>13.571427999999999</v>
      </c>
      <c r="I180" s="73">
        <f>+'Merluza del sur Artesanal XII'!G134</f>
        <v>-13.566000000000001</v>
      </c>
      <c r="J180" s="73">
        <f>+'Merluza del sur Artesanal XII'!H134</f>
        <v>5.4279999999984341E-3</v>
      </c>
      <c r="K180" s="73">
        <f>+'Merluza del sur Artesanal XII'!I134</f>
        <v>0</v>
      </c>
      <c r="L180" s="73">
        <f>+'Merluza del sur Artesanal XII'!J134</f>
        <v>5.4279999999984341E-3</v>
      </c>
      <c r="M180" s="93">
        <f>+'Merluza del sur Artesanal XII'!K134</f>
        <v>0</v>
      </c>
      <c r="N180" s="94" t="str">
        <f>+'Merluza del sur Artesanal XII'!L134</f>
        <v>-</v>
      </c>
      <c r="O180" s="94">
        <f>'Resumen Cuota Global'!$B$4</f>
        <v>45005</v>
      </c>
      <c r="P180" s="92">
        <v>2023</v>
      </c>
      <c r="Q180" s="92"/>
    </row>
    <row r="181" spans="1:17">
      <c r="A181" s="92" t="s">
        <v>250</v>
      </c>
      <c r="B181" s="92" t="s">
        <v>222</v>
      </c>
      <c r="C181" s="92" t="s">
        <v>251</v>
      </c>
      <c r="D181" s="92" t="str">
        <f>+'Merluza del sur Artesanal XII'!B135</f>
        <v>PUNTA ARENAS</v>
      </c>
      <c r="E181" s="92" t="str">
        <f>+'Merluza del sur Artesanal XII'!D135</f>
        <v>TOPACIO</v>
      </c>
      <c r="F181" s="92" t="s">
        <v>200</v>
      </c>
      <c r="G181" s="92" t="s">
        <v>226</v>
      </c>
      <c r="H181" s="73">
        <f>+'Merluza del sur Artesanal XII'!F135</f>
        <v>13.571427999999999</v>
      </c>
      <c r="I181" s="73">
        <f>+'Merluza del sur Artesanal XII'!G135</f>
        <v>-13.571</v>
      </c>
      <c r="J181" s="73">
        <f>+'Merluza del sur Artesanal XII'!H135</f>
        <v>4.2799999999942884E-4</v>
      </c>
      <c r="K181" s="73">
        <f>+'Merluza del sur Artesanal XII'!I135</f>
        <v>0</v>
      </c>
      <c r="L181" s="73">
        <f>+'Merluza del sur Artesanal XII'!J135</f>
        <v>4.2799999999942884E-4</v>
      </c>
      <c r="M181" s="93">
        <f>+'Merluza del sur Artesanal XII'!K135</f>
        <v>0</v>
      </c>
      <c r="N181" s="94" t="str">
        <f>+'Merluza del sur Artesanal XII'!L135</f>
        <v>-</v>
      </c>
      <c r="O181" s="94">
        <f>'Resumen Cuota Global'!$B$4</f>
        <v>45005</v>
      </c>
      <c r="P181" s="92">
        <v>2023</v>
      </c>
      <c r="Q181" s="92"/>
    </row>
    <row r="182" spans="1:17">
      <c r="A182" s="92" t="s">
        <v>250</v>
      </c>
      <c r="B182" s="92" t="s">
        <v>222</v>
      </c>
      <c r="C182" s="92" t="s">
        <v>251</v>
      </c>
      <c r="D182" s="92" t="str">
        <f>+'Merluza del sur Artesanal XII'!B136</f>
        <v>PUNTA ARENAS</v>
      </c>
      <c r="E182" s="92" t="str">
        <f>+'Merluza del sur Artesanal XII'!D136</f>
        <v>TUAMAPU</v>
      </c>
      <c r="F182" s="92" t="s">
        <v>200</v>
      </c>
      <c r="G182" s="92" t="s">
        <v>226</v>
      </c>
      <c r="H182" s="73">
        <f>+'Merluza del sur Artesanal XII'!F136</f>
        <v>13.571427999999999</v>
      </c>
      <c r="I182" s="73">
        <f>+'Merluza del sur Artesanal XII'!G136</f>
        <v>-13.571</v>
      </c>
      <c r="J182" s="73">
        <f>+'Merluza del sur Artesanal XII'!H136</f>
        <v>4.2799999999942884E-4</v>
      </c>
      <c r="K182" s="73">
        <f>+'Merluza del sur Artesanal XII'!I136</f>
        <v>0</v>
      </c>
      <c r="L182" s="73">
        <f>+'Merluza del sur Artesanal XII'!J136</f>
        <v>4.2799999999942884E-4</v>
      </c>
      <c r="M182" s="93">
        <f>+'Merluza del sur Artesanal XII'!K136</f>
        <v>0</v>
      </c>
      <c r="N182" s="94" t="str">
        <f>+'Merluza del sur Artesanal XII'!L136</f>
        <v>-</v>
      </c>
      <c r="O182" s="94">
        <f>'Resumen Cuota Global'!$B$4</f>
        <v>45005</v>
      </c>
      <c r="P182" s="92">
        <v>2023</v>
      </c>
      <c r="Q182" s="92"/>
    </row>
    <row r="183" spans="1:17">
      <c r="A183" s="92" t="s">
        <v>250</v>
      </c>
      <c r="B183" s="92" t="s">
        <v>222</v>
      </c>
      <c r="C183" s="92" t="s">
        <v>251</v>
      </c>
      <c r="D183" s="92" t="str">
        <f>+'Merluza del sur Artesanal XII'!B137</f>
        <v>PUNTA ARENAS</v>
      </c>
      <c r="E183" s="92" t="str">
        <f>+'Merluza del sur Artesanal XII'!D137</f>
        <v>VAGABUNDO I</v>
      </c>
      <c r="F183" s="92" t="s">
        <v>200</v>
      </c>
      <c r="G183" s="92" t="s">
        <v>226</v>
      </c>
      <c r="H183" s="73">
        <f>+'Merluza del sur Artesanal XII'!F137</f>
        <v>13.571427999999999</v>
      </c>
      <c r="I183" s="73">
        <f>+'Merluza del sur Artesanal XII'!G137</f>
        <v>-6.7850000000000001</v>
      </c>
      <c r="J183" s="73">
        <f>+'Merluza del sur Artesanal XII'!H137</f>
        <v>6.786427999999999</v>
      </c>
      <c r="K183" s="73">
        <f>+'Merluza del sur Artesanal XII'!I137</f>
        <v>0</v>
      </c>
      <c r="L183" s="73">
        <f>+'Merluza del sur Artesanal XII'!J137</f>
        <v>6.786427999999999</v>
      </c>
      <c r="M183" s="93">
        <f>+'Merluza del sur Artesanal XII'!K137</f>
        <v>0</v>
      </c>
      <c r="N183" s="94" t="str">
        <f>+'Merluza del sur Artesanal XII'!L137</f>
        <v>-</v>
      </c>
      <c r="O183" s="94">
        <f>'Resumen Cuota Global'!$B$4</f>
        <v>45005</v>
      </c>
      <c r="P183" s="92">
        <v>2023</v>
      </c>
      <c r="Q183" s="92"/>
    </row>
    <row r="184" spans="1:17">
      <c r="A184" s="92" t="s">
        <v>250</v>
      </c>
      <c r="B184" s="92" t="s">
        <v>222</v>
      </c>
      <c r="C184" s="92" t="s">
        <v>251</v>
      </c>
      <c r="D184" s="92" t="str">
        <f>+'Merluza del sur Artesanal XII'!B138</f>
        <v>PUNTA ARENAS</v>
      </c>
      <c r="E184" s="92" t="str">
        <f>+'Merluza del sur Artesanal XII'!D138</f>
        <v>VALENT</v>
      </c>
      <c r="F184" s="92" t="s">
        <v>200</v>
      </c>
      <c r="G184" s="92" t="s">
        <v>226</v>
      </c>
      <c r="H184" s="73">
        <f>+'Merluza del sur Artesanal XII'!F138</f>
        <v>13.571427999999999</v>
      </c>
      <c r="I184" s="73">
        <f>+'Merluza del sur Artesanal XII'!G138</f>
        <v>-13.571</v>
      </c>
      <c r="J184" s="73">
        <f>+'Merluza del sur Artesanal XII'!H138</f>
        <v>4.2799999999942884E-4</v>
      </c>
      <c r="K184" s="73">
        <f>+'Merluza del sur Artesanal XII'!I138</f>
        <v>0</v>
      </c>
      <c r="L184" s="73">
        <f>+'Merluza del sur Artesanal XII'!J138</f>
        <v>4.2799999999942884E-4</v>
      </c>
      <c r="M184" s="93">
        <f>+'Merluza del sur Artesanal XII'!K138</f>
        <v>0</v>
      </c>
      <c r="N184" s="94" t="str">
        <f>+'Merluza del sur Artesanal XII'!L138</f>
        <v>-</v>
      </c>
      <c r="O184" s="94">
        <f>'Resumen Cuota Global'!$B$4</f>
        <v>45005</v>
      </c>
      <c r="P184" s="92">
        <v>2023</v>
      </c>
      <c r="Q184" s="92"/>
    </row>
    <row r="185" spans="1:17">
      <c r="A185" s="92" t="s">
        <v>250</v>
      </c>
      <c r="B185" s="92" t="s">
        <v>222</v>
      </c>
      <c r="C185" s="92" t="s">
        <v>251</v>
      </c>
      <c r="D185" s="92" t="str">
        <f>+'Merluza del sur Artesanal XII'!B139</f>
        <v>PUNTA ARENAS</v>
      </c>
      <c r="E185" s="92" t="str">
        <f>+'Merluza del sur Artesanal XII'!D139</f>
        <v>VALENT I</v>
      </c>
      <c r="F185" s="92" t="s">
        <v>200</v>
      </c>
      <c r="G185" s="92" t="s">
        <v>226</v>
      </c>
      <c r="H185" s="73">
        <f>+'Merluza del sur Artesanal XII'!F139</f>
        <v>13.571427999999999</v>
      </c>
      <c r="I185" s="73">
        <f>+'Merluza del sur Artesanal XII'!G139</f>
        <v>-13.571</v>
      </c>
      <c r="J185" s="73">
        <f>+'Merluza del sur Artesanal XII'!H139</f>
        <v>4.2799999999942884E-4</v>
      </c>
      <c r="K185" s="73">
        <f>+'Merluza del sur Artesanal XII'!I139</f>
        <v>0</v>
      </c>
      <c r="L185" s="73">
        <f>+'Merluza del sur Artesanal XII'!J139</f>
        <v>4.2799999999942884E-4</v>
      </c>
      <c r="M185" s="93">
        <f>+'Merluza del sur Artesanal XII'!K139</f>
        <v>0</v>
      </c>
      <c r="N185" s="94" t="str">
        <f>+'Merluza del sur Artesanal XII'!L139</f>
        <v>-</v>
      </c>
      <c r="O185" s="94">
        <f>'Resumen Cuota Global'!$B$4</f>
        <v>45005</v>
      </c>
      <c r="P185" s="92">
        <v>2023</v>
      </c>
      <c r="Q185" s="92"/>
    </row>
    <row r="186" spans="1:17" s="184" customFormat="1">
      <c r="A186" s="180" t="s">
        <v>250</v>
      </c>
      <c r="B186" s="180" t="s">
        <v>222</v>
      </c>
      <c r="C186" s="180" t="s">
        <v>251</v>
      </c>
      <c r="D186" s="180" t="str">
        <f>+'Merluza del sur Artesanal XII'!B140</f>
        <v>PUNTA ARENAS</v>
      </c>
      <c r="E186" s="180" t="str">
        <f>+'Merluza del sur Artesanal XII'!D140</f>
        <v>YOVY</v>
      </c>
      <c r="F186" s="180" t="s">
        <v>200</v>
      </c>
      <c r="G186" s="180" t="s">
        <v>226</v>
      </c>
      <c r="H186" s="181">
        <f>+'Merluza del sur Artesanal XII'!F140</f>
        <v>13.571427999999999</v>
      </c>
      <c r="I186" s="181">
        <f>+'Merluza del sur Artesanal XII'!G140</f>
        <v>-13.571</v>
      </c>
      <c r="J186" s="181">
        <f>+'Merluza del sur Artesanal XII'!H140</f>
        <v>4.2799999999942884E-4</v>
      </c>
      <c r="K186" s="181">
        <f>+'Merluza del sur Artesanal XII'!I140</f>
        <v>0</v>
      </c>
      <c r="L186" s="181">
        <f>+'Merluza del sur Artesanal XII'!J140</f>
        <v>4.2799999999942884E-4</v>
      </c>
      <c r="M186" s="182">
        <f>+'Merluza del sur Artesanal XII'!K140</f>
        <v>0</v>
      </c>
      <c r="N186" s="183" t="str">
        <f>+'Merluza del sur Artesanal XII'!L140</f>
        <v>-</v>
      </c>
      <c r="O186" s="183">
        <f>'Resumen Cuota Global'!$B$4</f>
        <v>45005</v>
      </c>
      <c r="P186" s="180">
        <v>2023</v>
      </c>
      <c r="Q186" s="180"/>
    </row>
    <row r="187" spans="1:17" s="184" customFormat="1">
      <c r="A187" s="180" t="s">
        <v>250</v>
      </c>
      <c r="B187" s="180" t="s">
        <v>222</v>
      </c>
      <c r="C187" s="180" t="s">
        <v>251</v>
      </c>
      <c r="D187" s="180" t="s">
        <v>248</v>
      </c>
      <c r="E187" s="180" t="s">
        <v>249</v>
      </c>
      <c r="F187" s="180" t="s">
        <v>200</v>
      </c>
      <c r="G187" s="180" t="s">
        <v>226</v>
      </c>
      <c r="H187" s="181">
        <f>+'Merluza del sur Artesanal XII'!F141</f>
        <v>1709.9999279999977</v>
      </c>
      <c r="I187" s="181">
        <f>+'Merluza del sur Artesanal XII'!G141</f>
        <v>-1684.3459999999977</v>
      </c>
      <c r="J187" s="181">
        <f>+'Merluza del sur Artesanal XII'!H141</f>
        <v>25.653927999999951</v>
      </c>
      <c r="K187" s="181">
        <f>+'Merluza del sur Artesanal XII'!I141</f>
        <v>0</v>
      </c>
      <c r="L187" s="181">
        <f>+'Merluza del sur Artesanal XII'!J141</f>
        <v>25.653927999999951</v>
      </c>
      <c r="M187" s="182">
        <f>+'Merluza del sur Artesanal XII'!K141</f>
        <v>0</v>
      </c>
      <c r="N187" s="183" t="str">
        <f>+'Merluza del sur Artesanal XII'!L141</f>
        <v>-</v>
      </c>
      <c r="O187" s="183">
        <f>'Resumen Cuota Global'!$B$4</f>
        <v>45005</v>
      </c>
      <c r="P187" s="180">
        <v>2023</v>
      </c>
      <c r="Q187" s="180"/>
    </row>
    <row r="188" spans="1:17">
      <c r="A188" s="92" t="s">
        <v>262</v>
      </c>
      <c r="B188" s="92" t="s">
        <v>222</v>
      </c>
      <c r="C188" s="92" t="s">
        <v>263</v>
      </c>
      <c r="D188" s="92" t="str">
        <f>+'Merluza del sur Artesanal XI'!B$8</f>
        <v>FLOTA NORTE 1</v>
      </c>
      <c r="E188" s="92" t="str">
        <f>+'Merluza del sur Artesanal XI'!C8</f>
        <v>AG Isla Toto RAG 87-11</v>
      </c>
      <c r="F188" s="92" t="s">
        <v>200</v>
      </c>
      <c r="G188" s="92" t="s">
        <v>226</v>
      </c>
      <c r="H188" s="73">
        <f>+'Merluza del sur Artesanal XI'!F8</f>
        <v>31.87</v>
      </c>
      <c r="I188" s="73">
        <f>+'Merluza del sur Artesanal XI'!G8</f>
        <v>-5.8659999999999997</v>
      </c>
      <c r="J188" s="73">
        <f>+'Merluza del sur Artesanal XI'!H8</f>
        <v>26.004000000000001</v>
      </c>
      <c r="K188" s="73">
        <f>+'Merluza del sur Artesanal XI'!I8</f>
        <v>6.7776600000000009</v>
      </c>
      <c r="L188" s="73">
        <f>+'Merluza del sur Artesanal XI'!J8</f>
        <v>19.22634</v>
      </c>
      <c r="M188" s="93">
        <f>+'Merluza del sur Artesanal XI'!K8</f>
        <v>0.26063913244116294</v>
      </c>
      <c r="N188" s="94" t="str">
        <f>+'Merluza del sur Artesanal XI'!L8</f>
        <v>-</v>
      </c>
      <c r="O188" s="94">
        <f>'Resumen Cuota Global'!$B$4</f>
        <v>45005</v>
      </c>
      <c r="P188" s="92">
        <v>2023</v>
      </c>
      <c r="Q188" s="92"/>
    </row>
    <row r="189" spans="1:17">
      <c r="A189" s="92" t="s">
        <v>262</v>
      </c>
      <c r="B189" s="92" t="s">
        <v>222</v>
      </c>
      <c r="C189" s="92" t="s">
        <v>263</v>
      </c>
      <c r="D189" s="92" t="str">
        <f>+'Merluza del sur Artesanal XI'!B$8</f>
        <v>FLOTA NORTE 1</v>
      </c>
      <c r="E189" s="92" t="str">
        <f>+'Merluza del sur Artesanal XI'!C9</f>
        <v>Cooperativa Ultima Esperanza Gala ROL4309</v>
      </c>
      <c r="F189" s="92" t="s">
        <v>200</v>
      </c>
      <c r="G189" s="92" t="s">
        <v>226</v>
      </c>
      <c r="H189" s="73">
        <f>+'Merluza del sur Artesanal XI'!F9</f>
        <v>52.511000000000003</v>
      </c>
      <c r="I189" s="73">
        <f>+'Merluza del sur Artesanal XI'!G9</f>
        <v>0</v>
      </c>
      <c r="J189" s="73">
        <f>+'Merluza del sur Artesanal XI'!H9</f>
        <v>52.511000000000003</v>
      </c>
      <c r="K189" s="73">
        <f>+'Merluza del sur Artesanal XI'!I9</f>
        <v>7.7133900000000004</v>
      </c>
      <c r="L189" s="73">
        <f>+'Merluza del sur Artesanal XI'!J9</f>
        <v>44.797610000000006</v>
      </c>
      <c r="M189" s="93">
        <f>+'Merluza del sur Artesanal XI'!K9</f>
        <v>0.14689093713698081</v>
      </c>
      <c r="N189" s="94" t="str">
        <f>+'Merluza del sur Artesanal XI'!L9</f>
        <v>-</v>
      </c>
      <c r="O189" s="94">
        <f>'Resumen Cuota Global'!$B$4</f>
        <v>45005</v>
      </c>
      <c r="P189" s="92">
        <v>2023</v>
      </c>
      <c r="Q189" s="92"/>
    </row>
    <row r="190" spans="1:17">
      <c r="A190" s="92" t="s">
        <v>262</v>
      </c>
      <c r="B190" s="92" t="s">
        <v>222</v>
      </c>
      <c r="C190" s="92" t="s">
        <v>263</v>
      </c>
      <c r="D190" s="92" t="str">
        <f>+'Merluza del sur Artesanal XI'!B$8</f>
        <v>FLOTA NORTE 1</v>
      </c>
      <c r="E190" s="92" t="str">
        <f>+'Merluza del sur Artesanal XI'!C10</f>
        <v>COOPESGAL ROL4370</v>
      </c>
      <c r="F190" s="92" t="s">
        <v>200</v>
      </c>
      <c r="G190" s="92" t="s">
        <v>226</v>
      </c>
      <c r="H190" s="73">
        <f>+'Merluza del sur Artesanal XI'!F10</f>
        <v>30.635999999999999</v>
      </c>
      <c r="I190" s="73">
        <f>+'Merluza del sur Artesanal XI'!G10</f>
        <v>0</v>
      </c>
      <c r="J190" s="73">
        <f>+'Merluza del sur Artesanal XI'!H10</f>
        <v>30.635999999999999</v>
      </c>
      <c r="K190" s="73">
        <f>+'Merluza del sur Artesanal XI'!I10</f>
        <v>7.4747399999999997</v>
      </c>
      <c r="L190" s="73">
        <f>+'Merluza del sur Artesanal XI'!J10</f>
        <v>23.161259999999999</v>
      </c>
      <c r="M190" s="93">
        <f>+'Merluza del sur Artesanal XI'!K10</f>
        <v>0.2439855072463768</v>
      </c>
      <c r="N190" s="94" t="str">
        <f>+'Merluza del sur Artesanal XI'!L10</f>
        <v>-</v>
      </c>
      <c r="O190" s="94">
        <f>'Resumen Cuota Global'!$B$4</f>
        <v>45005</v>
      </c>
      <c r="P190" s="92">
        <v>2023</v>
      </c>
      <c r="Q190" s="92"/>
    </row>
    <row r="191" spans="1:17">
      <c r="A191" s="92" t="s">
        <v>262</v>
      </c>
      <c r="B191" s="92" t="s">
        <v>222</v>
      </c>
      <c r="C191" s="92" t="s">
        <v>263</v>
      </c>
      <c r="D191" s="92" t="str">
        <f>+'Merluza del sur Artesanal XI'!B$8</f>
        <v>FLOTA NORTE 1</v>
      </c>
      <c r="E191" s="92" t="str">
        <f>+'Merluza del sur Artesanal XI'!C11</f>
        <v>Pesca Artesanal Pescadores del Mar Ltda 77.008.215-3</v>
      </c>
      <c r="F191" s="92" t="s">
        <v>200</v>
      </c>
      <c r="G191" s="92" t="s">
        <v>226</v>
      </c>
      <c r="H191" s="73">
        <f>+'Merluza del sur Artesanal XI'!F11</f>
        <v>49.734999999999999</v>
      </c>
      <c r="I191" s="73">
        <f>+'Merluza del sur Artesanal XI'!G11</f>
        <v>0</v>
      </c>
      <c r="J191" s="73">
        <f>+'Merluza del sur Artesanal XI'!H11</f>
        <v>49.734999999999999</v>
      </c>
      <c r="K191" s="73">
        <f>+'Merluza del sur Artesanal XI'!I11</f>
        <v>21.321000000000002</v>
      </c>
      <c r="L191" s="73">
        <f>+'Merluza del sur Artesanal XI'!J11</f>
        <v>28.413999999999998</v>
      </c>
      <c r="M191" s="93">
        <f>+'Merluza del sur Artesanal XI'!K11</f>
        <v>0.42869206796018905</v>
      </c>
      <c r="N191" s="94" t="str">
        <f>+'Merluza del sur Artesanal XI'!L11</f>
        <v>-</v>
      </c>
      <c r="O191" s="94">
        <f>'Resumen Cuota Global'!$B$4</f>
        <v>45005</v>
      </c>
      <c r="P191" s="92">
        <v>2023</v>
      </c>
      <c r="Q191" s="92"/>
    </row>
    <row r="192" spans="1:17">
      <c r="A192" s="92" t="s">
        <v>262</v>
      </c>
      <c r="B192" s="92" t="s">
        <v>222</v>
      </c>
      <c r="C192" s="92" t="s">
        <v>263</v>
      </c>
      <c r="D192" s="92" t="str">
        <f>+'Merluza del sur Artesanal XI'!B$8</f>
        <v>FLOTA NORTE 1</v>
      </c>
      <c r="E192" s="92" t="str">
        <f>+'Merluza del sur Artesanal XI'!C12</f>
        <v>SIND.GALA-ANTONIO RONCHI RSU 11.02.0047</v>
      </c>
      <c r="F192" s="92" t="s">
        <v>200</v>
      </c>
      <c r="G192" s="92" t="s">
        <v>226</v>
      </c>
      <c r="H192" s="73">
        <f>+'Merluza del sur Artesanal XI'!F12</f>
        <v>125.655</v>
      </c>
      <c r="I192" s="73">
        <f>+'Merluza del sur Artesanal XI'!G12</f>
        <v>0</v>
      </c>
      <c r="J192" s="73">
        <f>+'Merluza del sur Artesanal XI'!H12</f>
        <v>125.655</v>
      </c>
      <c r="K192" s="73">
        <f>+'Merluza del sur Artesanal XI'!I12</f>
        <v>13.65</v>
      </c>
      <c r="L192" s="73">
        <f>+'Merluza del sur Artesanal XI'!J12</f>
        <v>112.005</v>
      </c>
      <c r="M192" s="93">
        <f>+'Merluza del sur Artesanal XI'!K12</f>
        <v>0.10863077474036051</v>
      </c>
      <c r="N192" s="94" t="str">
        <f>+'Merluza del sur Artesanal XI'!L12</f>
        <v>-</v>
      </c>
      <c r="O192" s="94">
        <f>'Resumen Cuota Global'!$B$4</f>
        <v>45005</v>
      </c>
      <c r="P192" s="92">
        <v>2023</v>
      </c>
      <c r="Q192" s="92"/>
    </row>
    <row r="193" spans="1:17">
      <c r="A193" s="92" t="s">
        <v>262</v>
      </c>
      <c r="B193" s="92" t="s">
        <v>222</v>
      </c>
      <c r="C193" s="92" t="s">
        <v>263</v>
      </c>
      <c r="D193" s="92" t="str">
        <f>+'Merluza del sur Artesanal XI'!B$8</f>
        <v>FLOTA NORTE 1</v>
      </c>
      <c r="E193" s="92" t="str">
        <f>+'Merluza del sur Artesanal XI'!C13</f>
        <v>SIND.GALA-N°1 RSU 11.02.0016</v>
      </c>
      <c r="F193" s="92" t="s">
        <v>200</v>
      </c>
      <c r="G193" s="92" t="s">
        <v>226</v>
      </c>
      <c r="H193" s="73">
        <f>+'Merluza del sur Artesanal XI'!F13</f>
        <v>186.17699999999999</v>
      </c>
      <c r="I193" s="73">
        <f>+'Merluza del sur Artesanal XI'!G13</f>
        <v>0</v>
      </c>
      <c r="J193" s="73">
        <f>+'Merluza del sur Artesanal XI'!H13</f>
        <v>186.17699999999999</v>
      </c>
      <c r="K193" s="73">
        <f>+'Merluza del sur Artesanal XI'!I13</f>
        <v>41.414999999999999</v>
      </c>
      <c r="L193" s="73">
        <f>+'Merluza del sur Artesanal XI'!J13</f>
        <v>144.762</v>
      </c>
      <c r="M193" s="93">
        <f>+'Merluza del sur Artesanal XI'!K13</f>
        <v>0.22244960440870784</v>
      </c>
      <c r="N193" s="94" t="str">
        <f>+'Merluza del sur Artesanal XI'!L13</f>
        <v>-</v>
      </c>
      <c r="O193" s="94">
        <f>'Resumen Cuota Global'!$B$4</f>
        <v>45005</v>
      </c>
      <c r="P193" s="92">
        <v>2023</v>
      </c>
      <c r="Q193" s="92"/>
    </row>
    <row r="194" spans="1:17">
      <c r="A194" s="92" t="s">
        <v>262</v>
      </c>
      <c r="B194" s="92" t="s">
        <v>222</v>
      </c>
      <c r="C194" s="92" t="s">
        <v>263</v>
      </c>
      <c r="D194" s="92" t="str">
        <f>+'Merluza del sur Artesanal XI'!B$8</f>
        <v>FLOTA NORTE 1</v>
      </c>
      <c r="E194" s="92" t="str">
        <f>+'Merluza del sur Artesanal XI'!C14</f>
        <v>SIND.PUYUHUAPI-B.M.PESC.ARTES. RSU 11.05.0043</v>
      </c>
      <c r="F194" s="92" t="s">
        <v>200</v>
      </c>
      <c r="G194" s="92" t="s">
        <v>226</v>
      </c>
      <c r="H194" s="73">
        <f>+'Merluza del sur Artesanal XI'!F14</f>
        <v>56.155999999999999</v>
      </c>
      <c r="I194" s="73">
        <f>+'Merluza del sur Artesanal XI'!G14</f>
        <v>0</v>
      </c>
      <c r="J194" s="73">
        <f>+'Merluza del sur Artesanal XI'!H14</f>
        <v>56.155999999999999</v>
      </c>
      <c r="K194" s="73">
        <f>+'Merluza del sur Artesanal XI'!I14</f>
        <v>0</v>
      </c>
      <c r="L194" s="73">
        <f>+'Merluza del sur Artesanal XI'!J14</f>
        <v>56.155999999999999</v>
      </c>
      <c r="M194" s="93">
        <f>+'Merluza del sur Artesanal XI'!K14</f>
        <v>0</v>
      </c>
      <c r="N194" s="94" t="str">
        <f>+'Merluza del sur Artesanal XI'!L14</f>
        <v>-</v>
      </c>
      <c r="O194" s="94">
        <f>'Resumen Cuota Global'!$B$4</f>
        <v>45005</v>
      </c>
      <c r="P194" s="92">
        <v>2023</v>
      </c>
      <c r="Q194" s="92"/>
    </row>
    <row r="195" spans="1:17">
      <c r="A195" s="92" t="s">
        <v>262</v>
      </c>
      <c r="B195" s="92" t="s">
        <v>222</v>
      </c>
      <c r="C195" s="92" t="s">
        <v>263</v>
      </c>
      <c r="D195" s="92" t="str">
        <f>+'Merluza del sur Artesanal XI'!B$8</f>
        <v>FLOTA NORTE 1</v>
      </c>
      <c r="E195" s="92" t="str">
        <f>+'Merluza del sur Artesanal XI'!C15</f>
        <v>SIND.PUYUHUAPI-NUEVO HORIZONTE RSU 11.05.0014</v>
      </c>
      <c r="F195" s="92" t="s">
        <v>200</v>
      </c>
      <c r="G195" s="92" t="s">
        <v>226</v>
      </c>
      <c r="H195" s="73">
        <f>+'Merluza del sur Artesanal XI'!F15</f>
        <v>62.533000000000001</v>
      </c>
      <c r="I195" s="73">
        <f>+'Merluza del sur Artesanal XI'!G15</f>
        <v>-62.533000000000001</v>
      </c>
      <c r="J195" s="73">
        <f>+'Merluza del sur Artesanal XI'!H15</f>
        <v>0</v>
      </c>
      <c r="K195" s="73">
        <f>+'Merluza del sur Artesanal XI'!I15</f>
        <v>0</v>
      </c>
      <c r="L195" s="73">
        <f>+'Merluza del sur Artesanal XI'!J15</f>
        <v>0</v>
      </c>
      <c r="M195" s="93">
        <f>+'Merluza del sur Artesanal XI'!K15</f>
        <v>0</v>
      </c>
      <c r="N195" s="94">
        <f>+'Merluza del sur Artesanal XI'!L15</f>
        <v>44967</v>
      </c>
      <c r="O195" s="94">
        <f>'Resumen Cuota Global'!$B$4</f>
        <v>45005</v>
      </c>
      <c r="P195" s="92">
        <v>2023</v>
      </c>
      <c r="Q195" s="92"/>
    </row>
    <row r="196" spans="1:17">
      <c r="A196" s="92" t="s">
        <v>262</v>
      </c>
      <c r="B196" s="92" t="s">
        <v>222</v>
      </c>
      <c r="C196" s="92" t="s">
        <v>263</v>
      </c>
      <c r="D196" s="92" t="str">
        <f>+'Merluza del sur Artesanal XI'!B$8</f>
        <v>FLOTA NORTE 1</v>
      </c>
      <c r="E196" s="92" t="str">
        <f>+'Merluza del sur Artesanal XI'!C16</f>
        <v>Sociedad Almonacid, Andrade e Hijos Ltda 76.304.988-4</v>
      </c>
      <c r="F196" s="92" t="s">
        <v>200</v>
      </c>
      <c r="G196" s="92" t="s">
        <v>226</v>
      </c>
      <c r="H196" s="73">
        <f>+'Merluza del sur Artesanal XI'!F16</f>
        <v>22.588999999999999</v>
      </c>
      <c r="I196" s="73">
        <f>+'Merluza del sur Artesanal XI'!G16</f>
        <v>0</v>
      </c>
      <c r="J196" s="73">
        <f>+'Merluza del sur Artesanal XI'!H16</f>
        <v>22.588999999999999</v>
      </c>
      <c r="K196" s="73">
        <f>+'Merluza del sur Artesanal XI'!I16</f>
        <v>8.8249999999999993</v>
      </c>
      <c r="L196" s="73">
        <f>+'Merluza del sur Artesanal XI'!J16</f>
        <v>13.763999999999999</v>
      </c>
      <c r="M196" s="93">
        <f>+'Merluza del sur Artesanal XI'!K16</f>
        <v>0.39067687812652174</v>
      </c>
      <c r="N196" s="94" t="str">
        <f>+'Merluza del sur Artesanal XI'!L16</f>
        <v>-</v>
      </c>
      <c r="O196" s="94">
        <f>'Resumen Cuota Global'!$B$4</f>
        <v>45005</v>
      </c>
      <c r="P196" s="92">
        <v>2023</v>
      </c>
      <c r="Q196" s="92"/>
    </row>
    <row r="197" spans="1:17">
      <c r="A197" s="92" t="s">
        <v>262</v>
      </c>
      <c r="B197" s="92" t="s">
        <v>222</v>
      </c>
      <c r="C197" s="92" t="s">
        <v>263</v>
      </c>
      <c r="D197" s="92" t="str">
        <f>+'Merluza del sur Artesanal XI'!B$8</f>
        <v>FLOTA NORTE 1</v>
      </c>
      <c r="E197" s="92" t="str">
        <f>+'Merluza del sur Artesanal XI'!C17</f>
        <v>SOCIEDAD AMAROMAR LTDA 76.257.407-1</v>
      </c>
      <c r="F197" s="92" t="s">
        <v>200</v>
      </c>
      <c r="G197" s="92" t="s">
        <v>226</v>
      </c>
      <c r="H197" s="73">
        <f>+'Merluza del sur Artesanal XI'!F17</f>
        <v>6.3310000000000004</v>
      </c>
      <c r="I197" s="73">
        <f>+'Merluza del sur Artesanal XI'!G17</f>
        <v>0</v>
      </c>
      <c r="J197" s="73">
        <f>+'Merluza del sur Artesanal XI'!H17</f>
        <v>6.3310000000000004</v>
      </c>
      <c r="K197" s="73">
        <f>+'Merluza del sur Artesanal XI'!I17</f>
        <v>0</v>
      </c>
      <c r="L197" s="73">
        <f>+'Merluza del sur Artesanal XI'!J17</f>
        <v>6.3310000000000004</v>
      </c>
      <c r="M197" s="93">
        <f>+'Merluza del sur Artesanal XI'!K17</f>
        <v>0</v>
      </c>
      <c r="N197" s="94" t="str">
        <f>+'Merluza del sur Artesanal XI'!L17</f>
        <v>-</v>
      </c>
      <c r="O197" s="94">
        <f>'Resumen Cuota Global'!$B$4</f>
        <v>45005</v>
      </c>
      <c r="P197" s="92">
        <v>2023</v>
      </c>
      <c r="Q197" s="92"/>
    </row>
    <row r="198" spans="1:17">
      <c r="A198" s="92" t="s">
        <v>262</v>
      </c>
      <c r="B198" s="92" t="s">
        <v>222</v>
      </c>
      <c r="C198" s="92" t="s">
        <v>263</v>
      </c>
      <c r="D198" s="92" t="str">
        <f>+'Merluza del sur Artesanal XI'!B$8</f>
        <v>FLOTA NORTE 1</v>
      </c>
      <c r="E198" s="92" t="str">
        <f>+'Merluza del sur Artesanal XI'!C18</f>
        <v>Sociedad Chaparro, Escobar, Zuniga Ltda 76923072-6</v>
      </c>
      <c r="F198" s="92" t="s">
        <v>200</v>
      </c>
      <c r="G198" s="92" t="s">
        <v>226</v>
      </c>
      <c r="H198" s="73">
        <f>+'Merluza del sur Artesanal XI'!F18</f>
        <v>12.036</v>
      </c>
      <c r="I198" s="73">
        <f>+'Merluza del sur Artesanal XI'!G18</f>
        <v>0</v>
      </c>
      <c r="J198" s="73">
        <f>+'Merluza del sur Artesanal XI'!H18</f>
        <v>12.036</v>
      </c>
      <c r="K198" s="73">
        <f>+'Merluza del sur Artesanal XI'!I18</f>
        <v>4.0380000000000003</v>
      </c>
      <c r="L198" s="73">
        <f>+'Merluza del sur Artesanal XI'!J18</f>
        <v>7.9979999999999993</v>
      </c>
      <c r="M198" s="93">
        <f>+'Merluza del sur Artesanal XI'!K18</f>
        <v>0.33549351944167499</v>
      </c>
      <c r="N198" s="94" t="str">
        <f>+'Merluza del sur Artesanal XI'!L18</f>
        <v>-</v>
      </c>
      <c r="O198" s="94">
        <f>'Resumen Cuota Global'!$B$4</f>
        <v>45005</v>
      </c>
      <c r="P198" s="92">
        <v>2023</v>
      </c>
      <c r="Q198" s="92"/>
    </row>
    <row r="199" spans="1:17">
      <c r="A199" s="92" t="s">
        <v>262</v>
      </c>
      <c r="B199" s="92" t="s">
        <v>222</v>
      </c>
      <c r="C199" s="92" t="s">
        <v>263</v>
      </c>
      <c r="D199" s="92" t="str">
        <f>+'Merluza del sur Artesanal XI'!B$8</f>
        <v>FLOTA NORTE 1</v>
      </c>
      <c r="E199" s="92" t="str">
        <f>+'Merluza del sur Artesanal XI'!C19</f>
        <v>Sociedad de Pescadores Puerto Gala Ltda 76.580.226-1</v>
      </c>
      <c r="F199" s="92" t="s">
        <v>200</v>
      </c>
      <c r="G199" s="92" t="s">
        <v>226</v>
      </c>
      <c r="H199" s="73">
        <f>+'Merluza del sur Artesanal XI'!F19</f>
        <v>3.2570000000000001</v>
      </c>
      <c r="I199" s="73">
        <f>+'Merluza del sur Artesanal XI'!G19</f>
        <v>0</v>
      </c>
      <c r="J199" s="73">
        <f>+'Merluza del sur Artesanal XI'!H19</f>
        <v>3.2570000000000001</v>
      </c>
      <c r="K199" s="73">
        <f>+'Merluza del sur Artesanal XI'!I19</f>
        <v>0</v>
      </c>
      <c r="L199" s="73">
        <f>+'Merluza del sur Artesanal XI'!J19</f>
        <v>3.2570000000000001</v>
      </c>
      <c r="M199" s="93">
        <f>+'Merluza del sur Artesanal XI'!K19</f>
        <v>0</v>
      </c>
      <c r="N199" s="94" t="str">
        <f>+'Merluza del sur Artesanal XI'!L19</f>
        <v>-</v>
      </c>
      <c r="O199" s="94">
        <f>'Resumen Cuota Global'!$B$4</f>
        <v>45005</v>
      </c>
      <c r="P199" s="92">
        <v>2023</v>
      </c>
      <c r="Q199" s="92"/>
    </row>
    <row r="200" spans="1:17">
      <c r="A200" s="92" t="s">
        <v>262</v>
      </c>
      <c r="B200" s="92" t="s">
        <v>222</v>
      </c>
      <c r="C200" s="92" t="s">
        <v>263</v>
      </c>
      <c r="D200" s="92" t="str">
        <f>+'Merluza del sur Artesanal XI'!B$8</f>
        <v>FLOTA NORTE 1</v>
      </c>
      <c r="E200" s="92" t="str">
        <f>+'Merluza del sur Artesanal XI'!C20</f>
        <v>Sociedad Pesquera Artesanal RC Ltda 77.228.013-0</v>
      </c>
      <c r="F200" s="92" t="s">
        <v>200</v>
      </c>
      <c r="G200" s="92" t="s">
        <v>226</v>
      </c>
      <c r="H200" s="73">
        <f>+'Merluza del sur Artesanal XI'!F20</f>
        <v>16.263999999999999</v>
      </c>
      <c r="I200" s="73">
        <f>+'Merluza del sur Artesanal XI'!G20</f>
        <v>-16.263999999999999</v>
      </c>
      <c r="J200" s="73">
        <f>+'Merluza del sur Artesanal XI'!H20</f>
        <v>0</v>
      </c>
      <c r="K200" s="73">
        <f>+'Merluza del sur Artesanal XI'!I20</f>
        <v>0</v>
      </c>
      <c r="L200" s="73">
        <f>+'Merluza del sur Artesanal XI'!J20</f>
        <v>0</v>
      </c>
      <c r="M200" s="93">
        <f>+'Merluza del sur Artesanal XI'!K20</f>
        <v>0</v>
      </c>
      <c r="N200" s="94">
        <f>+'Merluza del sur Artesanal XI'!L20</f>
        <v>44960</v>
      </c>
      <c r="O200" s="94">
        <f>'Resumen Cuota Global'!$B$4</f>
        <v>45005</v>
      </c>
      <c r="P200" s="92">
        <v>2023</v>
      </c>
      <c r="Q200" s="92"/>
    </row>
    <row r="201" spans="1:17">
      <c r="A201" s="92" t="s">
        <v>262</v>
      </c>
      <c r="B201" s="92" t="s">
        <v>222</v>
      </c>
      <c r="C201" s="92" t="s">
        <v>263</v>
      </c>
      <c r="D201" s="92" t="str">
        <f>+'Merluza del sur Artesanal XI'!B$8</f>
        <v>FLOTA NORTE 1</v>
      </c>
      <c r="E201" s="92" t="str">
        <f>+'Merluza del sur Artesanal XI'!C21</f>
        <v>Sociedad Pesquera Servimarep Compañia Ltda 76.295.688-8</v>
      </c>
      <c r="F201" s="92" t="s">
        <v>200</v>
      </c>
      <c r="G201" s="92" t="s">
        <v>226</v>
      </c>
      <c r="H201" s="73">
        <f>+'Merluza del sur Artesanal XI'!F21</f>
        <v>6.7489999999999997</v>
      </c>
      <c r="I201" s="73">
        <f>+'Merluza del sur Artesanal XI'!G21</f>
        <v>-0.111</v>
      </c>
      <c r="J201" s="73">
        <f>+'Merluza del sur Artesanal XI'!H21</f>
        <v>6.6379999999999999</v>
      </c>
      <c r="K201" s="73">
        <f>+'Merluza del sur Artesanal XI'!I21</f>
        <v>4.4400000000000004</v>
      </c>
      <c r="L201" s="73">
        <f>+'Merluza del sur Artesanal XI'!J21</f>
        <v>2.1979999999999995</v>
      </c>
      <c r="M201" s="93">
        <f>+'Merluza del sur Artesanal XI'!K21</f>
        <v>0.66887616752033752</v>
      </c>
      <c r="N201" s="94" t="str">
        <f>+'Merluza del sur Artesanal XI'!L21</f>
        <v>-</v>
      </c>
      <c r="O201" s="94">
        <f>'Resumen Cuota Global'!$B$4</f>
        <v>45005</v>
      </c>
      <c r="P201" s="92">
        <v>2023</v>
      </c>
      <c r="Q201" s="92"/>
    </row>
    <row r="202" spans="1:17">
      <c r="A202" s="92" t="s">
        <v>262</v>
      </c>
      <c r="B202" s="92" t="s">
        <v>222</v>
      </c>
      <c r="C202" s="92" t="s">
        <v>263</v>
      </c>
      <c r="D202" s="92" t="str">
        <f>+'Merluza del sur Artesanal XI'!B$8</f>
        <v>FLOTA NORTE 1</v>
      </c>
      <c r="E202" s="92" t="str">
        <f>+'Merluza del sur Artesanal XI'!C22</f>
        <v>STI Puerto Puyuhuapi "Los Delfines" RSU 11.05.0002</v>
      </c>
      <c r="F202" s="92" t="s">
        <v>200</v>
      </c>
      <c r="G202" s="92" t="s">
        <v>226</v>
      </c>
      <c r="H202" s="73">
        <f>+'Merluza del sur Artesanal XI'!F22</f>
        <v>9.3460000000000001</v>
      </c>
      <c r="I202" s="73">
        <f>+'Merluza del sur Artesanal XI'!G22</f>
        <v>0</v>
      </c>
      <c r="J202" s="73">
        <f>+'Merluza del sur Artesanal XI'!H22</f>
        <v>9.3460000000000001</v>
      </c>
      <c r="K202" s="73">
        <f>+'Merluza del sur Artesanal XI'!I22</f>
        <v>0</v>
      </c>
      <c r="L202" s="73">
        <f>+'Merluza del sur Artesanal XI'!J22</f>
        <v>9.3460000000000001</v>
      </c>
      <c r="M202" s="93">
        <f>+'Merluza del sur Artesanal XI'!K22</f>
        <v>0</v>
      </c>
      <c r="N202" s="94" t="str">
        <f>+'Merluza del sur Artesanal XI'!L22</f>
        <v>-</v>
      </c>
      <c r="O202" s="94">
        <f>'Resumen Cuota Global'!$B$4</f>
        <v>45005</v>
      </c>
      <c r="P202" s="92">
        <v>2023</v>
      </c>
      <c r="Q202" s="92"/>
    </row>
    <row r="203" spans="1:17">
      <c r="A203" s="92" t="s">
        <v>262</v>
      </c>
      <c r="B203" s="92" t="s">
        <v>222</v>
      </c>
      <c r="C203" s="92" t="s">
        <v>263</v>
      </c>
      <c r="D203" s="92" t="str">
        <f>+'Merluza del sur Artesanal XI'!B$8</f>
        <v>FLOTA NORTE 1</v>
      </c>
      <c r="E203" s="92" t="str">
        <f>+'Merluza del sur Artesanal XI'!C23</f>
        <v>STI Canal Puyuhuapi RSU 11.05.0009</v>
      </c>
      <c r="F203" s="92" t="s">
        <v>200</v>
      </c>
      <c r="G203" s="92" t="s">
        <v>226</v>
      </c>
      <c r="H203" s="73">
        <f>+'Merluza del sur Artesanal XI'!F23</f>
        <v>91.739000000000004</v>
      </c>
      <c r="I203" s="73">
        <f>+'Merluza del sur Artesanal XI'!G23</f>
        <v>0</v>
      </c>
      <c r="J203" s="73">
        <f>+'Merluza del sur Artesanal XI'!H23</f>
        <v>91.739000000000004</v>
      </c>
      <c r="K203" s="73">
        <f>+'Merluza del sur Artesanal XI'!I23</f>
        <v>0</v>
      </c>
      <c r="L203" s="73">
        <f>+'Merluza del sur Artesanal XI'!J23</f>
        <v>91.739000000000004</v>
      </c>
      <c r="M203" s="93">
        <f>+'Merluza del sur Artesanal XI'!K23</f>
        <v>0</v>
      </c>
      <c r="N203" s="94" t="str">
        <f>+'Merluza del sur Artesanal XI'!L23</f>
        <v>-</v>
      </c>
      <c r="O203" s="94">
        <f>'Resumen Cuota Global'!$B$4</f>
        <v>45005</v>
      </c>
      <c r="P203" s="92">
        <v>2023</v>
      </c>
      <c r="Q203" s="92"/>
    </row>
    <row r="204" spans="1:17">
      <c r="A204" s="92" t="s">
        <v>262</v>
      </c>
      <c r="B204" s="92" t="s">
        <v>222</v>
      </c>
      <c r="C204" s="92" t="s">
        <v>263</v>
      </c>
      <c r="D204" s="92" t="str">
        <f>+'Merluza del sur Artesanal XI'!B$8</f>
        <v>FLOTA NORTE 1</v>
      </c>
      <c r="E204" s="92" t="str">
        <f>'Merluza del sur Artesanal XI'!C24</f>
        <v>STI N°1 Puerto Puyuhuapi RSU11.02.0022</v>
      </c>
      <c r="F204" s="92" t="s">
        <v>200</v>
      </c>
      <c r="G204" s="92" t="s">
        <v>226</v>
      </c>
      <c r="H204" s="73">
        <f>+'Merluza del sur Artesanal XI'!F24</f>
        <v>62.048000000000002</v>
      </c>
      <c r="I204" s="73">
        <f>+'Merluza del sur Artesanal XI'!G24</f>
        <v>-60.506999999999998</v>
      </c>
      <c r="J204" s="73">
        <f>+'Merluza del sur Artesanal XI'!H24</f>
        <v>1.5410000000000039</v>
      </c>
      <c r="K204" s="73">
        <f>+'Merluza del sur Artesanal XI'!I24</f>
        <v>0</v>
      </c>
      <c r="L204" s="73">
        <f>+'Merluza del sur Artesanal XI'!J24</f>
        <v>1.5410000000000039</v>
      </c>
      <c r="M204" s="93">
        <f>+'Merluza del sur Artesanal XI'!K24</f>
        <v>0</v>
      </c>
      <c r="N204" s="94" t="str">
        <f>+'Merluza del sur Artesanal XI'!L24</f>
        <v>-</v>
      </c>
      <c r="O204" s="94">
        <f>'Resumen Cuota Global'!$B$4</f>
        <v>45005</v>
      </c>
      <c r="P204" s="92">
        <v>2023</v>
      </c>
      <c r="Q204" s="92"/>
    </row>
    <row r="205" spans="1:17">
      <c r="A205" s="92" t="s">
        <v>262</v>
      </c>
      <c r="B205" s="92" t="s">
        <v>222</v>
      </c>
      <c r="C205" s="92" t="s">
        <v>263</v>
      </c>
      <c r="D205" s="92" t="str">
        <f>+'Merluza del sur Artesanal XI'!B$8</f>
        <v>FLOTA NORTE 1</v>
      </c>
      <c r="E205" s="92" t="str">
        <f>'Merluza del sur Artesanal XI'!C25</f>
        <v>STI Puerto Raul Marin Balmaceda RSU 11.02.0030</v>
      </c>
      <c r="F205" s="92" t="s">
        <v>200</v>
      </c>
      <c r="G205" s="92" t="s">
        <v>226</v>
      </c>
      <c r="H205" s="73">
        <f>+'Merluza del sur Artesanal XI'!F25</f>
        <v>11.51</v>
      </c>
      <c r="I205" s="73">
        <f>+'Merluza del sur Artesanal XI'!G25</f>
        <v>0</v>
      </c>
      <c r="J205" s="73">
        <f>+'Merluza del sur Artesanal XI'!H25</f>
        <v>11.51</v>
      </c>
      <c r="K205" s="73">
        <f>+'Merluza del sur Artesanal XI'!I25</f>
        <v>0</v>
      </c>
      <c r="L205" s="73">
        <f>+'Merluza del sur Artesanal XI'!J25</f>
        <v>11.51</v>
      </c>
      <c r="M205" s="93">
        <f>+'Merluza del sur Artesanal XI'!K25</f>
        <v>0</v>
      </c>
      <c r="N205" s="94" t="str">
        <f>+'Merluza del sur Artesanal XI'!L25</f>
        <v>-</v>
      </c>
      <c r="O205" s="94">
        <f>'Resumen Cuota Global'!$B$4</f>
        <v>45005</v>
      </c>
      <c r="P205" s="92">
        <v>2023</v>
      </c>
      <c r="Q205" s="92"/>
    </row>
    <row r="206" spans="1:17">
      <c r="A206" s="92" t="s">
        <v>262</v>
      </c>
      <c r="B206" s="92" t="s">
        <v>222</v>
      </c>
      <c r="C206" s="92" t="s">
        <v>263</v>
      </c>
      <c r="D206" s="92" t="str">
        <f>+'Merluza del sur Artesanal XI'!B$8</f>
        <v>FLOTA NORTE 1</v>
      </c>
      <c r="E206" s="92" t="str">
        <f>'Merluza del sur Artesanal XI'!C26</f>
        <v>Melimoyu Verde Ltda 77.287.209-7</v>
      </c>
      <c r="F206" s="92" t="s">
        <v>200</v>
      </c>
      <c r="G206" s="92" t="s">
        <v>226</v>
      </c>
      <c r="H206" s="73">
        <f>+'Merluza del sur Artesanal XI'!F26</f>
        <v>3.7040000000000002</v>
      </c>
      <c r="I206" s="73">
        <f>+'Merluza del sur Artesanal XI'!G26</f>
        <v>0</v>
      </c>
      <c r="J206" s="73">
        <f>+'Merluza del sur Artesanal XI'!H26</f>
        <v>3.7040000000000002</v>
      </c>
      <c r="K206" s="73">
        <f>+'Merluza del sur Artesanal XI'!I26</f>
        <v>0</v>
      </c>
      <c r="L206" s="73">
        <f>+'Merluza del sur Artesanal XI'!J26</f>
        <v>3.7040000000000002</v>
      </c>
      <c r="M206" s="93">
        <f>+'Merluza del sur Artesanal XI'!K26</f>
        <v>0</v>
      </c>
      <c r="N206" s="94" t="str">
        <f>+'Merluza del sur Artesanal XI'!L26</f>
        <v>-</v>
      </c>
      <c r="O206" s="94">
        <f>'Resumen Cuota Global'!$B$4</f>
        <v>45005</v>
      </c>
      <c r="P206" s="92">
        <v>2023</v>
      </c>
      <c r="Q206" s="92"/>
    </row>
    <row r="207" spans="1:17">
      <c r="A207" s="92" t="s">
        <v>262</v>
      </c>
      <c r="B207" s="92" t="s">
        <v>222</v>
      </c>
      <c r="C207" s="92" t="s">
        <v>263</v>
      </c>
      <c r="D207" s="92" t="str">
        <f>+'Merluza del sur Artesanal XI'!B$8</f>
        <v>FLOTA NORTE 1</v>
      </c>
      <c r="E207" s="92" t="str">
        <f>'Merluza del sur Artesanal XI'!C27</f>
        <v>NO ASOCIADOS FLOTA NORTE 1</v>
      </c>
      <c r="F207" s="92" t="s">
        <v>200</v>
      </c>
      <c r="G207" s="92" t="s">
        <v>226</v>
      </c>
      <c r="H207" s="73">
        <f>+'Merluza del sur Artesanal XI'!F27</f>
        <v>25.138999999999999</v>
      </c>
      <c r="I207" s="73">
        <f>+'Merluza del sur Artesanal XI'!G27</f>
        <v>0</v>
      </c>
      <c r="J207" s="73">
        <f>+'Merluza del sur Artesanal XI'!H27</f>
        <v>25.138999999999999</v>
      </c>
      <c r="K207" s="73">
        <f>+'Merluza del sur Artesanal XI'!I27</f>
        <v>4.0839999999999996</v>
      </c>
      <c r="L207" s="73">
        <f>+'Merluza del sur Artesanal XI'!J27</f>
        <v>21.055</v>
      </c>
      <c r="M207" s="93">
        <f>+'Merluza del sur Artesanal XI'!K27</f>
        <v>0.16245674052269382</v>
      </c>
      <c r="N207" s="94" t="str">
        <f>+'Merluza del sur Artesanal XI'!L27</f>
        <v>-</v>
      </c>
      <c r="O207" s="94">
        <f>'Resumen Cuota Global'!$B$4</f>
        <v>45005</v>
      </c>
      <c r="P207" s="92">
        <v>2023</v>
      </c>
      <c r="Q207" s="92"/>
    </row>
    <row r="208" spans="1:17" s="184" customFormat="1">
      <c r="A208" s="180" t="s">
        <v>262</v>
      </c>
      <c r="B208" s="180" t="s">
        <v>222</v>
      </c>
      <c r="C208" s="180" t="s">
        <v>263</v>
      </c>
      <c r="D208" s="180" t="s">
        <v>268</v>
      </c>
      <c r="E208" s="180" t="s">
        <v>269</v>
      </c>
      <c r="F208" s="180" t="s">
        <v>200</v>
      </c>
      <c r="G208" s="180" t="s">
        <v>226</v>
      </c>
      <c r="H208" s="181">
        <f>+'Merluza del sur Artesanal XI'!F28</f>
        <v>865.98500000000001</v>
      </c>
      <c r="I208" s="181">
        <f>+'Merluza del sur Artesanal XI'!G28</f>
        <v>-145.28100000000001</v>
      </c>
      <c r="J208" s="181">
        <f>+'Merluza del sur Artesanal XI'!H28</f>
        <v>720.70399999999995</v>
      </c>
      <c r="K208" s="181">
        <f>+'Merluza del sur Artesanal XI'!I28</f>
        <v>119.73878999999999</v>
      </c>
      <c r="L208" s="181">
        <f>+'Merluza del sur Artesanal XI'!J28</f>
        <v>600.96520999999996</v>
      </c>
      <c r="M208" s="182">
        <f>+'Merluza del sur Artesanal XI'!K28</f>
        <v>0.16614142560607406</v>
      </c>
      <c r="N208" s="183" t="str">
        <f>+'Merluza del sur Artesanal XI'!L28</f>
        <v>-</v>
      </c>
      <c r="O208" s="183">
        <f>'Resumen Cuota Global'!$B$4</f>
        <v>45005</v>
      </c>
      <c r="P208" s="180">
        <v>2023</v>
      </c>
      <c r="Q208" s="180"/>
    </row>
    <row r="209" spans="1:17">
      <c r="A209" s="92" t="s">
        <v>262</v>
      </c>
      <c r="B209" s="92" t="s">
        <v>222</v>
      </c>
      <c r="C209" s="92" t="s">
        <v>263</v>
      </c>
      <c r="D209" s="92" t="str">
        <f>+'Merluza del sur Artesanal XI'!B$32</f>
        <v>FLOTA NORTE 2</v>
      </c>
      <c r="E209" s="92" t="str">
        <f>+'Merluza del sur Artesanal XI'!C32</f>
        <v>A.G DEMERSAL RAG 85-11</v>
      </c>
      <c r="F209" s="92" t="s">
        <v>200</v>
      </c>
      <c r="G209" s="92" t="s">
        <v>226</v>
      </c>
      <c r="H209" s="73">
        <f>+'Merluza del sur Artesanal XI'!F32</f>
        <v>218.51400000000001</v>
      </c>
      <c r="I209" s="73">
        <f>+'Merluza del sur Artesanal XI'!G32</f>
        <v>-218.51400000000001</v>
      </c>
      <c r="J209" s="73">
        <f>+'Merluza del sur Artesanal XI'!H32</f>
        <v>0</v>
      </c>
      <c r="K209" s="73">
        <f>+'Merluza del sur Artesanal XI'!I32</f>
        <v>0</v>
      </c>
      <c r="L209" s="73">
        <f>+'Merluza del sur Artesanal XI'!J32</f>
        <v>0</v>
      </c>
      <c r="M209" s="93">
        <f>+'Merluza del sur Artesanal XI'!K32</f>
        <v>0</v>
      </c>
      <c r="N209" s="94">
        <f>+'Merluza del sur Artesanal XI'!L32</f>
        <v>44960</v>
      </c>
      <c r="O209" s="94">
        <f>'Resumen Cuota Global'!$B$4</f>
        <v>45005</v>
      </c>
      <c r="P209" s="92">
        <v>2023</v>
      </c>
      <c r="Q209" s="92"/>
    </row>
    <row r="210" spans="1:17">
      <c r="A210" s="92" t="s">
        <v>262</v>
      </c>
      <c r="B210" s="92" t="s">
        <v>222</v>
      </c>
      <c r="C210" s="92" t="s">
        <v>263</v>
      </c>
      <c r="D210" s="92" t="str">
        <f>+'Merluza del sur Artesanal XI'!B$32</f>
        <v>FLOTA NORTE 2</v>
      </c>
      <c r="E210" s="92" t="str">
        <f>+'Merluza del sur Artesanal XI'!C33</f>
        <v>Cooperativa Pioneros deL Mar de Pto. Cisnes "Coopacis" ROL4312</v>
      </c>
      <c r="F210" s="92" t="s">
        <v>200</v>
      </c>
      <c r="G210" s="92" t="s">
        <v>226</v>
      </c>
      <c r="H210" s="73">
        <f>+'Merluza del sur Artesanal XI'!F33</f>
        <v>7.8090000000000002</v>
      </c>
      <c r="I210" s="73">
        <f>+'Merluza del sur Artesanal XI'!G33</f>
        <v>0</v>
      </c>
      <c r="J210" s="73">
        <f>+'Merluza del sur Artesanal XI'!H33</f>
        <v>7.8090000000000002</v>
      </c>
      <c r="K210" s="73">
        <f>+'Merluza del sur Artesanal XI'!I33</f>
        <v>0</v>
      </c>
      <c r="L210" s="73">
        <f>+'Merluza del sur Artesanal XI'!J33</f>
        <v>7.8090000000000002</v>
      </c>
      <c r="M210" s="93">
        <f>+'Merluza del sur Artesanal XI'!K33</f>
        <v>0</v>
      </c>
      <c r="N210" s="94" t="str">
        <f>+'Merluza del sur Artesanal XI'!L33</f>
        <v>-</v>
      </c>
      <c r="O210" s="94">
        <f>'Resumen Cuota Global'!$B$4</f>
        <v>45005</v>
      </c>
      <c r="P210" s="92">
        <v>2023</v>
      </c>
      <c r="Q210" s="92"/>
    </row>
    <row r="211" spans="1:17">
      <c r="A211" s="92" t="s">
        <v>262</v>
      </c>
      <c r="B211" s="92" t="s">
        <v>222</v>
      </c>
      <c r="C211" s="92" t="s">
        <v>263</v>
      </c>
      <c r="D211" s="92" t="str">
        <f>+'Merluza del sur Artesanal XI'!B$32</f>
        <v>FLOTA NORTE 2</v>
      </c>
      <c r="E211" s="92" t="str">
        <f>+'Merluza del sur Artesanal XI'!C34</f>
        <v>Mayorga y Diaz Ltda 76.665.337-5</v>
      </c>
      <c r="F211" s="92" t="s">
        <v>200</v>
      </c>
      <c r="G211" s="92" t="s">
        <v>226</v>
      </c>
      <c r="H211" s="73">
        <f>+'Merluza del sur Artesanal XI'!F34</f>
        <v>4.3410000000000002</v>
      </c>
      <c r="I211" s="73">
        <f>+'Merluza del sur Artesanal XI'!G34</f>
        <v>-4.3410000000000002</v>
      </c>
      <c r="J211" s="73">
        <f>+'Merluza del sur Artesanal XI'!H34</f>
        <v>0</v>
      </c>
      <c r="K211" s="73">
        <f>+'Merluza del sur Artesanal XI'!I34</f>
        <v>0</v>
      </c>
      <c r="L211" s="73">
        <f>+'Merluza del sur Artesanal XI'!J34</f>
        <v>0</v>
      </c>
      <c r="M211" s="93">
        <f>+'Merluza del sur Artesanal XI'!K34</f>
        <v>0</v>
      </c>
      <c r="N211" s="94">
        <f>+'Merluza del sur Artesanal XI'!L34</f>
        <v>44960</v>
      </c>
      <c r="O211" s="94">
        <f>'Resumen Cuota Global'!$B$4</f>
        <v>45005</v>
      </c>
      <c r="P211" s="92">
        <v>2023</v>
      </c>
      <c r="Q211" s="92"/>
    </row>
    <row r="212" spans="1:17">
      <c r="A212" s="92" t="s">
        <v>262</v>
      </c>
      <c r="B212" s="92" t="s">
        <v>222</v>
      </c>
      <c r="C212" s="92" t="s">
        <v>263</v>
      </c>
      <c r="D212" s="92" t="str">
        <f>+'Merluza del sur Artesanal XI'!B$32</f>
        <v>FLOTA NORTE 2</v>
      </c>
      <c r="E212" s="92" t="str">
        <f>+'Merluza del sur Artesanal XI'!C35</f>
        <v>SJ.I. ELPITICO RSU 11.05.0024</v>
      </c>
      <c r="F212" s="92" t="s">
        <v>200</v>
      </c>
      <c r="G212" s="92" t="s">
        <v>226</v>
      </c>
      <c r="H212" s="73">
        <f>+'Merluza del sur Artesanal XI'!F35</f>
        <v>44.116</v>
      </c>
      <c r="I212" s="73">
        <f>+'Merluza del sur Artesanal XI'!G35</f>
        <v>-44.116</v>
      </c>
      <c r="J212" s="73">
        <f>+'Merluza del sur Artesanal XI'!H35</f>
        <v>0</v>
      </c>
      <c r="K212" s="73">
        <f>+'Merluza del sur Artesanal XI'!I35</f>
        <v>0</v>
      </c>
      <c r="L212" s="73">
        <f>+'Merluza del sur Artesanal XI'!J35</f>
        <v>0</v>
      </c>
      <c r="M212" s="93">
        <f>+'Merluza del sur Artesanal XI'!K35</f>
        <v>0</v>
      </c>
      <c r="N212" s="94">
        <f>+'Merluza del sur Artesanal XI'!L35</f>
        <v>44960</v>
      </c>
      <c r="O212" s="94">
        <f>'Resumen Cuota Global'!$B$4</f>
        <v>45005</v>
      </c>
      <c r="P212" s="92">
        <v>2023</v>
      </c>
      <c r="Q212" s="92"/>
    </row>
    <row r="213" spans="1:17">
      <c r="A213" s="92" t="s">
        <v>262</v>
      </c>
      <c r="B213" s="92" t="s">
        <v>222</v>
      </c>
      <c r="C213" s="92" t="s">
        <v>263</v>
      </c>
      <c r="D213" s="92" t="str">
        <f>+'Merluza del sur Artesanal XI'!B$32</f>
        <v>FLOTA NORTE 2</v>
      </c>
      <c r="E213" s="92" t="str">
        <f>+'Merluza del sur Artesanal XI'!C36</f>
        <v>SJ.I. ELEFANTES RSU 11.05.0022</v>
      </c>
      <c r="F213" s="92" t="s">
        <v>200</v>
      </c>
      <c r="G213" s="92" t="s">
        <v>226</v>
      </c>
      <c r="H213" s="73">
        <f>+'Merluza del sur Artesanal XI'!F36</f>
        <v>60.048999999999999</v>
      </c>
      <c r="I213" s="73">
        <f>+'Merluza del sur Artesanal XI'!G36</f>
        <v>0</v>
      </c>
      <c r="J213" s="73">
        <f>+'Merluza del sur Artesanal XI'!H36</f>
        <v>60.048999999999999</v>
      </c>
      <c r="K213" s="73">
        <f>+'Merluza del sur Artesanal XI'!I36</f>
        <v>1.5740000000000001</v>
      </c>
      <c r="L213" s="73">
        <f>+'Merluza del sur Artesanal XI'!J36</f>
        <v>58.475000000000001</v>
      </c>
      <c r="M213" s="93">
        <f>+'Merluza del sur Artesanal XI'!K36</f>
        <v>2.6211926926343488E-2</v>
      </c>
      <c r="N213" s="94" t="str">
        <f>+'Merluza del sur Artesanal XI'!L36</f>
        <v>-</v>
      </c>
      <c r="O213" s="94">
        <f>'Resumen Cuota Global'!$B$4</f>
        <v>45005</v>
      </c>
      <c r="P213" s="92">
        <v>2023</v>
      </c>
      <c r="Q213" s="92"/>
    </row>
    <row r="214" spans="1:17">
      <c r="A214" s="92" t="s">
        <v>262</v>
      </c>
      <c r="B214" s="92" t="s">
        <v>222</v>
      </c>
      <c r="C214" s="92" t="s">
        <v>263</v>
      </c>
      <c r="D214" s="92" t="str">
        <f>+'Merluza del sur Artesanal XI'!B$32</f>
        <v>FLOTA NORTE 2</v>
      </c>
      <c r="E214" s="92" t="str">
        <f>+'Merluza del sur Artesanal XI'!C37</f>
        <v>SJ.I. FRUTO DE DIOS RSU11.05.0021</v>
      </c>
      <c r="F214" s="92" t="s">
        <v>200</v>
      </c>
      <c r="G214" s="92" t="s">
        <v>226</v>
      </c>
      <c r="H214" s="73">
        <f>+'Merluza del sur Artesanal XI'!F37</f>
        <v>21.536000000000001</v>
      </c>
      <c r="I214" s="73">
        <f>+'Merluza del sur Artesanal XI'!G37</f>
        <v>-20.154</v>
      </c>
      <c r="J214" s="73">
        <f>+'Merluza del sur Artesanal XI'!H37</f>
        <v>1.3820000000000014</v>
      </c>
      <c r="K214" s="73">
        <f>+'Merluza del sur Artesanal XI'!I37</f>
        <v>0.67700000000000005</v>
      </c>
      <c r="L214" s="73">
        <f>+'Merluza del sur Artesanal XI'!J37</f>
        <v>0.7050000000000014</v>
      </c>
      <c r="M214" s="93">
        <f>+'Merluza del sur Artesanal XI'!K37</f>
        <v>0.48986975397973903</v>
      </c>
      <c r="N214" s="94" t="str">
        <f>+'Merluza del sur Artesanal XI'!L37</f>
        <v>-</v>
      </c>
      <c r="O214" s="94">
        <f>'Resumen Cuota Global'!$B$4</f>
        <v>45005</v>
      </c>
      <c r="P214" s="92">
        <v>2023</v>
      </c>
      <c r="Q214" s="92"/>
    </row>
    <row r="215" spans="1:17">
      <c r="A215" s="92" t="s">
        <v>262</v>
      </c>
      <c r="B215" s="92" t="s">
        <v>222</v>
      </c>
      <c r="C215" s="92" t="s">
        <v>263</v>
      </c>
      <c r="D215" s="92" t="str">
        <f>+'Merluza del sur Artesanal XI'!B$32</f>
        <v>FLOTA NORTE 2</v>
      </c>
      <c r="E215" s="92" t="str">
        <f>+'Merluza del sur Artesanal XI'!C38</f>
        <v>S.T.1. Moraleda de Puerto Cisnes RSU 11.05.0015</v>
      </c>
      <c r="F215" s="92" t="s">
        <v>200</v>
      </c>
      <c r="G215" s="92" t="s">
        <v>226</v>
      </c>
      <c r="H215" s="73">
        <f>+'Merluza del sur Artesanal XI'!F38</f>
        <v>107.605</v>
      </c>
      <c r="I215" s="73">
        <f>+'Merluza del sur Artesanal XI'!G38</f>
        <v>-107.383</v>
      </c>
      <c r="J215" s="73">
        <f>+'Merluza del sur Artesanal XI'!H38</f>
        <v>0.22200000000000841</v>
      </c>
      <c r="K215" s="73">
        <f>+'Merluza del sur Artesanal XI'!I38</f>
        <v>0.22200000000000003</v>
      </c>
      <c r="L215" s="73">
        <f>+'Merluza del sur Artesanal XI'!J38</f>
        <v>8.3821838359199319E-15</v>
      </c>
      <c r="M215" s="93">
        <f>+'Merluza del sur Artesanal XI'!K38</f>
        <v>0.99999999999996225</v>
      </c>
      <c r="N215" s="94">
        <f>+'Merluza del sur Artesanal XI'!L38</f>
        <v>44960</v>
      </c>
      <c r="O215" s="94">
        <f>'Resumen Cuota Global'!$B$4</f>
        <v>45005</v>
      </c>
      <c r="P215" s="92">
        <v>2023</v>
      </c>
      <c r="Q215" s="92"/>
    </row>
    <row r="216" spans="1:17">
      <c r="A216" s="92" t="s">
        <v>262</v>
      </c>
      <c r="B216" s="92" t="s">
        <v>222</v>
      </c>
      <c r="C216" s="92" t="s">
        <v>263</v>
      </c>
      <c r="D216" s="92" t="str">
        <f>+'Merluza del sur Artesanal XI'!B$32</f>
        <v>FLOTA NORTE 2</v>
      </c>
      <c r="E216" s="92" t="str">
        <f>+'Merluza del sur Artesanal XI'!C39</f>
        <v>S.T.I. SAN PEDRO RSU 11.05.0019</v>
      </c>
      <c r="F216" s="92" t="s">
        <v>200</v>
      </c>
      <c r="G216" s="92" t="s">
        <v>226</v>
      </c>
      <c r="H216" s="73">
        <f>+'Merluza del sur Artesanal XI'!F39</f>
        <v>14.191000000000001</v>
      </c>
      <c r="I216" s="73">
        <f>+'Merluza del sur Artesanal XI'!G39</f>
        <v>-14.191000000000001</v>
      </c>
      <c r="J216" s="73">
        <f>+'Merluza del sur Artesanal XI'!H39</f>
        <v>0</v>
      </c>
      <c r="K216" s="73">
        <f>+'Merluza del sur Artesanal XI'!I39</f>
        <v>0</v>
      </c>
      <c r="L216" s="73">
        <f>+'Merluza del sur Artesanal XI'!J39</f>
        <v>0</v>
      </c>
      <c r="M216" s="93">
        <f>+'Merluza del sur Artesanal XI'!K39</f>
        <v>0</v>
      </c>
      <c r="N216" s="94">
        <f>+'Merluza del sur Artesanal XI'!L39</f>
        <v>44967</v>
      </c>
      <c r="O216" s="94">
        <f>'Resumen Cuota Global'!$B$4</f>
        <v>45005</v>
      </c>
      <c r="P216" s="92">
        <v>2023</v>
      </c>
      <c r="Q216" s="92"/>
    </row>
    <row r="217" spans="1:17">
      <c r="A217" s="92" t="s">
        <v>262</v>
      </c>
      <c r="B217" s="92" t="s">
        <v>222</v>
      </c>
      <c r="C217" s="92" t="s">
        <v>263</v>
      </c>
      <c r="D217" s="92" t="str">
        <f>+'Merluza del sur Artesanal XI'!B$32</f>
        <v>FLOTA NORTE 2</v>
      </c>
      <c r="E217" s="92" t="str">
        <f>+'Merluza del sur Artesanal XI'!C40</f>
        <v>SIND.CISNES-LA UNION RSU 11.05.0001</v>
      </c>
      <c r="F217" s="92" t="s">
        <v>200</v>
      </c>
      <c r="G217" s="92" t="s">
        <v>226</v>
      </c>
      <c r="H217" s="73">
        <f>+'Merluza del sur Artesanal XI'!F40</f>
        <v>73.700999999999993</v>
      </c>
      <c r="I217" s="73">
        <f>+'Merluza del sur Artesanal XI'!G40</f>
        <v>0</v>
      </c>
      <c r="J217" s="73">
        <f>+'Merluza del sur Artesanal XI'!H40</f>
        <v>73.700999999999993</v>
      </c>
      <c r="K217" s="73">
        <f>+'Merluza del sur Artesanal XI'!I40</f>
        <v>0</v>
      </c>
      <c r="L217" s="73">
        <f>+'Merluza del sur Artesanal XI'!J40</f>
        <v>73.700999999999993</v>
      </c>
      <c r="M217" s="93">
        <f>+'Merluza del sur Artesanal XI'!K40</f>
        <v>0</v>
      </c>
      <c r="N217" s="94" t="str">
        <f>+'Merluza del sur Artesanal XI'!L40</f>
        <v>-</v>
      </c>
      <c r="O217" s="94">
        <f>'Resumen Cuota Global'!$B$4</f>
        <v>45005</v>
      </c>
      <c r="P217" s="92">
        <v>2023</v>
      </c>
      <c r="Q217" s="92"/>
    </row>
    <row r="218" spans="1:17">
      <c r="A218" s="92" t="s">
        <v>262</v>
      </c>
      <c r="B218" s="92" t="s">
        <v>222</v>
      </c>
      <c r="C218" s="92" t="s">
        <v>263</v>
      </c>
      <c r="D218" s="92" t="str">
        <f>+'Merluza del sur Artesanal XI'!B$32</f>
        <v>FLOTA NORTE 2</v>
      </c>
      <c r="E218" s="92" t="str">
        <f>+'Merluza del sur Artesanal XI'!C41</f>
        <v>Sociedad de Pescadores Artesanales y Armadores para la Diversificación productiva de la pesca Ltda 76.747.166-1</v>
      </c>
      <c r="F218" s="92" t="s">
        <v>200</v>
      </c>
      <c r="G218" s="92" t="s">
        <v>226</v>
      </c>
      <c r="H218" s="73">
        <f>+'Merluza del sur Artesanal XI'!F41</f>
        <v>16.279</v>
      </c>
      <c r="I218" s="73">
        <f>+'Merluza del sur Artesanal XI'!G41</f>
        <v>-0.42699999999999999</v>
      </c>
      <c r="J218" s="73">
        <f>+'Merluza del sur Artesanal XI'!H41</f>
        <v>15.852</v>
      </c>
      <c r="K218" s="73">
        <f>+'Merluza del sur Artesanal XI'!I41</f>
        <v>0.59718000000000004</v>
      </c>
      <c r="L218" s="73">
        <f>+'Merluza del sur Artesanal XI'!J41</f>
        <v>15.25482</v>
      </c>
      <c r="M218" s="93">
        <f>+'Merluza del sur Artesanal XI'!K41</f>
        <v>3.7672218016654054E-2</v>
      </c>
      <c r="N218" s="94" t="str">
        <f>+'Merluza del sur Artesanal XI'!L41</f>
        <v>-</v>
      </c>
      <c r="O218" s="94">
        <f>'Resumen Cuota Global'!$B$4</f>
        <v>45005</v>
      </c>
      <c r="P218" s="92">
        <v>2023</v>
      </c>
      <c r="Q218" s="92"/>
    </row>
    <row r="219" spans="1:17">
      <c r="A219" s="92" t="s">
        <v>262</v>
      </c>
      <c r="B219" s="92" t="s">
        <v>222</v>
      </c>
      <c r="C219" s="92" t="s">
        <v>263</v>
      </c>
      <c r="D219" s="92" t="str">
        <f>+'Merluza del sur Artesanal XI'!B$32</f>
        <v>FLOTA NORTE 2</v>
      </c>
      <c r="E219" s="92" t="str">
        <f>+'Merluza del sur Artesanal XI'!C42</f>
        <v>Sociedad de Pescadores Artesanales  El Nuevo Pescador Ltda 77.043.809-8</v>
      </c>
      <c r="F219" s="92" t="s">
        <v>200</v>
      </c>
      <c r="G219" s="92" t="s">
        <v>226</v>
      </c>
      <c r="H219" s="73">
        <f>+'Merluza del sur Artesanal XI'!F42</f>
        <v>27.998000000000001</v>
      </c>
      <c r="I219" s="73">
        <f>+'Merluza del sur Artesanal XI'!G42</f>
        <v>-27.998000000000001</v>
      </c>
      <c r="J219" s="73">
        <f>+'Merluza del sur Artesanal XI'!H42</f>
        <v>0</v>
      </c>
      <c r="K219" s="73">
        <f>+'Merluza del sur Artesanal XI'!I42</f>
        <v>0</v>
      </c>
      <c r="L219" s="73">
        <f>+'Merluza del sur Artesanal XI'!J42</f>
        <v>0</v>
      </c>
      <c r="M219" s="93">
        <f>+'Merluza del sur Artesanal XI'!K42</f>
        <v>0</v>
      </c>
      <c r="N219" s="94">
        <f>+'Merluza del sur Artesanal XI'!L42</f>
        <v>44960</v>
      </c>
      <c r="O219" s="94">
        <f>'Resumen Cuota Global'!$B$4</f>
        <v>45005</v>
      </c>
      <c r="P219" s="92">
        <v>2023</v>
      </c>
      <c r="Q219" s="92"/>
    </row>
    <row r="220" spans="1:17">
      <c r="A220" s="92" t="s">
        <v>262</v>
      </c>
      <c r="B220" s="92" t="s">
        <v>222</v>
      </c>
      <c r="C220" s="92" t="s">
        <v>263</v>
      </c>
      <c r="D220" s="92" t="str">
        <f>+'Merluza del sur Artesanal XI'!B$32</f>
        <v>FLOTA NORTE 2</v>
      </c>
      <c r="E220" s="92" t="str">
        <f>+'Merluza del sur Artesanal XI'!C43</f>
        <v>Sociedad de Pescadores Artesanales Sobumar de Cisnes Ltda 77.056.576-6</v>
      </c>
      <c r="F220" s="92" t="s">
        <v>200</v>
      </c>
      <c r="G220" s="92" t="s">
        <v>226</v>
      </c>
      <c r="H220" s="73">
        <f>+'Merluza del sur Artesanal XI'!F43</f>
        <v>14.074999999999999</v>
      </c>
      <c r="I220" s="73">
        <f>+'Merluza del sur Artesanal XI'!G43</f>
        <v>-14.074999999999999</v>
      </c>
      <c r="J220" s="73">
        <f>+'Merluza del sur Artesanal XI'!H43</f>
        <v>0</v>
      </c>
      <c r="K220" s="73">
        <f>+'Merluza del sur Artesanal XI'!I43</f>
        <v>0</v>
      </c>
      <c r="L220" s="73">
        <f>+'Merluza del sur Artesanal XI'!J43</f>
        <v>0</v>
      </c>
      <c r="M220" s="93">
        <f>+'Merluza del sur Artesanal XI'!K43</f>
        <v>0</v>
      </c>
      <c r="N220" s="94">
        <f>+'Merluza del sur Artesanal XI'!L43</f>
        <v>44952</v>
      </c>
      <c r="O220" s="94">
        <f>'Resumen Cuota Global'!$B$4</f>
        <v>45005</v>
      </c>
      <c r="P220" s="92">
        <v>2023</v>
      </c>
      <c r="Q220" s="92"/>
    </row>
    <row r="221" spans="1:17">
      <c r="A221" s="92" t="s">
        <v>262</v>
      </c>
      <c r="B221" s="92" t="s">
        <v>222</v>
      </c>
      <c r="C221" s="92" t="s">
        <v>263</v>
      </c>
      <c r="D221" s="92" t="str">
        <f>+'Merluza del sur Artesanal XI'!B$32</f>
        <v>FLOTA NORTE 2</v>
      </c>
      <c r="E221" s="92" t="str">
        <f>+'Merluza del sur Artesanal XI'!C44</f>
        <v>Sociedad de Pescadores Artesanales y de Turismo del Sur Ltda 76.909.697-3</v>
      </c>
      <c r="F221" s="92" t="s">
        <v>200</v>
      </c>
      <c r="G221" s="92" t="s">
        <v>226</v>
      </c>
      <c r="H221" s="73">
        <f>+'Merluza del sur Artesanal XI'!F44</f>
        <v>3.9020000000000001</v>
      </c>
      <c r="I221" s="73">
        <f>+'Merluza del sur Artesanal XI'!G44</f>
        <v>0</v>
      </c>
      <c r="J221" s="73">
        <f>+'Merluza del sur Artesanal XI'!H44</f>
        <v>3.9020000000000001</v>
      </c>
      <c r="K221" s="73">
        <f>+'Merluza del sur Artesanal XI'!I44</f>
        <v>0.22200000000000003</v>
      </c>
      <c r="L221" s="73">
        <f>+'Merluza del sur Artesanal XI'!J44</f>
        <v>3.68</v>
      </c>
      <c r="M221" s="93">
        <f>+'Merluza del sur Artesanal XI'!K44</f>
        <v>5.6893900563813438E-2</v>
      </c>
      <c r="N221" s="94" t="str">
        <f>+'Merluza del sur Artesanal XI'!L44</f>
        <v>-</v>
      </c>
      <c r="O221" s="94">
        <f>'Resumen Cuota Global'!$B$4</f>
        <v>45005</v>
      </c>
      <c r="P221" s="92">
        <v>2023</v>
      </c>
      <c r="Q221" s="92"/>
    </row>
    <row r="222" spans="1:17">
      <c r="A222" s="92" t="s">
        <v>262</v>
      </c>
      <c r="B222" s="92" t="s">
        <v>222</v>
      </c>
      <c r="C222" s="92" t="s">
        <v>263</v>
      </c>
      <c r="D222" s="92" t="str">
        <f>+'Merluza del sur Artesanal XI'!B$32</f>
        <v>FLOTA NORTE 2</v>
      </c>
      <c r="E222" s="92" t="str">
        <f>+'Merluza del sur Artesanal XI'!C45</f>
        <v>Sociedad Pesca Artesanal, El Pescador Ltda 77.058.922-3</v>
      </c>
      <c r="F222" s="92" t="s">
        <v>200</v>
      </c>
      <c r="G222" s="92" t="s">
        <v>226</v>
      </c>
      <c r="H222" s="73">
        <f>+'Merluza del sur Artesanal XI'!F45</f>
        <v>9.9909999999999997</v>
      </c>
      <c r="I222" s="73">
        <f>+'Merluza del sur Artesanal XI'!G45</f>
        <v>-9.9909999999999997</v>
      </c>
      <c r="J222" s="73">
        <f>+'Merluza del sur Artesanal XI'!H45</f>
        <v>0</v>
      </c>
      <c r="K222" s="73">
        <f>+'Merluza del sur Artesanal XI'!I45</f>
        <v>0</v>
      </c>
      <c r="L222" s="73">
        <f>+'Merluza del sur Artesanal XI'!J45</f>
        <v>0</v>
      </c>
      <c r="M222" s="93">
        <f>+'Merluza del sur Artesanal XI'!K45</f>
        <v>0</v>
      </c>
      <c r="N222" s="94">
        <f>+'Merluza del sur Artesanal XI'!L45</f>
        <v>44960</v>
      </c>
      <c r="O222" s="94">
        <f>'Resumen Cuota Global'!$B$4</f>
        <v>45005</v>
      </c>
      <c r="P222" s="92">
        <v>2023</v>
      </c>
      <c r="Q222" s="92"/>
    </row>
    <row r="223" spans="1:17">
      <c r="A223" s="92" t="s">
        <v>262</v>
      </c>
      <c r="B223" s="92" t="s">
        <v>222</v>
      </c>
      <c r="C223" s="92" t="s">
        <v>263</v>
      </c>
      <c r="D223" s="92" t="str">
        <f>+'Merluza del sur Artesanal XI'!B$32</f>
        <v>FLOTA NORTE 2</v>
      </c>
      <c r="E223" s="92" t="str">
        <f>+'Merluza del sur Artesanal XI'!C46</f>
        <v>Sociedad Serv Pesca Cisnes Ltda 76.288.822-K</v>
      </c>
      <c r="F223" s="92" t="s">
        <v>200</v>
      </c>
      <c r="G223" s="92" t="s">
        <v>226</v>
      </c>
      <c r="H223" s="73">
        <f>+'Merluza del sur Artesanal XI'!F46</f>
        <v>11.76</v>
      </c>
      <c r="I223" s="73">
        <f>+'Merluza del sur Artesanal XI'!G46</f>
        <v>-11.66</v>
      </c>
      <c r="J223" s="73">
        <f>+'Merluza del sur Artesanal XI'!H46</f>
        <v>9.9999999999999645E-2</v>
      </c>
      <c r="K223" s="73">
        <f>+'Merluza del sur Artesanal XI'!I46</f>
        <v>0</v>
      </c>
      <c r="L223" s="73">
        <f>+'Merluza del sur Artesanal XI'!J46</f>
        <v>9.9999999999999645E-2</v>
      </c>
      <c r="M223" s="93">
        <f>+'Merluza del sur Artesanal XI'!K46</f>
        <v>0</v>
      </c>
      <c r="N223" s="94" t="str">
        <f>+'Merluza del sur Artesanal XI'!L46</f>
        <v>-</v>
      </c>
      <c r="O223" s="94">
        <f>'Resumen Cuota Global'!$B$4</f>
        <v>45005</v>
      </c>
      <c r="P223" s="92">
        <v>2023</v>
      </c>
      <c r="Q223" s="92"/>
    </row>
    <row r="224" spans="1:17">
      <c r="A224" s="92" t="s">
        <v>262</v>
      </c>
      <c r="B224" s="92" t="s">
        <v>222</v>
      </c>
      <c r="C224" s="92" t="s">
        <v>263</v>
      </c>
      <c r="D224" s="92" t="str">
        <f>+'Merluza del sur Artesanal XI'!B$32</f>
        <v>FLOTA NORTE 2</v>
      </c>
      <c r="E224" s="92" t="str">
        <f>+'Merluza del sur Artesanal XI'!C47</f>
        <v>STI Moraleda" de Pto. Gaviota RSU 11.05.0006</v>
      </c>
      <c r="F224" s="92" t="s">
        <v>200</v>
      </c>
      <c r="G224" s="92" t="s">
        <v>226</v>
      </c>
      <c r="H224" s="73">
        <f>+'Merluza del sur Artesanal XI'!F47</f>
        <v>87.960999999999999</v>
      </c>
      <c r="I224" s="73">
        <f>+'Merluza del sur Artesanal XI'!G47</f>
        <v>0</v>
      </c>
      <c r="J224" s="73">
        <f>+'Merluza del sur Artesanal XI'!H47</f>
        <v>87.960999999999999</v>
      </c>
      <c r="K224" s="73">
        <f>+'Merluza del sur Artesanal XI'!I47</f>
        <v>14.64</v>
      </c>
      <c r="L224" s="73">
        <f>+'Merluza del sur Artesanal XI'!J47</f>
        <v>73.320999999999998</v>
      </c>
      <c r="M224" s="93">
        <f>+'Merluza del sur Artesanal XI'!K47</f>
        <v>0.1664373983924694</v>
      </c>
      <c r="N224" s="94" t="str">
        <f>+'Merluza del sur Artesanal XI'!L47</f>
        <v>-</v>
      </c>
      <c r="O224" s="94">
        <f>'Resumen Cuota Global'!$B$4</f>
        <v>45005</v>
      </c>
      <c r="P224" s="92">
        <v>2023</v>
      </c>
      <c r="Q224" s="92"/>
    </row>
    <row r="225" spans="1:17">
      <c r="A225" s="92" t="s">
        <v>262</v>
      </c>
      <c r="B225" s="92" t="s">
        <v>222</v>
      </c>
      <c r="C225" s="92" t="s">
        <v>263</v>
      </c>
      <c r="D225" s="92" t="str">
        <f>+'Merluza del sur Artesanal XI'!B$32</f>
        <v>FLOTA NORTE 2</v>
      </c>
      <c r="E225" s="92" t="str">
        <f>+'Merluza del sur Artesanal XI'!C48</f>
        <v>STI Amparo de Pto Gaviota RSU 11.05.0005</v>
      </c>
      <c r="F225" s="92" t="s">
        <v>200</v>
      </c>
      <c r="G225" s="92" t="s">
        <v>226</v>
      </c>
      <c r="H225" s="73">
        <f>+'Merluza del sur Artesanal XI'!F48</f>
        <v>35.542000000000002</v>
      </c>
      <c r="I225" s="73">
        <f>+'Merluza del sur Artesanal XI'!G48</f>
        <v>0</v>
      </c>
      <c r="J225" s="73">
        <f>+'Merluza del sur Artesanal XI'!H48</f>
        <v>35.542000000000002</v>
      </c>
      <c r="K225" s="73">
        <f>+'Merluza del sur Artesanal XI'!I48</f>
        <v>4.1391900000000001</v>
      </c>
      <c r="L225" s="73">
        <f>+'Merluza del sur Artesanal XI'!J48</f>
        <v>31.402810000000002</v>
      </c>
      <c r="M225" s="93">
        <f>+'Merluza del sur Artesanal XI'!K48</f>
        <v>0.11645911878903832</v>
      </c>
      <c r="N225" s="94" t="str">
        <f>+'Merluza del sur Artesanal XI'!L48</f>
        <v>-</v>
      </c>
      <c r="O225" s="94">
        <f>'Resumen Cuota Global'!$B$4</f>
        <v>45005</v>
      </c>
      <c r="P225" s="92">
        <v>2023</v>
      </c>
      <c r="Q225" s="92"/>
    </row>
    <row r="226" spans="1:17">
      <c r="A226" s="92" t="s">
        <v>262</v>
      </c>
      <c r="B226" s="92" t="s">
        <v>222</v>
      </c>
      <c r="C226" s="92" t="s">
        <v>263</v>
      </c>
      <c r="D226" s="92" t="str">
        <f>+'Merluza del sur Artesanal XI'!B$32</f>
        <v>FLOTA NORTE 2</v>
      </c>
      <c r="E226" s="92" t="str">
        <f>+'Merluza del sur Artesanal XI'!C49</f>
        <v>STI DE LA PESCA ARTESANALDE PTO GAVIOTA RSU 11.02.0025</v>
      </c>
      <c r="F226" s="92" t="s">
        <v>200</v>
      </c>
      <c r="G226" s="92" t="s">
        <v>226</v>
      </c>
      <c r="H226" s="73">
        <f>+'Merluza del sur Artesanal XI'!F49</f>
        <v>43.762999999999998</v>
      </c>
      <c r="I226" s="73">
        <f>+'Merluza del sur Artesanal XI'!G49</f>
        <v>-37.677</v>
      </c>
      <c r="J226" s="73">
        <f>+'Merluza del sur Artesanal XI'!H49</f>
        <v>6.0859999999999985</v>
      </c>
      <c r="K226" s="73">
        <f>+'Merluza del sur Artesanal XI'!I49</f>
        <v>0</v>
      </c>
      <c r="L226" s="73">
        <f>+'Merluza del sur Artesanal XI'!J49</f>
        <v>6.0859999999999985</v>
      </c>
      <c r="M226" s="93">
        <f>+'Merluza del sur Artesanal XI'!K49</f>
        <v>0</v>
      </c>
      <c r="N226" s="94" t="str">
        <f>+'Merluza del sur Artesanal XI'!L49</f>
        <v>-</v>
      </c>
      <c r="O226" s="94">
        <f>'Resumen Cuota Global'!$B$4</f>
        <v>45005</v>
      </c>
      <c r="P226" s="92">
        <v>2023</v>
      </c>
      <c r="Q226" s="92"/>
    </row>
    <row r="227" spans="1:17">
      <c r="A227" s="92" t="s">
        <v>262</v>
      </c>
      <c r="B227" s="92" t="s">
        <v>222</v>
      </c>
      <c r="C227" s="92" t="s">
        <v>263</v>
      </c>
      <c r="D227" s="92" t="str">
        <f>+'Merluza del sur Artesanal XI'!B$32</f>
        <v>FLOTA NORTE 2</v>
      </c>
      <c r="E227" s="92" t="str">
        <f>+'Merluza del sur Artesanal XI'!C50</f>
        <v>STI LitoraI Norte RSU 11.05.0013</v>
      </c>
      <c r="F227" s="92" t="s">
        <v>200</v>
      </c>
      <c r="G227" s="92" t="s">
        <v>226</v>
      </c>
      <c r="H227" s="73">
        <f>+'Merluza del sur Artesanal XI'!F50</f>
        <v>60.192999999999998</v>
      </c>
      <c r="I227" s="73">
        <f>+'Merluza del sur Artesanal XI'!G50</f>
        <v>-60.192999999999998</v>
      </c>
      <c r="J227" s="73">
        <f>+'Merluza del sur Artesanal XI'!H50</f>
        <v>0</v>
      </c>
      <c r="K227" s="73">
        <f>+'Merluza del sur Artesanal XI'!I50</f>
        <v>0</v>
      </c>
      <c r="L227" s="73">
        <f>+'Merluza del sur Artesanal XI'!J50</f>
        <v>0</v>
      </c>
      <c r="M227" s="93">
        <f>+'Merluza del sur Artesanal XI'!K50</f>
        <v>0</v>
      </c>
      <c r="N227" s="94">
        <f>+'Merluza del sur Artesanal XI'!L50</f>
        <v>44960</v>
      </c>
      <c r="O227" s="94">
        <f>'Resumen Cuota Global'!$B$4</f>
        <v>45005</v>
      </c>
      <c r="P227" s="92">
        <v>2023</v>
      </c>
      <c r="Q227" s="92"/>
    </row>
    <row r="228" spans="1:17">
      <c r="A228" s="92" t="s">
        <v>262</v>
      </c>
      <c r="B228" s="92" t="s">
        <v>222</v>
      </c>
      <c r="C228" s="92" t="s">
        <v>263</v>
      </c>
      <c r="D228" s="92" t="str">
        <f>+'Merluza del sur Artesanal XI'!B$32</f>
        <v>FLOTA NORTE 2</v>
      </c>
      <c r="E228" s="92" t="str">
        <f>+'Merluza del sur Artesanal XI'!C51</f>
        <v>STI N°1 Puerto Cisnes RSU 11.05.0018</v>
      </c>
      <c r="F228" s="92" t="s">
        <v>200</v>
      </c>
      <c r="G228" s="92" t="s">
        <v>226</v>
      </c>
      <c r="H228" s="73">
        <f>+'Merluza del sur Artesanal XI'!F51</f>
        <v>76.858999999999995</v>
      </c>
      <c r="I228" s="73">
        <f>+'Merluza del sur Artesanal XI'!G51</f>
        <v>-49.609000000000002</v>
      </c>
      <c r="J228" s="73">
        <f>+'Merluza del sur Artesanal XI'!H51</f>
        <v>27.249999999999993</v>
      </c>
      <c r="K228" s="73">
        <f>+'Merluza del sur Artesanal XI'!I51</f>
        <v>4.92</v>
      </c>
      <c r="L228" s="73">
        <f>+'Merluza del sur Artesanal XI'!J51</f>
        <v>22.329999999999991</v>
      </c>
      <c r="M228" s="93">
        <f>+'Merluza del sur Artesanal XI'!K51</f>
        <v>0.18055045871559638</v>
      </c>
      <c r="N228" s="94" t="str">
        <f>+'Merluza del sur Artesanal XI'!L51</f>
        <v>-</v>
      </c>
      <c r="O228" s="94">
        <f>'Resumen Cuota Global'!$B$4</f>
        <v>45005</v>
      </c>
      <c r="P228" s="92">
        <v>2023</v>
      </c>
      <c r="Q228" s="92"/>
    </row>
    <row r="229" spans="1:17">
      <c r="A229" s="92" t="s">
        <v>262</v>
      </c>
      <c r="B229" s="92" t="s">
        <v>222</v>
      </c>
      <c r="C229" s="92" t="s">
        <v>263</v>
      </c>
      <c r="D229" s="92" t="str">
        <f>+'Merluza del sur Artesanal XI'!B$32</f>
        <v>FLOTA NORTE 2</v>
      </c>
      <c r="E229" s="92" t="str">
        <f>+'Merluza del sur Artesanal XI'!C52</f>
        <v>NO ASOCIADOS FLOTA NORTE 2</v>
      </c>
      <c r="F229" s="92" t="s">
        <v>200</v>
      </c>
      <c r="G229" s="92" t="s">
        <v>226</v>
      </c>
      <c r="H229" s="73">
        <f>+'Merluza del sur Artesanal XI'!F52</f>
        <v>13.2</v>
      </c>
      <c r="I229" s="73">
        <f>+'Merluza del sur Artesanal XI'!G52</f>
        <v>0</v>
      </c>
      <c r="J229" s="73">
        <f>+'Merluza del sur Artesanal XI'!H52</f>
        <v>13.2</v>
      </c>
      <c r="K229" s="73">
        <f>+'Merluza del sur Artesanal XI'!I52</f>
        <v>6.1269999999999998</v>
      </c>
      <c r="L229" s="73">
        <f>+'Merluza del sur Artesanal XI'!J52</f>
        <v>7.0729999999999995</v>
      </c>
      <c r="M229" s="93">
        <f>+'Merluza del sur Artesanal XI'!K52</f>
        <v>0.46416666666666667</v>
      </c>
      <c r="N229" s="94" t="str">
        <f>+'Merluza del sur Artesanal XI'!L52</f>
        <v>-</v>
      </c>
      <c r="O229" s="94">
        <f>'Resumen Cuota Global'!$B$4</f>
        <v>45005</v>
      </c>
      <c r="P229" s="92">
        <v>2023</v>
      </c>
      <c r="Q229" s="92"/>
    </row>
    <row r="230" spans="1:17" s="184" customFormat="1">
      <c r="A230" s="180" t="s">
        <v>262</v>
      </c>
      <c r="B230" s="180" t="s">
        <v>222</v>
      </c>
      <c r="C230" s="180" t="s">
        <v>263</v>
      </c>
      <c r="D230" s="180" t="s">
        <v>270</v>
      </c>
      <c r="E230" s="180" t="s">
        <v>271</v>
      </c>
      <c r="F230" s="180" t="s">
        <v>200</v>
      </c>
      <c r="G230" s="180" t="s">
        <v>226</v>
      </c>
      <c r="H230" s="181">
        <f>+'Merluza del sur Artesanal XI'!F53</f>
        <v>953.38500000000022</v>
      </c>
      <c r="I230" s="181">
        <f>+'Merluza del sur Artesanal XI'!G53</f>
        <v>-620.32900000000006</v>
      </c>
      <c r="J230" s="181">
        <f>+'Merluza del sur Artesanal XI'!H53</f>
        <v>333.05600000000015</v>
      </c>
      <c r="K230" s="181">
        <f>+'Merluza del sur Artesanal XI'!I53</f>
        <v>33.118370000000006</v>
      </c>
      <c r="L230" s="181">
        <f>+'Merluza del sur Artesanal XI'!J53</f>
        <v>299.93763000000013</v>
      </c>
      <c r="M230" s="182">
        <f>+'Merluza del sur Artesanal XI'!K53</f>
        <v>9.9437842284780906E-2</v>
      </c>
      <c r="N230" s="183" t="str">
        <f>+'Merluza del sur Artesanal XI'!L53</f>
        <v>-</v>
      </c>
      <c r="O230" s="183">
        <f>'Resumen Cuota Global'!$B$4</f>
        <v>45005</v>
      </c>
      <c r="P230" s="180">
        <v>2023</v>
      </c>
      <c r="Q230" s="180"/>
    </row>
    <row r="231" spans="1:17">
      <c r="A231" s="92" t="s">
        <v>262</v>
      </c>
      <c r="B231" s="92" t="s">
        <v>222</v>
      </c>
      <c r="C231" s="92" t="s">
        <v>263</v>
      </c>
      <c r="D231" s="92" t="str">
        <f>+'Merluza del sur Artesanal XI'!B$57</f>
        <v>FLOTA SUR 1</v>
      </c>
      <c r="E231" s="92" t="str">
        <f>+'Merluza del sur Artesanal XI'!C57</f>
        <v>AG Aysen RAG 833-1981</v>
      </c>
      <c r="F231" s="92" t="s">
        <v>200</v>
      </c>
      <c r="G231" s="92" t="s">
        <v>226</v>
      </c>
      <c r="H231" s="186">
        <f>+'Merluza del sur Artesanal XI'!F57</f>
        <v>63.951000000000001</v>
      </c>
      <c r="I231" s="73">
        <f>+'Merluza del sur Artesanal XI'!G57</f>
        <v>-37.835999999999999</v>
      </c>
      <c r="J231" s="73">
        <f>+'Merluza del sur Artesanal XI'!H57</f>
        <v>26.115000000000002</v>
      </c>
      <c r="K231" s="73">
        <f>+'Merluza del sur Artesanal XI'!I57</f>
        <v>8.6669999999999998</v>
      </c>
      <c r="L231" s="73">
        <f>+'Merluza del sur Artesanal XI'!J57</f>
        <v>17.448</v>
      </c>
      <c r="M231" s="93">
        <f>+'Merluza del sur Artesanal XI'!K57</f>
        <v>0.33187823090178054</v>
      </c>
      <c r="N231" s="94" t="str">
        <f>+'Merluza del sur Artesanal XI'!L57</f>
        <v>-</v>
      </c>
      <c r="O231" s="94">
        <f>'Resumen Cuota Global'!$B$4</f>
        <v>45005</v>
      </c>
      <c r="P231" s="92">
        <v>2023</v>
      </c>
      <c r="Q231" s="92"/>
    </row>
    <row r="232" spans="1:17">
      <c r="A232" s="92" t="s">
        <v>262</v>
      </c>
      <c r="B232" s="92" t="s">
        <v>222</v>
      </c>
      <c r="C232" s="92" t="s">
        <v>263</v>
      </c>
      <c r="D232" s="92" t="str">
        <f>+'Merluza del sur Artesanal XI'!B$57</f>
        <v>FLOTA SUR 1</v>
      </c>
      <c r="E232" s="92" t="str">
        <f>+'Merluza del sur Artesanal XI'!C58</f>
        <v>Cooperativa de Pescadores "Pilcosta" ROL 4759</v>
      </c>
      <c r="F232" s="92" t="s">
        <v>200</v>
      </c>
      <c r="G232" s="92" t="s">
        <v>226</v>
      </c>
      <c r="H232" s="186">
        <f>+'Merluza del sur Artesanal XI'!F58</f>
        <v>17.21</v>
      </c>
      <c r="I232" s="73">
        <f>+'Merluza del sur Artesanal XI'!G58</f>
        <v>0</v>
      </c>
      <c r="J232" s="73">
        <f>+'Merluza del sur Artesanal XI'!H58</f>
        <v>17.21</v>
      </c>
      <c r="K232" s="73">
        <f>+'Merluza del sur Artesanal XI'!I58</f>
        <v>5.1559500000000007</v>
      </c>
      <c r="L232" s="73">
        <f>+'Merluza del sur Artesanal XI'!J58</f>
        <v>12.05405</v>
      </c>
      <c r="M232" s="93">
        <f>+'Merluza del sur Artesanal XI'!K58</f>
        <v>0.29959035444509008</v>
      </c>
      <c r="N232" s="94" t="str">
        <f>+'Merluza del sur Artesanal XI'!L58</f>
        <v>-</v>
      </c>
      <c r="O232" s="94">
        <f>'Resumen Cuota Global'!$B$4</f>
        <v>45005</v>
      </c>
      <c r="P232" s="92">
        <v>2023</v>
      </c>
      <c r="Q232" s="92"/>
    </row>
    <row r="233" spans="1:17">
      <c r="A233" s="92" t="s">
        <v>262</v>
      </c>
      <c r="B233" s="92" t="s">
        <v>222</v>
      </c>
      <c r="C233" s="92" t="s">
        <v>263</v>
      </c>
      <c r="D233" s="92" t="str">
        <f>+'Merluza del sur Artesanal XI'!B$57</f>
        <v>FLOTA SUR 1</v>
      </c>
      <c r="E233" s="92" t="str">
        <f>+'Merluza del sur Artesanal XI'!C59</f>
        <v>Mayorga y Mayorga Ltda 76.469.761-8</v>
      </c>
      <c r="F233" s="92" t="s">
        <v>200</v>
      </c>
      <c r="G233" s="92" t="s">
        <v>226</v>
      </c>
      <c r="H233" s="186">
        <f>+'Merluza del sur Artesanal XI'!F59</f>
        <v>9.4320000000000004</v>
      </c>
      <c r="I233" s="73">
        <f>+'Merluza del sur Artesanal XI'!G59</f>
        <v>-8.3209999999999997</v>
      </c>
      <c r="J233" s="73">
        <f>+'Merluza del sur Artesanal XI'!H59</f>
        <v>1.1110000000000007</v>
      </c>
      <c r="K233" s="73">
        <f>+'Merluza del sur Artesanal XI'!I59</f>
        <v>0</v>
      </c>
      <c r="L233" s="73">
        <f>+'Merluza del sur Artesanal XI'!J59</f>
        <v>1.1110000000000007</v>
      </c>
      <c r="M233" s="93">
        <f>+'Merluza del sur Artesanal XI'!K59</f>
        <v>0</v>
      </c>
      <c r="N233" s="94" t="str">
        <f>+'Merluza del sur Artesanal XI'!L59</f>
        <v>-</v>
      </c>
      <c r="O233" s="94">
        <f>'Resumen Cuota Global'!$B$4</f>
        <v>45005</v>
      </c>
      <c r="P233" s="92">
        <v>2023</v>
      </c>
      <c r="Q233" s="92"/>
    </row>
    <row r="234" spans="1:17">
      <c r="A234" s="92" t="s">
        <v>262</v>
      </c>
      <c r="B234" s="92" t="s">
        <v>222</v>
      </c>
      <c r="C234" s="92" t="s">
        <v>263</v>
      </c>
      <c r="D234" s="92" t="str">
        <f>+'Merluza del sur Artesanal XI'!B$57</f>
        <v>FLOTA SUR 1</v>
      </c>
      <c r="E234" s="92" t="str">
        <f>+'Merluza del sur Artesanal XI'!C60</f>
        <v>Nautigestión Ltda 76.303.726-6</v>
      </c>
      <c r="F234" s="92" t="s">
        <v>200</v>
      </c>
      <c r="G234" s="92" t="s">
        <v>226</v>
      </c>
      <c r="H234" s="73">
        <f>+'Merluza del sur Artesanal XI'!F60</f>
        <v>6.0919999999999996</v>
      </c>
      <c r="I234" s="73">
        <f>+'Merluza del sur Artesanal XI'!G60</f>
        <v>0</v>
      </c>
      <c r="J234" s="73">
        <f>+'Merluza del sur Artesanal XI'!H60</f>
        <v>6.0919999999999996</v>
      </c>
      <c r="K234" s="73">
        <f>+'Merluza del sur Artesanal XI'!I60</f>
        <v>0</v>
      </c>
      <c r="L234" s="73">
        <f>+'Merluza del sur Artesanal XI'!J60</f>
        <v>6.0919999999999996</v>
      </c>
      <c r="M234" s="93">
        <f>+'Merluza del sur Artesanal XI'!K60</f>
        <v>0</v>
      </c>
      <c r="N234" s="94" t="str">
        <f>+'Merluza del sur Artesanal XI'!L60</f>
        <v>-</v>
      </c>
      <c r="O234" s="94">
        <f>'Resumen Cuota Global'!$B$4</f>
        <v>45005</v>
      </c>
      <c r="P234" s="92">
        <v>2023</v>
      </c>
      <c r="Q234" s="92"/>
    </row>
    <row r="235" spans="1:17">
      <c r="A235" s="92" t="s">
        <v>262</v>
      </c>
      <c r="B235" s="92" t="s">
        <v>222</v>
      </c>
      <c r="C235" s="92" t="s">
        <v>263</v>
      </c>
      <c r="D235" s="92" t="str">
        <f>+'Merluza del sur Artesanal XI'!B$57</f>
        <v>FLOTA SUR 1</v>
      </c>
      <c r="E235" s="92" t="str">
        <f>+'Merluza del sur Artesanal XI'!C61</f>
        <v>S.T.I. ESTUARIO DE AYSEN RSU 11.02.0099</v>
      </c>
      <c r="F235" s="92" t="s">
        <v>200</v>
      </c>
      <c r="G235" s="92" t="s">
        <v>226</v>
      </c>
      <c r="H235" s="73">
        <f>+'Merluza del sur Artesanal XI'!F61</f>
        <v>39.957999999999998</v>
      </c>
      <c r="I235" s="73">
        <f>+'Merluza del sur Artesanal XI'!G61</f>
        <v>-38.457000000000001</v>
      </c>
      <c r="J235" s="73">
        <f>+'Merluza del sur Artesanal XI'!H61</f>
        <v>1.5009999999999977</v>
      </c>
      <c r="K235" s="73">
        <f>+'Merluza del sur Artesanal XI'!I61</f>
        <v>1.25319</v>
      </c>
      <c r="L235" s="73">
        <f>+'Merluza del sur Artesanal XI'!J61</f>
        <v>0.24780999999999764</v>
      </c>
      <c r="M235" s="93">
        <f>+'Merluza del sur Artesanal XI'!K61</f>
        <v>0.83490339773484479</v>
      </c>
      <c r="N235" s="94" t="str">
        <f>+'Merluza del sur Artesanal XI'!L61</f>
        <v>-</v>
      </c>
      <c r="O235" s="94">
        <f>'Resumen Cuota Global'!$B$4</f>
        <v>45005</v>
      </c>
      <c r="P235" s="92">
        <v>2023</v>
      </c>
      <c r="Q235" s="92"/>
    </row>
    <row r="236" spans="1:17">
      <c r="A236" s="92" t="s">
        <v>262</v>
      </c>
      <c r="B236" s="92" t="s">
        <v>222</v>
      </c>
      <c r="C236" s="92" t="s">
        <v>263</v>
      </c>
      <c r="D236" s="92" t="str">
        <f>+'Merluza del sur Artesanal XI'!B$57</f>
        <v>FLOTA SUR 1</v>
      </c>
      <c r="E236" s="92" t="str">
        <f>+'Merluza del sur Artesanal XI'!C62</f>
        <v>S.T.I. MARES AUSTRALES N°3 Pto. Aysen RSU 11.02.0044</v>
      </c>
      <c r="F236" s="92" t="s">
        <v>200</v>
      </c>
      <c r="G236" s="92" t="s">
        <v>226</v>
      </c>
      <c r="H236" s="73">
        <f>+'Merluza del sur Artesanal XI'!F62</f>
        <v>53.6</v>
      </c>
      <c r="I236" s="73">
        <f>+'Merluza del sur Artesanal XI'!G62</f>
        <v>-52.7</v>
      </c>
      <c r="J236" s="73">
        <f>+'Merluza del sur Artesanal XI'!H62</f>
        <v>0.89999999999999858</v>
      </c>
      <c r="K236" s="73">
        <f>+'Merluza del sur Artesanal XI'!I62</f>
        <v>0</v>
      </c>
      <c r="L236" s="73">
        <f>+'Merluza del sur Artesanal XI'!J62</f>
        <v>0.89999999999999858</v>
      </c>
      <c r="M236" s="93">
        <f>+'Merluza del sur Artesanal XI'!K62</f>
        <v>0</v>
      </c>
      <c r="N236" s="94" t="str">
        <f>+'Merluza del sur Artesanal XI'!L62</f>
        <v>-</v>
      </c>
      <c r="O236" s="94">
        <f>'Resumen Cuota Global'!$B$4</f>
        <v>45005</v>
      </c>
      <c r="P236" s="92">
        <v>2023</v>
      </c>
      <c r="Q236" s="92"/>
    </row>
    <row r="237" spans="1:17">
      <c r="A237" s="92" t="s">
        <v>262</v>
      </c>
      <c r="B237" s="92" t="s">
        <v>222</v>
      </c>
      <c r="C237" s="92" t="s">
        <v>263</v>
      </c>
      <c r="D237" s="92" t="str">
        <f>+'Merluza del sur Artesanal XI'!B$57</f>
        <v>FLOTA SUR 1</v>
      </c>
      <c r="E237" s="92" t="str">
        <f>+'Merluza del sur Artesanal XI'!C63</f>
        <v>Servicio Evenecer Ltda 76.304.204-9</v>
      </c>
      <c r="F237" s="92" t="s">
        <v>200</v>
      </c>
      <c r="G237" s="92" t="s">
        <v>226</v>
      </c>
      <c r="H237" s="73">
        <f>+'Merluza del sur Artesanal XI'!F63</f>
        <v>2.6059999999999999</v>
      </c>
      <c r="I237" s="73">
        <f>+'Merluza del sur Artesanal XI'!G63</f>
        <v>0</v>
      </c>
      <c r="J237" s="73">
        <f>+'Merluza del sur Artesanal XI'!H63</f>
        <v>2.6059999999999999</v>
      </c>
      <c r="K237" s="73">
        <f>+'Merluza del sur Artesanal XI'!I63</f>
        <v>0.999</v>
      </c>
      <c r="L237" s="73">
        <f>+'Merluza del sur Artesanal XI'!J63</f>
        <v>1.6069999999999998</v>
      </c>
      <c r="M237" s="93">
        <f>+'Merluza del sur Artesanal XI'!K63</f>
        <v>0.38334612432847276</v>
      </c>
      <c r="N237" s="94" t="str">
        <f>+'Merluza del sur Artesanal XI'!L63</f>
        <v>-</v>
      </c>
      <c r="O237" s="94">
        <f>'Resumen Cuota Global'!$B$4</f>
        <v>45005</v>
      </c>
      <c r="P237" s="92">
        <v>2023</v>
      </c>
      <c r="Q237" s="92"/>
    </row>
    <row r="238" spans="1:17">
      <c r="A238" s="92" t="s">
        <v>262</v>
      </c>
      <c r="B238" s="92" t="s">
        <v>222</v>
      </c>
      <c r="C238" s="92" t="s">
        <v>263</v>
      </c>
      <c r="D238" s="92" t="str">
        <f>+'Merluza del sur Artesanal XI'!B$57</f>
        <v>FLOTA SUR 1</v>
      </c>
      <c r="E238" s="92" t="str">
        <f>+'Merluza del sur Artesanal XI'!C64</f>
        <v>SIND.AYSEN-B.M.PESC.ARTES. RSU 11.02.0028</v>
      </c>
      <c r="F238" s="92" t="s">
        <v>200</v>
      </c>
      <c r="G238" s="92" t="s">
        <v>226</v>
      </c>
      <c r="H238" s="73">
        <f>+'Merluza del sur Artesanal XI'!F64</f>
        <v>116.023</v>
      </c>
      <c r="I238" s="73">
        <f>+'Merluza del sur Artesanal XI'!G64</f>
        <v>0</v>
      </c>
      <c r="J238" s="73">
        <f>+'Merluza del sur Artesanal XI'!H64</f>
        <v>116.023</v>
      </c>
      <c r="K238" s="73">
        <f>+'Merluza del sur Artesanal XI'!I64</f>
        <v>0</v>
      </c>
      <c r="L238" s="73">
        <f>+'Merluza del sur Artesanal XI'!J64</f>
        <v>116.023</v>
      </c>
      <c r="M238" s="93">
        <f>+'Merluza del sur Artesanal XI'!K64</f>
        <v>0</v>
      </c>
      <c r="N238" s="94" t="str">
        <f>+'Merluza del sur Artesanal XI'!L64</f>
        <v>-</v>
      </c>
      <c r="O238" s="94">
        <f>'Resumen Cuota Global'!$B$4</f>
        <v>45005</v>
      </c>
      <c r="P238" s="92">
        <v>2023</v>
      </c>
      <c r="Q238" s="92"/>
    </row>
    <row r="239" spans="1:17">
      <c r="A239" s="92" t="s">
        <v>262</v>
      </c>
      <c r="B239" s="92" t="s">
        <v>222</v>
      </c>
      <c r="C239" s="92" t="s">
        <v>263</v>
      </c>
      <c r="D239" s="92" t="str">
        <f>+'Merluza del sur Artesanal XI'!B$57</f>
        <v>FLOTA SUR 1</v>
      </c>
      <c r="E239" s="92" t="str">
        <f>+'Merluza del sur Artesanal XI'!C65</f>
        <v>SIND. AYSEN-CANAL COSTA RSU 11.02.0074</v>
      </c>
      <c r="F239" s="92" t="s">
        <v>200</v>
      </c>
      <c r="G239" s="92" t="s">
        <v>226</v>
      </c>
      <c r="H239" s="73">
        <f>+'Merluza del sur Artesanal XI'!F65</f>
        <v>1.5409999999999999</v>
      </c>
      <c r="I239" s="73">
        <f>+'Merluza del sur Artesanal XI'!G65</f>
        <v>0</v>
      </c>
      <c r="J239" s="73">
        <f>+'Merluza del sur Artesanal XI'!H65</f>
        <v>1.5409999999999999</v>
      </c>
      <c r="K239" s="73">
        <f>+'Merluza del sur Artesanal XI'!I65</f>
        <v>0</v>
      </c>
      <c r="L239" s="73">
        <f>+'Merluza del sur Artesanal XI'!J65</f>
        <v>1.5409999999999999</v>
      </c>
      <c r="M239" s="93">
        <f>+'Merluza del sur Artesanal XI'!K65</f>
        <v>0</v>
      </c>
      <c r="N239" s="94" t="str">
        <f>+'Merluza del sur Artesanal XI'!L65</f>
        <v>-</v>
      </c>
      <c r="O239" s="94">
        <f>'Resumen Cuota Global'!$B$4</f>
        <v>45005</v>
      </c>
      <c r="P239" s="92">
        <v>2023</v>
      </c>
      <c r="Q239" s="92"/>
    </row>
    <row r="240" spans="1:17">
      <c r="A240" s="92" t="s">
        <v>262</v>
      </c>
      <c r="B240" s="92" t="s">
        <v>222</v>
      </c>
      <c r="C240" s="92" t="s">
        <v>263</v>
      </c>
      <c r="D240" s="92" t="str">
        <f>+'Merluza del sur Artesanal XI'!B$57</f>
        <v>FLOTA SUR 1</v>
      </c>
      <c r="E240" s="92" t="str">
        <f>+'Merluza del sur Artesanal XI'!C66</f>
        <v>SIND. AYSEN-ESFUERZO DEL MAR RSU 11.02.0100</v>
      </c>
      <c r="F240" s="92" t="s">
        <v>200</v>
      </c>
      <c r="G240" s="92" t="s">
        <v>226</v>
      </c>
      <c r="H240" s="73">
        <f>+'Merluza del sur Artesanal XI'!F66</f>
        <v>36.07</v>
      </c>
      <c r="I240" s="73">
        <f>+'Merluza del sur Artesanal XI'!G66</f>
        <v>-36.07</v>
      </c>
      <c r="J240" s="73">
        <f>+'Merluza del sur Artesanal XI'!H66</f>
        <v>0</v>
      </c>
      <c r="K240" s="73">
        <f>+'Merluza del sur Artesanal XI'!I66</f>
        <v>0</v>
      </c>
      <c r="L240" s="73">
        <f>+'Merluza del sur Artesanal XI'!J66</f>
        <v>0</v>
      </c>
      <c r="M240" s="93">
        <f>+'Merluza del sur Artesanal XI'!K66</f>
        <v>0</v>
      </c>
      <c r="N240" s="94">
        <f>+'Merluza del sur Artesanal XI'!L66</f>
        <v>44952</v>
      </c>
      <c r="O240" s="94">
        <f>'Resumen Cuota Global'!$B$4</f>
        <v>45005</v>
      </c>
      <c r="P240" s="92">
        <v>2023</v>
      </c>
      <c r="Q240" s="92"/>
    </row>
    <row r="241" spans="1:17">
      <c r="A241" s="92" t="s">
        <v>262</v>
      </c>
      <c r="B241" s="92" t="s">
        <v>222</v>
      </c>
      <c r="C241" s="92" t="s">
        <v>263</v>
      </c>
      <c r="D241" s="92" t="str">
        <f>+'Merluza del sur Artesanal XI'!B$57</f>
        <v>FLOTA SUR 1</v>
      </c>
      <c r="E241" s="92" t="str">
        <f>+'Merluza del sur Artesanal XI'!C67</f>
        <v>SIND. AYSEN-LOS CHONOS RSU 11.02.0070</v>
      </c>
      <c r="F241" s="92" t="s">
        <v>200</v>
      </c>
      <c r="G241" s="92" t="s">
        <v>226</v>
      </c>
      <c r="H241" s="73">
        <f>+'Merluza del sur Artesanal XI'!F67</f>
        <v>34.673999999999999</v>
      </c>
      <c r="I241" s="73">
        <f>+'Merluza del sur Artesanal XI'!G67</f>
        <v>-34.673999999999999</v>
      </c>
      <c r="J241" s="73">
        <f>+'Merluza del sur Artesanal XI'!H67</f>
        <v>0</v>
      </c>
      <c r="K241" s="73">
        <f>+'Merluza del sur Artesanal XI'!I67</f>
        <v>0</v>
      </c>
      <c r="L241" s="73">
        <f>+'Merluza del sur Artesanal XI'!J67</f>
        <v>0</v>
      </c>
      <c r="M241" s="93">
        <f>+'Merluza del sur Artesanal XI'!K67</f>
        <v>0</v>
      </c>
      <c r="N241" s="94">
        <f>+'Merluza del sur Artesanal XI'!L67</f>
        <v>44960</v>
      </c>
      <c r="O241" s="94">
        <f>'Resumen Cuota Global'!$B$4</f>
        <v>45005</v>
      </c>
      <c r="P241" s="92">
        <v>2023</v>
      </c>
      <c r="Q241" s="92"/>
    </row>
    <row r="242" spans="1:17">
      <c r="A242" s="92" t="s">
        <v>262</v>
      </c>
      <c r="B242" s="92" t="s">
        <v>222</v>
      </c>
      <c r="C242" s="92" t="s">
        <v>263</v>
      </c>
      <c r="D242" s="92" t="str">
        <f>+'Merluza del sur Artesanal XI'!B$57</f>
        <v>FLOTA SUR 1</v>
      </c>
      <c r="E242" s="92" t="str">
        <f>+'Merluza del sur Artesanal XI'!C68</f>
        <v>SIND. AYSEN-LOS ETERNOS NAVEGANTES RSU 11.02.0126</v>
      </c>
      <c r="F242" s="92" t="s">
        <v>200</v>
      </c>
      <c r="G242" s="92" t="s">
        <v>226</v>
      </c>
      <c r="H242" s="73">
        <f>+'Merluza del sur Artesanal XI'!F68</f>
        <v>94.215000000000003</v>
      </c>
      <c r="I242" s="73">
        <f>+'Merluza del sur Artesanal XI'!G68</f>
        <v>-91.692999999999998</v>
      </c>
      <c r="J242" s="73">
        <f>+'Merluza del sur Artesanal XI'!H68</f>
        <v>2.5220000000000056</v>
      </c>
      <c r="K242" s="73">
        <f>+'Merluza del sur Artesanal XI'!I68</f>
        <v>0</v>
      </c>
      <c r="L242" s="73">
        <f>+'Merluza del sur Artesanal XI'!J68</f>
        <v>2.5220000000000056</v>
      </c>
      <c r="M242" s="93">
        <f>+'Merluza del sur Artesanal XI'!K68</f>
        <v>0</v>
      </c>
      <c r="N242" s="94" t="str">
        <f>+'Merluza del sur Artesanal XI'!L68</f>
        <v>-</v>
      </c>
      <c r="O242" s="94">
        <f>'Resumen Cuota Global'!$B$4</f>
        <v>45005</v>
      </c>
      <c r="P242" s="92">
        <v>2023</v>
      </c>
      <c r="Q242" s="92"/>
    </row>
    <row r="243" spans="1:17">
      <c r="A243" s="92" t="s">
        <v>262</v>
      </c>
      <c r="B243" s="92" t="s">
        <v>222</v>
      </c>
      <c r="C243" s="92" t="s">
        <v>263</v>
      </c>
      <c r="D243" s="92" t="str">
        <f>+'Merluza del sur Artesanal XI'!B$57</f>
        <v>FLOTA SUR 1</v>
      </c>
      <c r="E243" s="92" t="str">
        <f>+'Merluza del sur Artesanal XI'!C69</f>
        <v>SIND. CHACABUCO-WALTER MONTIEL RSU 11.02.0041</v>
      </c>
      <c r="F243" s="92" t="s">
        <v>200</v>
      </c>
      <c r="G243" s="92" t="s">
        <v>226</v>
      </c>
      <c r="H243" s="73">
        <f>+'Merluza del sur Artesanal XI'!F69</f>
        <v>38.465000000000003</v>
      </c>
      <c r="I243" s="73">
        <f>+'Merluza del sur Artesanal XI'!G69</f>
        <v>-38.465000000000003</v>
      </c>
      <c r="J243" s="73">
        <f>+'Merluza del sur Artesanal XI'!H69</f>
        <v>0</v>
      </c>
      <c r="K243" s="73">
        <f>+'Merluza del sur Artesanal XI'!I69</f>
        <v>3.399</v>
      </c>
      <c r="L243" s="73">
        <f>+'Merluza del sur Artesanal XI'!J69</f>
        <v>-3.399</v>
      </c>
      <c r="M243" s="93" t="e">
        <f>+'Merluza del sur Artesanal XI'!K69</f>
        <v>#DIV/0!</v>
      </c>
      <c r="N243" s="94" t="str">
        <f>+'Merluza del sur Artesanal XI'!L69</f>
        <v>-</v>
      </c>
      <c r="O243" s="94">
        <f>'Resumen Cuota Global'!$B$4</f>
        <v>45005</v>
      </c>
      <c r="P243" s="92">
        <v>2023</v>
      </c>
      <c r="Q243" s="92"/>
    </row>
    <row r="244" spans="1:17">
      <c r="A244" s="92" t="s">
        <v>262</v>
      </c>
      <c r="B244" s="92" t="s">
        <v>222</v>
      </c>
      <c r="C244" s="92" t="s">
        <v>263</v>
      </c>
      <c r="D244" s="92" t="str">
        <f>+'Merluza del sur Artesanal XI'!B$57</f>
        <v>FLOTA SUR 1</v>
      </c>
      <c r="E244" s="92" t="str">
        <f>+'Merluza del sur Artesanal XI'!C70</f>
        <v>Sociedad Analuz Ltda 76.726.561-1</v>
      </c>
      <c r="F244" s="92" t="s">
        <v>200</v>
      </c>
      <c r="G244" s="92" t="s">
        <v>226</v>
      </c>
      <c r="H244" s="73">
        <f>+'Merluza del sur Artesanal XI'!F70</f>
        <v>16.013999999999999</v>
      </c>
      <c r="I244" s="73">
        <f>+'Merluza del sur Artesanal XI'!G70</f>
        <v>0</v>
      </c>
      <c r="J244" s="73">
        <f>+'Merluza del sur Artesanal XI'!H70</f>
        <v>16.013999999999999</v>
      </c>
      <c r="K244" s="73">
        <f>+'Merluza del sur Artesanal XI'!I70</f>
        <v>5.2</v>
      </c>
      <c r="L244" s="73">
        <f>+'Merluza del sur Artesanal XI'!J70</f>
        <v>10.814</v>
      </c>
      <c r="M244" s="93">
        <f>+'Merluza del sur Artesanal XI'!K70</f>
        <v>0.32471587361059073</v>
      </c>
      <c r="N244" s="94" t="str">
        <f>+'Merluza del sur Artesanal XI'!L70</f>
        <v>-</v>
      </c>
      <c r="O244" s="94">
        <f>'Resumen Cuota Global'!$B$4</f>
        <v>45005</v>
      </c>
      <c r="P244" s="92">
        <v>2023</v>
      </c>
      <c r="Q244" s="92"/>
    </row>
    <row r="245" spans="1:17">
      <c r="A245" s="92" t="s">
        <v>262</v>
      </c>
      <c r="B245" s="92" t="s">
        <v>222</v>
      </c>
      <c r="C245" s="92" t="s">
        <v>263</v>
      </c>
      <c r="D245" s="92" t="str">
        <f>+'Merluza del sur Artesanal XI'!B$57</f>
        <v>FLOTA SUR 1</v>
      </c>
      <c r="E245" s="92" t="str">
        <f>+'Merluza del sur Artesanal XI'!C71</f>
        <v>Sociedad Archipiélago de los Chonos 76.287.241-2</v>
      </c>
      <c r="F245" s="92" t="s">
        <v>200</v>
      </c>
      <c r="G245" s="92" t="s">
        <v>226</v>
      </c>
      <c r="H245" s="73">
        <f>+'Merluza del sur Artesanal XI'!F71</f>
        <v>5.1619999999999999</v>
      </c>
      <c r="I245" s="73">
        <f>+'Merluza del sur Artesanal XI'!G71</f>
        <v>-3.323</v>
      </c>
      <c r="J245" s="73">
        <f>+'Merluza del sur Artesanal XI'!H71</f>
        <v>1.839</v>
      </c>
      <c r="K245" s="73">
        <f>+'Merluza del sur Artesanal XI'!I71</f>
        <v>0</v>
      </c>
      <c r="L245" s="73">
        <f>+'Merluza del sur Artesanal XI'!J71</f>
        <v>1.839</v>
      </c>
      <c r="M245" s="93">
        <f>+'Merluza del sur Artesanal XI'!K71</f>
        <v>0</v>
      </c>
      <c r="N245" s="94" t="str">
        <f>+'Merluza del sur Artesanal XI'!L71</f>
        <v>-</v>
      </c>
      <c r="O245" s="94">
        <f>'Resumen Cuota Global'!$B$4</f>
        <v>45005</v>
      </c>
      <c r="P245" s="92">
        <v>2023</v>
      </c>
      <c r="Q245" s="92"/>
    </row>
    <row r="246" spans="1:17">
      <c r="A246" s="92" t="s">
        <v>262</v>
      </c>
      <c r="B246" s="92" t="s">
        <v>222</v>
      </c>
      <c r="C246" s="92" t="s">
        <v>263</v>
      </c>
      <c r="D246" s="92" t="str">
        <f>+'Merluza del sur Artesanal XI'!B$57</f>
        <v>FLOTA SUR 1</v>
      </c>
      <c r="E246" s="92" t="str">
        <f>+'Merluza del sur Artesanal XI'!C72</f>
        <v>Sociedad Conmar Ltda 77.641.363-1</v>
      </c>
      <c r="F246" s="92" t="s">
        <v>200</v>
      </c>
      <c r="G246" s="92" t="s">
        <v>226</v>
      </c>
      <c r="H246" s="73">
        <f>+'Merluza del sur Artesanal XI'!F72</f>
        <v>5.319</v>
      </c>
      <c r="I246" s="73">
        <f>+'Merluza del sur Artesanal XI'!G72</f>
        <v>0</v>
      </c>
      <c r="J246" s="73">
        <f>+'Merluza del sur Artesanal XI'!H72</f>
        <v>5.319</v>
      </c>
      <c r="K246" s="73">
        <f>+'Merluza del sur Artesanal XI'!I72</f>
        <v>0</v>
      </c>
      <c r="L246" s="73">
        <f>+'Merluza del sur Artesanal XI'!J72</f>
        <v>5.319</v>
      </c>
      <c r="M246" s="93">
        <f>+'Merluza del sur Artesanal XI'!K72</f>
        <v>0</v>
      </c>
      <c r="N246" s="94" t="str">
        <f>+'Merluza del sur Artesanal XI'!L72</f>
        <v>-</v>
      </c>
      <c r="O246" s="94">
        <f>'Resumen Cuota Global'!$B$4</f>
        <v>45005</v>
      </c>
      <c r="P246" s="92">
        <v>2023</v>
      </c>
      <c r="Q246" s="92"/>
    </row>
    <row r="247" spans="1:17">
      <c r="A247" s="92" t="s">
        <v>262</v>
      </c>
      <c r="B247" s="92" t="s">
        <v>222</v>
      </c>
      <c r="C247" s="92" t="s">
        <v>263</v>
      </c>
      <c r="D247" s="92" t="str">
        <f>+'Merluza del sur Artesanal XI'!B$57</f>
        <v>FLOTA SUR 1</v>
      </c>
      <c r="E247" s="92" t="str">
        <f>+'Merluza del sur Artesanal XI'!C73</f>
        <v>Sociedad Contreras Andrade Ltda 76994615-2</v>
      </c>
      <c r="F247" s="92" t="s">
        <v>200</v>
      </c>
      <c r="G247" s="92" t="s">
        <v>226</v>
      </c>
      <c r="H247" s="73">
        <f>+'Merluza del sur Artesanal XI'!F73</f>
        <v>6.7939999999999996</v>
      </c>
      <c r="I247" s="73">
        <f>+'Merluza del sur Artesanal XI'!G73</f>
        <v>-6.7939999999999996</v>
      </c>
      <c r="J247" s="73">
        <f>+'Merluza del sur Artesanal XI'!H73</f>
        <v>0</v>
      </c>
      <c r="K247" s="73">
        <f>+'Merluza del sur Artesanal XI'!I73</f>
        <v>0</v>
      </c>
      <c r="L247" s="73">
        <f>+'Merluza del sur Artesanal XI'!J73</f>
        <v>0</v>
      </c>
      <c r="M247" s="93">
        <f>+'Merluza del sur Artesanal XI'!K73</f>
        <v>0</v>
      </c>
      <c r="N247" s="94">
        <f>+'Merluza del sur Artesanal XI'!L73</f>
        <v>44967</v>
      </c>
      <c r="O247" s="94">
        <f>'Resumen Cuota Global'!$B$4</f>
        <v>45005</v>
      </c>
      <c r="P247" s="92">
        <v>2023</v>
      </c>
      <c r="Q247" s="92"/>
    </row>
    <row r="248" spans="1:17">
      <c r="A248" s="92" t="s">
        <v>262</v>
      </c>
      <c r="B248" s="92" t="s">
        <v>222</v>
      </c>
      <c r="C248" s="92" t="s">
        <v>263</v>
      </c>
      <c r="D248" s="92" t="str">
        <f>+'Merluza del sur Artesanal XI'!B$57</f>
        <v>FLOTA SUR 1</v>
      </c>
      <c r="E248" s="92" t="str">
        <f>+'Merluza del sur Artesanal XI'!C74</f>
        <v>Sociedad de Pescadores Artesanales Albatro Ltda 76.971.959-8</v>
      </c>
      <c r="F248" s="92" t="s">
        <v>200</v>
      </c>
      <c r="G248" s="92" t="s">
        <v>226</v>
      </c>
      <c r="H248" s="73">
        <f>+'Merluza del sur Artesanal XI'!F74</f>
        <v>14.202999999999999</v>
      </c>
      <c r="I248" s="73">
        <f>+'Merluza del sur Artesanal XI'!G74</f>
        <v>-14.202999999999999</v>
      </c>
      <c r="J248" s="73">
        <f>+'Merluza del sur Artesanal XI'!H74</f>
        <v>0</v>
      </c>
      <c r="K248" s="73">
        <f>+'Merluza del sur Artesanal XI'!I74</f>
        <v>0</v>
      </c>
      <c r="L248" s="73">
        <f>+'Merluza del sur Artesanal XI'!J74</f>
        <v>0</v>
      </c>
      <c r="M248" s="93">
        <f>+'Merluza del sur Artesanal XI'!K74</f>
        <v>0</v>
      </c>
      <c r="N248" s="94">
        <f>+'Merluza del sur Artesanal XI'!L74</f>
        <v>44960</v>
      </c>
      <c r="O248" s="94">
        <f>'Resumen Cuota Global'!$B$4</f>
        <v>45005</v>
      </c>
      <c r="P248" s="92">
        <v>2023</v>
      </c>
      <c r="Q248" s="92"/>
    </row>
    <row r="249" spans="1:17">
      <c r="A249" s="92" t="s">
        <v>262</v>
      </c>
      <c r="B249" s="92" t="s">
        <v>222</v>
      </c>
      <c r="C249" s="92" t="s">
        <v>263</v>
      </c>
      <c r="D249" s="92" t="str">
        <f>+'Merluza del sur Artesanal XI'!B$57</f>
        <v>FLOTA SUR 1</v>
      </c>
      <c r="E249" s="92" t="str">
        <f>+'Merluza del sur Artesanal XI'!C75</f>
        <v>Sociedad de Pescadores Artesanales Ltda 76.458.859-2</v>
      </c>
      <c r="F249" s="92" t="s">
        <v>200</v>
      </c>
      <c r="G249" s="92" t="s">
        <v>226</v>
      </c>
      <c r="H249" s="73">
        <f>+'Merluza del sur Artesanal XI'!F75</f>
        <v>13.375999999999999</v>
      </c>
      <c r="I249" s="73">
        <f>+'Merluza del sur Artesanal XI'!G75</f>
        <v>0</v>
      </c>
      <c r="J249" s="73">
        <f>+'Merluza del sur Artesanal XI'!H75</f>
        <v>13.375999999999999</v>
      </c>
      <c r="K249" s="73">
        <f>+'Merluza del sur Artesanal XI'!I75</f>
        <v>0</v>
      </c>
      <c r="L249" s="73">
        <f>+'Merluza del sur Artesanal XI'!J75</f>
        <v>13.375999999999999</v>
      </c>
      <c r="M249" s="93">
        <f>+'Merluza del sur Artesanal XI'!K75</f>
        <v>0</v>
      </c>
      <c r="N249" s="94" t="str">
        <f>+'Merluza del sur Artesanal XI'!L75</f>
        <v>-</v>
      </c>
      <c r="O249" s="94">
        <f>'Resumen Cuota Global'!$B$4</f>
        <v>45005</v>
      </c>
      <c r="P249" s="92">
        <v>2023</v>
      </c>
      <c r="Q249" s="92"/>
    </row>
    <row r="250" spans="1:17">
      <c r="A250" s="92" t="s">
        <v>262</v>
      </c>
      <c r="B250" s="92" t="s">
        <v>222</v>
      </c>
      <c r="C250" s="92" t="s">
        <v>263</v>
      </c>
      <c r="D250" s="92" t="str">
        <f>+'Merluza del sur Artesanal XI'!B$57</f>
        <v>FLOTA SUR 1</v>
      </c>
      <c r="E250" s="92" t="str">
        <f>+'Merluza del sur Artesanal XI'!C76</f>
        <v>Sociedad de Pescadores Artesanales Paillaman y Asociados 76.977.671-0</v>
      </c>
      <c r="F250" s="92" t="s">
        <v>200</v>
      </c>
      <c r="G250" s="92" t="s">
        <v>226</v>
      </c>
      <c r="H250" s="73">
        <f>+'Merluza del sur Artesanal XI'!F76</f>
        <v>4.774</v>
      </c>
      <c r="I250" s="73">
        <f>+'Merluza del sur Artesanal XI'!G76</f>
        <v>-4.774</v>
      </c>
      <c r="J250" s="73">
        <f>+'Merluza del sur Artesanal XI'!H76</f>
        <v>0</v>
      </c>
      <c r="K250" s="73">
        <f>+'Merluza del sur Artesanal XI'!I76</f>
        <v>0</v>
      </c>
      <c r="L250" s="73">
        <f>+'Merluza del sur Artesanal XI'!J76</f>
        <v>0</v>
      </c>
      <c r="M250" s="93">
        <f>+'Merluza del sur Artesanal XI'!K76</f>
        <v>0</v>
      </c>
      <c r="N250" s="94">
        <f>+'Merluza del sur Artesanal XI'!L76</f>
        <v>44960</v>
      </c>
      <c r="O250" s="94">
        <f>'Resumen Cuota Global'!$B$4</f>
        <v>45005</v>
      </c>
      <c r="P250" s="92">
        <v>2023</v>
      </c>
      <c r="Q250" s="92"/>
    </row>
    <row r="251" spans="1:17">
      <c r="A251" s="92" t="s">
        <v>262</v>
      </c>
      <c r="B251" s="92" t="s">
        <v>222</v>
      </c>
      <c r="C251" s="92" t="s">
        <v>263</v>
      </c>
      <c r="D251" s="92" t="str">
        <f>+'Merluza del sur Artesanal XI'!B$57</f>
        <v>FLOTA SUR 1</v>
      </c>
      <c r="E251" s="92" t="str">
        <f>+'Merluza del sur Artesanal XI'!C77</f>
        <v>Sociedad de Pescadores Artesanales Saldivia e Hijo Ltda 77.048.407-3</v>
      </c>
      <c r="F251" s="92" t="s">
        <v>200</v>
      </c>
      <c r="G251" s="92" t="s">
        <v>226</v>
      </c>
      <c r="H251" s="73">
        <f>+'Merluza del sur Artesanal XI'!F77</f>
        <v>2.8540000000000001</v>
      </c>
      <c r="I251" s="73">
        <f>+'Merluza del sur Artesanal XI'!G77</f>
        <v>-2.8540000000000001</v>
      </c>
      <c r="J251" s="73">
        <f>+'Merluza del sur Artesanal XI'!H77</f>
        <v>0</v>
      </c>
      <c r="K251" s="73">
        <f>+'Merluza del sur Artesanal XI'!I77</f>
        <v>0</v>
      </c>
      <c r="L251" s="73">
        <f>+'Merluza del sur Artesanal XI'!J77</f>
        <v>0</v>
      </c>
      <c r="M251" s="93" t="e">
        <f>+'Merluza del sur Artesanal XI'!K77</f>
        <v>#DIV/0!</v>
      </c>
      <c r="N251" s="94">
        <f>+'Merluza del sur Artesanal XI'!L77</f>
        <v>44974</v>
      </c>
      <c r="O251" s="94">
        <f>'Resumen Cuota Global'!$B$4</f>
        <v>45005</v>
      </c>
      <c r="P251" s="92">
        <v>2023</v>
      </c>
      <c r="Q251" s="92"/>
    </row>
    <row r="252" spans="1:17">
      <c r="A252" s="92" t="s">
        <v>262</v>
      </c>
      <c r="B252" s="92" t="s">
        <v>222</v>
      </c>
      <c r="C252" s="92" t="s">
        <v>263</v>
      </c>
      <c r="D252" s="92" t="str">
        <f>+'Merluza del sur Artesanal XI'!B$57</f>
        <v>FLOTA SUR 1</v>
      </c>
      <c r="E252" s="92" t="str">
        <f>+'Merluza del sur Artesanal XI'!C78</f>
        <v>Sociedad de Pescadores Leal Asociados Ltda 77.108.318-8</v>
      </c>
      <c r="F252" s="92" t="s">
        <v>200</v>
      </c>
      <c r="G252" s="92" t="s">
        <v>226</v>
      </c>
      <c r="H252" s="73">
        <f>+'Merluza del sur Artesanal XI'!F78</f>
        <v>12.365</v>
      </c>
      <c r="I252" s="73">
        <f>+'Merluza del sur Artesanal XI'!G78</f>
        <v>-12.365</v>
      </c>
      <c r="J252" s="73">
        <f>+'Merluza del sur Artesanal XI'!H78</f>
        <v>0</v>
      </c>
      <c r="K252" s="73">
        <f>+'Merluza del sur Artesanal XI'!I78</f>
        <v>0</v>
      </c>
      <c r="L252" s="73">
        <f>+'Merluza del sur Artesanal XI'!J78</f>
        <v>0</v>
      </c>
      <c r="M252" s="93">
        <f>+'Merluza del sur Artesanal XI'!K78</f>
        <v>0</v>
      </c>
      <c r="N252" s="94">
        <f>+'Merluza del sur Artesanal XI'!L78</f>
        <v>44952</v>
      </c>
      <c r="O252" s="94">
        <f>'Resumen Cuota Global'!$B$4</f>
        <v>45005</v>
      </c>
      <c r="P252" s="92">
        <v>2023</v>
      </c>
      <c r="Q252" s="92"/>
    </row>
    <row r="253" spans="1:17" s="191" customFormat="1">
      <c r="A253" s="187" t="s">
        <v>262</v>
      </c>
      <c r="B253" s="187" t="s">
        <v>222</v>
      </c>
      <c r="C253" s="187" t="s">
        <v>263</v>
      </c>
      <c r="D253" s="187" t="str">
        <f>+'Merluza del sur Artesanal XI'!B$57</f>
        <v>FLOTA SUR 1</v>
      </c>
      <c r="E253" s="187" t="str">
        <f>+'Merluza del sur Artesanal XI'!C79</f>
        <v>Sociedad de Pescadores Muñoz Taruman Ltda 77.137.774-2</v>
      </c>
      <c r="F253" s="187" t="s">
        <v>200</v>
      </c>
      <c r="G253" s="187" t="s">
        <v>226</v>
      </c>
      <c r="H253" s="188">
        <f>+'Merluza del sur Artesanal XI'!F79</f>
        <v>1.635</v>
      </c>
      <c r="I253" s="188">
        <f>+'Merluza del sur Artesanal XI'!G79</f>
        <v>-1.635</v>
      </c>
      <c r="J253" s="188">
        <f>+'Merluza del sur Artesanal XI'!H79</f>
        <v>0</v>
      </c>
      <c r="K253" s="188">
        <f>+'Merluza del sur Artesanal XI'!I79</f>
        <v>0</v>
      </c>
      <c r="L253" s="188">
        <f>+'Merluza del sur Artesanal XI'!J79</f>
        <v>0</v>
      </c>
      <c r="M253" s="189">
        <f>+'Merluza del sur Artesanal XI'!K79</f>
        <v>0</v>
      </c>
      <c r="N253" s="190">
        <f>+'Merluza del sur Artesanal XI'!L79</f>
        <v>44967</v>
      </c>
      <c r="O253" s="190">
        <f>'Resumen Cuota Global'!$B$4</f>
        <v>45005</v>
      </c>
      <c r="P253" s="187">
        <v>2023</v>
      </c>
      <c r="Q253" s="187"/>
    </row>
    <row r="254" spans="1:17" s="196" customFormat="1">
      <c r="A254" s="192" t="s">
        <v>262</v>
      </c>
      <c r="B254" s="192" t="s">
        <v>222</v>
      </c>
      <c r="C254" s="192" t="s">
        <v>263</v>
      </c>
      <c r="D254" s="192" t="str">
        <f>+'Merluza del sur Artesanal XI'!B$57</f>
        <v>FLOTA SUR 1</v>
      </c>
      <c r="E254" s="192" t="str">
        <f>+'Merluza del sur Artesanal XI'!C80</f>
        <v>Sociedad Futuro Mejor Ltda 76.830.727-K</v>
      </c>
      <c r="F254" s="192" t="s">
        <v>200</v>
      </c>
      <c r="G254" s="192" t="s">
        <v>226</v>
      </c>
      <c r="H254" s="193">
        <f>+'Merluza del sur Artesanal XI'!F80</f>
        <v>3.4060000000000001</v>
      </c>
      <c r="I254" s="193">
        <f>+'Merluza del sur Artesanal XI'!G80</f>
        <v>-3.4060000000000001</v>
      </c>
      <c r="J254" s="193">
        <f>+'Merluza del sur Artesanal XI'!H80</f>
        <v>0</v>
      </c>
      <c r="K254" s="193">
        <f>+'Merluza del sur Artesanal XI'!I80</f>
        <v>0</v>
      </c>
      <c r="L254" s="193">
        <f>+'Merluza del sur Artesanal XI'!J80</f>
        <v>0</v>
      </c>
      <c r="M254" s="194">
        <f>+'Merluza del sur Artesanal XI'!K80</f>
        <v>0</v>
      </c>
      <c r="N254" s="195">
        <f>+'Merluza del sur Artesanal XI'!L80</f>
        <v>44960</v>
      </c>
      <c r="O254" s="195">
        <f>'Resumen Cuota Global'!$B$4</f>
        <v>45005</v>
      </c>
      <c r="P254" s="192">
        <v>2023</v>
      </c>
      <c r="Q254" s="192"/>
    </row>
    <row r="255" spans="1:17" s="196" customFormat="1">
      <c r="A255" s="192" t="s">
        <v>262</v>
      </c>
      <c r="B255" s="192" t="s">
        <v>222</v>
      </c>
      <c r="C255" s="192" t="s">
        <v>263</v>
      </c>
      <c r="D255" s="192" t="str">
        <f>+'Merluza del sur Artesanal XI'!B$57</f>
        <v>FLOTA SUR 1</v>
      </c>
      <c r="E255" s="192" t="str">
        <f>+'Merluza del sur Artesanal XI'!C81</f>
        <v>Sociedad Hermanos Contreras Muñoz Ltda 77.080.281-4</v>
      </c>
      <c r="F255" s="192" t="s">
        <v>200</v>
      </c>
      <c r="G255" s="192" t="s">
        <v>226</v>
      </c>
      <c r="H255" s="193">
        <f>+'Merluza del sur Artesanal XI'!F81</f>
        <v>10.651</v>
      </c>
      <c r="I255" s="193">
        <f>+'Merluza del sur Artesanal XI'!G81</f>
        <v>-10.651</v>
      </c>
      <c r="J255" s="193">
        <f>+'Merluza del sur Artesanal XI'!H81</f>
        <v>0</v>
      </c>
      <c r="K255" s="193">
        <f>+'Merluza del sur Artesanal XI'!I81</f>
        <v>0</v>
      </c>
      <c r="L255" s="193">
        <f>+'Merluza del sur Artesanal XI'!J81</f>
        <v>0</v>
      </c>
      <c r="M255" s="194">
        <f>+'Merluza del sur Artesanal XI'!K81</f>
        <v>0</v>
      </c>
      <c r="N255" s="195">
        <f>+'Merluza del sur Artesanal XI'!L81</f>
        <v>44960</v>
      </c>
      <c r="O255" s="195">
        <f>'Resumen Cuota Global'!$B$4</f>
        <v>45005</v>
      </c>
      <c r="P255" s="192">
        <v>2023</v>
      </c>
      <c r="Q255" s="192"/>
    </row>
    <row r="256" spans="1:17" s="196" customFormat="1">
      <c r="A256" s="192" t="s">
        <v>262</v>
      </c>
      <c r="B256" s="192" t="s">
        <v>222</v>
      </c>
      <c r="C256" s="192" t="s">
        <v>263</v>
      </c>
      <c r="D256" s="192" t="str">
        <f>+'Merluza del sur Artesanal XI'!B$57</f>
        <v>FLOTA SUR 1</v>
      </c>
      <c r="E256" s="192" t="str">
        <f>+'Merluza del sur Artesanal XI'!C82</f>
        <v>Sociedad Huiquen y Poblete Ltda 76.726.181-0</v>
      </c>
      <c r="F256" s="192" t="s">
        <v>200</v>
      </c>
      <c r="G256" s="192" t="s">
        <v>226</v>
      </c>
      <c r="H256" s="193">
        <f>+'Merluza del sur Artesanal XI'!F82</f>
        <v>3.3849999999999998</v>
      </c>
      <c r="I256" s="193">
        <f>+'Merluza del sur Artesanal XI'!G82</f>
        <v>0</v>
      </c>
      <c r="J256" s="193">
        <f>+'Merluza del sur Artesanal XI'!H82</f>
        <v>3.3849999999999998</v>
      </c>
      <c r="K256" s="193">
        <f>+'Merluza del sur Artesanal XI'!I82</f>
        <v>0</v>
      </c>
      <c r="L256" s="193">
        <f>+'Merluza del sur Artesanal XI'!J82</f>
        <v>3.3849999999999998</v>
      </c>
      <c r="M256" s="194">
        <f>+'Merluza del sur Artesanal XI'!K82</f>
        <v>0</v>
      </c>
      <c r="N256" s="195" t="str">
        <f>+'Merluza del sur Artesanal XI'!L82</f>
        <v>-</v>
      </c>
      <c r="O256" s="195">
        <f>'Resumen Cuota Global'!$B$4</f>
        <v>45005</v>
      </c>
      <c r="P256" s="192">
        <v>2023</v>
      </c>
      <c r="Q256" s="192"/>
    </row>
    <row r="257" spans="1:17" s="196" customFormat="1">
      <c r="A257" s="192" t="s">
        <v>262</v>
      </c>
      <c r="B257" s="192" t="s">
        <v>222</v>
      </c>
      <c r="C257" s="192" t="s">
        <v>263</v>
      </c>
      <c r="D257" s="192" t="str">
        <f>+'Merluza del sur Artesanal XI'!B$57</f>
        <v>FLOTA SUR 1</v>
      </c>
      <c r="E257" s="192" t="str">
        <f>+'Merluza del sur Artesanal XI'!C83</f>
        <v>Sociedad Mininea Ltda 76.210.264-1</v>
      </c>
      <c r="F257" s="192" t="s">
        <v>200</v>
      </c>
      <c r="G257" s="192" t="s">
        <v>226</v>
      </c>
      <c r="H257" s="193">
        <f>+'Merluza del sur Artesanal XI'!F83</f>
        <v>14.022</v>
      </c>
      <c r="I257" s="193">
        <f>+'Merluza del sur Artesanal XI'!G83</f>
        <v>0</v>
      </c>
      <c r="J257" s="193">
        <f>+'Merluza del sur Artesanal XI'!H83</f>
        <v>14.022</v>
      </c>
      <c r="K257" s="193">
        <f>+'Merluza del sur Artesanal XI'!I83</f>
        <v>0</v>
      </c>
      <c r="L257" s="193">
        <f>+'Merluza del sur Artesanal XI'!J83</f>
        <v>14.022</v>
      </c>
      <c r="M257" s="194">
        <f>+'Merluza del sur Artesanal XI'!K83</f>
        <v>0</v>
      </c>
      <c r="N257" s="195" t="str">
        <f>+'Merluza del sur Artesanal XI'!L83</f>
        <v>-</v>
      </c>
      <c r="O257" s="195">
        <f>'Resumen Cuota Global'!$B$4</f>
        <v>45005</v>
      </c>
      <c r="P257" s="192">
        <v>2023</v>
      </c>
      <c r="Q257" s="192"/>
    </row>
    <row r="258" spans="1:17" s="196" customFormat="1">
      <c r="A258" s="192" t="s">
        <v>262</v>
      </c>
      <c r="B258" s="192" t="s">
        <v>222</v>
      </c>
      <c r="C258" s="192" t="s">
        <v>263</v>
      </c>
      <c r="D258" s="192" t="str">
        <f>+'Merluza del sur Artesanal XI'!B$57</f>
        <v>FLOTA SUR 1</v>
      </c>
      <c r="E258" s="192" t="str">
        <f>+'Merluza del sur Artesanal XI'!C84</f>
        <v>Sociedad Ocampos y Uribe Ltda 76.779.789-3</v>
      </c>
      <c r="F258" s="192" t="s">
        <v>200</v>
      </c>
      <c r="G258" s="192" t="s">
        <v>226</v>
      </c>
      <c r="H258" s="193">
        <f>+'Merluza del sur Artesanal XI'!F84</f>
        <v>3.6819999999999999</v>
      </c>
      <c r="I258" s="193">
        <f>+'Merluza del sur Artesanal XI'!G84</f>
        <v>-3.6819999999999999</v>
      </c>
      <c r="J258" s="193">
        <f>+'Merluza del sur Artesanal XI'!H84</f>
        <v>0</v>
      </c>
      <c r="K258" s="193">
        <f>+'Merluza del sur Artesanal XI'!I84</f>
        <v>0</v>
      </c>
      <c r="L258" s="193">
        <f>+'Merluza del sur Artesanal XI'!J84</f>
        <v>0</v>
      </c>
      <c r="M258" s="194">
        <f>+'Merluza del sur Artesanal XI'!K84</f>
        <v>0</v>
      </c>
      <c r="N258" s="195">
        <f>+'Merluza del sur Artesanal XI'!L84</f>
        <v>44960</v>
      </c>
      <c r="O258" s="195">
        <f>'Resumen Cuota Global'!$B$4</f>
        <v>45005</v>
      </c>
      <c r="P258" s="192">
        <v>2023</v>
      </c>
      <c r="Q258" s="192"/>
    </row>
    <row r="259" spans="1:17" s="196" customFormat="1">
      <c r="A259" s="192" t="s">
        <v>262</v>
      </c>
      <c r="B259" s="192" t="s">
        <v>222</v>
      </c>
      <c r="C259" s="192" t="s">
        <v>263</v>
      </c>
      <c r="D259" s="192" t="str">
        <f>+'Merluza del sur Artesanal XI'!B$57</f>
        <v>FLOTA SUR 1</v>
      </c>
      <c r="E259" s="192" t="str">
        <f>+'Merluza del sur Artesanal XI'!C85</f>
        <v>Sociedad Pa Mar Adentro Ltda 76.292.169-2</v>
      </c>
      <c r="F259" s="192" t="s">
        <v>200</v>
      </c>
      <c r="G259" s="192" t="s">
        <v>226</v>
      </c>
      <c r="H259" s="193">
        <f>+'Merluza del sur Artesanal XI'!F85</f>
        <v>2.4540000000000002</v>
      </c>
      <c r="I259" s="193">
        <f>+'Merluza del sur Artesanal XI'!G85</f>
        <v>0</v>
      </c>
      <c r="J259" s="193">
        <f>+'Merluza del sur Artesanal XI'!H85</f>
        <v>2.4540000000000002</v>
      </c>
      <c r="K259" s="193">
        <f>+'Merluza del sur Artesanal XI'!I85</f>
        <v>0</v>
      </c>
      <c r="L259" s="193">
        <f>+'Merluza del sur Artesanal XI'!J85</f>
        <v>2.4540000000000002</v>
      </c>
      <c r="M259" s="194">
        <f>+'Merluza del sur Artesanal XI'!K85</f>
        <v>0</v>
      </c>
      <c r="N259" s="195" t="str">
        <f>+'Merluza del sur Artesanal XI'!L85</f>
        <v>-</v>
      </c>
      <c r="O259" s="195">
        <f>'Resumen Cuota Global'!$B$4</f>
        <v>45005</v>
      </c>
      <c r="P259" s="192">
        <v>2023</v>
      </c>
      <c r="Q259" s="192"/>
    </row>
    <row r="260" spans="1:17" s="196" customFormat="1" ht="13.5" customHeight="1">
      <c r="A260" s="192" t="s">
        <v>262</v>
      </c>
      <c r="B260" s="192" t="s">
        <v>222</v>
      </c>
      <c r="C260" s="192" t="s">
        <v>263</v>
      </c>
      <c r="D260" s="192" t="str">
        <f>+'Merluza del sur Artesanal XI'!B$57</f>
        <v>FLOTA SUR 1</v>
      </c>
      <c r="E260" s="192" t="str">
        <f>+'Merluza del sur Artesanal XI'!C86</f>
        <v>Sociedad Pesca Artesanal Blanco y Negro Ltda 76.298.763-5</v>
      </c>
      <c r="F260" s="192" t="s">
        <v>200</v>
      </c>
      <c r="G260" s="192" t="s">
        <v>226</v>
      </c>
      <c r="H260" s="193">
        <f>+'Merluza del sur Artesanal XI'!F86</f>
        <v>9.4809999999999999</v>
      </c>
      <c r="I260" s="193">
        <f>+'Merluza del sur Artesanal XI'!G86</f>
        <v>-9.4809999999999999</v>
      </c>
      <c r="J260" s="193">
        <f>+'Merluza del sur Artesanal XI'!H86</f>
        <v>0</v>
      </c>
      <c r="K260" s="193">
        <f>+'Merluza del sur Artesanal XI'!I86</f>
        <v>0</v>
      </c>
      <c r="L260" s="193">
        <f>+'Merluza del sur Artesanal XI'!J86</f>
        <v>0</v>
      </c>
      <c r="M260" s="194" t="e">
        <f>+'Merluza del sur Artesanal XI'!K86</f>
        <v>#DIV/0!</v>
      </c>
      <c r="N260" s="195" t="str">
        <f>+'Merluza del sur Artesanal XI'!L86</f>
        <v>-</v>
      </c>
      <c r="O260" s="195">
        <f>'Resumen Cuota Global'!$B$4</f>
        <v>45005</v>
      </c>
      <c r="P260" s="192">
        <v>2023</v>
      </c>
      <c r="Q260" s="192"/>
    </row>
    <row r="261" spans="1:17" s="196" customFormat="1">
      <c r="A261" s="192" t="s">
        <v>262</v>
      </c>
      <c r="B261" s="192" t="s">
        <v>222</v>
      </c>
      <c r="C261" s="192" t="s">
        <v>263</v>
      </c>
      <c r="D261" s="192" t="str">
        <f>+'Merluza del sur Artesanal XI'!B$57</f>
        <v>FLOTA SUR 1</v>
      </c>
      <c r="E261" s="192" t="str">
        <f>+'Merluza del sur Artesanal XI'!C87</f>
        <v>Sociedad Pescaderia Artesanal CJ Maldonado Ltda</v>
      </c>
      <c r="F261" s="192" t="s">
        <v>200</v>
      </c>
      <c r="G261" s="192" t="s">
        <v>226</v>
      </c>
      <c r="H261" s="193">
        <f>+'Merluza del sur Artesanal XI'!F87</f>
        <v>5.6289999999999996</v>
      </c>
      <c r="I261" s="193">
        <f>+'Merluza del sur Artesanal XI'!G87</f>
        <v>0</v>
      </c>
      <c r="J261" s="193">
        <f>+'Merluza del sur Artesanal XI'!H87</f>
        <v>5.6289999999999996</v>
      </c>
      <c r="K261" s="193">
        <f>+'Merluza del sur Artesanal XI'!I87</f>
        <v>0</v>
      </c>
      <c r="L261" s="193">
        <f>+'Merluza del sur Artesanal XI'!J87</f>
        <v>5.6289999999999996</v>
      </c>
      <c r="M261" s="194">
        <f>+'Merluza del sur Artesanal XI'!K87</f>
        <v>0</v>
      </c>
      <c r="N261" s="195" t="str">
        <f>+'Merluza del sur Artesanal XI'!L87</f>
        <v>-</v>
      </c>
      <c r="O261" s="195">
        <f>'Resumen Cuota Global'!$B$4</f>
        <v>45005</v>
      </c>
      <c r="P261" s="192">
        <v>2023</v>
      </c>
      <c r="Q261" s="192"/>
    </row>
    <row r="262" spans="1:17" s="196" customFormat="1">
      <c r="A262" s="192" t="s">
        <v>262</v>
      </c>
      <c r="B262" s="192" t="s">
        <v>222</v>
      </c>
      <c r="C262" s="192" t="s">
        <v>263</v>
      </c>
      <c r="D262" s="192" t="str">
        <f>+'Merluza del sur Artesanal XI'!B$57</f>
        <v>FLOTA SUR 1</v>
      </c>
      <c r="E262" s="192" t="str">
        <f>+'Merluza del sur Artesanal XI'!C88</f>
        <v>Sociedad Pesquera Andrade y Asociados Ltda 76.960.705-6</v>
      </c>
      <c r="F262" s="192" t="s">
        <v>200</v>
      </c>
      <c r="G262" s="192" t="s">
        <v>226</v>
      </c>
      <c r="H262" s="193">
        <f>+'Merluza del sur Artesanal XI'!F88</f>
        <v>11.269</v>
      </c>
      <c r="I262" s="193">
        <f>+'Merluza del sur Artesanal XI'!G88</f>
        <v>-11.269</v>
      </c>
      <c r="J262" s="193">
        <f>+'Merluza del sur Artesanal XI'!H88</f>
        <v>0</v>
      </c>
      <c r="K262" s="193">
        <f>+'Merluza del sur Artesanal XI'!I88</f>
        <v>0</v>
      </c>
      <c r="L262" s="193">
        <f>+'Merluza del sur Artesanal XI'!J88</f>
        <v>0</v>
      </c>
      <c r="M262" s="194">
        <f>+'Merluza del sur Artesanal XI'!K88</f>
        <v>0</v>
      </c>
      <c r="N262" s="195">
        <f>+'Merluza del sur Artesanal XI'!L88</f>
        <v>44952</v>
      </c>
      <c r="O262" s="195">
        <f>'Resumen Cuota Global'!$B$4</f>
        <v>45005</v>
      </c>
      <c r="P262" s="192">
        <v>2023</v>
      </c>
      <c r="Q262" s="192"/>
    </row>
    <row r="263" spans="1:17" s="196" customFormat="1">
      <c r="A263" s="192" t="s">
        <v>262</v>
      </c>
      <c r="B263" s="192" t="s">
        <v>222</v>
      </c>
      <c r="C263" s="192" t="s">
        <v>263</v>
      </c>
      <c r="D263" s="192" t="str">
        <f>+'Merluza del sur Artesanal XI'!B$57</f>
        <v>FLOTA SUR 1</v>
      </c>
      <c r="E263" s="192" t="str">
        <f>+'Merluza del sur Artesanal XI'!C89</f>
        <v>Sociedad Pesquera y de Inversiones Ensenada Baja Ltda 77.595.446-9</v>
      </c>
      <c r="F263" s="192" t="s">
        <v>200</v>
      </c>
      <c r="G263" s="192" t="s">
        <v>226</v>
      </c>
      <c r="H263" s="193">
        <f>+'Merluza del sur Artesanal XI'!F89</f>
        <v>17.954000000000001</v>
      </c>
      <c r="I263" s="193">
        <f>+'Merluza del sur Artesanal XI'!G89</f>
        <v>0</v>
      </c>
      <c r="J263" s="193">
        <f>+'Merluza del sur Artesanal XI'!H89</f>
        <v>17.954000000000001</v>
      </c>
      <c r="K263" s="193">
        <f>+'Merluza del sur Artesanal XI'!I89</f>
        <v>0</v>
      </c>
      <c r="L263" s="193">
        <f>+'Merluza del sur Artesanal XI'!J89</f>
        <v>17.954000000000001</v>
      </c>
      <c r="M263" s="194">
        <f>+'Merluza del sur Artesanal XI'!K89</f>
        <v>0</v>
      </c>
      <c r="N263" s="195" t="str">
        <f>+'Merluza del sur Artesanal XI'!L89</f>
        <v>-</v>
      </c>
      <c r="O263" s="195">
        <f>'Resumen Cuota Global'!$B$4</f>
        <v>45005</v>
      </c>
      <c r="P263" s="192">
        <v>2023</v>
      </c>
      <c r="Q263" s="192"/>
    </row>
    <row r="264" spans="1:17" s="196" customFormat="1">
      <c r="A264" s="192" t="s">
        <v>262</v>
      </c>
      <c r="B264" s="192" t="s">
        <v>222</v>
      </c>
      <c r="C264" s="192" t="s">
        <v>263</v>
      </c>
      <c r="D264" s="192" t="str">
        <f>+'Merluza del sur Artesanal XI'!B$57</f>
        <v>FLOTA SUR 1</v>
      </c>
      <c r="E264" s="192" t="str">
        <f>+'Merluza del sur Artesanal XI'!C90</f>
        <v>Sociedad Puinao y Montiel Ltda 76.874.454-8</v>
      </c>
      <c r="F264" s="192" t="s">
        <v>200</v>
      </c>
      <c r="G264" s="192" t="s">
        <v>226</v>
      </c>
      <c r="H264" s="193">
        <f>+'Merluza del sur Artesanal XI'!F90</f>
        <v>6.5650000000000004</v>
      </c>
      <c r="I264" s="193">
        <f>+'Merluza del sur Artesanal XI'!G90</f>
        <v>0</v>
      </c>
      <c r="J264" s="193">
        <f>+'Merluza del sur Artesanal XI'!H90</f>
        <v>6.5650000000000004</v>
      </c>
      <c r="K264" s="193">
        <f>+'Merluza del sur Artesanal XI'!I90</f>
        <v>0</v>
      </c>
      <c r="L264" s="193">
        <f>+'Merluza del sur Artesanal XI'!J90</f>
        <v>6.5650000000000004</v>
      </c>
      <c r="M264" s="194">
        <f>+'Merluza del sur Artesanal XI'!K90</f>
        <v>0</v>
      </c>
      <c r="N264" s="195" t="str">
        <f>+'Merluza del sur Artesanal XI'!L90</f>
        <v>-</v>
      </c>
      <c r="O264" s="195">
        <f>'Resumen Cuota Global'!$B$4</f>
        <v>45005</v>
      </c>
      <c r="P264" s="192">
        <v>2023</v>
      </c>
      <c r="Q264" s="192"/>
    </row>
    <row r="265" spans="1:17" s="196" customFormat="1">
      <c r="A265" s="192" t="s">
        <v>262</v>
      </c>
      <c r="B265" s="192" t="s">
        <v>222</v>
      </c>
      <c r="C265" s="192" t="s">
        <v>263</v>
      </c>
      <c r="D265" s="192" t="str">
        <f>+'Merluza del sur Artesanal XI'!B$57</f>
        <v>FLOTA SUR 1</v>
      </c>
      <c r="E265" s="192" t="str">
        <f>+'Merluza del sur Artesanal XI'!C91</f>
        <v>Sociedad Subiabre e Hijos Ltda 76.295.623-3</v>
      </c>
      <c r="F265" s="192" t="s">
        <v>200</v>
      </c>
      <c r="G265" s="192" t="s">
        <v>226</v>
      </c>
      <c r="H265" s="193">
        <f>+'Merluza del sur Artesanal XI'!F91</f>
        <v>4.3529999999999998</v>
      </c>
      <c r="I265" s="193">
        <f>+'Merluza del sur Artesanal XI'!G91</f>
        <v>0</v>
      </c>
      <c r="J265" s="193">
        <f>+'Merluza del sur Artesanal XI'!H91</f>
        <v>4.3529999999999998</v>
      </c>
      <c r="K265" s="193">
        <f>+'Merluza del sur Artesanal XI'!I91</f>
        <v>0.498</v>
      </c>
      <c r="L265" s="193">
        <f>+'Merluza del sur Artesanal XI'!J91</f>
        <v>3.8549999999999995</v>
      </c>
      <c r="M265" s="194">
        <f>+'Merluza del sur Artesanal XI'!K91</f>
        <v>0.11440385940730531</v>
      </c>
      <c r="N265" s="195" t="str">
        <f>+'Merluza del sur Artesanal XI'!L91</f>
        <v>-</v>
      </c>
      <c r="O265" s="195">
        <f>'Resumen Cuota Global'!$B$4</f>
        <v>45005</v>
      </c>
      <c r="P265" s="192">
        <v>2023</v>
      </c>
      <c r="Q265" s="192"/>
    </row>
    <row r="266" spans="1:17" s="196" customFormat="1">
      <c r="A266" s="192" t="s">
        <v>262</v>
      </c>
      <c r="B266" s="192" t="s">
        <v>222</v>
      </c>
      <c r="C266" s="192" t="s">
        <v>263</v>
      </c>
      <c r="D266" s="192" t="str">
        <f>+'Merluza del sur Artesanal XI'!B$57</f>
        <v>FLOTA SUR 1</v>
      </c>
      <c r="E266" s="192" t="str">
        <f>+'Merluza del sur Artesanal XI'!C92</f>
        <v>Sociedad Susana Ltda 76.290.196-K</v>
      </c>
      <c r="F266" s="192" t="s">
        <v>200</v>
      </c>
      <c r="G266" s="192" t="s">
        <v>226</v>
      </c>
      <c r="H266" s="193">
        <f>+'Merluza del sur Artesanal XI'!F92</f>
        <v>7.7720000000000002</v>
      </c>
      <c r="I266" s="193">
        <f>+'Merluza del sur Artesanal XI'!G92</f>
        <v>-7.7720000000000002</v>
      </c>
      <c r="J266" s="193">
        <f>+'Merluza del sur Artesanal XI'!H92</f>
        <v>0</v>
      </c>
      <c r="K266" s="193">
        <f>+'Merluza del sur Artesanal XI'!I92</f>
        <v>0</v>
      </c>
      <c r="L266" s="193">
        <f>+'Merluza del sur Artesanal XI'!J92</f>
        <v>0</v>
      </c>
      <c r="M266" s="194">
        <f>+'Merluza del sur Artesanal XI'!K92</f>
        <v>0</v>
      </c>
      <c r="N266" s="195">
        <f>+'Merluza del sur Artesanal XI'!L92</f>
        <v>44960</v>
      </c>
      <c r="O266" s="195">
        <f>'Resumen Cuota Global'!$B$4</f>
        <v>45005</v>
      </c>
      <c r="P266" s="192">
        <v>2023</v>
      </c>
      <c r="Q266" s="192"/>
    </row>
    <row r="267" spans="1:17" s="196" customFormat="1">
      <c r="A267" s="192" t="s">
        <v>262</v>
      </c>
      <c r="B267" s="192" t="s">
        <v>222</v>
      </c>
      <c r="C267" s="192" t="s">
        <v>263</v>
      </c>
      <c r="D267" s="192" t="str">
        <f>+'Merluza del sur Artesanal XI'!B$57</f>
        <v>FLOTA SUR 1</v>
      </c>
      <c r="E267" s="192" t="str">
        <f>+'Merluza del sur Artesanal XI'!C93</f>
        <v>STI Bahía Chacabuco RSU 11.02.0084</v>
      </c>
      <c r="F267" s="192" t="s">
        <v>200</v>
      </c>
      <c r="G267" s="192" t="s">
        <v>226</v>
      </c>
      <c r="H267" s="193">
        <f>+'Merluza del sur Artesanal XI'!F93</f>
        <v>49.264000000000003</v>
      </c>
      <c r="I267" s="193">
        <f>+'Merluza del sur Artesanal XI'!G93</f>
        <v>-49.264000000000003</v>
      </c>
      <c r="J267" s="193">
        <f>+'Merluza del sur Artesanal XI'!H93</f>
        <v>0</v>
      </c>
      <c r="K267" s="193">
        <f>+'Merluza del sur Artesanal XI'!I93</f>
        <v>0</v>
      </c>
      <c r="L267" s="193">
        <f>+'Merluza del sur Artesanal XI'!J93</f>
        <v>0</v>
      </c>
      <c r="M267" s="194">
        <f>+'Merluza del sur Artesanal XI'!K93</f>
        <v>0</v>
      </c>
      <c r="N267" s="195">
        <f>+'Merluza del sur Artesanal XI'!L93</f>
        <v>44960</v>
      </c>
      <c r="O267" s="195">
        <f>'Resumen Cuota Global'!$B$4</f>
        <v>45005</v>
      </c>
      <c r="P267" s="192">
        <v>2023</v>
      </c>
      <c r="Q267" s="192"/>
    </row>
    <row r="268" spans="1:17" s="196" customFormat="1">
      <c r="A268" s="192" t="s">
        <v>262</v>
      </c>
      <c r="B268" s="192" t="s">
        <v>222</v>
      </c>
      <c r="C268" s="192" t="s">
        <v>263</v>
      </c>
      <c r="D268" s="192" t="str">
        <f>+'Merluza del sur Artesanal XI'!B$57</f>
        <v>FLOTA SUR 1</v>
      </c>
      <c r="E268" s="192" t="str">
        <f>+'Merluza del sur Artesanal XI'!C94</f>
        <v>STI Pescadores Artesanales Libertad del Mar RSU 11.02.0073</v>
      </c>
      <c r="F268" s="192" t="s">
        <v>200</v>
      </c>
      <c r="G268" s="192" t="s">
        <v>226</v>
      </c>
      <c r="H268" s="193">
        <f>+'Merluza del sur Artesanal XI'!F94</f>
        <v>83.784999999999997</v>
      </c>
      <c r="I268" s="193">
        <f>+'Merluza del sur Artesanal XI'!G94</f>
        <v>-83.784999999999997</v>
      </c>
      <c r="J268" s="193">
        <f>+'Merluza del sur Artesanal XI'!H94</f>
        <v>0</v>
      </c>
      <c r="K268" s="193">
        <f>+'Merluza del sur Artesanal XI'!I94</f>
        <v>0</v>
      </c>
      <c r="L268" s="193">
        <f>+'Merluza del sur Artesanal XI'!J94</f>
        <v>0</v>
      </c>
      <c r="M268" s="194">
        <f>+'Merluza del sur Artesanal XI'!K94</f>
        <v>0</v>
      </c>
      <c r="N268" s="195">
        <f>+'Merluza del sur Artesanal XI'!L94</f>
        <v>44952</v>
      </c>
      <c r="O268" s="195">
        <f>'Resumen Cuota Global'!$B$4</f>
        <v>45005</v>
      </c>
      <c r="P268" s="192">
        <v>2023</v>
      </c>
      <c r="Q268" s="192"/>
    </row>
    <row r="269" spans="1:17" s="196" customFormat="1">
      <c r="A269" s="192" t="s">
        <v>262</v>
      </c>
      <c r="B269" s="192" t="s">
        <v>222</v>
      </c>
      <c r="C269" s="192" t="s">
        <v>263</v>
      </c>
      <c r="D269" s="192" t="str">
        <f>+'Merluza del sur Artesanal XI'!B$57</f>
        <v>FLOTA SUR 1</v>
      </c>
      <c r="E269" s="192" t="str">
        <f>+'Merluza del sur Artesanal XI'!C95</f>
        <v>STI Pescadores Artesanales Litoral Sur RSU 11.02.0043</v>
      </c>
      <c r="F269" s="192" t="s">
        <v>200</v>
      </c>
      <c r="G269" s="192" t="s">
        <v>226</v>
      </c>
      <c r="H269" s="193">
        <f>+'Merluza del sur Artesanal XI'!F95</f>
        <v>45.234999999999999</v>
      </c>
      <c r="I269" s="193">
        <f>+'Merluza del sur Artesanal XI'!G95</f>
        <v>-45.234999999999999</v>
      </c>
      <c r="J269" s="193">
        <f>+'Merluza del sur Artesanal XI'!H95</f>
        <v>0</v>
      </c>
      <c r="K269" s="193">
        <f>+'Merluza del sur Artesanal XI'!I95</f>
        <v>0</v>
      </c>
      <c r="L269" s="193">
        <f>+'Merluza del sur Artesanal XI'!J95</f>
        <v>0</v>
      </c>
      <c r="M269" s="194">
        <f>+'Merluza del sur Artesanal XI'!K95</f>
        <v>0</v>
      </c>
      <c r="N269" s="195">
        <f>+'Merluza del sur Artesanal XI'!L95</f>
        <v>44998</v>
      </c>
      <c r="O269" s="195">
        <f>'Resumen Cuota Global'!$B$4</f>
        <v>45005</v>
      </c>
      <c r="P269" s="192">
        <v>2023</v>
      </c>
      <c r="Q269" s="192"/>
    </row>
    <row r="270" spans="1:17" s="196" customFormat="1">
      <c r="A270" s="192" t="s">
        <v>262</v>
      </c>
      <c r="B270" s="192" t="s">
        <v>222</v>
      </c>
      <c r="C270" s="192" t="s">
        <v>263</v>
      </c>
      <c r="D270" s="192" t="str">
        <f>+'Merluza del sur Artesanal XI'!B$57</f>
        <v>FLOTA SUR 1</v>
      </c>
      <c r="E270" s="192" t="str">
        <f>+'Merluza del sur Artesanal XI'!C96</f>
        <v>STI Pescadores Artesanales Playas Blancas RSU 11.02.0075</v>
      </c>
      <c r="F270" s="192" t="s">
        <v>200</v>
      </c>
      <c r="G270" s="192" t="s">
        <v>226</v>
      </c>
      <c r="H270" s="193">
        <f>+'Merluza del sur Artesanal XI'!F96</f>
        <v>87.122</v>
      </c>
      <c r="I270" s="193">
        <f>+'Merluza del sur Artesanal XI'!G96</f>
        <v>-87.122</v>
      </c>
      <c r="J270" s="193">
        <f>+'Merluza del sur Artesanal XI'!H96</f>
        <v>0</v>
      </c>
      <c r="K270" s="193">
        <f>+'Merluza del sur Artesanal XI'!I96</f>
        <v>0</v>
      </c>
      <c r="L270" s="193">
        <f>+'Merluza del sur Artesanal XI'!J96</f>
        <v>0</v>
      </c>
      <c r="M270" s="194">
        <f>+'Merluza del sur Artesanal XI'!K96</f>
        <v>0</v>
      </c>
      <c r="N270" s="195">
        <f>+'Merluza del sur Artesanal XI'!L96</f>
        <v>44952</v>
      </c>
      <c r="O270" s="195">
        <f>'Resumen Cuota Global'!$B$4</f>
        <v>45005</v>
      </c>
      <c r="P270" s="192">
        <v>2023</v>
      </c>
      <c r="Q270" s="192"/>
    </row>
    <row r="271" spans="1:17" s="196" customFormat="1">
      <c r="A271" s="192" t="s">
        <v>262</v>
      </c>
      <c r="B271" s="192" t="s">
        <v>222</v>
      </c>
      <c r="C271" s="192" t="s">
        <v>263</v>
      </c>
      <c r="D271" s="192" t="str">
        <f>+'Merluza del sur Artesanal XI'!B$57</f>
        <v>FLOTA SUR 1</v>
      </c>
      <c r="E271" s="192" t="str">
        <f>+'Merluza del sur Artesanal XI'!C97</f>
        <v>STI Pescadores Artesanales Ultima Esperanza RSU 11.02.0065</v>
      </c>
      <c r="F271" s="192" t="s">
        <v>200</v>
      </c>
      <c r="G271" s="192" t="s">
        <v>226</v>
      </c>
      <c r="H271" s="193">
        <f>+'Merluza del sur Artesanal XI'!F97</f>
        <v>31.692</v>
      </c>
      <c r="I271" s="193">
        <f>+'Merluza del sur Artesanal XI'!G97</f>
        <v>-29.690999999999999</v>
      </c>
      <c r="J271" s="193">
        <f>+'Merluza del sur Artesanal XI'!H97</f>
        <v>2.0010000000000012</v>
      </c>
      <c r="K271" s="193">
        <f>+'Merluza del sur Artesanal XI'!I97</f>
        <v>0</v>
      </c>
      <c r="L271" s="193">
        <f>+'Merluza del sur Artesanal XI'!J97</f>
        <v>2.0010000000000012</v>
      </c>
      <c r="M271" s="194">
        <f>+'Merluza del sur Artesanal XI'!K97</f>
        <v>0</v>
      </c>
      <c r="N271" s="195" t="str">
        <f>+'Merluza del sur Artesanal XI'!L97</f>
        <v>-</v>
      </c>
      <c r="O271" s="195">
        <f>'Resumen Cuota Global'!$B$4</f>
        <v>45005</v>
      </c>
      <c r="P271" s="192">
        <v>2023</v>
      </c>
      <c r="Q271" s="192"/>
    </row>
    <row r="272" spans="1:17" s="196" customFormat="1">
      <c r="A272" s="192" t="s">
        <v>262</v>
      </c>
      <c r="B272" s="192" t="s">
        <v>222</v>
      </c>
      <c r="C272" s="192" t="s">
        <v>263</v>
      </c>
      <c r="D272" s="192" t="str">
        <f>+'Merluza del sur Artesanal XI'!B$57</f>
        <v>FLOTA SUR 1</v>
      </c>
      <c r="E272" s="192" t="str">
        <f>+'Merluza del sur Artesanal XI'!C98</f>
        <v>STI RIO AYSEN RSU 11.02.0110</v>
      </c>
      <c r="F272" s="192" t="s">
        <v>200</v>
      </c>
      <c r="G272" s="192" t="s">
        <v>226</v>
      </c>
      <c r="H272" s="193">
        <f>+'Merluza del sur Artesanal XI'!F98</f>
        <v>60.115000000000002</v>
      </c>
      <c r="I272" s="193">
        <f>+'Merluza del sur Artesanal XI'!G98</f>
        <v>-60.115000000000002</v>
      </c>
      <c r="J272" s="193">
        <f>+'Merluza del sur Artesanal XI'!H98</f>
        <v>0</v>
      </c>
      <c r="K272" s="193">
        <f>+'Merluza del sur Artesanal XI'!I98</f>
        <v>0</v>
      </c>
      <c r="L272" s="193">
        <f>+'Merluza del sur Artesanal XI'!J98</f>
        <v>0</v>
      </c>
      <c r="M272" s="194">
        <f>+'Merluza del sur Artesanal XI'!K98</f>
        <v>0</v>
      </c>
      <c r="N272" s="195">
        <f>+'Merluza del sur Artesanal XI'!L98</f>
        <v>44952</v>
      </c>
      <c r="O272" s="195">
        <f>'Resumen Cuota Global'!$B$4</f>
        <v>45005</v>
      </c>
      <c r="P272" s="192">
        <v>2023</v>
      </c>
      <c r="Q272" s="192"/>
    </row>
    <row r="273" spans="1:17" s="196" customFormat="1">
      <c r="A273" s="192" t="s">
        <v>262</v>
      </c>
      <c r="B273" s="192" t="s">
        <v>222</v>
      </c>
      <c r="C273" s="192" t="s">
        <v>263</v>
      </c>
      <c r="D273" s="192" t="str">
        <f>+'Merluza del sur Artesanal XI'!B$57</f>
        <v>FLOTA SUR 1</v>
      </c>
      <c r="E273" s="192" t="str">
        <f>+'Merluza del sur Artesanal XI'!C99</f>
        <v>Turismo Sur Aysén Ltda 76.518.703-6</v>
      </c>
      <c r="F273" s="192" t="s">
        <v>200</v>
      </c>
      <c r="G273" s="192" t="s">
        <v>226</v>
      </c>
      <c r="H273" s="193">
        <f>+'Merluza del sur Artesanal XI'!F99</f>
        <v>23.462</v>
      </c>
      <c r="I273" s="196">
        <f>+'Merluza del sur Artesanal XI'!G99</f>
        <v>-23.462</v>
      </c>
      <c r="J273" s="196">
        <f>+'Merluza del sur Artesanal XI'!H99</f>
        <v>0</v>
      </c>
      <c r="K273" s="193">
        <f>+'Merluza del sur Artesanal XI'!I99</f>
        <v>0</v>
      </c>
      <c r="L273" s="193">
        <f>+'Merluza del sur Artesanal XI'!J99</f>
        <v>0</v>
      </c>
      <c r="M273" s="194">
        <f>+'Merluza del sur Artesanal XI'!K99</f>
        <v>0</v>
      </c>
      <c r="N273" s="195">
        <f>+'Merluza del sur Artesanal XI'!L99</f>
        <v>44952</v>
      </c>
      <c r="O273" s="195">
        <f>'Resumen Cuota Global'!$B$4</f>
        <v>45005</v>
      </c>
      <c r="P273" s="192">
        <v>2023</v>
      </c>
      <c r="Q273" s="192"/>
    </row>
    <row r="274" spans="1:17" s="196" customFormat="1">
      <c r="A274" s="192" t="s">
        <v>262</v>
      </c>
      <c r="B274" s="192" t="s">
        <v>222</v>
      </c>
      <c r="C274" s="192" t="s">
        <v>263</v>
      </c>
      <c r="D274" s="192" t="str">
        <f>+'Merluza del sur Artesanal XI'!B$57</f>
        <v>FLOTA SUR 1</v>
      </c>
      <c r="E274" s="192" t="str">
        <f>+'Merluza del sur Artesanal XI'!C100</f>
        <v>NO ASOCIADOS FLOTA SUR 1</v>
      </c>
      <c r="F274" s="192" t="s">
        <v>200</v>
      </c>
      <c r="G274" s="192" t="s">
        <v>226</v>
      </c>
      <c r="H274" s="193">
        <f>+'Merluza del sur Artesanal XI'!F100</f>
        <v>3.121</v>
      </c>
      <c r="I274" s="193">
        <f>+'Merluza del sur Artesanal XI'!G100</f>
        <v>0</v>
      </c>
      <c r="J274" s="193">
        <f>+'Merluza del sur Artesanal XI'!H100</f>
        <v>3.121</v>
      </c>
      <c r="K274" s="193">
        <f>+'Merluza del sur Artesanal XI'!I100</f>
        <v>3.1179999999999999</v>
      </c>
      <c r="L274" s="193">
        <f>+'Merluza del sur Artesanal XI'!J100</f>
        <v>3.0000000000001137E-3</v>
      </c>
      <c r="M274" s="194">
        <f>+'Merluza del sur Artesanal XI'!K100</f>
        <v>0.99903876962512017</v>
      </c>
      <c r="N274" s="195" t="str">
        <f>+'Merluza del sur Artesanal XI'!L100</f>
        <v>-</v>
      </c>
      <c r="O274" s="195">
        <f>'Resumen Cuota Global'!$B$4</f>
        <v>45005</v>
      </c>
      <c r="P274" s="192">
        <v>2023</v>
      </c>
      <c r="Q274" s="197"/>
    </row>
    <row r="275" spans="1:17" s="184" customFormat="1">
      <c r="A275" s="180" t="s">
        <v>262</v>
      </c>
      <c r="B275" s="180" t="s">
        <v>222</v>
      </c>
      <c r="C275" s="180" t="s">
        <v>263</v>
      </c>
      <c r="D275" s="180" t="s">
        <v>272</v>
      </c>
      <c r="E275" s="180" t="s">
        <v>273</v>
      </c>
      <c r="F275" s="180" t="s">
        <v>200</v>
      </c>
      <c r="G275" s="180" t="s">
        <v>226</v>
      </c>
      <c r="H275" s="181">
        <f>+'Merluza del sur Artesanal XI'!F101</f>
        <v>1080.752</v>
      </c>
      <c r="I275" s="181">
        <f>+'Merluza del sur Artesanal XI'!G101</f>
        <v>-809.09899999999993</v>
      </c>
      <c r="J275" s="181">
        <f>+'Merluza del sur Artesanal XI'!H101</f>
        <v>271.65299999999996</v>
      </c>
      <c r="K275" s="181">
        <f>+'Merluza del sur Artesanal XI'!I101</f>
        <v>28.290140000000001</v>
      </c>
      <c r="L275" s="181">
        <f>+'Merluza del sur Artesanal XI'!J101</f>
        <v>243.36285999999996</v>
      </c>
      <c r="M275" s="182">
        <f>+'Merluza del sur Artesanal XI'!K101</f>
        <v>0.10414072364376614</v>
      </c>
      <c r="N275" s="183" t="str">
        <f>+'Merluza del sur Artesanal XI'!L101</f>
        <v>-</v>
      </c>
      <c r="O275" s="183">
        <f>'Resumen Cuota Global'!$B$4</f>
        <v>45005</v>
      </c>
      <c r="P275" s="180">
        <v>2023</v>
      </c>
      <c r="Q275" s="180"/>
    </row>
    <row r="276" spans="1:17">
      <c r="A276" s="92" t="s">
        <v>262</v>
      </c>
      <c r="B276" s="92" t="s">
        <v>222</v>
      </c>
      <c r="C276" s="92" t="s">
        <v>263</v>
      </c>
      <c r="D276" s="92" t="str">
        <f>+'Merluza del sur Artesanal XI'!B$105</f>
        <v>FLOTA SUR 2</v>
      </c>
      <c r="E276" s="92" t="str">
        <f>+'Merluza del sur Artesanal XI'!C105</f>
        <v>CODEMAIH ROL 4313</v>
      </c>
      <c r="F276" s="92" t="s">
        <v>200</v>
      </c>
      <c r="G276" s="92" t="s">
        <v>226</v>
      </c>
      <c r="H276" s="73">
        <f>+'Merluza del sur Artesanal XI'!F105</f>
        <v>26.271000000000001</v>
      </c>
      <c r="I276" s="73">
        <f>+'Merluza del sur Artesanal XI'!G105</f>
        <v>-26.271000000000001</v>
      </c>
      <c r="J276" s="73">
        <f>+'Merluza del sur Artesanal XI'!H105</f>
        <v>0</v>
      </c>
      <c r="K276" s="73">
        <f>+'Merluza del sur Artesanal XI'!I105</f>
        <v>0</v>
      </c>
      <c r="L276" s="73">
        <f>+'Merluza del sur Artesanal XI'!J105</f>
        <v>0</v>
      </c>
      <c r="M276" s="93">
        <f>+'Merluza del sur Artesanal XI'!K105</f>
        <v>0</v>
      </c>
      <c r="N276" s="94">
        <f>+'Merluza del sur Artesanal XI'!L105</f>
        <v>44960</v>
      </c>
      <c r="O276" s="94">
        <f>'Resumen Cuota Global'!$B$4</f>
        <v>45005</v>
      </c>
      <c r="P276" s="92">
        <v>2023</v>
      </c>
      <c r="Q276" s="92"/>
    </row>
    <row r="277" spans="1:17">
      <c r="A277" s="92" t="s">
        <v>262</v>
      </c>
      <c r="B277" s="92" t="s">
        <v>222</v>
      </c>
      <c r="C277" s="92" t="s">
        <v>263</v>
      </c>
      <c r="D277" s="92" t="str">
        <f>+'Merluza del sur Artesanal XI'!B$105</f>
        <v>FLOTA SUR 2</v>
      </c>
      <c r="E277" s="92" t="str">
        <f>+'Merluza del sur Artesanal XI'!C106</f>
        <v>Cooperativa de Pto Aguime "Copeagu" ROL 4257</v>
      </c>
      <c r="F277" s="92" t="s">
        <v>200</v>
      </c>
      <c r="G277" s="92" t="s">
        <v>226</v>
      </c>
      <c r="H277" s="73">
        <f>+'Merluza del sur Artesanal XI'!F106</f>
        <v>65.450999999999993</v>
      </c>
      <c r="I277" s="73">
        <f>+'Merluza del sur Artesanal XI'!G106</f>
        <v>0</v>
      </c>
      <c r="J277" s="73">
        <f>+'Merluza del sur Artesanal XI'!H106</f>
        <v>65.450999999999993</v>
      </c>
      <c r="K277" s="73">
        <f>+'Merluza del sur Artesanal XI'!I106</f>
        <v>17.395</v>
      </c>
      <c r="L277" s="73">
        <f>+'Merluza del sur Artesanal XI'!J106</f>
        <v>48.055999999999997</v>
      </c>
      <c r="M277" s="93">
        <f>+'Merluza del sur Artesanal XI'!K106</f>
        <v>0.26577134039204903</v>
      </c>
      <c r="N277" s="94" t="str">
        <f>+'Merluza del sur Artesanal XI'!L106</f>
        <v>-</v>
      </c>
      <c r="O277" s="94">
        <f>'Resumen Cuota Global'!$B$4</f>
        <v>45005</v>
      </c>
      <c r="P277" s="92">
        <v>2023</v>
      </c>
      <c r="Q277" s="92"/>
    </row>
    <row r="278" spans="1:17">
      <c r="A278" s="92" t="s">
        <v>262</v>
      </c>
      <c r="B278" s="92" t="s">
        <v>222</v>
      </c>
      <c r="C278" s="92" t="s">
        <v>263</v>
      </c>
      <c r="D278" s="92" t="str">
        <f>+'Merluza del sur Artesanal XI'!B$105</f>
        <v>FLOTA SUR 2</v>
      </c>
      <c r="E278" s="92" t="str">
        <f>+'Merluza del sur Artesanal XI'!C107</f>
        <v>COOPESUR ROL 4410</v>
      </c>
      <c r="F278" s="92" t="s">
        <v>200</v>
      </c>
      <c r="G278" s="92" t="s">
        <v>226</v>
      </c>
      <c r="H278" s="73">
        <f>+'Merluza del sur Artesanal XI'!F107</f>
        <v>34.960999999999999</v>
      </c>
      <c r="I278" s="73">
        <f>+'Merluza del sur Artesanal XI'!G107</f>
        <v>-34.960999999999999</v>
      </c>
      <c r="J278" s="73">
        <f>+'Merluza del sur Artesanal XI'!H107</f>
        <v>0</v>
      </c>
      <c r="K278" s="73">
        <f>+'Merluza del sur Artesanal XI'!I107</f>
        <v>0</v>
      </c>
      <c r="L278" s="73">
        <f>+'Merluza del sur Artesanal XI'!J107</f>
        <v>0</v>
      </c>
      <c r="M278" s="93">
        <f>+'Merluza del sur Artesanal XI'!K107</f>
        <v>0</v>
      </c>
      <c r="N278" s="94">
        <f>+'Merluza del sur Artesanal XI'!L107</f>
        <v>44960</v>
      </c>
      <c r="O278" s="94">
        <f>'Resumen Cuota Global'!$B$4</f>
        <v>45005</v>
      </c>
      <c r="P278" s="92">
        <v>2023</v>
      </c>
      <c r="Q278" s="92"/>
    </row>
    <row r="279" spans="1:17">
      <c r="A279" s="92" t="s">
        <v>262</v>
      </c>
      <c r="B279" s="92" t="s">
        <v>222</v>
      </c>
      <c r="C279" s="92" t="s">
        <v>263</v>
      </c>
      <c r="D279" s="92" t="str">
        <f>+'Merluza del sur Artesanal XI'!B$105</f>
        <v>FLOTA SUR 2</v>
      </c>
      <c r="E279" s="92" t="str">
        <f>+'Merluza del sur Artesanal XI'!C108</f>
        <v>Herederos del Arte RSU 11.02.0122</v>
      </c>
      <c r="F279" s="92" t="s">
        <v>200</v>
      </c>
      <c r="G279" s="92" t="s">
        <v>226</v>
      </c>
      <c r="H279" s="73">
        <f>+'Merluza del sur Artesanal XI'!F108</f>
        <v>66.593999999999994</v>
      </c>
      <c r="I279" s="73">
        <f>+'Merluza del sur Artesanal XI'!G108</f>
        <v>-66.593999999999994</v>
      </c>
      <c r="J279" s="73">
        <f>+'Merluza del sur Artesanal XI'!H108</f>
        <v>0</v>
      </c>
      <c r="K279" s="73">
        <f>+'Merluza del sur Artesanal XI'!I108</f>
        <v>0</v>
      </c>
      <c r="L279" s="73">
        <f>+'Merluza del sur Artesanal XI'!J108</f>
        <v>0</v>
      </c>
      <c r="M279" s="93">
        <f>+'Merluza del sur Artesanal XI'!K108</f>
        <v>0</v>
      </c>
      <c r="N279" s="94">
        <f>+'Merluza del sur Artesanal XI'!L108</f>
        <v>44952</v>
      </c>
      <c r="O279" s="94">
        <f>'Resumen Cuota Global'!$B$4</f>
        <v>45005</v>
      </c>
      <c r="P279" s="92">
        <v>2023</v>
      </c>
      <c r="Q279" s="92"/>
    </row>
    <row r="280" spans="1:17">
      <c r="A280" s="92" t="s">
        <v>262</v>
      </c>
      <c r="B280" s="92" t="s">
        <v>222</v>
      </c>
      <c r="C280" s="92" t="s">
        <v>263</v>
      </c>
      <c r="D280" s="92" t="str">
        <f>+'Merluza del sur Artesanal XI'!B$105</f>
        <v>FLOTA SUR 2</v>
      </c>
      <c r="E280" s="92" t="str">
        <f>+'Merluza del sur Artesanal XI'!C109</f>
        <v>SINO.AGUIRRE-AGUAS CLARAS RSU 11.02.0066</v>
      </c>
      <c r="F280" s="92" t="s">
        <v>200</v>
      </c>
      <c r="G280" s="92" t="s">
        <v>226</v>
      </c>
      <c r="H280" s="73">
        <f>+'Merluza del sur Artesanal XI'!F109</f>
        <v>34.920999999999999</v>
      </c>
      <c r="I280" s="73">
        <f>+'Merluza del sur Artesanal XI'!G109</f>
        <v>-34.920999999999999</v>
      </c>
      <c r="J280" s="73">
        <f>+'Merluza del sur Artesanal XI'!H109</f>
        <v>0</v>
      </c>
      <c r="K280" s="73">
        <f>+'Merluza del sur Artesanal XI'!I109</f>
        <v>0</v>
      </c>
      <c r="L280" s="73">
        <f>+'Merluza del sur Artesanal XI'!J109</f>
        <v>0</v>
      </c>
      <c r="M280" s="93">
        <f>+'Merluza del sur Artesanal XI'!K109</f>
        <v>0</v>
      </c>
      <c r="N280" s="94">
        <f>+'Merluza del sur Artesanal XI'!L109</f>
        <v>44960</v>
      </c>
      <c r="O280" s="94">
        <f>'Resumen Cuota Global'!$B$4</f>
        <v>45005</v>
      </c>
      <c r="P280" s="92">
        <v>2023</v>
      </c>
      <c r="Q280" s="92"/>
    </row>
    <row r="281" spans="1:17">
      <c r="A281" s="92" t="s">
        <v>262</v>
      </c>
      <c r="B281" s="92" t="s">
        <v>222</v>
      </c>
      <c r="C281" s="92" t="s">
        <v>263</v>
      </c>
      <c r="D281" s="92" t="str">
        <f>+'Merluza del sur Artesanal XI'!B$105</f>
        <v>FLOTA SUR 2</v>
      </c>
      <c r="E281" s="92" t="str">
        <f>+'Merluza del sur Artesanal XI'!C110</f>
        <v>SIND.AGUIRRE-ARCHIPIEL.DEL SUR RSU 11.02.0069</v>
      </c>
      <c r="F281" s="92" t="s">
        <v>200</v>
      </c>
      <c r="G281" s="92" t="s">
        <v>226</v>
      </c>
      <c r="H281" s="73">
        <f>+'Merluza del sur Artesanal XI'!F110</f>
        <v>78.015000000000001</v>
      </c>
      <c r="I281" s="73">
        <f>+'Merluza del sur Artesanal XI'!G110</f>
        <v>-68.241</v>
      </c>
      <c r="J281" s="73">
        <f>+'Merluza del sur Artesanal XI'!H110</f>
        <v>9.7740000000000009</v>
      </c>
      <c r="K281" s="73">
        <f>+'Merluza del sur Artesanal XI'!I110</f>
        <v>1.8259500000000002</v>
      </c>
      <c r="L281" s="73">
        <f>+'Merluza del sur Artesanal XI'!J110</f>
        <v>7.9480500000000003</v>
      </c>
      <c r="M281" s="93">
        <f>+'Merluza del sur Artesanal XI'!K110</f>
        <v>0.18681706568446901</v>
      </c>
      <c r="N281" s="94">
        <f>+'Merluza del sur Artesanal XI'!L110</f>
        <v>44967</v>
      </c>
      <c r="O281" s="94">
        <f>'Resumen Cuota Global'!$B$4</f>
        <v>45005</v>
      </c>
      <c r="P281" s="92">
        <v>2023</v>
      </c>
      <c r="Q281" s="92"/>
    </row>
    <row r="282" spans="1:17">
      <c r="A282" s="92" t="s">
        <v>262</v>
      </c>
      <c r="B282" s="92" t="s">
        <v>222</v>
      </c>
      <c r="C282" s="92" t="s">
        <v>263</v>
      </c>
      <c r="D282" s="92" t="str">
        <f>+'Merluza del sur Artesanal XI'!B$105</f>
        <v>FLOTA SUR 2</v>
      </c>
      <c r="E282" s="92" t="str">
        <f>+'Merluza del sur Artesanal XI'!C111</f>
        <v>SINO.AGUIRRE-MARES DEL SUR RSU 11.02.0042</v>
      </c>
      <c r="F282" s="92" t="s">
        <v>200</v>
      </c>
      <c r="G282" s="92" t="s">
        <v>226</v>
      </c>
      <c r="H282" s="73">
        <f>+'Merluza del sur Artesanal XI'!F111</f>
        <v>37.276000000000003</v>
      </c>
      <c r="I282" s="73">
        <f>+'Merluza del sur Artesanal XI'!G111</f>
        <v>-37.276000000000003</v>
      </c>
      <c r="J282" s="73">
        <f>+'Merluza del sur Artesanal XI'!H111</f>
        <v>0</v>
      </c>
      <c r="K282" s="73">
        <f>+'Merluza del sur Artesanal XI'!I111</f>
        <v>0</v>
      </c>
      <c r="L282" s="73">
        <f>+'Merluza del sur Artesanal XI'!J111</f>
        <v>0</v>
      </c>
      <c r="M282" s="93" t="e">
        <f>+'Merluza del sur Artesanal XI'!K111</f>
        <v>#DIV/0!</v>
      </c>
      <c r="N282" s="94" t="str">
        <f>+'Merluza del sur Artesanal XI'!L111</f>
        <v>-</v>
      </c>
      <c r="O282" s="94">
        <f>'Resumen Cuota Global'!$B$4</f>
        <v>45005</v>
      </c>
      <c r="P282" s="92">
        <v>2023</v>
      </c>
      <c r="Q282" s="92"/>
    </row>
    <row r="283" spans="1:17">
      <c r="A283" s="92" t="s">
        <v>262</v>
      </c>
      <c r="B283" s="92" t="s">
        <v>222</v>
      </c>
      <c r="C283" s="92" t="s">
        <v>263</v>
      </c>
      <c r="D283" s="92" t="str">
        <f>+'Merluza del sur Artesanal XI'!B$105</f>
        <v>FLOTA SUR 2</v>
      </c>
      <c r="E283" s="92" t="str">
        <f>+'Merluza del sur Artesanal XI'!C112</f>
        <v>SIND.AGUIRRE-MORALEDA ROL 11.02.0051</v>
      </c>
      <c r="F283" s="92" t="s">
        <v>200</v>
      </c>
      <c r="G283" s="92" t="s">
        <v>226</v>
      </c>
      <c r="H283" s="73">
        <f>+'Merluza del sur Artesanal XI'!F112</f>
        <v>48.685000000000002</v>
      </c>
      <c r="I283" s="73">
        <f>+'Merluza del sur Artesanal XI'!G112</f>
        <v>-48.685000000000002</v>
      </c>
      <c r="J283" s="73">
        <f>+'Merluza del sur Artesanal XI'!H112</f>
        <v>0</v>
      </c>
      <c r="K283" s="73">
        <f>+'Merluza del sur Artesanal XI'!I112</f>
        <v>0</v>
      </c>
      <c r="L283" s="73">
        <f>+'Merluza del sur Artesanal XI'!J112</f>
        <v>0</v>
      </c>
      <c r="M283" s="93">
        <f>+'Merluza del sur Artesanal XI'!K112</f>
        <v>0</v>
      </c>
      <c r="N283" s="94">
        <f>+'Merluza del sur Artesanal XI'!L112</f>
        <v>44952</v>
      </c>
      <c r="O283" s="94">
        <f>'Resumen Cuota Global'!$B$4</f>
        <v>45005</v>
      </c>
      <c r="P283" s="92">
        <v>2023</v>
      </c>
      <c r="Q283" s="92"/>
    </row>
    <row r="284" spans="1:17">
      <c r="A284" s="92" t="s">
        <v>262</v>
      </c>
      <c r="B284" s="92" t="s">
        <v>222</v>
      </c>
      <c r="C284" s="92" t="s">
        <v>263</v>
      </c>
      <c r="D284" s="92" t="str">
        <f>+'Merluza del sur Artesanal XI'!B$105</f>
        <v>FLOTA SUR 2</v>
      </c>
      <c r="E284" s="92" t="str">
        <f>+'Merluza del sur Artesanal XI'!C113</f>
        <v>SIND.AGUIRRE-NUEVAVENTURA RSU 11.02.0077</v>
      </c>
      <c r="F284" s="92" t="s">
        <v>200</v>
      </c>
      <c r="G284" s="92" t="s">
        <v>226</v>
      </c>
      <c r="H284" s="73">
        <f>+'Merluza del sur Artesanal XI'!F113</f>
        <v>36.1</v>
      </c>
      <c r="I284" s="73">
        <f>+'Merluza del sur Artesanal XI'!G113</f>
        <v>-34.558999999999997</v>
      </c>
      <c r="J284" s="73">
        <f>+'Merluza del sur Artesanal XI'!H113</f>
        <v>1.5410000000000039</v>
      </c>
      <c r="K284" s="73">
        <f>+'Merluza del sur Artesanal XI'!I113</f>
        <v>0</v>
      </c>
      <c r="L284" s="73">
        <f>+'Merluza del sur Artesanal XI'!J113</f>
        <v>1.5410000000000039</v>
      </c>
      <c r="M284" s="93">
        <f>+'Merluza del sur Artesanal XI'!K113</f>
        <v>0</v>
      </c>
      <c r="N284" s="94" t="str">
        <f>+'Merluza del sur Artesanal XI'!L113</f>
        <v>-</v>
      </c>
      <c r="O284" s="94">
        <f>'Resumen Cuota Global'!$B$4</f>
        <v>45005</v>
      </c>
      <c r="P284" s="92">
        <v>2023</v>
      </c>
      <c r="Q284" s="92"/>
    </row>
    <row r="285" spans="1:17">
      <c r="A285" s="92" t="s">
        <v>262</v>
      </c>
      <c r="B285" s="92" t="s">
        <v>222</v>
      </c>
      <c r="C285" s="92" t="s">
        <v>263</v>
      </c>
      <c r="D285" s="92" t="str">
        <f>+'Merluza del sur Artesanal XI'!B$105</f>
        <v>FLOTA SUR 2</v>
      </c>
      <c r="E285" s="92" t="str">
        <f>+'Merluza del sur Artesanal XI'!C114</f>
        <v>SINO.ANDRADE-FRANCISCO ANDRADE RSU 11.02.0054</v>
      </c>
      <c r="F285" s="92" t="s">
        <v>200</v>
      </c>
      <c r="G285" s="92" t="s">
        <v>226</v>
      </c>
      <c r="H285" s="73">
        <f>+'Merluza del sur Artesanal XI'!F114</f>
        <v>33.198</v>
      </c>
      <c r="I285" s="73">
        <f>+'Merluza del sur Artesanal XI'!G114</f>
        <v>0</v>
      </c>
      <c r="J285" s="73">
        <f>+'Merluza del sur Artesanal XI'!H114</f>
        <v>33.198</v>
      </c>
      <c r="K285" s="73">
        <f>+'Merluza del sur Artesanal XI'!I114</f>
        <v>0</v>
      </c>
      <c r="L285" s="73">
        <f>+'Merluza del sur Artesanal XI'!J114</f>
        <v>33.198</v>
      </c>
      <c r="M285" s="93">
        <f>+'Merluza del sur Artesanal XI'!K114</f>
        <v>0</v>
      </c>
      <c r="N285" s="94" t="str">
        <f>+'Merluza del sur Artesanal XI'!L114</f>
        <v>-</v>
      </c>
      <c r="O285" s="94">
        <f>'Resumen Cuota Global'!$B$4</f>
        <v>45005</v>
      </c>
      <c r="P285" s="92">
        <v>2023</v>
      </c>
      <c r="Q285" s="92"/>
    </row>
    <row r="286" spans="1:17">
      <c r="A286" s="92" t="s">
        <v>262</v>
      </c>
      <c r="B286" s="92" t="s">
        <v>222</v>
      </c>
      <c r="C286" s="92" t="s">
        <v>263</v>
      </c>
      <c r="D286" s="92" t="str">
        <f>+'Merluza del sur Artesanal XI'!B$105</f>
        <v>FLOTA SUR 2</v>
      </c>
      <c r="E286" s="92" t="str">
        <f>+'Merluza del sur Artesanal XI'!C115</f>
        <v>SIND.ANDRADE-ISLAS HUICHAS N3 RSU 11.02.00034</v>
      </c>
      <c r="F286" s="92" t="s">
        <v>200</v>
      </c>
      <c r="G286" s="92" t="s">
        <v>226</v>
      </c>
      <c r="H286" s="73">
        <f>+'Merluza del sur Artesanal XI'!F115</f>
        <v>49.100999999999999</v>
      </c>
      <c r="I286" s="73">
        <f>+'Merluza del sur Artesanal XI'!G115</f>
        <v>-49.100999999999999</v>
      </c>
      <c r="J286" s="73">
        <f>+'Merluza del sur Artesanal XI'!H115</f>
        <v>0</v>
      </c>
      <c r="K286" s="73">
        <f>+'Merluza del sur Artesanal XI'!I115</f>
        <v>0</v>
      </c>
      <c r="L286" s="73">
        <f>+'Merluza del sur Artesanal XI'!J115</f>
        <v>0</v>
      </c>
      <c r="M286" s="93">
        <f>+'Merluza del sur Artesanal XI'!K115</f>
        <v>0</v>
      </c>
      <c r="N286" s="94">
        <f>+'Merluza del sur Artesanal XI'!L115</f>
        <v>44960</v>
      </c>
      <c r="O286" s="94">
        <f>'Resumen Cuota Global'!$B$4</f>
        <v>45005</v>
      </c>
      <c r="P286" s="92">
        <v>2023</v>
      </c>
      <c r="Q286" s="92"/>
    </row>
    <row r="287" spans="1:17">
      <c r="A287" s="92" t="s">
        <v>262</v>
      </c>
      <c r="B287" s="92" t="s">
        <v>222</v>
      </c>
      <c r="C287" s="92" t="s">
        <v>263</v>
      </c>
      <c r="D287" s="92" t="str">
        <f>+'Merluza del sur Artesanal XI'!B$105</f>
        <v>FLOTA SUR 2</v>
      </c>
      <c r="E287" s="92" t="str">
        <f>+'Merluza del sur Artesanal XI'!C116</f>
        <v>Sociedad Caleta Ltda 77.334.134-6</v>
      </c>
      <c r="F287" s="92" t="s">
        <v>200</v>
      </c>
      <c r="G287" s="92" t="s">
        <v>226</v>
      </c>
      <c r="H287" s="73">
        <f>+'Merluza del sur Artesanal XI'!F116</f>
        <v>9.2379999999999995</v>
      </c>
      <c r="I287" s="73">
        <f>+'Merluza del sur Artesanal XI'!G116</f>
        <v>0</v>
      </c>
      <c r="J287" s="73">
        <f>+'Merluza del sur Artesanal XI'!H116</f>
        <v>9.2379999999999995</v>
      </c>
      <c r="K287" s="73">
        <f>+'Merluza del sur Artesanal XI'!I116</f>
        <v>0</v>
      </c>
      <c r="L287" s="73">
        <f>+'Merluza del sur Artesanal XI'!J116</f>
        <v>9.2379999999999995</v>
      </c>
      <c r="M287" s="93">
        <f>+'Merluza del sur Artesanal XI'!K116</f>
        <v>0</v>
      </c>
      <c r="N287" s="94" t="str">
        <f>+'Merluza del sur Artesanal XI'!L116</f>
        <v>-</v>
      </c>
      <c r="O287" s="94">
        <f>'Resumen Cuota Global'!$B$4</f>
        <v>45005</v>
      </c>
      <c r="P287" s="92">
        <v>2023</v>
      </c>
      <c r="Q287" s="92"/>
    </row>
    <row r="288" spans="1:17">
      <c r="A288" s="92" t="s">
        <v>262</v>
      </c>
      <c r="B288" s="92" t="s">
        <v>222</v>
      </c>
      <c r="C288" s="92" t="s">
        <v>263</v>
      </c>
      <c r="D288" s="92" t="str">
        <f>+'Merluza del sur Artesanal XI'!B$105</f>
        <v>FLOTA SUR 2</v>
      </c>
      <c r="E288" s="92" t="str">
        <f>+'Merluza del sur Artesanal XI'!C117</f>
        <v>Sociedad Canal Moraleda Ltda 76.443.615-6</v>
      </c>
      <c r="F288" s="92" t="s">
        <v>200</v>
      </c>
      <c r="G288" s="92" t="s">
        <v>226</v>
      </c>
      <c r="H288" s="73">
        <f>+'Merluza del sur Artesanal XI'!F117</f>
        <v>16.867999999999999</v>
      </c>
      <c r="I288" s="73">
        <f>+'Merluza del sur Artesanal XI'!G117</f>
        <v>-16.417999999999999</v>
      </c>
      <c r="J288" s="73">
        <f>+'Merluza del sur Artesanal XI'!H117</f>
        <v>0.44999999999999929</v>
      </c>
      <c r="K288" s="73">
        <f>+'Merluza del sur Artesanal XI'!I117</f>
        <v>0</v>
      </c>
      <c r="L288" s="73">
        <f>+'Merluza del sur Artesanal XI'!J117</f>
        <v>0.44999999999999929</v>
      </c>
      <c r="M288" s="93">
        <f>+'Merluza del sur Artesanal XI'!K117</f>
        <v>0</v>
      </c>
      <c r="N288" s="94" t="str">
        <f>+'Merluza del sur Artesanal XI'!L117</f>
        <v>-</v>
      </c>
      <c r="O288" s="94">
        <f>'Resumen Cuota Global'!$B$4</f>
        <v>45005</v>
      </c>
      <c r="P288" s="92">
        <v>2023</v>
      </c>
      <c r="Q288" s="92"/>
    </row>
    <row r="289" spans="1:17">
      <c r="A289" s="92" t="s">
        <v>262</v>
      </c>
      <c r="B289" s="92" t="s">
        <v>222</v>
      </c>
      <c r="C289" s="92" t="s">
        <v>263</v>
      </c>
      <c r="D289" s="92" t="str">
        <f>+'Merluza del sur Artesanal XI'!B$105</f>
        <v>FLOTA SUR 2</v>
      </c>
      <c r="E289" s="92" t="str">
        <f>+'Merluza del sur Artesanal XI'!C118</f>
        <v>Sociedad Comercializadora Aysenmar Ltda 77.354.572-3</v>
      </c>
      <c r="F289" s="92" t="s">
        <v>200</v>
      </c>
      <c r="G289" s="92" t="s">
        <v>226</v>
      </c>
      <c r="H289" s="73">
        <f>+'Merluza del sur Artesanal XI'!F118</f>
        <v>4.0780000000000003</v>
      </c>
      <c r="I289" s="73">
        <f>+'Merluza del sur Artesanal XI'!G118</f>
        <v>0</v>
      </c>
      <c r="J289" s="73">
        <f>+'Merluza del sur Artesanal XI'!H118</f>
        <v>4.0780000000000003</v>
      </c>
      <c r="K289" s="73">
        <f>+'Merluza del sur Artesanal XI'!I118</f>
        <v>0</v>
      </c>
      <c r="L289" s="73">
        <f>+'Merluza del sur Artesanal XI'!J118</f>
        <v>4.0780000000000003</v>
      </c>
      <c r="M289" s="93">
        <f>+'Merluza del sur Artesanal XI'!K118</f>
        <v>0</v>
      </c>
      <c r="N289" s="94" t="str">
        <f>+'Merluza del sur Artesanal XI'!L118</f>
        <v>-</v>
      </c>
      <c r="O289" s="94">
        <f>'Resumen Cuota Global'!$B$4</f>
        <v>45005</v>
      </c>
      <c r="P289" s="92">
        <v>2023</v>
      </c>
      <c r="Q289" s="92"/>
    </row>
    <row r="290" spans="1:17">
      <c r="A290" s="92" t="s">
        <v>262</v>
      </c>
      <c r="B290" s="92" t="s">
        <v>222</v>
      </c>
      <c r="C290" s="92" t="s">
        <v>263</v>
      </c>
      <c r="D290" s="92" t="str">
        <f>+'Merluza del sur Artesanal XI'!B$105</f>
        <v>FLOTA SUR 2</v>
      </c>
      <c r="E290" s="92" t="str">
        <f>+'Merluza del sur Artesanal XI'!C119</f>
        <v>Sociedad de Pescadores Artesanales Esperanza Ltda RUT 77.069.179-6</v>
      </c>
      <c r="F290" s="92" t="s">
        <v>200</v>
      </c>
      <c r="G290" s="92" t="s">
        <v>226</v>
      </c>
      <c r="H290" s="73">
        <f>+'Merluza del sur Artesanal XI'!F119</f>
        <v>5.4409999999999998</v>
      </c>
      <c r="I290" s="73">
        <f>+'Merluza del sur Artesanal XI'!G119</f>
        <v>-5.141</v>
      </c>
      <c r="J290" s="73">
        <f>+'Merluza del sur Artesanal XI'!H119</f>
        <v>0.29999999999999982</v>
      </c>
      <c r="K290" s="73">
        <f>+'Merluza del sur Artesanal XI'!I119</f>
        <v>0</v>
      </c>
      <c r="L290" s="73">
        <f>+'Merluza del sur Artesanal XI'!J119</f>
        <v>0.29999999999999982</v>
      </c>
      <c r="M290" s="93">
        <f>+'Merluza del sur Artesanal XI'!K119</f>
        <v>0</v>
      </c>
      <c r="N290" s="94" t="str">
        <f>+'Merluza del sur Artesanal XI'!L119</f>
        <v>-</v>
      </c>
      <c r="O290" s="94">
        <f>'Resumen Cuota Global'!$B$4</f>
        <v>45005</v>
      </c>
      <c r="P290" s="92">
        <v>2023</v>
      </c>
      <c r="Q290" s="92"/>
    </row>
    <row r="291" spans="1:17">
      <c r="A291" s="92" t="s">
        <v>262</v>
      </c>
      <c r="B291" s="92" t="s">
        <v>222</v>
      </c>
      <c r="C291" s="92" t="s">
        <v>263</v>
      </c>
      <c r="D291" s="92" t="str">
        <f>+'Merluza del sur Artesanal XI'!B$105</f>
        <v>FLOTA SUR 2</v>
      </c>
      <c r="E291" s="92" t="str">
        <f>+'Merluza del sur Artesanal XI'!C120</f>
        <v>Sociedad de Pescadores Artesanales Mariman Taruman Ltda RUT 77.218.151-5</v>
      </c>
      <c r="F291" s="92" t="s">
        <v>200</v>
      </c>
      <c r="G291" s="92" t="s">
        <v>226</v>
      </c>
      <c r="H291" s="73">
        <f>+'Merluza del sur Artesanal XI'!F120</f>
        <v>3.399</v>
      </c>
      <c r="I291" s="73">
        <f>+'Merluza del sur Artesanal XI'!G120</f>
        <v>0</v>
      </c>
      <c r="J291" s="73">
        <f>+'Merluza del sur Artesanal XI'!H120</f>
        <v>3.399</v>
      </c>
      <c r="K291" s="73">
        <f>+'Merluza del sur Artesanal XI'!I120</f>
        <v>0</v>
      </c>
      <c r="L291" s="73">
        <f>+'Merluza del sur Artesanal XI'!J120</f>
        <v>3.399</v>
      </c>
      <c r="M291" s="93">
        <f>+'Merluza del sur Artesanal XI'!K120</f>
        <v>0</v>
      </c>
      <c r="N291" s="94" t="str">
        <f>+'Merluza del sur Artesanal XI'!L120</f>
        <v>-</v>
      </c>
      <c r="O291" s="94">
        <f>'Resumen Cuota Global'!$B$4</f>
        <v>45005</v>
      </c>
      <c r="P291" s="92">
        <v>2023</v>
      </c>
      <c r="Q291" s="92"/>
    </row>
    <row r="292" spans="1:17">
      <c r="A292" s="92" t="s">
        <v>262</v>
      </c>
      <c r="B292" s="92" t="s">
        <v>222</v>
      </c>
      <c r="C292" s="92" t="s">
        <v>263</v>
      </c>
      <c r="D292" s="92" t="str">
        <f>+'Merluza del sur Artesanal XI'!B$105</f>
        <v>FLOTA SUR 2</v>
      </c>
      <c r="E292" s="92" t="str">
        <f>+'Merluza del sur Artesanal XI'!C121</f>
        <v>Sociedad Pescadores Artesanales Leviñanco Hermanos Ltda RUT 76.872.508-K</v>
      </c>
      <c r="F292" s="92" t="s">
        <v>200</v>
      </c>
      <c r="G292" s="92" t="s">
        <v>226</v>
      </c>
      <c r="H292" s="73">
        <f>+'Merluza del sur Artesanal XI'!F121</f>
        <v>1.5409999999999999</v>
      </c>
      <c r="I292" s="73">
        <f>+'Merluza del sur Artesanal XI'!G121</f>
        <v>0</v>
      </c>
      <c r="J292" s="73">
        <f>+'Merluza del sur Artesanal XI'!H121</f>
        <v>1.5409999999999999</v>
      </c>
      <c r="K292" s="73">
        <f>+'Merluza del sur Artesanal XI'!I121</f>
        <v>0</v>
      </c>
      <c r="L292" s="73">
        <f>+'Merluza del sur Artesanal XI'!J121</f>
        <v>1.5409999999999999</v>
      </c>
      <c r="M292" s="93">
        <f>+'Merluza del sur Artesanal XI'!K121</f>
        <v>0</v>
      </c>
      <c r="N292" s="94" t="str">
        <f>+'Merluza del sur Artesanal XI'!L121</f>
        <v>-</v>
      </c>
      <c r="O292" s="94">
        <f>'Resumen Cuota Global'!$B$4</f>
        <v>45005</v>
      </c>
      <c r="P292" s="92">
        <v>2023</v>
      </c>
      <c r="Q292" s="92"/>
    </row>
    <row r="293" spans="1:17">
      <c r="A293" s="92" t="s">
        <v>262</v>
      </c>
      <c r="B293" s="92" t="s">
        <v>222</v>
      </c>
      <c r="C293" s="92" t="s">
        <v>263</v>
      </c>
      <c r="D293" s="92" t="str">
        <f>+'Merluza del sur Artesanal XI'!B$105</f>
        <v>FLOTA SUR 2</v>
      </c>
      <c r="E293" s="92" t="str">
        <f>+'Merluza del sur Artesanal XI'!C122</f>
        <v>Sociedad Pesquera Artesanal Leviñanco Hermanos Ltda RUT 76.133.677-0</v>
      </c>
      <c r="F293" s="92" t="s">
        <v>200</v>
      </c>
      <c r="G293" s="92" t="s">
        <v>226</v>
      </c>
      <c r="H293" s="73">
        <f>+'Merluza del sur Artesanal XI'!F122</f>
        <v>2.5720000000000001</v>
      </c>
      <c r="I293" s="73">
        <f>+'Merluza del sur Artesanal XI'!G122</f>
        <v>-1.2849999999999999</v>
      </c>
      <c r="J293" s="73">
        <f>+'Merluza del sur Artesanal XI'!H122</f>
        <v>1.2870000000000001</v>
      </c>
      <c r="K293" s="73">
        <f>+'Merluza del sur Artesanal XI'!I122</f>
        <v>1.284</v>
      </c>
      <c r="L293" s="73">
        <f>+'Merluza del sur Artesanal XI'!J122</f>
        <v>3.0000000000001137E-3</v>
      </c>
      <c r="M293" s="93">
        <f>+'Merluza del sur Artesanal XI'!K122</f>
        <v>0.99766899766899753</v>
      </c>
      <c r="N293" s="94" t="str">
        <f>+'Merluza del sur Artesanal XI'!L122</f>
        <v>-</v>
      </c>
      <c r="O293" s="94">
        <f>'Resumen Cuota Global'!$B$4</f>
        <v>45005</v>
      </c>
      <c r="P293" s="92">
        <v>2023</v>
      </c>
      <c r="Q293" s="92"/>
    </row>
    <row r="294" spans="1:17" s="198" customFormat="1">
      <c r="A294" s="92" t="s">
        <v>262</v>
      </c>
      <c r="B294" s="92" t="s">
        <v>222</v>
      </c>
      <c r="C294" s="92" t="s">
        <v>263</v>
      </c>
      <c r="D294" s="92" t="str">
        <f>+'Merluza del sur Artesanal XI'!B$105</f>
        <v>FLOTA SUR 2</v>
      </c>
      <c r="E294" s="92" t="str">
        <f>+'Merluza del sur Artesanal XI'!C123</f>
        <v>STI "Nuevo amanecer" RSU 11.02.0082</v>
      </c>
      <c r="F294" s="92" t="s">
        <v>200</v>
      </c>
      <c r="G294" s="92" t="s">
        <v>226</v>
      </c>
      <c r="H294" s="92">
        <f>+'Merluza del sur Artesanal XI'!F123</f>
        <v>21.007999999999999</v>
      </c>
      <c r="I294" s="92">
        <f>+'Merluza del sur Artesanal XI'!G123</f>
        <v>-16.617999999999999</v>
      </c>
      <c r="J294" s="92">
        <f>+'Merluza del sur Artesanal XI'!H123</f>
        <v>4.3900000000000006</v>
      </c>
      <c r="K294" s="92">
        <f>+'Merluza del sur Artesanal XI'!I123</f>
        <v>1.3320000000000001</v>
      </c>
      <c r="L294" s="92">
        <f>+'Merluza del sur Artesanal XI'!J123</f>
        <v>3.0580000000000007</v>
      </c>
      <c r="M294" s="199">
        <f>+'Merluza del sur Artesanal XI'!K123</f>
        <v>0.30341685649202732</v>
      </c>
      <c r="N294" s="94" t="str">
        <f>+'Merluza del sur Artesanal XI'!L123</f>
        <v>-</v>
      </c>
      <c r="O294" s="94">
        <f>'Resumen Cuota Global'!$B$4</f>
        <v>45005</v>
      </c>
      <c r="P294" s="92">
        <v>2023</v>
      </c>
      <c r="Q294" s="92"/>
    </row>
    <row r="295" spans="1:17">
      <c r="A295" s="92" t="s">
        <v>262</v>
      </c>
      <c r="B295" s="92" t="s">
        <v>222</v>
      </c>
      <c r="C295" s="92" t="s">
        <v>263</v>
      </c>
      <c r="D295" s="92" t="str">
        <f>+'Merluza del sur Artesanal XI'!B$105</f>
        <v>FLOTA SUR 2</v>
      </c>
      <c r="E295" s="92" t="str">
        <f>+'Merluza del sur Artesanal XI'!C124</f>
        <v>STI de la pesca Artesanal de Caleta Andrade RSU 11.02.0029</v>
      </c>
      <c r="F295" s="92" t="s">
        <v>200</v>
      </c>
      <c r="G295" s="92" t="s">
        <v>226</v>
      </c>
      <c r="H295" s="73">
        <f>+'Merluza del sur Artesanal XI'!F124</f>
        <v>128.489</v>
      </c>
      <c r="I295" s="73">
        <f>+'Merluza del sur Artesanal XI'!G124</f>
        <v>-128.489</v>
      </c>
      <c r="J295" s="73">
        <f>+'Merluza del sur Artesanal XI'!H124</f>
        <v>0</v>
      </c>
      <c r="K295" s="73">
        <f>+'Merluza del sur Artesanal XI'!I124</f>
        <v>0</v>
      </c>
      <c r="L295" s="73">
        <f>+'Merluza del sur Artesanal XI'!J124</f>
        <v>0</v>
      </c>
      <c r="M295" s="93">
        <f>+'Merluza del sur Artesanal XI'!K124</f>
        <v>0</v>
      </c>
      <c r="N295" s="94">
        <f>+'Merluza del sur Artesanal XI'!L124</f>
        <v>44960</v>
      </c>
      <c r="O295" s="94">
        <f>'Resumen Cuota Global'!$B$4</f>
        <v>45005</v>
      </c>
      <c r="P295" s="92">
        <v>2023</v>
      </c>
      <c r="Q295" s="92"/>
    </row>
    <row r="296" spans="1:17" s="198" customFormat="1">
      <c r="A296" s="92" t="s">
        <v>262</v>
      </c>
      <c r="B296" s="92" t="s">
        <v>222</v>
      </c>
      <c r="C296" s="92" t="s">
        <v>263</v>
      </c>
      <c r="D296" s="92" t="str">
        <f>+'Merluza del sur Artesanal XI'!B$105</f>
        <v>FLOTA SUR 2</v>
      </c>
      <c r="E296" s="92" t="str">
        <f>+'Merluza del sur Artesanal XI'!C125</f>
        <v>STI ISLA HUICHAS N°1  RSU 11.02.0019</v>
      </c>
      <c r="F296" s="92" t="s">
        <v>200</v>
      </c>
      <c r="G296" s="92" t="s">
        <v>226</v>
      </c>
      <c r="H296" s="92">
        <f>+'Merluza del sur Artesanal XI'!F125</f>
        <v>90.843999999999994</v>
      </c>
      <c r="I296" s="92">
        <f>+'Merluza del sur Artesanal XI'!G125</f>
        <v>-80.837999999999994</v>
      </c>
      <c r="J296" s="92">
        <f>+'Merluza del sur Artesanal XI'!H125</f>
        <v>10.006</v>
      </c>
      <c r="K296" s="92">
        <f>+'Merluza del sur Artesanal XI'!I125</f>
        <v>1.2170000000000001</v>
      </c>
      <c r="L296" s="92">
        <f>+'Merluza del sur Artesanal XI'!J125</f>
        <v>8.7889999999999997</v>
      </c>
      <c r="M296" s="199">
        <f>+'Merluza del sur Artesanal XI'!K125</f>
        <v>0.12162702378572857</v>
      </c>
      <c r="N296" s="94" t="str">
        <f>+'Merluza del sur Artesanal XI'!L125</f>
        <v>-</v>
      </c>
      <c r="O296" s="94">
        <f>'Resumen Cuota Global'!$B$4</f>
        <v>45005</v>
      </c>
      <c r="P296" s="92">
        <v>2023</v>
      </c>
      <c r="Q296" s="92"/>
    </row>
    <row r="297" spans="1:17" s="198" customFormat="1">
      <c r="A297" s="92" t="s">
        <v>262</v>
      </c>
      <c r="B297" s="92" t="s">
        <v>222</v>
      </c>
      <c r="C297" s="92" t="s">
        <v>263</v>
      </c>
      <c r="D297" s="92" t="str">
        <f>+'Merluza del sur Artesanal XI'!B$105</f>
        <v>FLOTA SUR 2</v>
      </c>
      <c r="E297" s="92" t="str">
        <f>+'Merluza del sur Artesanal XI'!C126</f>
        <v>STI Proa al Futuro RSU 11.02.0147</v>
      </c>
      <c r="F297" s="92" t="s">
        <v>200</v>
      </c>
      <c r="G297" s="92" t="s">
        <v>226</v>
      </c>
      <c r="H297" s="92">
        <f>+'Merluza del sur Artesanal XI'!F126</f>
        <v>57.747</v>
      </c>
      <c r="I297" s="92">
        <f>+'Merluza del sur Artesanal XI'!G126</f>
        <v>-57.747</v>
      </c>
      <c r="J297" s="92">
        <f>+'Merluza del sur Artesanal XI'!H126</f>
        <v>0</v>
      </c>
      <c r="K297" s="92">
        <f>+'Merluza del sur Artesanal XI'!I126</f>
        <v>0</v>
      </c>
      <c r="L297" s="92">
        <f>+'Merluza del sur Artesanal XI'!J126</f>
        <v>0</v>
      </c>
      <c r="M297" s="199">
        <f>+'Merluza del sur Artesanal XI'!K126</f>
        <v>0</v>
      </c>
      <c r="N297" s="94">
        <f>+'Merluza del sur Artesanal XI'!L126</f>
        <v>44967</v>
      </c>
      <c r="O297" s="94">
        <f>'Resumen Cuota Global'!$B$4</f>
        <v>45005</v>
      </c>
      <c r="P297" s="92">
        <v>2023</v>
      </c>
      <c r="Q297" s="92"/>
    </row>
    <row r="298" spans="1:17">
      <c r="A298" s="92" t="s">
        <v>262</v>
      </c>
      <c r="B298" s="92" t="s">
        <v>222</v>
      </c>
      <c r="C298" s="92" t="s">
        <v>263</v>
      </c>
      <c r="D298" s="92" t="str">
        <f>+'Merluza del sur Artesanal XI'!B$105</f>
        <v>FLOTA SUR 2</v>
      </c>
      <c r="E298" s="92" t="str">
        <f>+'Merluza del sur Artesanal XI'!C127</f>
        <v>NO ASOCIADOS FLOTA SUR 2</v>
      </c>
      <c r="F298" s="92" t="s">
        <v>200</v>
      </c>
      <c r="G298" s="92" t="s">
        <v>226</v>
      </c>
      <c r="H298" s="92">
        <f>+'Merluza del sur Artesanal XI'!F127</f>
        <v>5.08</v>
      </c>
      <c r="I298" s="92">
        <f>+'Merluza del sur Artesanal XI'!G127</f>
        <v>0</v>
      </c>
      <c r="J298" s="92">
        <f>+'Merluza del sur Artesanal XI'!H127</f>
        <v>5.08</v>
      </c>
      <c r="K298" s="92">
        <f>+'Merluza del sur Artesanal XI'!I127</f>
        <v>3.464</v>
      </c>
      <c r="L298" s="92">
        <f>+'Merluza del sur Artesanal XI'!J127</f>
        <v>1.6160000000000001</v>
      </c>
      <c r="M298" s="199">
        <f>+'Merluza del sur Artesanal XI'!K127</f>
        <v>0.68188976377952759</v>
      </c>
      <c r="N298" s="94" t="str">
        <f>+'Merluza del sur Artesanal XI'!L127</f>
        <v>-</v>
      </c>
      <c r="O298" s="94">
        <f>'Resumen Cuota Global'!$B$4</f>
        <v>45005</v>
      </c>
      <c r="P298" s="92">
        <v>2023</v>
      </c>
      <c r="Q298" s="92"/>
    </row>
    <row r="299" spans="1:17" s="184" customFormat="1">
      <c r="A299" s="180" t="s">
        <v>262</v>
      </c>
      <c r="B299" s="180" t="s">
        <v>222</v>
      </c>
      <c r="C299" s="180" t="s">
        <v>263</v>
      </c>
      <c r="D299" s="180" t="s">
        <v>274</v>
      </c>
      <c r="E299" s="180" t="s">
        <v>275</v>
      </c>
      <c r="F299" s="180" t="s">
        <v>200</v>
      </c>
      <c r="G299" s="180" t="s">
        <v>226</v>
      </c>
      <c r="H299" s="181">
        <f>+'Merluza del sur Artesanal XI'!F128</f>
        <v>856.87800000000016</v>
      </c>
      <c r="I299" s="181">
        <f>+'Merluza del sur Artesanal XI'!G128</f>
        <v>-707.14499999999998</v>
      </c>
      <c r="J299" s="181">
        <f>+'Merluza del sur Artesanal XI'!H128</f>
        <v>149.73300000000017</v>
      </c>
      <c r="K299" s="181">
        <f>+'Merluza del sur Artesanal XI'!I128</f>
        <v>26.517949999999995</v>
      </c>
      <c r="L299" s="181">
        <f>+'Merluza del sur Artesanal XI'!J128</f>
        <v>123.21505000000018</v>
      </c>
      <c r="M299" s="182">
        <f>+'Merluza del sur Artesanal XI'!K128</f>
        <v>0.17710157413529393</v>
      </c>
      <c r="N299" s="183" t="str">
        <f>+'Merluza del sur Artesanal XI'!L128</f>
        <v>-</v>
      </c>
      <c r="O299" s="183">
        <f>'Resumen Cuota Global'!$B$4</f>
        <v>45005</v>
      </c>
      <c r="P299" s="180">
        <v>2023</v>
      </c>
      <c r="Q299" s="180"/>
    </row>
    <row r="300" spans="1:17" s="184" customFormat="1">
      <c r="A300" s="180" t="s">
        <v>262</v>
      </c>
      <c r="B300" s="180" t="s">
        <v>222</v>
      </c>
      <c r="C300" s="180" t="s">
        <v>263</v>
      </c>
      <c r="D300" s="180" t="s">
        <v>248</v>
      </c>
      <c r="E300" s="180" t="s">
        <v>249</v>
      </c>
      <c r="F300" s="180" t="s">
        <v>200</v>
      </c>
      <c r="G300" s="180" t="s">
        <v>226</v>
      </c>
      <c r="H300" s="181">
        <f>+'Resumen Cuota Global'!D8</f>
        <v>3757.0000000000005</v>
      </c>
      <c r="I300" s="181">
        <f>+'Resumen Cuota Global'!E8</f>
        <v>-2281.8540000000003</v>
      </c>
      <c r="J300" s="181">
        <f>+'Resumen Cuota Global'!F8</f>
        <v>1475.1460000000002</v>
      </c>
      <c r="K300" s="181">
        <f>+'Resumen Cuota Global'!G8</f>
        <v>207.66524999999999</v>
      </c>
      <c r="L300" s="181">
        <f>+'Resumen Cuota Global'!H8</f>
        <v>1267.4807500000002</v>
      </c>
      <c r="M300" s="182">
        <f>+'Resumen Cuota Global'!I8</f>
        <v>0.14077606555554498</v>
      </c>
      <c r="N300" s="183" t="s">
        <v>19</v>
      </c>
      <c r="O300" s="183">
        <f>'Resumen Cuota Global'!$B$4</f>
        <v>45005</v>
      </c>
      <c r="P300" s="180">
        <v>2023</v>
      </c>
      <c r="Q300" s="180"/>
    </row>
    <row r="306" spans="1:2">
      <c r="A306" s="255"/>
      <c r="B306" s="85" t="s">
        <v>449</v>
      </c>
    </row>
  </sheetData>
  <pageMargins left="0.7" right="0.7" top="0.75" bottom="0.75" header="0.3" footer="0.3"/>
  <pageSetup paperSize="9" orientation="portrait" r:id="rId1"/>
  <ignoredErrors>
    <ignoredError sqref="E2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0" zoomScaleNormal="100" workbookViewId="0">
      <selection activeCell="L3" sqref="L3"/>
    </sheetView>
  </sheetViews>
  <sheetFormatPr baseColWidth="10" defaultColWidth="11.5703125" defaultRowHeight="15"/>
  <cols>
    <col min="2" max="2" width="41.140625" customWidth="1"/>
    <col min="3" max="3" width="14.5703125" customWidth="1"/>
    <col min="6" max="6" width="13.28515625" bestFit="1" customWidth="1"/>
    <col min="8" max="8" width="12.5703125" bestFit="1" customWidth="1"/>
    <col min="9" max="9" width="24.42578125" customWidth="1"/>
    <col min="10" max="10" width="12.28515625" bestFit="1" customWidth="1"/>
    <col min="11" max="13" width="13.5703125" bestFit="1" customWidth="1"/>
  </cols>
  <sheetData>
    <row r="1" spans="1:13" ht="15.75" thickBot="1"/>
    <row r="2" spans="1:13" ht="15.75" thickBot="1">
      <c r="B2" s="47" t="s">
        <v>192</v>
      </c>
      <c r="C2" s="45" t="s">
        <v>193</v>
      </c>
      <c r="H2" t="s">
        <v>289</v>
      </c>
    </row>
    <row r="3" spans="1:13">
      <c r="A3" s="343" t="s">
        <v>194</v>
      </c>
      <c r="B3" s="49" t="s">
        <v>189</v>
      </c>
      <c r="C3" s="43">
        <v>1658</v>
      </c>
      <c r="D3" s="345">
        <f>C3+C4</f>
        <v>4738</v>
      </c>
      <c r="F3" s="76"/>
      <c r="H3" t="s">
        <v>289</v>
      </c>
      <c r="I3" t="s">
        <v>289</v>
      </c>
    </row>
    <row r="4" spans="1:13" ht="15.75" thickBot="1">
      <c r="A4" s="343"/>
      <c r="B4" s="50" t="s">
        <v>188</v>
      </c>
      <c r="C4" s="43">
        <v>3080</v>
      </c>
      <c r="D4" s="346"/>
    </row>
    <row r="5" spans="1:13">
      <c r="A5" s="343" t="s">
        <v>195</v>
      </c>
      <c r="B5" s="49" t="s">
        <v>189</v>
      </c>
      <c r="C5" s="43">
        <v>1060</v>
      </c>
      <c r="D5" s="345">
        <f>C5+C6</f>
        <v>3029</v>
      </c>
      <c r="H5" t="s">
        <v>289</v>
      </c>
    </row>
    <row r="6" spans="1:13" ht="15.75" thickBot="1">
      <c r="A6" s="343"/>
      <c r="B6" s="50" t="s">
        <v>188</v>
      </c>
      <c r="C6" s="42">
        <v>1969</v>
      </c>
      <c r="D6" s="346"/>
    </row>
    <row r="7" spans="1:13" ht="15.75" thickBot="1">
      <c r="C7" s="44">
        <f>SUM(C3:C6)</f>
        <v>7767</v>
      </c>
    </row>
    <row r="10" spans="1:13">
      <c r="B10" s="344" t="s">
        <v>196</v>
      </c>
      <c r="C10" s="344"/>
      <c r="D10" s="344"/>
      <c r="E10" s="344"/>
      <c r="F10" s="344"/>
      <c r="I10" s="344" t="s">
        <v>197</v>
      </c>
      <c r="J10" s="344"/>
      <c r="K10" s="344"/>
      <c r="L10" s="344"/>
      <c r="M10" s="344"/>
    </row>
    <row r="12" spans="1:13">
      <c r="B12" s="41" t="s">
        <v>198</v>
      </c>
      <c r="C12" s="41" t="s">
        <v>199</v>
      </c>
      <c r="D12" s="41" t="s">
        <v>200</v>
      </c>
      <c r="E12" s="41" t="s">
        <v>201</v>
      </c>
      <c r="F12" s="41" t="s">
        <v>202</v>
      </c>
      <c r="I12" s="41" t="s">
        <v>198</v>
      </c>
      <c r="J12" s="41" t="s">
        <v>199</v>
      </c>
      <c r="K12" s="41" t="s">
        <v>200</v>
      </c>
      <c r="L12" s="41" t="s">
        <v>201</v>
      </c>
      <c r="M12" s="41" t="s">
        <v>202</v>
      </c>
    </row>
    <row r="13" spans="1:13">
      <c r="B13" s="40" t="s">
        <v>183</v>
      </c>
      <c r="C13" s="40">
        <v>0.1234089</v>
      </c>
      <c r="D13" s="53">
        <f>$C$3*C13</f>
        <v>204.61195620000001</v>
      </c>
      <c r="E13" s="53">
        <f>$C$4*C13</f>
        <v>380.09941200000003</v>
      </c>
      <c r="F13" s="61">
        <f>D13+E13</f>
        <v>584.71136820000004</v>
      </c>
      <c r="I13" s="40" t="s">
        <v>203</v>
      </c>
      <c r="J13" s="40">
        <f>+C13+C38+C45+C46</f>
        <v>0.15590890000000002</v>
      </c>
      <c r="K13" s="97">
        <f t="shared" ref="K13:K15" si="0">+C$3*J13</f>
        <v>258.4969562</v>
      </c>
      <c r="L13" s="97">
        <f>+C$4*J13</f>
        <v>480.19941200000005</v>
      </c>
      <c r="M13" s="97">
        <f>+K13+L13</f>
        <v>738.69636820000005</v>
      </c>
    </row>
    <row r="14" spans="1:13">
      <c r="B14" s="40" t="s">
        <v>191</v>
      </c>
      <c r="C14" s="40">
        <v>9.8451999999999998E-2</v>
      </c>
      <c r="D14" s="53">
        <f>$C$3*C14</f>
        <v>163.23341600000001</v>
      </c>
      <c r="E14" s="53">
        <f t="shared" ref="E14:E20" si="1">$C$4*C14</f>
        <v>303.23216000000002</v>
      </c>
      <c r="F14" s="61">
        <f t="shared" ref="F14:F20" si="2">D14+E14</f>
        <v>466.46557600000006</v>
      </c>
      <c r="I14" s="40" t="s">
        <v>191</v>
      </c>
      <c r="J14" s="40">
        <f>C14+C29+C30+C31+C32+C33+C34+C39+C41+C40+C42+C43+C44+C47+C48+C57+C58</f>
        <v>0.15345200000000003</v>
      </c>
      <c r="K14" s="97">
        <f>+C$3*J14</f>
        <v>254.42341600000006</v>
      </c>
      <c r="L14" s="97">
        <f>+C$4*J14</f>
        <v>472.63216000000011</v>
      </c>
      <c r="M14" s="101">
        <f>+K14+L14</f>
        <v>727.0555760000002</v>
      </c>
    </row>
    <row r="15" spans="1:13">
      <c r="B15" s="40" t="s">
        <v>283</v>
      </c>
      <c r="C15" s="40">
        <v>0.24909239999999999</v>
      </c>
      <c r="D15" s="53">
        <f>$C$3*C15</f>
        <v>412.9951992</v>
      </c>
      <c r="E15" s="53">
        <f t="shared" si="1"/>
        <v>767.20459199999993</v>
      </c>
      <c r="F15" s="61">
        <f t="shared" si="2"/>
        <v>1180.1997911999999</v>
      </c>
      <c r="I15" s="40" t="s">
        <v>283</v>
      </c>
      <c r="J15" s="40">
        <f>+C15+C35+C36</f>
        <v>0.2640924</v>
      </c>
      <c r="K15" s="97">
        <f t="shared" si="0"/>
        <v>437.86519920000001</v>
      </c>
      <c r="L15" s="97">
        <f t="shared" ref="L15" si="3">+C$4*J15</f>
        <v>813.40459199999998</v>
      </c>
      <c r="M15" s="97">
        <f t="shared" ref="M15" si="4">+K15+L15</f>
        <v>1251.2697911999999</v>
      </c>
    </row>
    <row r="16" spans="1:13">
      <c r="B16" s="40" t="s">
        <v>185</v>
      </c>
      <c r="C16" s="40">
        <v>0.35373359999999998</v>
      </c>
      <c r="D16" s="53">
        <f>$C$3*C16</f>
        <v>586.49030879999998</v>
      </c>
      <c r="E16" s="53">
        <f t="shared" ref="E16" si="5">$C$4*C16</f>
        <v>1089.4994879999999</v>
      </c>
      <c r="F16" s="61">
        <f t="shared" ref="F16" si="6">D16+E16</f>
        <v>1675.9897968</v>
      </c>
      <c r="I16" s="40" t="s">
        <v>185</v>
      </c>
      <c r="J16" s="40">
        <f>+C16+C19+C37+C49+C50+C51+C52+C53+C54+C55+C56</f>
        <v>0.41179360000000004</v>
      </c>
      <c r="K16" s="97">
        <f t="shared" ref="K16:K19" si="7">+C$3*J16</f>
        <v>682.75378880000005</v>
      </c>
      <c r="L16" s="97">
        <f>+C$4*J16</f>
        <v>1268.324288</v>
      </c>
      <c r="M16" s="97">
        <f>+K16+L16</f>
        <v>1951.0780768</v>
      </c>
    </row>
    <row r="17" spans="2:16">
      <c r="B17" s="40" t="s">
        <v>186</v>
      </c>
      <c r="C17" s="40">
        <v>4.4799999999999998E-5</v>
      </c>
      <c r="D17" s="53">
        <f>$C$3*C17</f>
        <v>7.4278399999999994E-2</v>
      </c>
      <c r="E17" s="53">
        <f>$C$4*C17</f>
        <v>0.137984</v>
      </c>
      <c r="F17" s="61">
        <f t="shared" si="2"/>
        <v>0.21226239999999999</v>
      </c>
      <c r="I17" s="40" t="s">
        <v>186</v>
      </c>
      <c r="J17" s="40">
        <f>+C17</f>
        <v>4.4799999999999998E-5</v>
      </c>
      <c r="K17" s="97">
        <f t="shared" si="7"/>
        <v>7.4278399999999994E-2</v>
      </c>
      <c r="L17" s="97">
        <f t="shared" ref="L17:L19" si="8">+C$4*J17</f>
        <v>0.137984</v>
      </c>
      <c r="M17" s="97">
        <f>+K17+L17</f>
        <v>0.21226239999999999</v>
      </c>
    </row>
    <row r="18" spans="2:16">
      <c r="B18" s="40" t="s">
        <v>187</v>
      </c>
      <c r="C18" s="40">
        <v>4.2500000000000003E-5</v>
      </c>
      <c r="D18" s="53">
        <f t="shared" ref="D18:D20" si="9">$C$3*C18</f>
        <v>7.0465E-2</v>
      </c>
      <c r="E18" s="53">
        <f t="shared" si="1"/>
        <v>0.13090000000000002</v>
      </c>
      <c r="F18" s="61">
        <f t="shared" si="2"/>
        <v>0.20136500000000002</v>
      </c>
      <c r="I18" s="40" t="s">
        <v>187</v>
      </c>
      <c r="J18" s="40">
        <f>+C18</f>
        <v>4.2500000000000003E-5</v>
      </c>
      <c r="K18" s="97">
        <f t="shared" si="7"/>
        <v>7.0465E-2</v>
      </c>
      <c r="L18" s="97">
        <f t="shared" si="8"/>
        <v>0.13090000000000002</v>
      </c>
      <c r="M18" s="97">
        <f>+K18+L18</f>
        <v>0.20136500000000002</v>
      </c>
    </row>
    <row r="19" spans="2:16">
      <c r="B19" s="40" t="s">
        <v>185</v>
      </c>
      <c r="C19" s="40">
        <v>1.056E-2</v>
      </c>
      <c r="D19" s="53">
        <f>$C$3*C19</f>
        <v>17.508479999999999</v>
      </c>
      <c r="E19" s="53">
        <f>$C$4*C19</f>
        <v>32.524799999999999</v>
      </c>
      <c r="F19" s="61">
        <f t="shared" si="2"/>
        <v>50.033279999999998</v>
      </c>
      <c r="I19" s="40" t="s">
        <v>190</v>
      </c>
      <c r="J19" s="40">
        <f>C20</f>
        <v>1.46661E-2</v>
      </c>
      <c r="K19" s="97">
        <f t="shared" si="7"/>
        <v>24.3163938</v>
      </c>
      <c r="L19" s="97">
        <f t="shared" si="8"/>
        <v>45.171588</v>
      </c>
      <c r="M19" s="97">
        <f>+K19+L19</f>
        <v>69.4879818</v>
      </c>
    </row>
    <row r="20" spans="2:16">
      <c r="B20" s="40" t="s">
        <v>367</v>
      </c>
      <c r="C20" s="40">
        <v>1.46661E-2</v>
      </c>
      <c r="D20" s="53">
        <f t="shared" si="9"/>
        <v>24.3163938</v>
      </c>
      <c r="E20" s="53">
        <f t="shared" si="1"/>
        <v>45.171588</v>
      </c>
      <c r="F20" s="61">
        <f t="shared" si="2"/>
        <v>69.4879818</v>
      </c>
      <c r="J20" s="77">
        <f>SUM(J13:J19)</f>
        <v>1.0000003</v>
      </c>
      <c r="K20" s="60">
        <f>+C$3*J20</f>
        <v>1658.0004973999999</v>
      </c>
      <c r="L20" s="60">
        <f>+C$4*J20</f>
        <v>3080.0009239999999</v>
      </c>
      <c r="M20" s="60">
        <f>SUM(M13:M19)</f>
        <v>4738.0014214000003</v>
      </c>
    </row>
    <row r="21" spans="2:16">
      <c r="C21" s="48">
        <f>SUM(C13:C20)</f>
        <v>0.85000029999999993</v>
      </c>
      <c r="D21" s="46">
        <f>SUM(D13:D20)</f>
        <v>1409.3004974</v>
      </c>
      <c r="E21" s="46">
        <f>SUM(E13:E20)</f>
        <v>2618.0009240000004</v>
      </c>
      <c r="F21" s="107">
        <f>SUM(F13:F20)</f>
        <v>4027.3014214</v>
      </c>
      <c r="O21" s="76" t="s">
        <v>289</v>
      </c>
      <c r="P21" t="s">
        <v>289</v>
      </c>
    </row>
    <row r="22" spans="2:16">
      <c r="C22" s="71"/>
      <c r="D22" s="70"/>
      <c r="E22" s="70"/>
      <c r="F22" s="70"/>
      <c r="G22" s="76"/>
    </row>
    <row r="23" spans="2:16">
      <c r="C23" s="71"/>
      <c r="D23" s="70"/>
      <c r="E23" s="70"/>
      <c r="F23" s="70"/>
      <c r="G23" s="76"/>
      <c r="I23" s="69"/>
      <c r="J23" s="95"/>
      <c r="K23" s="69"/>
    </row>
    <row r="24" spans="2:16">
      <c r="G24" s="76"/>
      <c r="I24" s="69"/>
      <c r="J24" s="95"/>
      <c r="K24" s="69"/>
      <c r="L24" s="96"/>
    </row>
    <row r="25" spans="2:16">
      <c r="G25" s="76"/>
      <c r="H25" s="72"/>
      <c r="I25" s="104"/>
      <c r="J25" s="104"/>
    </row>
    <row r="26" spans="2:16">
      <c r="B26" s="344" t="s">
        <v>204</v>
      </c>
      <c r="C26" s="344"/>
      <c r="D26" s="344"/>
      <c r="E26" s="344"/>
      <c r="F26" s="344"/>
      <c r="G26" s="2"/>
      <c r="I26" s="104"/>
      <c r="J26" s="104"/>
    </row>
    <row r="27" spans="2:16">
      <c r="I27" s="104"/>
      <c r="J27" s="104"/>
    </row>
    <row r="28" spans="2:16">
      <c r="B28" s="41" t="s">
        <v>198</v>
      </c>
      <c r="C28" s="41" t="s">
        <v>199</v>
      </c>
      <c r="D28" s="41" t="s">
        <v>200</v>
      </c>
      <c r="E28" s="41" t="s">
        <v>201</v>
      </c>
      <c r="F28" s="41" t="s">
        <v>202</v>
      </c>
      <c r="H28" s="105"/>
      <c r="I28" s="104"/>
      <c r="J28" s="104"/>
    </row>
    <row r="29" spans="2:16">
      <c r="B29" s="40" t="s">
        <v>191</v>
      </c>
      <c r="C29" s="40">
        <v>1.25E-3</v>
      </c>
      <c r="D29" s="59">
        <f>$C$3*C29</f>
        <v>2.0725000000000002</v>
      </c>
      <c r="E29" s="61">
        <f>$C$4*C29</f>
        <v>3.85</v>
      </c>
      <c r="F29" s="61">
        <f>D29+E29</f>
        <v>5.9225000000000003</v>
      </c>
      <c r="I29" s="104"/>
      <c r="J29" s="104"/>
    </row>
    <row r="30" spans="2:16">
      <c r="B30" s="40" t="s">
        <v>191</v>
      </c>
      <c r="C30" s="40">
        <v>1.25E-3</v>
      </c>
      <c r="D30" s="59">
        <f t="shared" ref="D30:D58" si="10">$C$3*C30</f>
        <v>2.0725000000000002</v>
      </c>
      <c r="E30" s="61">
        <f t="shared" ref="E30:E47" si="11">$C$4*C30</f>
        <v>3.85</v>
      </c>
      <c r="F30" s="61">
        <f t="shared" ref="F30:F58" si="12">D30+E30</f>
        <v>5.9225000000000003</v>
      </c>
      <c r="I30" s="104"/>
      <c r="J30" s="104"/>
    </row>
    <row r="31" spans="2:16">
      <c r="B31" s="40" t="s">
        <v>191</v>
      </c>
      <c r="C31" s="40">
        <v>2.5000000000000001E-3</v>
      </c>
      <c r="D31" s="59">
        <f t="shared" si="10"/>
        <v>4.1450000000000005</v>
      </c>
      <c r="E31" s="61">
        <f t="shared" si="11"/>
        <v>7.7</v>
      </c>
      <c r="F31" s="61">
        <f t="shared" si="12"/>
        <v>11.845000000000001</v>
      </c>
    </row>
    <row r="32" spans="2:16">
      <c r="B32" s="40" t="s">
        <v>191</v>
      </c>
      <c r="C32" s="40">
        <v>2.5000000000000001E-3</v>
      </c>
      <c r="D32" s="59">
        <f t="shared" si="10"/>
        <v>4.1450000000000005</v>
      </c>
      <c r="E32" s="61">
        <f t="shared" si="11"/>
        <v>7.7</v>
      </c>
      <c r="F32" s="61">
        <f t="shared" si="12"/>
        <v>11.845000000000001</v>
      </c>
    </row>
    <row r="33" spans="2:6">
      <c r="B33" s="40" t="s">
        <v>191</v>
      </c>
      <c r="C33" s="40">
        <v>2.5000000000000001E-3</v>
      </c>
      <c r="D33" s="59">
        <f t="shared" si="10"/>
        <v>4.1450000000000005</v>
      </c>
      <c r="E33" s="61">
        <f t="shared" si="11"/>
        <v>7.7</v>
      </c>
      <c r="F33" s="61">
        <f t="shared" si="12"/>
        <v>11.845000000000001</v>
      </c>
    </row>
    <row r="34" spans="2:6">
      <c r="B34" s="40" t="s">
        <v>191</v>
      </c>
      <c r="C34" s="40">
        <v>5.0000000000000001E-3</v>
      </c>
      <c r="D34" s="59">
        <f t="shared" si="10"/>
        <v>8.2900000000000009</v>
      </c>
      <c r="E34" s="61">
        <f t="shared" si="11"/>
        <v>15.4</v>
      </c>
      <c r="F34" s="61">
        <f t="shared" si="12"/>
        <v>23.69</v>
      </c>
    </row>
    <row r="35" spans="2:6">
      <c r="B35" s="40" t="s">
        <v>283</v>
      </c>
      <c r="C35" s="40">
        <v>7.4999999999999997E-3</v>
      </c>
      <c r="D35" s="59">
        <f t="shared" si="10"/>
        <v>12.434999999999999</v>
      </c>
      <c r="E35" s="61">
        <f t="shared" si="11"/>
        <v>23.099999999999998</v>
      </c>
      <c r="F35" s="61">
        <f t="shared" si="12"/>
        <v>35.534999999999997</v>
      </c>
    </row>
    <row r="36" spans="2:6">
      <c r="B36" s="40" t="s">
        <v>283</v>
      </c>
      <c r="C36" s="40">
        <v>7.4999999999999997E-3</v>
      </c>
      <c r="D36" s="59">
        <f t="shared" si="10"/>
        <v>12.434999999999999</v>
      </c>
      <c r="E36" s="61">
        <f t="shared" si="11"/>
        <v>23.099999999999998</v>
      </c>
      <c r="F36" s="61">
        <f t="shared" si="12"/>
        <v>35.534999999999997</v>
      </c>
    </row>
    <row r="37" spans="2:6">
      <c r="B37" s="40" t="s">
        <v>185</v>
      </c>
      <c r="C37" s="40">
        <v>7.4999999999999997E-3</v>
      </c>
      <c r="D37" s="59">
        <f t="shared" si="10"/>
        <v>12.434999999999999</v>
      </c>
      <c r="E37" s="61">
        <f t="shared" si="11"/>
        <v>23.099999999999998</v>
      </c>
      <c r="F37" s="61">
        <f t="shared" si="12"/>
        <v>35.534999999999997</v>
      </c>
    </row>
    <row r="38" spans="2:6">
      <c r="B38" s="40" t="s">
        <v>205</v>
      </c>
      <c r="C38" s="40">
        <v>1.2500000000000001E-2</v>
      </c>
      <c r="D38" s="59">
        <f t="shared" si="10"/>
        <v>20.725000000000001</v>
      </c>
      <c r="E38" s="61">
        <f t="shared" si="11"/>
        <v>38.5</v>
      </c>
      <c r="F38" s="61">
        <f t="shared" si="12"/>
        <v>59.225000000000001</v>
      </c>
    </row>
    <row r="39" spans="2:6">
      <c r="B39" s="40" t="s">
        <v>191</v>
      </c>
      <c r="C39" s="40">
        <v>5.0000000000000001E-3</v>
      </c>
      <c r="D39" s="59">
        <f t="shared" si="10"/>
        <v>8.2900000000000009</v>
      </c>
      <c r="E39" s="61">
        <f t="shared" si="11"/>
        <v>15.4</v>
      </c>
      <c r="F39" s="61">
        <f t="shared" si="12"/>
        <v>23.69</v>
      </c>
    </row>
    <row r="40" spans="2:6">
      <c r="B40" s="40" t="s">
        <v>191</v>
      </c>
      <c r="C40" s="40">
        <v>5.0000000000000001E-3</v>
      </c>
      <c r="D40" s="59">
        <f t="shared" si="10"/>
        <v>8.2900000000000009</v>
      </c>
      <c r="E40" s="61">
        <f t="shared" si="11"/>
        <v>15.4</v>
      </c>
      <c r="F40" s="61">
        <f t="shared" si="12"/>
        <v>23.69</v>
      </c>
    </row>
    <row r="41" spans="2:6">
      <c r="B41" s="40" t="s">
        <v>191</v>
      </c>
      <c r="C41" s="40">
        <v>2.5000000000000001E-3</v>
      </c>
      <c r="D41" s="59">
        <f t="shared" si="10"/>
        <v>4.1450000000000005</v>
      </c>
      <c r="E41" s="61">
        <f t="shared" si="11"/>
        <v>7.7</v>
      </c>
      <c r="F41" s="61">
        <f t="shared" si="12"/>
        <v>11.845000000000001</v>
      </c>
    </row>
    <row r="42" spans="2:6">
      <c r="B42" s="40" t="s">
        <v>191</v>
      </c>
      <c r="C42" s="40">
        <v>2.5000000000000001E-3</v>
      </c>
      <c r="D42" s="59">
        <f t="shared" si="10"/>
        <v>4.1450000000000005</v>
      </c>
      <c r="E42" s="61">
        <f t="shared" si="11"/>
        <v>7.7</v>
      </c>
      <c r="F42" s="61">
        <f t="shared" si="12"/>
        <v>11.845000000000001</v>
      </c>
    </row>
    <row r="43" spans="2:6">
      <c r="B43" s="40" t="s">
        <v>191</v>
      </c>
      <c r="C43" s="40">
        <v>2.5000000000000001E-3</v>
      </c>
      <c r="D43" s="59">
        <f t="shared" si="10"/>
        <v>4.1450000000000005</v>
      </c>
      <c r="E43" s="61">
        <f t="shared" si="11"/>
        <v>7.7</v>
      </c>
      <c r="F43" s="61">
        <f t="shared" si="12"/>
        <v>11.845000000000001</v>
      </c>
    </row>
    <row r="44" spans="2:6">
      <c r="B44" s="40" t="s">
        <v>191</v>
      </c>
      <c r="C44" s="40">
        <v>2.5000000000000001E-3</v>
      </c>
      <c r="D44" s="59">
        <f t="shared" si="10"/>
        <v>4.1450000000000005</v>
      </c>
      <c r="E44" s="61">
        <f t="shared" si="11"/>
        <v>7.7</v>
      </c>
      <c r="F44" s="61">
        <f t="shared" si="12"/>
        <v>11.845000000000001</v>
      </c>
    </row>
    <row r="45" spans="2:6">
      <c r="B45" s="40" t="s">
        <v>205</v>
      </c>
      <c r="C45" s="40">
        <v>0.01</v>
      </c>
      <c r="D45" s="59">
        <f t="shared" si="10"/>
        <v>16.580000000000002</v>
      </c>
      <c r="E45" s="61">
        <f t="shared" si="11"/>
        <v>30.8</v>
      </c>
      <c r="F45" s="61">
        <f t="shared" si="12"/>
        <v>47.38</v>
      </c>
    </row>
    <row r="46" spans="2:6">
      <c r="B46" s="40" t="s">
        <v>205</v>
      </c>
      <c r="C46" s="40">
        <v>0.01</v>
      </c>
      <c r="D46" s="59">
        <f t="shared" si="10"/>
        <v>16.580000000000002</v>
      </c>
      <c r="E46" s="61">
        <f t="shared" si="11"/>
        <v>30.8</v>
      </c>
      <c r="F46" s="61">
        <f t="shared" si="12"/>
        <v>47.38</v>
      </c>
    </row>
    <row r="47" spans="2:6">
      <c r="B47" s="40" t="s">
        <v>191</v>
      </c>
      <c r="C47" s="40">
        <v>5.0000000000000001E-3</v>
      </c>
      <c r="D47" s="59">
        <f t="shared" si="10"/>
        <v>8.2900000000000009</v>
      </c>
      <c r="E47" s="61">
        <f t="shared" si="11"/>
        <v>15.4</v>
      </c>
      <c r="F47" s="61">
        <f t="shared" si="12"/>
        <v>23.69</v>
      </c>
    </row>
    <row r="48" spans="2:6">
      <c r="B48" s="40" t="s">
        <v>191</v>
      </c>
      <c r="C48" s="40">
        <v>5.0000000000000001E-3</v>
      </c>
      <c r="D48" s="59">
        <f t="shared" si="10"/>
        <v>8.2900000000000009</v>
      </c>
      <c r="E48" s="61">
        <f>$C$4*C48</f>
        <v>15.4</v>
      </c>
      <c r="F48" s="61">
        <f t="shared" si="12"/>
        <v>23.69</v>
      </c>
    </row>
    <row r="49" spans="2:13">
      <c r="B49" s="40" t="s">
        <v>185</v>
      </c>
      <c r="C49" s="40">
        <v>5.0000000000000001E-3</v>
      </c>
      <c r="D49" s="59">
        <f t="shared" si="10"/>
        <v>8.2900000000000009</v>
      </c>
      <c r="E49" s="61">
        <f t="shared" ref="E49:E58" si="13">$C$4*C49</f>
        <v>15.4</v>
      </c>
      <c r="F49" s="61">
        <f t="shared" si="12"/>
        <v>23.69</v>
      </c>
    </row>
    <row r="50" spans="2:13">
      <c r="B50" s="40" t="s">
        <v>185</v>
      </c>
      <c r="C50" s="40">
        <v>5.0000000000000001E-3</v>
      </c>
      <c r="D50" s="59">
        <f t="shared" si="10"/>
        <v>8.2900000000000009</v>
      </c>
      <c r="E50" s="61">
        <f t="shared" si="13"/>
        <v>15.4</v>
      </c>
      <c r="F50" s="61">
        <f t="shared" si="12"/>
        <v>23.69</v>
      </c>
    </row>
    <row r="51" spans="2:13">
      <c r="B51" s="40" t="s">
        <v>185</v>
      </c>
      <c r="C51" s="40">
        <v>2.5000000000000001E-3</v>
      </c>
      <c r="D51" s="59">
        <f t="shared" si="10"/>
        <v>4.1450000000000005</v>
      </c>
      <c r="E51" s="61">
        <f t="shared" si="13"/>
        <v>7.7</v>
      </c>
      <c r="F51" s="61">
        <f t="shared" si="12"/>
        <v>11.845000000000001</v>
      </c>
    </row>
    <row r="52" spans="2:13">
      <c r="B52" s="40" t="s">
        <v>185</v>
      </c>
      <c r="C52" s="40">
        <v>2.5000000000000001E-3</v>
      </c>
      <c r="D52" s="59">
        <f t="shared" si="10"/>
        <v>4.1450000000000005</v>
      </c>
      <c r="E52" s="61">
        <f t="shared" si="13"/>
        <v>7.7</v>
      </c>
      <c r="F52" s="61">
        <f t="shared" si="12"/>
        <v>11.845000000000001</v>
      </c>
    </row>
    <row r="53" spans="2:13">
      <c r="B53" s="40" t="s">
        <v>185</v>
      </c>
      <c r="C53" s="40">
        <v>2.5000000000000001E-3</v>
      </c>
      <c r="D53" s="59">
        <f t="shared" si="10"/>
        <v>4.1450000000000005</v>
      </c>
      <c r="E53" s="61">
        <f t="shared" si="13"/>
        <v>7.7</v>
      </c>
      <c r="F53" s="61">
        <f t="shared" si="12"/>
        <v>11.845000000000001</v>
      </c>
    </row>
    <row r="54" spans="2:13">
      <c r="B54" s="40" t="s">
        <v>185</v>
      </c>
      <c r="C54" s="40">
        <v>2.5000000000000001E-3</v>
      </c>
      <c r="D54" s="59">
        <f t="shared" si="10"/>
        <v>4.1450000000000005</v>
      </c>
      <c r="E54" s="61">
        <f t="shared" si="13"/>
        <v>7.7</v>
      </c>
      <c r="F54" s="61">
        <f t="shared" si="12"/>
        <v>11.845000000000001</v>
      </c>
    </row>
    <row r="55" spans="2:13">
      <c r="B55" s="40" t="s">
        <v>185</v>
      </c>
      <c r="C55" s="40">
        <v>0.01</v>
      </c>
      <c r="D55" s="59">
        <f t="shared" si="10"/>
        <v>16.580000000000002</v>
      </c>
      <c r="E55" s="61">
        <f t="shared" si="13"/>
        <v>30.8</v>
      </c>
      <c r="F55" s="61">
        <f t="shared" si="12"/>
        <v>47.38</v>
      </c>
    </row>
    <row r="56" spans="2:13">
      <c r="B56" s="40" t="s">
        <v>185</v>
      </c>
      <c r="C56" s="40">
        <v>0.01</v>
      </c>
      <c r="D56" s="59">
        <f t="shared" si="10"/>
        <v>16.580000000000002</v>
      </c>
      <c r="E56" s="61">
        <f t="shared" si="13"/>
        <v>30.8</v>
      </c>
      <c r="F56" s="61">
        <f t="shared" si="12"/>
        <v>47.38</v>
      </c>
    </row>
    <row r="57" spans="2:13">
      <c r="B57" s="40" t="s">
        <v>191</v>
      </c>
      <c r="C57" s="40">
        <v>5.0000000000000001E-3</v>
      </c>
      <c r="D57" s="59">
        <f t="shared" si="10"/>
        <v>8.2900000000000009</v>
      </c>
      <c r="E57" s="61">
        <f t="shared" si="13"/>
        <v>15.4</v>
      </c>
      <c r="F57" s="61">
        <f t="shared" si="12"/>
        <v>23.69</v>
      </c>
    </row>
    <row r="58" spans="2:13">
      <c r="B58" s="40" t="s">
        <v>191</v>
      </c>
      <c r="C58" s="40">
        <v>5.0000000000000001E-3</v>
      </c>
      <c r="D58" s="59">
        <f t="shared" si="10"/>
        <v>8.2900000000000009</v>
      </c>
      <c r="E58" s="61">
        <f t="shared" si="13"/>
        <v>15.4</v>
      </c>
      <c r="F58" s="61">
        <f t="shared" si="12"/>
        <v>23.69</v>
      </c>
    </row>
    <row r="59" spans="2:13">
      <c r="C59" s="51">
        <f>SUM(C29:C58)</f>
        <v>0.15000000000000005</v>
      </c>
      <c r="D59" s="102">
        <f>$C$3*C59</f>
        <v>248.70000000000007</v>
      </c>
      <c r="E59" s="102">
        <f>$C$4*C59</f>
        <v>462.00000000000017</v>
      </c>
      <c r="F59" s="52">
        <f>SUM(F29:F58)</f>
        <v>710.70000000000027</v>
      </c>
    </row>
    <row r="62" spans="2:13">
      <c r="I62" s="344" t="s">
        <v>207</v>
      </c>
      <c r="J62" s="344"/>
      <c r="K62" s="344"/>
      <c r="L62" s="344"/>
      <c r="M62" s="344"/>
    </row>
    <row r="64" spans="2:13">
      <c r="B64" s="344" t="s">
        <v>206</v>
      </c>
      <c r="C64" s="344"/>
      <c r="D64" s="344"/>
      <c r="E64" s="344"/>
      <c r="F64" s="344"/>
      <c r="I64" s="41" t="s">
        <v>198</v>
      </c>
      <c r="J64" s="41" t="s">
        <v>199</v>
      </c>
      <c r="K64" s="41" t="s">
        <v>200</v>
      </c>
      <c r="L64" s="41" t="s">
        <v>201</v>
      </c>
      <c r="M64" s="41" t="s">
        <v>202</v>
      </c>
    </row>
    <row r="65" spans="2:13">
      <c r="I65" s="40" t="s">
        <v>203</v>
      </c>
      <c r="J65" s="40">
        <f>+C67+C97+C98</f>
        <v>0.30391040000000002</v>
      </c>
      <c r="K65" s="40">
        <f>+C$5*J65</f>
        <v>322.14502400000003</v>
      </c>
      <c r="L65" s="40">
        <f>+C$6*J65</f>
        <v>598.39957760000004</v>
      </c>
      <c r="M65" s="40">
        <f>+K65+L65</f>
        <v>920.54460160000008</v>
      </c>
    </row>
    <row r="66" spans="2:13">
      <c r="B66" s="41" t="s">
        <v>198</v>
      </c>
      <c r="C66" s="41" t="s">
        <v>199</v>
      </c>
      <c r="D66" s="41" t="s">
        <v>200</v>
      </c>
      <c r="E66" s="41" t="s">
        <v>201</v>
      </c>
      <c r="F66" s="41" t="s">
        <v>202</v>
      </c>
      <c r="I66" s="40" t="s">
        <v>191</v>
      </c>
      <c r="J66" s="40">
        <f>+C68+C81+C82+C83+C84+C85+C86</f>
        <v>1.54719E-2</v>
      </c>
      <c r="K66" s="40">
        <f t="shared" ref="K66:K68" si="14">+C$5*J66</f>
        <v>16.400214000000002</v>
      </c>
      <c r="L66" s="40">
        <f t="shared" ref="L66:L69" si="15">+C$6*J66</f>
        <v>30.464171100000002</v>
      </c>
      <c r="M66" s="40">
        <f t="shared" ref="M66:M69" si="16">+K66+L66</f>
        <v>46.864385100000007</v>
      </c>
    </row>
    <row r="67" spans="2:13">
      <c r="B67" s="40" t="s">
        <v>183</v>
      </c>
      <c r="C67" s="40">
        <v>0.28391040000000001</v>
      </c>
      <c r="D67" s="59">
        <f>$C$5*C67</f>
        <v>300.94502399999999</v>
      </c>
      <c r="E67" s="59">
        <f>$C$6*C67</f>
        <v>559.01957760000005</v>
      </c>
      <c r="F67" s="59">
        <f>D67+E67</f>
        <v>859.96460160000004</v>
      </c>
      <c r="I67" s="40" t="s">
        <v>283</v>
      </c>
      <c r="J67" s="40">
        <f>+C69+C87+C88+C91+C92+C93+C94+C95+C96+C99+C100+C109+C110</f>
        <v>0.47794930000000002</v>
      </c>
      <c r="K67" s="40">
        <f t="shared" si="14"/>
        <v>506.62625800000001</v>
      </c>
      <c r="L67" s="40">
        <f t="shared" si="15"/>
        <v>941.0821717</v>
      </c>
      <c r="M67" s="40">
        <f t="shared" si="16"/>
        <v>1447.7084297000001</v>
      </c>
    </row>
    <row r="68" spans="2:13">
      <c r="B68" s="40" t="s">
        <v>191</v>
      </c>
      <c r="C68" s="40">
        <v>4.7189999999999998E-4</v>
      </c>
      <c r="D68" s="59">
        <f t="shared" ref="D68:D72" si="17">$C$5*C68</f>
        <v>0.50021399999999994</v>
      </c>
      <c r="E68" s="59">
        <f t="shared" ref="E68:E72" si="18">$C$6*C68</f>
        <v>0.92917109999999992</v>
      </c>
      <c r="F68" s="59">
        <f t="shared" ref="F68:F72" si="19">D68+E68</f>
        <v>1.4293850999999997</v>
      </c>
      <c r="I68" s="40" t="s">
        <v>185</v>
      </c>
      <c r="J68" s="40">
        <f>+C70+C72+C89+C90+C101+C102+C104+C106+C105+C107+C108</f>
        <v>0.1201068</v>
      </c>
      <c r="K68" s="40">
        <f t="shared" si="14"/>
        <v>127.313208</v>
      </c>
      <c r="L68" s="40">
        <f t="shared" si="15"/>
        <v>236.49028920000001</v>
      </c>
      <c r="M68" s="40">
        <f t="shared" si="16"/>
        <v>363.80349720000004</v>
      </c>
    </row>
    <row r="69" spans="2:13">
      <c r="B69" s="40" t="s">
        <v>283</v>
      </c>
      <c r="C69" s="40">
        <v>0.42294929999999997</v>
      </c>
      <c r="D69" s="59">
        <f t="shared" si="17"/>
        <v>448.326258</v>
      </c>
      <c r="E69" s="59">
        <f t="shared" si="18"/>
        <v>832.78717169999993</v>
      </c>
      <c r="F69" s="59">
        <f t="shared" si="19"/>
        <v>1281.1134296999999</v>
      </c>
      <c r="I69" s="40" t="s">
        <v>190</v>
      </c>
      <c r="J69" s="40">
        <f>+C71</f>
        <v>8.0061499999999994E-2</v>
      </c>
      <c r="K69" s="40">
        <f>+C$5*J69</f>
        <v>84.865189999999998</v>
      </c>
      <c r="L69" s="40">
        <f t="shared" si="15"/>
        <v>157.64109349999998</v>
      </c>
      <c r="M69" s="40">
        <f t="shared" si="16"/>
        <v>242.5062835</v>
      </c>
    </row>
    <row r="70" spans="2:13">
      <c r="B70" s="40" t="s">
        <v>185</v>
      </c>
      <c r="C70" s="40">
        <v>5.9050400000000003E-2</v>
      </c>
      <c r="D70" s="59">
        <f t="shared" si="17"/>
        <v>62.593424000000006</v>
      </c>
      <c r="E70" s="59">
        <f t="shared" si="18"/>
        <v>116.2702376</v>
      </c>
      <c r="F70" s="59">
        <f t="shared" si="19"/>
        <v>178.8636616</v>
      </c>
      <c r="I70" s="40" t="s">
        <v>284</v>
      </c>
      <c r="J70" s="40">
        <f>+C103</f>
        <v>2.5000000000000001E-3</v>
      </c>
      <c r="K70" s="40">
        <f>+C$5*J70</f>
        <v>2.65</v>
      </c>
      <c r="L70" s="40">
        <f>+C$6*J70</f>
        <v>4.9225000000000003</v>
      </c>
      <c r="M70" s="40">
        <f t="shared" ref="M70" si="20">+K70+L70</f>
        <v>7.5724999999999998</v>
      </c>
    </row>
    <row r="71" spans="2:13">
      <c r="B71" s="40" t="s">
        <v>190</v>
      </c>
      <c r="C71" s="40">
        <v>8.0061499999999994E-2</v>
      </c>
      <c r="D71" s="59">
        <f t="shared" si="17"/>
        <v>84.865189999999998</v>
      </c>
      <c r="E71" s="59">
        <f t="shared" si="18"/>
        <v>157.64109349999998</v>
      </c>
      <c r="F71" s="59">
        <f t="shared" si="19"/>
        <v>242.5062835</v>
      </c>
      <c r="J71" s="68">
        <f>SUM(J65:J70)</f>
        <v>0.99999989999999994</v>
      </c>
      <c r="K71" s="60">
        <f>+J71*C5</f>
        <v>1059.999894</v>
      </c>
      <c r="L71" s="60">
        <f>+J71*C6</f>
        <v>1968.9998030999998</v>
      </c>
      <c r="M71" s="60">
        <f>SUM(M65:M70)</f>
        <v>3028.9996971000005</v>
      </c>
    </row>
    <row r="72" spans="2:13">
      <c r="B72" s="40" t="s">
        <v>185</v>
      </c>
      <c r="C72" s="40">
        <v>3.5563999999999999E-3</v>
      </c>
      <c r="D72" s="59">
        <f t="shared" si="17"/>
        <v>3.769784</v>
      </c>
      <c r="E72" s="59">
        <f t="shared" si="18"/>
        <v>7.0025515999999994</v>
      </c>
      <c r="F72" s="59">
        <f t="shared" si="19"/>
        <v>10.7723356</v>
      </c>
    </row>
    <row r="73" spans="2:13">
      <c r="C73" s="48">
        <f>SUM(C67:C72)</f>
        <v>0.84999990000000014</v>
      </c>
      <c r="D73" s="46">
        <f>SUM(D67:D72)</f>
        <v>900.99989400000004</v>
      </c>
      <c r="E73" s="46">
        <f>SUM(E67:E72)</f>
        <v>1673.6498030999999</v>
      </c>
      <c r="F73" s="46">
        <f>SUM(F67:F72)</f>
        <v>2574.6496970999997</v>
      </c>
    </row>
    <row r="74" spans="2:13">
      <c r="C74" s="71"/>
      <c r="D74" s="70"/>
      <c r="E74" s="70"/>
      <c r="F74" s="70"/>
    </row>
    <row r="75" spans="2:13">
      <c r="C75" s="71"/>
      <c r="D75" s="70"/>
      <c r="E75" s="70"/>
      <c r="F75" s="70"/>
      <c r="H75" s="104"/>
    </row>
    <row r="76" spans="2:13">
      <c r="H76" s="104"/>
    </row>
    <row r="77" spans="2:13">
      <c r="H77" s="104"/>
    </row>
    <row r="78" spans="2:13">
      <c r="B78" s="344" t="s">
        <v>208</v>
      </c>
      <c r="C78" s="344"/>
      <c r="D78" s="344"/>
      <c r="E78" s="344"/>
      <c r="F78" s="344"/>
      <c r="H78" s="104"/>
    </row>
    <row r="79" spans="2:13">
      <c r="H79" s="104"/>
    </row>
    <row r="80" spans="2:13">
      <c r="B80" s="41" t="s">
        <v>198</v>
      </c>
      <c r="C80" s="41" t="s">
        <v>199</v>
      </c>
      <c r="D80" s="41" t="s">
        <v>200</v>
      </c>
      <c r="E80" s="41" t="s">
        <v>201</v>
      </c>
      <c r="F80" s="41" t="s">
        <v>202</v>
      </c>
      <c r="H80" s="2"/>
    </row>
    <row r="81" spans="2:6">
      <c r="B81" s="40" t="s">
        <v>191</v>
      </c>
      <c r="C81" s="40">
        <v>1.25E-3</v>
      </c>
      <c r="D81" s="61">
        <f>$C$5*C81</f>
        <v>1.325</v>
      </c>
      <c r="E81" s="61">
        <f>$C$6*C81</f>
        <v>2.4612500000000002</v>
      </c>
      <c r="F81" s="61">
        <f>D81+E81</f>
        <v>3.7862499999999999</v>
      </c>
    </row>
    <row r="82" spans="2:6">
      <c r="B82" s="40" t="s">
        <v>191</v>
      </c>
      <c r="C82" s="40">
        <v>1.25E-3</v>
      </c>
      <c r="D82" s="61">
        <f t="shared" ref="D82:D110" si="21">$C$5*C82</f>
        <v>1.325</v>
      </c>
      <c r="E82" s="61">
        <f t="shared" ref="E82:E110" si="22">$C$6*C82</f>
        <v>2.4612500000000002</v>
      </c>
      <c r="F82" s="61">
        <f t="shared" ref="F82:F110" si="23">D82+E82</f>
        <v>3.7862499999999999</v>
      </c>
    </row>
    <row r="83" spans="2:6">
      <c r="B83" s="40" t="s">
        <v>191</v>
      </c>
      <c r="C83" s="40">
        <v>2.5000000000000001E-3</v>
      </c>
      <c r="D83" s="61">
        <f t="shared" si="21"/>
        <v>2.65</v>
      </c>
      <c r="E83" s="61">
        <f t="shared" si="22"/>
        <v>4.9225000000000003</v>
      </c>
      <c r="F83" s="61">
        <f t="shared" si="23"/>
        <v>7.5724999999999998</v>
      </c>
    </row>
    <row r="84" spans="2:6">
      <c r="B84" s="40" t="s">
        <v>191</v>
      </c>
      <c r="C84" s="40">
        <v>2.5000000000000001E-3</v>
      </c>
      <c r="D84" s="61">
        <f t="shared" si="21"/>
        <v>2.65</v>
      </c>
      <c r="E84" s="61">
        <f t="shared" si="22"/>
        <v>4.9225000000000003</v>
      </c>
      <c r="F84" s="61">
        <f t="shared" si="23"/>
        <v>7.5724999999999998</v>
      </c>
    </row>
    <row r="85" spans="2:6">
      <c r="B85" s="40" t="s">
        <v>191</v>
      </c>
      <c r="C85" s="40">
        <v>2.5000000000000001E-3</v>
      </c>
      <c r="D85" s="61">
        <f t="shared" si="21"/>
        <v>2.65</v>
      </c>
      <c r="E85" s="61">
        <f t="shared" si="22"/>
        <v>4.9225000000000003</v>
      </c>
      <c r="F85" s="61">
        <f t="shared" si="23"/>
        <v>7.5724999999999998</v>
      </c>
    </row>
    <row r="86" spans="2:6">
      <c r="B86" s="40" t="s">
        <v>191</v>
      </c>
      <c r="C86" s="40">
        <v>5.0000000000000001E-3</v>
      </c>
      <c r="D86" s="61">
        <f t="shared" si="21"/>
        <v>5.3</v>
      </c>
      <c r="E86" s="61">
        <f t="shared" si="22"/>
        <v>9.8450000000000006</v>
      </c>
      <c r="F86" s="61">
        <f t="shared" si="23"/>
        <v>15.145</v>
      </c>
    </row>
    <row r="87" spans="2:6">
      <c r="B87" s="40" t="s">
        <v>283</v>
      </c>
      <c r="C87" s="40">
        <v>7.4999999999999997E-3</v>
      </c>
      <c r="D87" s="61">
        <f t="shared" si="21"/>
        <v>7.9499999999999993</v>
      </c>
      <c r="E87" s="61">
        <f t="shared" si="22"/>
        <v>14.7675</v>
      </c>
      <c r="F87" s="61">
        <f t="shared" si="23"/>
        <v>22.717500000000001</v>
      </c>
    </row>
    <row r="88" spans="2:6">
      <c r="B88" s="40" t="s">
        <v>283</v>
      </c>
      <c r="C88" s="40">
        <v>7.4999999999999997E-3</v>
      </c>
      <c r="D88" s="61">
        <f t="shared" si="21"/>
        <v>7.9499999999999993</v>
      </c>
      <c r="E88" s="61">
        <f t="shared" si="22"/>
        <v>14.7675</v>
      </c>
      <c r="F88" s="61">
        <f t="shared" si="23"/>
        <v>22.717500000000001</v>
      </c>
    </row>
    <row r="89" spans="2:6">
      <c r="B89" s="40" t="s">
        <v>185</v>
      </c>
      <c r="C89" s="40">
        <v>7.4999999999999997E-3</v>
      </c>
      <c r="D89" s="61">
        <f>$C$5*C89</f>
        <v>7.9499999999999993</v>
      </c>
      <c r="E89" s="61">
        <f t="shared" si="22"/>
        <v>14.7675</v>
      </c>
      <c r="F89" s="61">
        <f t="shared" si="23"/>
        <v>22.717500000000001</v>
      </c>
    </row>
    <row r="90" spans="2:6">
      <c r="B90" s="40" t="s">
        <v>185</v>
      </c>
      <c r="C90" s="40">
        <v>1.2500000000000001E-2</v>
      </c>
      <c r="D90" s="61">
        <f t="shared" si="21"/>
        <v>13.25</v>
      </c>
      <c r="E90" s="61">
        <f t="shared" si="22"/>
        <v>24.612500000000001</v>
      </c>
      <c r="F90" s="61">
        <f t="shared" si="23"/>
        <v>37.862499999999997</v>
      </c>
    </row>
    <row r="91" spans="2:6">
      <c r="B91" s="40" t="s">
        <v>283</v>
      </c>
      <c r="C91" s="40">
        <v>5.0000000000000001E-3</v>
      </c>
      <c r="D91" s="61">
        <f t="shared" si="21"/>
        <v>5.3</v>
      </c>
      <c r="E91" s="61">
        <f t="shared" si="22"/>
        <v>9.8450000000000006</v>
      </c>
      <c r="F91" s="61">
        <f t="shared" si="23"/>
        <v>15.145</v>
      </c>
    </row>
    <row r="92" spans="2:6">
      <c r="B92" s="40" t="s">
        <v>283</v>
      </c>
      <c r="C92" s="40">
        <v>5.0000000000000001E-3</v>
      </c>
      <c r="D92" s="61">
        <f t="shared" si="21"/>
        <v>5.3</v>
      </c>
      <c r="E92" s="61">
        <f t="shared" si="22"/>
        <v>9.8450000000000006</v>
      </c>
      <c r="F92" s="61">
        <f t="shared" si="23"/>
        <v>15.145</v>
      </c>
    </row>
    <row r="93" spans="2:6">
      <c r="B93" s="40" t="s">
        <v>283</v>
      </c>
      <c r="C93" s="40">
        <v>2.5000000000000001E-3</v>
      </c>
      <c r="D93" s="61">
        <f t="shared" si="21"/>
        <v>2.65</v>
      </c>
      <c r="E93" s="61">
        <f t="shared" si="22"/>
        <v>4.9225000000000003</v>
      </c>
      <c r="F93" s="61">
        <f t="shared" si="23"/>
        <v>7.5724999999999998</v>
      </c>
    </row>
    <row r="94" spans="2:6">
      <c r="B94" s="40" t="s">
        <v>283</v>
      </c>
      <c r="C94" s="40">
        <v>2.5000000000000001E-3</v>
      </c>
      <c r="D94" s="61">
        <f t="shared" si="21"/>
        <v>2.65</v>
      </c>
      <c r="E94" s="61">
        <f t="shared" si="22"/>
        <v>4.9225000000000003</v>
      </c>
      <c r="F94" s="61">
        <f t="shared" si="23"/>
        <v>7.5724999999999998</v>
      </c>
    </row>
    <row r="95" spans="2:6">
      <c r="B95" s="40" t="s">
        <v>283</v>
      </c>
      <c r="C95" s="40">
        <v>2.5000000000000001E-3</v>
      </c>
      <c r="D95" s="61">
        <f t="shared" si="21"/>
        <v>2.65</v>
      </c>
      <c r="E95" s="61">
        <f t="shared" si="22"/>
        <v>4.9225000000000003</v>
      </c>
      <c r="F95" s="61">
        <f t="shared" si="23"/>
        <v>7.5724999999999998</v>
      </c>
    </row>
    <row r="96" spans="2:6">
      <c r="B96" s="40" t="s">
        <v>283</v>
      </c>
      <c r="C96" s="40">
        <v>2.5000000000000001E-3</v>
      </c>
      <c r="D96" s="61">
        <f t="shared" si="21"/>
        <v>2.65</v>
      </c>
      <c r="E96" s="61">
        <f t="shared" si="22"/>
        <v>4.9225000000000003</v>
      </c>
      <c r="F96" s="61">
        <f t="shared" si="23"/>
        <v>7.5724999999999998</v>
      </c>
    </row>
    <row r="97" spans="2:6">
      <c r="B97" s="40" t="s">
        <v>183</v>
      </c>
      <c r="C97" s="40">
        <v>0.01</v>
      </c>
      <c r="D97" s="61">
        <f t="shared" si="21"/>
        <v>10.6</v>
      </c>
      <c r="E97" s="61">
        <f t="shared" si="22"/>
        <v>19.690000000000001</v>
      </c>
      <c r="F97" s="61">
        <f t="shared" si="23"/>
        <v>30.29</v>
      </c>
    </row>
    <row r="98" spans="2:6">
      <c r="B98" s="40" t="s">
        <v>183</v>
      </c>
      <c r="C98" s="40">
        <v>0.01</v>
      </c>
      <c r="D98" s="61">
        <f t="shared" si="21"/>
        <v>10.6</v>
      </c>
      <c r="E98" s="61">
        <f t="shared" si="22"/>
        <v>19.690000000000001</v>
      </c>
      <c r="F98" s="61">
        <f t="shared" si="23"/>
        <v>30.29</v>
      </c>
    </row>
    <row r="99" spans="2:6">
      <c r="B99" s="40" t="s">
        <v>283</v>
      </c>
      <c r="C99" s="40">
        <v>5.0000000000000001E-3</v>
      </c>
      <c r="D99" s="61">
        <f t="shared" si="21"/>
        <v>5.3</v>
      </c>
      <c r="E99" s="61">
        <f t="shared" si="22"/>
        <v>9.8450000000000006</v>
      </c>
      <c r="F99" s="61">
        <f t="shared" si="23"/>
        <v>15.145</v>
      </c>
    </row>
    <row r="100" spans="2:6">
      <c r="B100" s="40" t="s">
        <v>283</v>
      </c>
      <c r="C100" s="40">
        <v>5.0000000000000001E-3</v>
      </c>
      <c r="D100" s="61">
        <f t="shared" si="21"/>
        <v>5.3</v>
      </c>
      <c r="E100" s="61">
        <f t="shared" si="22"/>
        <v>9.8450000000000006</v>
      </c>
      <c r="F100" s="61">
        <f t="shared" si="23"/>
        <v>15.145</v>
      </c>
    </row>
    <row r="101" spans="2:6">
      <c r="B101" s="40" t="s">
        <v>185</v>
      </c>
      <c r="C101" s="40">
        <v>5.0000000000000001E-3</v>
      </c>
      <c r="D101" s="61">
        <f t="shared" si="21"/>
        <v>5.3</v>
      </c>
      <c r="E101" s="61">
        <f t="shared" si="22"/>
        <v>9.8450000000000006</v>
      </c>
      <c r="F101" s="61">
        <f t="shared" si="23"/>
        <v>15.145</v>
      </c>
    </row>
    <row r="102" spans="2:6">
      <c r="B102" s="40" t="s">
        <v>185</v>
      </c>
      <c r="C102" s="40">
        <v>5.0000000000000001E-3</v>
      </c>
      <c r="D102" s="61">
        <f t="shared" si="21"/>
        <v>5.3</v>
      </c>
      <c r="E102" s="61">
        <f t="shared" si="22"/>
        <v>9.8450000000000006</v>
      </c>
      <c r="F102" s="61">
        <f t="shared" si="23"/>
        <v>15.145</v>
      </c>
    </row>
    <row r="103" spans="2:6">
      <c r="B103" s="40" t="s">
        <v>368</v>
      </c>
      <c r="C103" s="40">
        <v>2.5000000000000001E-3</v>
      </c>
      <c r="D103" s="61">
        <f t="shared" si="21"/>
        <v>2.65</v>
      </c>
      <c r="E103" s="61">
        <f t="shared" si="22"/>
        <v>4.9225000000000003</v>
      </c>
      <c r="F103" s="61">
        <f t="shared" si="23"/>
        <v>7.5724999999999998</v>
      </c>
    </row>
    <row r="104" spans="2:6">
      <c r="B104" s="40" t="s">
        <v>185</v>
      </c>
      <c r="C104" s="40">
        <v>2.5000000000000001E-3</v>
      </c>
      <c r="D104" s="61">
        <f t="shared" si="21"/>
        <v>2.65</v>
      </c>
      <c r="E104" s="61">
        <f t="shared" si="22"/>
        <v>4.9225000000000003</v>
      </c>
      <c r="F104" s="61">
        <f t="shared" si="23"/>
        <v>7.5724999999999998</v>
      </c>
    </row>
    <row r="105" spans="2:6">
      <c r="B105" s="40" t="s">
        <v>185</v>
      </c>
      <c r="C105" s="40">
        <v>2.5000000000000001E-3</v>
      </c>
      <c r="D105" s="61">
        <f t="shared" si="21"/>
        <v>2.65</v>
      </c>
      <c r="E105" s="61">
        <f t="shared" si="22"/>
        <v>4.9225000000000003</v>
      </c>
      <c r="F105" s="61">
        <f t="shared" si="23"/>
        <v>7.5724999999999998</v>
      </c>
    </row>
    <row r="106" spans="2:6">
      <c r="B106" s="40" t="s">
        <v>185</v>
      </c>
      <c r="C106" s="40">
        <v>2.5000000000000001E-3</v>
      </c>
      <c r="D106" s="61">
        <f t="shared" si="21"/>
        <v>2.65</v>
      </c>
      <c r="E106" s="61">
        <f t="shared" si="22"/>
        <v>4.9225000000000003</v>
      </c>
      <c r="F106" s="61">
        <f t="shared" si="23"/>
        <v>7.5724999999999998</v>
      </c>
    </row>
    <row r="107" spans="2:6">
      <c r="B107" s="40" t="s">
        <v>185</v>
      </c>
      <c r="C107" s="40">
        <v>0.01</v>
      </c>
      <c r="D107" s="61">
        <f t="shared" si="21"/>
        <v>10.6</v>
      </c>
      <c r="E107" s="61">
        <f t="shared" si="22"/>
        <v>19.690000000000001</v>
      </c>
      <c r="F107" s="61">
        <f t="shared" si="23"/>
        <v>30.29</v>
      </c>
    </row>
    <row r="108" spans="2:6">
      <c r="B108" s="40" t="s">
        <v>185</v>
      </c>
      <c r="C108" s="40">
        <v>0.01</v>
      </c>
      <c r="D108" s="61">
        <f>$C$5*C108</f>
        <v>10.6</v>
      </c>
      <c r="E108" s="61">
        <f t="shared" si="22"/>
        <v>19.690000000000001</v>
      </c>
      <c r="F108" s="61">
        <f>D108+E108</f>
        <v>30.29</v>
      </c>
    </row>
    <row r="109" spans="2:6">
      <c r="B109" s="40" t="s">
        <v>283</v>
      </c>
      <c r="C109" s="40">
        <v>5.0000000000000001E-3</v>
      </c>
      <c r="D109" s="61">
        <f t="shared" si="21"/>
        <v>5.3</v>
      </c>
      <c r="E109" s="61">
        <f t="shared" si="22"/>
        <v>9.8450000000000006</v>
      </c>
      <c r="F109" s="61">
        <f t="shared" si="23"/>
        <v>15.145</v>
      </c>
    </row>
    <row r="110" spans="2:6">
      <c r="B110" s="40" t="s">
        <v>283</v>
      </c>
      <c r="C110" s="40">
        <v>5.0000000000000001E-3</v>
      </c>
      <c r="D110" s="61">
        <f t="shared" si="21"/>
        <v>5.3</v>
      </c>
      <c r="E110" s="61">
        <f t="shared" si="22"/>
        <v>9.8450000000000006</v>
      </c>
      <c r="F110" s="61">
        <f t="shared" si="23"/>
        <v>15.145</v>
      </c>
    </row>
    <row r="111" spans="2:6">
      <c r="C111" s="40" t="s">
        <v>289</v>
      </c>
      <c r="D111" s="103">
        <f>SUM(D81:D110)</f>
        <v>159.00000000000003</v>
      </c>
      <c r="E111" s="103">
        <f>SUM(E81:E110)</f>
        <v>295.35000000000014</v>
      </c>
      <c r="F111" s="62">
        <f>SUM(F81:F110)</f>
        <v>454.34999999999985</v>
      </c>
    </row>
  </sheetData>
  <mergeCells count="10">
    <mergeCell ref="B64:F64"/>
    <mergeCell ref="I62:M62"/>
    <mergeCell ref="B78:F78"/>
    <mergeCell ref="D3:D4"/>
    <mergeCell ref="D5:D6"/>
    <mergeCell ref="A3:A4"/>
    <mergeCell ref="A5:A6"/>
    <mergeCell ref="I10:M10"/>
    <mergeCell ref="B10:F10"/>
    <mergeCell ref="B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Cuota Global</vt:lpstr>
      <vt:lpstr>Merluza del sur Artesanal X</vt:lpstr>
      <vt:lpstr>Merluza del sur Artesanal XI</vt:lpstr>
      <vt:lpstr>Merluza del sur Artesanal XII</vt:lpstr>
      <vt:lpstr>Cesiones individuales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ZULETA ESPINOZA, GERALDINE</cp:lastModifiedBy>
  <dcterms:created xsi:type="dcterms:W3CDTF">2020-01-08T12:44:06Z</dcterms:created>
  <dcterms:modified xsi:type="dcterms:W3CDTF">2023-03-23T18:36:14Z</dcterms:modified>
</cp:coreProperties>
</file>