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5_PUBLICADOS\2020 Archivos web\46_Semana_23 dic_al_31 dic_2020\"/>
    </mc:Choice>
  </mc:AlternateContent>
  <bookViews>
    <workbookView xWindow="0" yWindow="0" windowWidth="19200" windowHeight="11295" tabRatio="803"/>
  </bookViews>
  <sheets>
    <sheet name="Resumen anual Merluza tres Alet" sheetId="5" r:id="rId1"/>
    <sheet name="Resumen periodos Merluza tres A" sheetId="4" r:id="rId2"/>
    <sheet name="Merluza tres aletas Industrial" sheetId="3" r:id="rId3"/>
    <sheet name="Publicación Web" sheetId="6" r:id="rId4"/>
    <sheet name="Hoja1" sheetId="7" r:id="rId5"/>
  </sheets>
  <definedNames>
    <definedName name="_ftn1" localSheetId="4">Hoja1!#REF!</definedName>
    <definedName name="_ftnref1" localSheetId="4">Hoja1!#REF!</definedName>
  </definedNames>
  <calcPr calcId="152511"/>
</workbook>
</file>

<file path=xl/calcChain.xml><?xml version="1.0" encoding="utf-8"?>
<calcChain xmlns="http://schemas.openxmlformats.org/spreadsheetml/2006/main">
  <c r="A5" i="3" l="1"/>
  <c r="D26" i="3" l="1"/>
  <c r="D27" i="3"/>
  <c r="D25" i="3"/>
  <c r="D24" i="3"/>
  <c r="D12" i="3"/>
  <c r="D11" i="3"/>
  <c r="D10" i="3"/>
  <c r="D9" i="3"/>
  <c r="G19" i="3" l="1"/>
  <c r="G22" i="3" l="1"/>
  <c r="G21" i="3"/>
  <c r="F26" i="3" l="1"/>
  <c r="F24" i="3"/>
  <c r="D18" i="3"/>
  <c r="D17" i="3"/>
  <c r="D16" i="3"/>
  <c r="D14" i="3"/>
  <c r="D13" i="3"/>
  <c r="D19" i="3" l="1"/>
  <c r="D28" i="3"/>
  <c r="I26" i="3"/>
  <c r="H26" i="3"/>
  <c r="F27" i="3" s="1"/>
  <c r="I27" i="3" s="1"/>
  <c r="I24" i="3"/>
  <c r="H24" i="3"/>
  <c r="F25" i="3"/>
  <c r="D20" i="3" l="1"/>
  <c r="H27" i="3"/>
  <c r="I25" i="3"/>
  <c r="H25" i="3"/>
  <c r="Z12" i="3"/>
  <c r="Z11" i="3"/>
  <c r="E19" i="3"/>
  <c r="AA11" i="3"/>
  <c r="I3" i="6"/>
  <c r="B5" i="4"/>
  <c r="O7" i="6"/>
  <c r="I2" i="6"/>
  <c r="K2" i="6"/>
  <c r="K3" i="6"/>
  <c r="I5" i="6"/>
  <c r="K5" i="6"/>
  <c r="I6" i="6"/>
  <c r="K6" i="6"/>
  <c r="I8" i="6"/>
  <c r="K8" i="6"/>
  <c r="K9" i="6"/>
  <c r="I11" i="6"/>
  <c r="K11" i="6"/>
  <c r="I12" i="6"/>
  <c r="K12" i="6"/>
  <c r="I14" i="6"/>
  <c r="K14" i="6"/>
  <c r="I15" i="6"/>
  <c r="K15" i="6"/>
  <c r="H3" i="6"/>
  <c r="H5" i="6"/>
  <c r="H6" i="6"/>
  <c r="H8" i="6"/>
  <c r="H9" i="6"/>
  <c r="H11" i="6"/>
  <c r="H12" i="6"/>
  <c r="H14" i="6"/>
  <c r="H15" i="6"/>
  <c r="H2" i="6"/>
  <c r="F9" i="4"/>
  <c r="AC12" i="3"/>
  <c r="H10" i="4" s="1"/>
  <c r="AC11" i="3"/>
  <c r="H9" i="4" s="1"/>
  <c r="K17" i="3"/>
  <c r="I16" i="6" s="1"/>
  <c r="M17" i="3"/>
  <c r="K16" i="6" s="1"/>
  <c r="J17" i="3"/>
  <c r="H16" i="6" s="1"/>
  <c r="F17" i="3"/>
  <c r="J14" i="6" s="1"/>
  <c r="M15" i="3"/>
  <c r="K13" i="6" s="1"/>
  <c r="K15" i="3"/>
  <c r="I13" i="6" s="1"/>
  <c r="J15" i="3"/>
  <c r="F15" i="3"/>
  <c r="J11" i="6" s="1"/>
  <c r="M13" i="3"/>
  <c r="K10" i="6" s="1"/>
  <c r="J13" i="3"/>
  <c r="H10" i="6" s="1"/>
  <c r="F13" i="3"/>
  <c r="J8" i="6" s="1"/>
  <c r="M11" i="3"/>
  <c r="K7" i="6" s="1"/>
  <c r="K11" i="3"/>
  <c r="I7" i="6" s="1"/>
  <c r="J11" i="3"/>
  <c r="H7" i="6" s="1"/>
  <c r="F11" i="3"/>
  <c r="J5" i="6" s="1"/>
  <c r="M9" i="3"/>
  <c r="K4" i="6" s="1"/>
  <c r="K9" i="3"/>
  <c r="I4" i="6" s="1"/>
  <c r="J9" i="3"/>
  <c r="H4" i="6" s="1"/>
  <c r="F9" i="3"/>
  <c r="J2" i="6" s="1"/>
  <c r="H13" i="3" l="1"/>
  <c r="L8" i="6" s="1"/>
  <c r="AG11" i="3"/>
  <c r="H15" i="3"/>
  <c r="F16" i="3" s="1"/>
  <c r="I16" i="3" s="1"/>
  <c r="M12" i="6" s="1"/>
  <c r="Z13" i="3"/>
  <c r="E9" i="4"/>
  <c r="D7" i="5"/>
  <c r="I15" i="3"/>
  <c r="M11" i="6" s="1"/>
  <c r="O10" i="6"/>
  <c r="O15" i="6"/>
  <c r="O11" i="6"/>
  <c r="O4" i="6"/>
  <c r="O17" i="6"/>
  <c r="O14" i="6"/>
  <c r="O3" i="6"/>
  <c r="O12" i="6"/>
  <c r="I11" i="3"/>
  <c r="M5" i="6" s="1"/>
  <c r="H11" i="3"/>
  <c r="L5" i="6" s="1"/>
  <c r="I13" i="3"/>
  <c r="M8" i="6" s="1"/>
  <c r="L15" i="3"/>
  <c r="O15" i="3" s="1"/>
  <c r="M13" i="6" s="1"/>
  <c r="I17" i="3"/>
  <c r="M14" i="6" s="1"/>
  <c r="M19" i="3"/>
  <c r="F14" i="3"/>
  <c r="J9" i="6" s="1"/>
  <c r="L9" i="3"/>
  <c r="O9" i="3" s="1"/>
  <c r="M4" i="6" s="1"/>
  <c r="I9" i="3"/>
  <c r="M2" i="6" s="1"/>
  <c r="H9" i="3"/>
  <c r="L2" i="6" s="1"/>
  <c r="O5" i="6"/>
  <c r="O2" i="6"/>
  <c r="O13" i="6"/>
  <c r="O9" i="6"/>
  <c r="O16" i="6"/>
  <c r="O8" i="6"/>
  <c r="O6" i="6"/>
  <c r="L17" i="3"/>
  <c r="H17" i="3"/>
  <c r="J13" i="6"/>
  <c r="H13" i="6"/>
  <c r="L11" i="3"/>
  <c r="N11" i="3" s="1"/>
  <c r="L7" i="6" s="1"/>
  <c r="E10" i="4"/>
  <c r="AB11" i="3"/>
  <c r="J19" i="3"/>
  <c r="AA12" i="3"/>
  <c r="AH11" i="3" s="1"/>
  <c r="K13" i="3"/>
  <c r="F19" i="3"/>
  <c r="H19" i="3" s="1"/>
  <c r="I9" i="6"/>
  <c r="AJ11" i="3"/>
  <c r="F12" i="3" l="1"/>
  <c r="I12" i="3" s="1"/>
  <c r="M6" i="6" s="1"/>
  <c r="H16" i="3"/>
  <c r="L12" i="6" s="1"/>
  <c r="J12" i="6"/>
  <c r="L11" i="6"/>
  <c r="N15" i="3"/>
  <c r="L13" i="6" s="1"/>
  <c r="H17" i="6"/>
  <c r="J7" i="6"/>
  <c r="F10" i="3"/>
  <c r="J3" i="6" s="1"/>
  <c r="H14" i="3"/>
  <c r="L9" i="6" s="1"/>
  <c r="I14" i="3"/>
  <c r="M9" i="6" s="1"/>
  <c r="J4" i="6"/>
  <c r="N9" i="3"/>
  <c r="L4" i="6" s="1"/>
  <c r="O17" i="3"/>
  <c r="M16" i="6" s="1"/>
  <c r="N17" i="3"/>
  <c r="L16" i="6" s="1"/>
  <c r="J16" i="6"/>
  <c r="F18" i="3"/>
  <c r="L14" i="6"/>
  <c r="O11" i="3"/>
  <c r="M7" i="6" s="1"/>
  <c r="G9" i="4"/>
  <c r="AE11" i="3"/>
  <c r="AD11" i="3"/>
  <c r="F10" i="4"/>
  <c r="I19" i="3"/>
  <c r="L13" i="3"/>
  <c r="I10" i="6"/>
  <c r="K19" i="3"/>
  <c r="L19" i="3" s="1"/>
  <c r="E7" i="5"/>
  <c r="I17" i="6"/>
  <c r="AI11" i="3"/>
  <c r="AL11" i="3" s="1"/>
  <c r="K17" i="6"/>
  <c r="G7" i="5"/>
  <c r="J6" i="6" l="1"/>
  <c r="H12" i="3"/>
  <c r="L6" i="6" s="1"/>
  <c r="I10" i="3"/>
  <c r="M3" i="6" s="1"/>
  <c r="H10" i="3"/>
  <c r="L3" i="6" s="1"/>
  <c r="J15" i="6"/>
  <c r="H18" i="3"/>
  <c r="L15" i="6" s="1"/>
  <c r="I18" i="3"/>
  <c r="M15" i="6" s="1"/>
  <c r="AB12" i="3"/>
  <c r="G10" i="4" s="1"/>
  <c r="AK11" i="3"/>
  <c r="H7" i="5" s="1"/>
  <c r="I9" i="4"/>
  <c r="J9" i="4"/>
  <c r="O19" i="3"/>
  <c r="N19" i="3"/>
  <c r="N13" i="3"/>
  <c r="L10" i="6" s="1"/>
  <c r="J10" i="6"/>
  <c r="O13" i="3"/>
  <c r="M10" i="6" s="1"/>
  <c r="J17" i="6"/>
  <c r="F7" i="5"/>
  <c r="M17" i="6"/>
  <c r="I7" i="5"/>
  <c r="AD12" i="3" l="1"/>
  <c r="AE12" i="3"/>
  <c r="L17" i="6"/>
  <c r="I10" i="4"/>
  <c r="J10" i="4"/>
</calcChain>
</file>

<file path=xl/sharedStrings.xml><?xml version="1.0" encoding="utf-8"?>
<sst xmlns="http://schemas.openxmlformats.org/spreadsheetml/2006/main" count="257" uniqueCount="101">
  <si>
    <t xml:space="preserve">Unidad de pesquería </t>
  </si>
  <si>
    <t>Titular de cuota LTP</t>
  </si>
  <si>
    <t>Cuota Efectiva</t>
  </si>
  <si>
    <t>Saldo (t)</t>
  </si>
  <si>
    <t>% consumido</t>
  </si>
  <si>
    <t>Cuota asignada (t)</t>
  </si>
  <si>
    <t>Captura (t)</t>
  </si>
  <si>
    <t>Periodo</t>
  </si>
  <si>
    <t>OPERACIÓN</t>
  </si>
  <si>
    <t>CUOTA (TONELADAS)</t>
  </si>
  <si>
    <t xml:space="preserve">RESUMEN ANUAL </t>
  </si>
  <si>
    <t>Merluza de tres aletas paralelo  41°28 al 57° L.S.</t>
  </si>
  <si>
    <t>Unidad de Pesquería</t>
  </si>
  <si>
    <t>Zona</t>
  </si>
  <si>
    <t>Cuota Global (t)</t>
  </si>
  <si>
    <t>Cuota Período</t>
  </si>
  <si>
    <t>% Consumido</t>
  </si>
  <si>
    <t>Fecha cierre</t>
  </si>
  <si>
    <t>Período</t>
  </si>
  <si>
    <t>autorizada</t>
  </si>
  <si>
    <t xml:space="preserve">Cesiones </t>
  </si>
  <si>
    <t>efectiva</t>
  </si>
  <si>
    <t>Enero - Febrero</t>
  </si>
  <si>
    <t>Marzo -Diciembre</t>
  </si>
  <si>
    <t xml:space="preserve">Merluza de tres aletas </t>
  </si>
  <si>
    <t>Traspaso, Cesión, Arriendo, etc.)</t>
  </si>
  <si>
    <t>Sector</t>
  </si>
  <si>
    <t>Región</t>
  </si>
  <si>
    <t>Períodos</t>
  </si>
  <si>
    <t>Cuota asignada</t>
  </si>
  <si>
    <t>Movimientos</t>
  </si>
  <si>
    <t>Captura</t>
  </si>
  <si>
    <t>Saldo</t>
  </si>
  <si>
    <t>Consumo</t>
  </si>
  <si>
    <t>Industrial</t>
  </si>
  <si>
    <t>41°28 al 57° L.S.</t>
  </si>
  <si>
    <t>% Consumo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</si>
  <si>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</si>
  <si>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</si>
  <si>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</si>
  <si>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</si>
  <si>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</si>
  <si>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</si>
  <si>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</si>
  <si>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</si>
  <si>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</si>
  <si>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</si>
  <si>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</si>
  <si>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</si>
  <si>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</si>
  <si>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</si>
  <si>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TITULAR LTP</t>
  </si>
  <si>
    <t>ENERO</t>
  </si>
  <si>
    <t>MARZO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</si>
  <si>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</si>
  <si>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</si>
  <si>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</si>
  <si>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</si>
  <si>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</si>
  <si>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DERIS SA</t>
  </si>
  <si>
    <t>PESCA CISNE SA</t>
  </si>
  <si>
    <t>SUR AUSTRAL SA PESQ</t>
  </si>
  <si>
    <t>DICIEMBRE</t>
  </si>
  <si>
    <t>TOTAL LTP</t>
  </si>
  <si>
    <t>TOTAL ASIGNATARIOS LTP</t>
  </si>
  <si>
    <t xml:space="preserve"> -</t>
  </si>
  <si>
    <t>Cuota Asignada</t>
  </si>
  <si>
    <t>Ene-Mar</t>
  </si>
  <si>
    <t>Abr-Dic</t>
  </si>
  <si>
    <t>ABRIL</t>
  </si>
  <si>
    <t>Información preliminar</t>
  </si>
  <si>
    <t>Ene-Mar.</t>
  </si>
  <si>
    <t>Abr-Dic.</t>
  </si>
  <si>
    <t>EMDEPES S.A.</t>
  </si>
  <si>
    <t xml:space="preserve">GRIMAR S.A. </t>
  </si>
  <si>
    <t xml:space="preserve">DERIS S.A. </t>
  </si>
  <si>
    <t xml:space="preserve">PESCA CISNE S.A. </t>
  </si>
  <si>
    <t xml:space="preserve">SUR AUSTRAL S.A. </t>
  </si>
  <si>
    <t>año</t>
  </si>
  <si>
    <t>mensaje</t>
  </si>
  <si>
    <t xml:space="preserve">LOTE DESIERTO </t>
  </si>
  <si>
    <t>LICITACION 2019</t>
  </si>
  <si>
    <t>captura</t>
  </si>
  <si>
    <t>RESUMEN  ANUAL CONSUMO DE CUOTA MERLUZA DE TRES ALETAS 2020</t>
  </si>
  <si>
    <t>RESUMEN  POR PERIODO DEL CONSUMO DE CUOTA MERLUZA DE TRES ALETAS 2020</t>
  </si>
  <si>
    <t>CONTROL DE CUOTA MERLUZA DE TRES ALETAS LTP POR TITULAR 2020</t>
  </si>
  <si>
    <t>Movimiento</t>
  </si>
  <si>
    <t xml:space="preserve">Saldo </t>
  </si>
  <si>
    <t xml:space="preserve">% Consumido </t>
  </si>
  <si>
    <t>Fraccion Industrial Objetivo</t>
  </si>
  <si>
    <t xml:space="preserve">Investigación </t>
  </si>
  <si>
    <t xml:space="preserve">Total </t>
  </si>
  <si>
    <t>Unidad de pesquería</t>
  </si>
  <si>
    <t>Cuota efectiva</t>
  </si>
  <si>
    <t>Merluza de tres aletas paralelo 41°28 al 57° L.S</t>
  </si>
  <si>
    <t>EMDEPES S.A</t>
  </si>
  <si>
    <t>GRIMAR S.A</t>
  </si>
  <si>
    <t>DERIS S.A</t>
  </si>
  <si>
    <t>PESCA CISCNE S.A</t>
  </si>
  <si>
    <t>SUR AUSTRAL S.A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</si>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</sst>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#,##0_ ;[Red]\-#,##0\ "/>
    <numFmt numFmtId="166" formatCode="0.000"/>
    <numFmt numFmtId="167" formatCode="0.00_ ;[Red]\-0.00\ "/>
    <numFmt numFmtId="168" formatCode="[$-F800]dddd\,\ mmmm\ dd\,\ yyyy"/>
    <numFmt numFmtId="169" formatCode="0.0"/>
    <numFmt numFmtId="170" formatCode="#,##0.000"/>
    <numFmt numFmtId="171" formatCode="yyyy/mm/dd"/>
    <numFmt numFmtId="172" formatCode="0.000%"/>
  </numFmts>
  <fonts count="6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F"/>
        <bgColor indexed="64"/>
      </pattern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8" tint="0.80001220740379042"/>
        </stop>
        <stop position="1">
          <color theme="8" tint="-0.25098422193060094"/>
        </stop>
      </gradientFill>
    </fill>
    <fill>
      <patternFill patternType="solid">
        <fgColor rgb="FFE2FEF1"/>
        <bgColor indexed="64"/>
      </patternFill>
    </fill>
    <fill>
      <gradientFill degree="90">
        <stop position="0">
          <color theme="8" tint="0.59999389629810485"/>
        </stop>
        <stop position="1">
          <color theme="8" tint="-0.25098422193060094"/>
        </stop>
      </gradientFill>
    </fill>
    <fill>
      <patternFill patternType="solid">
        <fgColor rgb="FF00CC9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112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19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3" fillId="0" borderId="0"/>
    <xf numFmtId="0" fontId="21" fillId="0" borderId="0"/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6" fillId="0" borderId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56" borderId="25" xfId="0" applyFont="1" applyFill="1" applyBorder="1" applyAlignment="1">
      <alignment horizontal="center"/>
    </xf>
    <xf numFmtId="3" fontId="51" fillId="56" borderId="25" xfId="0" applyNumberFormat="1" applyFont="1" applyFill="1" applyBorder="1" applyAlignment="1">
      <alignment horizontal="center"/>
    </xf>
    <xf numFmtId="165" fontId="51" fillId="56" borderId="25" xfId="0" applyNumberFormat="1" applyFont="1" applyFill="1" applyBorder="1" applyAlignment="1">
      <alignment horizontal="center"/>
    </xf>
    <xf numFmtId="0" fontId="51" fillId="59" borderId="39" xfId="0" applyFont="1" applyFill="1" applyBorder="1" applyAlignment="1">
      <alignment horizontal="center"/>
    </xf>
    <xf numFmtId="0" fontId="51" fillId="56" borderId="35" xfId="0" applyFont="1" applyFill="1" applyBorder="1" applyAlignment="1">
      <alignment horizontal="center"/>
    </xf>
    <xf numFmtId="3" fontId="51" fillId="56" borderId="35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9" fillId="57" borderId="25" xfId="0" applyFont="1" applyFill="1" applyBorder="1" applyAlignment="1">
      <alignment horizontal="center"/>
    </xf>
    <xf numFmtId="10" fontId="51" fillId="56" borderId="25" xfId="929" applyNumberFormat="1" applyFont="1" applyFill="1" applyBorder="1" applyAlignment="1">
      <alignment horizontal="center"/>
    </xf>
    <xf numFmtId="10" fontId="51" fillId="56" borderId="35" xfId="929" applyNumberFormat="1" applyFont="1" applyFill="1" applyBorder="1" applyAlignment="1">
      <alignment horizontal="center"/>
    </xf>
    <xf numFmtId="0" fontId="51" fillId="56" borderId="36" xfId="0" applyFont="1" applyFill="1" applyBorder="1" applyAlignment="1">
      <alignment horizontal="center"/>
    </xf>
    <xf numFmtId="0" fontId="0" fillId="58" borderId="0" xfId="0" applyFill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0" fontId="0" fillId="0" borderId="26" xfId="42110" applyNumberFormat="1" applyFont="1" applyBorder="1" applyAlignment="1">
      <alignment horizontal="center" vertical="center"/>
    </xf>
    <xf numFmtId="10" fontId="0" fillId="0" borderId="46" xfId="4211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4" fontId="51" fillId="56" borderId="25" xfId="0" applyNumberFormat="1" applyFont="1" applyFill="1" applyBorder="1" applyAlignment="1">
      <alignment horizontal="center"/>
    </xf>
    <xf numFmtId="4" fontId="51" fillId="56" borderId="35" xfId="0" applyNumberFormat="1" applyFont="1" applyFill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0" fontId="0" fillId="0" borderId="0" xfId="4211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54" fillId="0" borderId="25" xfId="0" applyFont="1" applyFill="1" applyBorder="1" applyAlignment="1"/>
    <xf numFmtId="0" fontId="55" fillId="0" borderId="25" xfId="0" applyFont="1" applyFill="1" applyBorder="1" applyAlignment="1"/>
    <xf numFmtId="0" fontId="49" fillId="0" borderId="25" xfId="0" applyFont="1" applyFill="1" applyBorder="1" applyAlignment="1"/>
    <xf numFmtId="0" fontId="0" fillId="0" borderId="0" xfId="0" applyFont="1" applyFill="1" applyAlignment="1"/>
    <xf numFmtId="0" fontId="23" fillId="0" borderId="15" xfId="42111" applyFont="1" applyFill="1" applyBorder="1" applyAlignment="1"/>
    <xf numFmtId="0" fontId="24" fillId="0" borderId="0" xfId="0" applyFont="1" applyFill="1" applyAlignment="1"/>
    <xf numFmtId="0" fontId="0" fillId="0" borderId="0" xfId="0" applyFill="1" applyAlignment="1"/>
    <xf numFmtId="0" fontId="0" fillId="0" borderId="0" xfId="0" applyFont="1" applyBorder="1" applyAlignment="1">
      <alignment vertical="center"/>
    </xf>
    <xf numFmtId="166" fontId="24" fillId="0" borderId="0" xfId="0" applyNumberFormat="1" applyFont="1" applyFill="1" applyAlignment="1">
      <alignment horizontal="right"/>
    </xf>
    <xf numFmtId="171" fontId="51" fillId="0" borderId="0" xfId="0" applyNumberFormat="1" applyFont="1" applyFill="1" applyAlignment="1"/>
    <xf numFmtId="0" fontId="0" fillId="0" borderId="0" xfId="0" applyFill="1" applyAlignment="1">
      <alignment horizontal="center"/>
    </xf>
    <xf numFmtId="0" fontId="52" fillId="62" borderId="51" xfId="0" applyFont="1" applyFill="1" applyBorder="1" applyAlignment="1">
      <alignment horizontal="center" vertical="center" wrapText="1"/>
    </xf>
    <xf numFmtId="0" fontId="52" fillId="62" borderId="30" xfId="0" applyFont="1" applyFill="1" applyBorder="1" applyAlignment="1">
      <alignment horizontal="center" vertical="center" wrapText="1"/>
    </xf>
    <xf numFmtId="169" fontId="52" fillId="62" borderId="29" xfId="0" applyNumberFormat="1" applyFont="1" applyFill="1" applyBorder="1" applyAlignment="1">
      <alignment horizontal="center" vertical="center" wrapText="1"/>
    </xf>
    <xf numFmtId="166" fontId="52" fillId="62" borderId="29" xfId="0" applyNumberFormat="1" applyFont="1" applyFill="1" applyBorder="1" applyAlignment="1">
      <alignment horizontal="center" vertical="center" wrapText="1"/>
    </xf>
    <xf numFmtId="0" fontId="1" fillId="63" borderId="52" xfId="0" applyFont="1" applyFill="1" applyBorder="1" applyAlignment="1">
      <alignment horizontal="center" vertical="center"/>
    </xf>
    <xf numFmtId="0" fontId="1" fillId="63" borderId="49" xfId="0" applyFont="1" applyFill="1" applyBorder="1" applyAlignment="1">
      <alignment horizontal="center" vertical="center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169" fontId="52" fillId="62" borderId="49" xfId="0" applyNumberFormat="1" applyFont="1" applyFill="1" applyBorder="1" applyAlignment="1">
      <alignment horizontal="center" vertical="center" wrapText="1"/>
    </xf>
    <xf numFmtId="166" fontId="52" fillId="62" borderId="49" xfId="0" applyNumberFormat="1" applyFont="1" applyFill="1" applyBorder="1" applyAlignment="1">
      <alignment horizontal="center" vertical="center" wrapText="1"/>
    </xf>
    <xf numFmtId="0" fontId="52" fillId="62" borderId="49" xfId="0" applyFont="1" applyFill="1" applyBorder="1" applyAlignment="1">
      <alignment horizontal="center" vertical="center" wrapText="1"/>
    </xf>
    <xf numFmtId="0" fontId="52" fillId="62" borderId="50" xfId="0" applyFont="1" applyFill="1" applyBorder="1" applyAlignment="1">
      <alignment horizontal="center" vertical="center" wrapText="1"/>
    </xf>
    <xf numFmtId="0" fontId="1" fillId="65" borderId="32" xfId="0" applyFont="1" applyFill="1" applyBorder="1"/>
    <xf numFmtId="4" fontId="1" fillId="65" borderId="32" xfId="0" applyNumberFormat="1" applyFont="1" applyFill="1" applyBorder="1" applyAlignment="1">
      <alignment horizontal="center"/>
    </xf>
    <xf numFmtId="0" fontId="1" fillId="65" borderId="35" xfId="0" applyFont="1" applyFill="1" applyBorder="1"/>
    <xf numFmtId="4" fontId="1" fillId="65" borderId="3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65" borderId="52" xfId="856" applyFont="1" applyFill="1" applyBorder="1" applyAlignment="1">
      <alignment horizontal="center" vertical="center" wrapText="1"/>
    </xf>
    <xf numFmtId="0" fontId="47" fillId="65" borderId="49" xfId="856" applyFont="1" applyFill="1" applyBorder="1" applyAlignment="1">
      <alignment horizontal="center" vertical="center" wrapText="1"/>
    </xf>
    <xf numFmtId="0" fontId="48" fillId="65" borderId="49" xfId="0" applyFont="1" applyFill="1" applyBorder="1" applyAlignment="1">
      <alignment horizontal="center" vertical="center" wrapText="1"/>
    </xf>
    <xf numFmtId="0" fontId="47" fillId="65" borderId="49" xfId="913" applyFont="1" applyFill="1" applyBorder="1" applyAlignment="1">
      <alignment horizontal="center" vertical="center" wrapText="1"/>
    </xf>
    <xf numFmtId="0" fontId="47" fillId="62" borderId="49" xfId="6" applyFont="1" applyFill="1" applyBorder="1" applyAlignment="1">
      <alignment horizontal="center" vertical="center" wrapText="1"/>
    </xf>
    <xf numFmtId="0" fontId="47" fillId="62" borderId="49" xfId="913" applyFont="1" applyFill="1" applyBorder="1" applyAlignment="1">
      <alignment horizontal="center" vertical="center" wrapText="1"/>
    </xf>
    <xf numFmtId="167" fontId="47" fillId="62" borderId="49" xfId="913" applyNumberFormat="1" applyFont="1" applyFill="1" applyBorder="1" applyAlignment="1">
      <alignment horizontal="center" vertical="center" wrapText="1"/>
    </xf>
    <xf numFmtId="10" fontId="47" fillId="62" borderId="50" xfId="913" applyNumberFormat="1" applyFont="1" applyFill="1" applyBorder="1" applyAlignment="1">
      <alignment horizontal="center" vertical="center" wrapText="1"/>
    </xf>
    <xf numFmtId="0" fontId="47" fillId="65" borderId="60" xfId="887" applyFont="1" applyFill="1" applyBorder="1" applyAlignment="1">
      <alignment horizontal="center" vertical="center" wrapText="1"/>
    </xf>
    <xf numFmtId="0" fontId="47" fillId="65" borderId="52" xfId="0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3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0" fontId="1" fillId="0" borderId="49" xfId="42110" applyNumberFormat="1" applyFont="1" applyBorder="1" applyAlignment="1">
      <alignment horizontal="center"/>
    </xf>
    <xf numFmtId="10" fontId="1" fillId="65" borderId="33" xfId="42110" applyNumberFormat="1" applyFont="1" applyFill="1" applyBorder="1" applyAlignment="1">
      <alignment horizontal="center"/>
    </xf>
    <xf numFmtId="10" fontId="1" fillId="65" borderId="36" xfId="42110" applyNumberFormat="1" applyFont="1" applyFill="1" applyBorder="1" applyAlignment="1">
      <alignment horizontal="center"/>
    </xf>
    <xf numFmtId="172" fontId="0" fillId="0" borderId="58" xfId="42110" applyNumberFormat="1" applyFont="1" applyBorder="1" applyAlignment="1">
      <alignment horizontal="center" vertical="center"/>
    </xf>
    <xf numFmtId="172" fontId="0" fillId="0" borderId="14" xfId="42110" applyNumberFormat="1" applyFont="1" applyBorder="1" applyAlignment="1">
      <alignment horizontal="center" vertical="center"/>
    </xf>
    <xf numFmtId="172" fontId="0" fillId="0" borderId="26" xfId="42110" applyNumberFormat="1" applyFont="1" applyBorder="1" applyAlignment="1">
      <alignment horizontal="center" vertical="center"/>
    </xf>
    <xf numFmtId="172" fontId="0" fillId="0" borderId="46" xfId="42110" applyNumberFormat="1" applyFont="1" applyBorder="1" applyAlignment="1">
      <alignment horizontal="center" vertical="center"/>
    </xf>
    <xf numFmtId="172" fontId="0" fillId="0" borderId="0" xfId="42110" applyNumberFormat="1" applyFont="1" applyFill="1" applyBorder="1" applyAlignment="1">
      <alignment horizontal="center" vertical="center"/>
    </xf>
    <xf numFmtId="172" fontId="24" fillId="0" borderId="0" xfId="42110" applyNumberFormat="1" applyFont="1" applyFill="1" applyAlignment="1">
      <alignment horizontal="right"/>
    </xf>
    <xf numFmtId="172" fontId="0" fillId="0" borderId="0" xfId="42110" applyNumberFormat="1" applyFont="1"/>
    <xf numFmtId="0" fontId="0" fillId="56" borderId="25" xfId="0" applyFill="1" applyBorder="1" applyAlignment="1">
      <alignment horizontal="center" vertical="center"/>
    </xf>
    <xf numFmtId="166" fontId="0" fillId="56" borderId="25" xfId="0" applyNumberFormat="1" applyFill="1" applyBorder="1" applyAlignment="1">
      <alignment horizontal="center" vertical="center"/>
    </xf>
    <xf numFmtId="0" fontId="0" fillId="56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56" borderId="35" xfId="0" applyFont="1" applyFill="1" applyBorder="1" applyAlignment="1">
      <alignment horizontal="center" vertical="center"/>
    </xf>
    <xf numFmtId="0" fontId="1" fillId="67" borderId="47" xfId="0" applyFont="1" applyFill="1" applyBorder="1" applyAlignment="1">
      <alignment horizontal="center" vertical="center"/>
    </xf>
    <xf numFmtId="0" fontId="1" fillId="67" borderId="61" xfId="0" applyFont="1" applyFill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9" fontId="57" fillId="0" borderId="2" xfId="0" applyNumberFormat="1" applyFont="1" applyBorder="1" applyAlignment="1">
      <alignment horizontal="center" vertical="center"/>
    </xf>
    <xf numFmtId="0" fontId="1" fillId="67" borderId="62" xfId="0" applyFont="1" applyFill="1" applyBorder="1" applyAlignment="1">
      <alignment horizontal="center" vertical="center"/>
    </xf>
    <xf numFmtId="0" fontId="1" fillId="67" borderId="47" xfId="0" applyFont="1" applyFill="1" applyBorder="1" applyAlignment="1">
      <alignment horizontal="center" vertical="center" wrapText="1"/>
    </xf>
    <xf numFmtId="0" fontId="58" fillId="67" borderId="47" xfId="0" applyFont="1" applyFill="1" applyBorder="1" applyAlignment="1">
      <alignment horizontal="center" vertical="center"/>
    </xf>
    <xf numFmtId="0" fontId="58" fillId="67" borderId="61" xfId="0" applyFont="1" applyFill="1" applyBorder="1" applyAlignment="1">
      <alignment horizontal="center" vertical="center"/>
    </xf>
    <xf numFmtId="0" fontId="58" fillId="67" borderId="2" xfId="0" applyFont="1" applyFill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10" fontId="59" fillId="0" borderId="2" xfId="0" applyNumberFormat="1" applyFont="1" applyBorder="1" applyAlignment="1">
      <alignment horizontal="center" vertical="center"/>
    </xf>
    <xf numFmtId="0" fontId="58" fillId="67" borderId="65" xfId="0" applyFont="1" applyFill="1" applyBorder="1" applyAlignment="1">
      <alignment horizontal="center" vertical="center"/>
    </xf>
    <xf numFmtId="10" fontId="58" fillId="67" borderId="2" xfId="0" applyNumberFormat="1" applyFont="1" applyFill="1" applyBorder="1" applyAlignment="1">
      <alignment horizontal="center" vertical="center"/>
    </xf>
    <xf numFmtId="0" fontId="1" fillId="56" borderId="2" xfId="0" applyFont="1" applyFill="1" applyBorder="1" applyAlignment="1">
      <alignment horizontal="center" vertical="center"/>
    </xf>
    <xf numFmtId="0" fontId="52" fillId="61" borderId="0" xfId="0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0" fontId="1" fillId="60" borderId="1" xfId="0" applyFont="1" applyFill="1" applyBorder="1" applyAlignment="1">
      <alignment horizontal="center" vertical="center"/>
    </xf>
    <xf numFmtId="0" fontId="52" fillId="64" borderId="0" xfId="0" applyFont="1" applyFill="1" applyBorder="1" applyAlignment="1">
      <alignment horizontal="center" vertical="center"/>
    </xf>
    <xf numFmtId="0" fontId="1" fillId="62" borderId="28" xfId="0" applyFont="1" applyFill="1" applyBorder="1" applyAlignment="1">
      <alignment horizontal="center" vertical="center"/>
    </xf>
    <xf numFmtId="0" fontId="1" fillId="62" borderId="45" xfId="0" applyFont="1" applyFill="1" applyBorder="1" applyAlignment="1">
      <alignment horizontal="center" vertical="center"/>
    </xf>
    <xf numFmtId="0" fontId="1" fillId="62" borderId="29" xfId="0" applyFont="1" applyFill="1" applyBorder="1" applyAlignment="1">
      <alignment horizontal="center" vertical="center"/>
    </xf>
    <xf numFmtId="0" fontId="1" fillId="62" borderId="37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49" fillId="57" borderId="32" xfId="856" applyFont="1" applyFill="1" applyBorder="1" applyAlignment="1">
      <alignment horizontal="center" vertical="center" wrapText="1"/>
    </xf>
    <xf numFmtId="0" fontId="49" fillId="57" borderId="25" xfId="856" applyFont="1" applyFill="1" applyBorder="1" applyAlignment="1">
      <alignment horizontal="center" vertical="center" wrapText="1"/>
    </xf>
    <xf numFmtId="170" fontId="1" fillId="0" borderId="28" xfId="0" applyNumberFormat="1" applyFont="1" applyBorder="1" applyAlignment="1">
      <alignment horizontal="center" vertical="center"/>
    </xf>
    <xf numFmtId="170" fontId="1" fillId="0" borderId="45" xfId="0" applyNumberFormat="1" applyFont="1" applyBorder="1" applyAlignment="1">
      <alignment horizontal="center" vertical="center"/>
    </xf>
    <xf numFmtId="170" fontId="1" fillId="0" borderId="55" xfId="0" applyNumberFormat="1" applyFont="1" applyBorder="1" applyAlignment="1">
      <alignment horizontal="center" vertical="center"/>
    </xf>
    <xf numFmtId="170" fontId="1" fillId="0" borderId="56" xfId="0" applyNumberFormat="1" applyFont="1" applyBorder="1" applyAlignment="1">
      <alignment horizontal="center" vertical="center"/>
    </xf>
    <xf numFmtId="9" fontId="1" fillId="0" borderId="55" xfId="42110" applyFont="1" applyBorder="1" applyAlignment="1">
      <alignment horizontal="center" vertical="center"/>
    </xf>
    <xf numFmtId="9" fontId="1" fillId="0" borderId="56" xfId="42110" applyFont="1" applyBorder="1" applyAlignment="1">
      <alignment horizontal="center" vertical="center"/>
    </xf>
    <xf numFmtId="0" fontId="49" fillId="57" borderId="32" xfId="0" applyFont="1" applyFill="1" applyBorder="1" applyAlignment="1">
      <alignment horizontal="center" vertical="center"/>
    </xf>
    <xf numFmtId="0" fontId="49" fillId="57" borderId="24" xfId="0" applyFont="1" applyFill="1" applyBorder="1" applyAlignment="1">
      <alignment horizontal="center" vertical="center"/>
    </xf>
    <xf numFmtId="0" fontId="49" fillId="57" borderId="24" xfId="856" applyFont="1" applyFill="1" applyBorder="1" applyAlignment="1">
      <alignment horizontal="center" vertical="center" wrapText="1"/>
    </xf>
    <xf numFmtId="0" fontId="49" fillId="57" borderId="33" xfId="856" applyFont="1" applyFill="1" applyBorder="1" applyAlignment="1">
      <alignment horizontal="center" vertical="center" wrapText="1"/>
    </xf>
    <xf numFmtId="0" fontId="49" fillId="57" borderId="54" xfId="856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0" fontId="49" fillId="57" borderId="39" xfId="856" applyFont="1" applyFill="1" applyBorder="1" applyAlignment="1">
      <alignment horizontal="center" vertical="center" wrapText="1"/>
    </xf>
    <xf numFmtId="0" fontId="50" fillId="57" borderId="41" xfId="0" applyFont="1" applyFill="1" applyBorder="1" applyAlignment="1">
      <alignment horizontal="center" vertical="center" wrapText="1"/>
    </xf>
    <xf numFmtId="0" fontId="50" fillId="57" borderId="42" xfId="0" applyFont="1" applyFill="1" applyBorder="1" applyAlignment="1">
      <alignment horizontal="center" vertical="center" wrapText="1"/>
    </xf>
    <xf numFmtId="0" fontId="51" fillId="56" borderId="38" xfId="0" applyFont="1" applyFill="1" applyBorder="1" applyAlignment="1">
      <alignment horizontal="center" vertical="center" wrapText="1"/>
    </xf>
    <xf numFmtId="0" fontId="51" fillId="56" borderId="34" xfId="0" applyFont="1" applyFill="1" applyBorder="1" applyAlignment="1">
      <alignment horizontal="center" vertical="center" wrapText="1"/>
    </xf>
    <xf numFmtId="3" fontId="51" fillId="56" borderId="25" xfId="0" applyNumberFormat="1" applyFont="1" applyFill="1" applyBorder="1" applyAlignment="1">
      <alignment horizontal="center" vertical="center"/>
    </xf>
    <xf numFmtId="3" fontId="51" fillId="56" borderId="35" xfId="0" applyNumberFormat="1" applyFont="1" applyFill="1" applyBorder="1" applyAlignment="1">
      <alignment horizontal="center" vertical="center"/>
    </xf>
    <xf numFmtId="0" fontId="47" fillId="57" borderId="40" xfId="856" applyFont="1" applyFill="1" applyBorder="1" applyAlignment="1">
      <alignment horizontal="center" vertical="center" wrapText="1"/>
    </xf>
    <xf numFmtId="0" fontId="47" fillId="57" borderId="41" xfId="856" applyFont="1" applyFill="1" applyBorder="1" applyAlignment="1">
      <alignment horizontal="center" vertical="center" wrapText="1"/>
    </xf>
    <xf numFmtId="0" fontId="49" fillId="57" borderId="31" xfId="856" applyFont="1" applyFill="1" applyBorder="1" applyAlignment="1">
      <alignment horizontal="center" vertical="center" wrapText="1"/>
    </xf>
    <xf numFmtId="0" fontId="49" fillId="57" borderId="38" xfId="856" applyFont="1" applyFill="1" applyBorder="1" applyAlignment="1">
      <alignment horizontal="center" vertical="center" wrapText="1"/>
    </xf>
    <xf numFmtId="3" fontId="49" fillId="57" borderId="32" xfId="0" applyNumberFormat="1" applyFont="1" applyFill="1" applyBorder="1" applyAlignment="1">
      <alignment horizontal="center" vertical="center"/>
    </xf>
    <xf numFmtId="0" fontId="0" fillId="62" borderId="26" xfId="0" applyFill="1" applyBorder="1" applyAlignment="1">
      <alignment horizontal="center" vertical="center" wrapText="1"/>
    </xf>
    <xf numFmtId="0" fontId="0" fillId="62" borderId="1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62" borderId="46" xfId="0" applyFill="1" applyBorder="1" applyAlignment="1">
      <alignment horizontal="center" vertical="center" wrapText="1"/>
    </xf>
    <xf numFmtId="2" fontId="53" fillId="6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0" fontId="0" fillId="0" borderId="59" xfId="42110" applyNumberFormat="1" applyFont="1" applyBorder="1" applyAlignment="1">
      <alignment horizontal="center" vertical="center"/>
    </xf>
    <xf numFmtId="10" fontId="0" fillId="0" borderId="44" xfId="42110" applyNumberFormat="1" applyFont="1" applyBorder="1" applyAlignment="1">
      <alignment horizontal="center" vertical="center"/>
    </xf>
    <xf numFmtId="0" fontId="2" fillId="65" borderId="57" xfId="0" applyFont="1" applyFill="1" applyBorder="1" applyAlignment="1">
      <alignment horizontal="center" vertical="center" textRotation="90" wrapText="1"/>
    </xf>
    <xf numFmtId="0" fontId="2" fillId="65" borderId="45" xfId="0" applyFont="1" applyFill="1" applyBorder="1" applyAlignment="1">
      <alignment horizontal="center" vertical="center" textRotation="90" wrapText="1"/>
    </xf>
    <xf numFmtId="0" fontId="0" fillId="62" borderId="58" xfId="0" applyFill="1" applyBorder="1" applyAlignment="1">
      <alignment horizontal="center" vertical="center" wrapText="1"/>
    </xf>
    <xf numFmtId="10" fontId="0" fillId="0" borderId="43" xfId="42110" applyNumberFormat="1" applyFont="1" applyBorder="1" applyAlignment="1">
      <alignment horizontal="center" vertical="center"/>
    </xf>
    <xf numFmtId="168" fontId="53" fillId="0" borderId="53" xfId="0" applyNumberFormat="1" applyFont="1" applyFill="1" applyBorder="1" applyAlignment="1">
      <alignment horizontal="center" vertical="center"/>
    </xf>
    <xf numFmtId="168" fontId="53" fillId="0" borderId="0" xfId="0" applyNumberFormat="1" applyFont="1" applyFill="1" applyBorder="1" applyAlignment="1">
      <alignment horizontal="center" vertical="center"/>
    </xf>
    <xf numFmtId="0" fontId="46" fillId="62" borderId="52" xfId="0" applyFont="1" applyFill="1" applyBorder="1" applyAlignment="1">
      <alignment horizontal="center" vertical="center"/>
    </xf>
    <xf numFmtId="0" fontId="46" fillId="62" borderId="49" xfId="0" applyFont="1" applyFill="1" applyBorder="1" applyAlignment="1">
      <alignment horizontal="center" vertical="center"/>
    </xf>
    <xf numFmtId="0" fontId="46" fillId="62" borderId="50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49" xfId="0" applyFont="1" applyFill="1" applyBorder="1" applyAlignment="1">
      <alignment horizontal="center" vertical="center"/>
    </xf>
    <xf numFmtId="0" fontId="46" fillId="2" borderId="50" xfId="0" applyFont="1" applyFill="1" applyBorder="1" applyAlignment="1">
      <alignment horizontal="center" vertical="center"/>
    </xf>
    <xf numFmtId="0" fontId="46" fillId="2" borderId="48" xfId="0" applyFont="1" applyFill="1" applyBorder="1" applyAlignment="1">
      <alignment horizontal="center" vertical="center"/>
    </xf>
    <xf numFmtId="0" fontId="46" fillId="2" borderId="60" xfId="0" applyFont="1" applyFill="1" applyBorder="1" applyAlignment="1">
      <alignment horizontal="center" vertical="center"/>
    </xf>
    <xf numFmtId="10" fontId="0" fillId="0" borderId="43" xfId="42110" applyNumberFormat="1" applyFont="1" applyFill="1" applyBorder="1" applyAlignment="1">
      <alignment horizontal="center" vertical="center"/>
    </xf>
    <xf numFmtId="10" fontId="0" fillId="0" borderId="2" xfId="42110" applyNumberFormat="1" applyFont="1" applyFill="1" applyBorder="1" applyAlignment="1">
      <alignment horizontal="center" vertical="center"/>
    </xf>
    <xf numFmtId="0" fontId="58" fillId="67" borderId="51" xfId="0" applyFont="1" applyFill="1" applyBorder="1" applyAlignment="1">
      <alignment horizontal="center" vertical="center" wrapText="1"/>
    </xf>
    <xf numFmtId="0" fontId="58" fillId="67" borderId="64" xfId="0" applyFont="1" applyFill="1" applyBorder="1" applyAlignment="1">
      <alignment horizontal="center" vertical="center" wrapText="1"/>
    </xf>
    <xf numFmtId="0" fontId="58" fillId="67" borderId="63" xfId="0" applyFont="1" applyFill="1" applyBorder="1" applyAlignment="1">
      <alignment horizontal="center" vertical="center" wrapText="1"/>
    </xf>
  </cellXfs>
  <cellStyles count="42112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1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EF1"/>
      <color rgb="FFFFFF99"/>
      <color rgb="FFFFCC66"/>
      <color rgb="FFFFE3AB"/>
      <color rgb="FFFFFFE7"/>
      <color rgb="FFEFEFFF"/>
      <color rgb="FFFF15FF"/>
      <color rgb="FFFFC1FF"/>
      <color rgb="FFFF33FF"/>
      <color rgb="FFFF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71439</xdr:rowOff>
    </xdr:from>
    <xdr:to>
      <xdr:col>1</xdr:col>
      <xdr:colOff>602008</xdr:colOff>
      <xdr:row>4</xdr:row>
      <xdr:rowOff>71439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1939"/>
          <a:ext cx="1364008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tabSelected="1" workbookViewId="0">
      <selection activeCell="F20" sqref="F20"/>
    </sheetView>
  </sheetViews>
  <sheetFormatPr baseColWidth="10" defaultRowHeight="15"/>
  <cols>
    <col min="2" max="2" width="12.7109375" bestFit="1" customWidth="1"/>
    <col min="3" max="3" width="18.42578125" customWidth="1"/>
    <col min="5" max="5" width="14.85546875" customWidth="1"/>
    <col min="9" max="9" width="12" bestFit="1" customWidth="1"/>
  </cols>
  <sheetData>
    <row r="2" spans="2:9" ht="15" customHeight="1">
      <c r="B2" s="112" t="s">
        <v>83</v>
      </c>
      <c r="C2" s="112"/>
      <c r="D2" s="112"/>
      <c r="E2" s="112"/>
      <c r="F2" s="112"/>
      <c r="G2" s="112"/>
      <c r="H2" s="112"/>
      <c r="I2" s="112"/>
    </row>
    <row r="3" spans="2:9" ht="15" customHeight="1">
      <c r="B3" s="112"/>
      <c r="C3" s="112"/>
      <c r="D3" s="112"/>
      <c r="E3" s="112"/>
      <c r="F3" s="112"/>
      <c r="G3" s="112"/>
      <c r="H3" s="112"/>
      <c r="I3" s="112"/>
    </row>
    <row r="4" spans="2:9">
      <c r="B4" s="113">
        <v>44196</v>
      </c>
      <c r="C4" s="113"/>
      <c r="D4" s="113"/>
      <c r="E4" s="113"/>
      <c r="F4" s="113"/>
      <c r="G4" s="113"/>
      <c r="H4" s="113"/>
      <c r="I4" s="113"/>
    </row>
    <row r="5" spans="2:9" ht="15.75" thickBot="1">
      <c r="B5" s="114" t="s">
        <v>70</v>
      </c>
      <c r="C5" s="114"/>
      <c r="D5" s="114"/>
      <c r="E5" s="114"/>
      <c r="F5" s="114"/>
      <c r="G5" s="114"/>
      <c r="H5" s="114"/>
      <c r="I5" s="114"/>
    </row>
    <row r="6" spans="2:9" ht="32.25" thickBot="1">
      <c r="B6" s="43" t="s">
        <v>26</v>
      </c>
      <c r="C6" s="44" t="s">
        <v>27</v>
      </c>
      <c r="D6" s="44" t="s">
        <v>29</v>
      </c>
      <c r="E6" s="45" t="s">
        <v>30</v>
      </c>
      <c r="F6" s="46" t="s">
        <v>2</v>
      </c>
      <c r="G6" s="43" t="s">
        <v>31</v>
      </c>
      <c r="H6" s="44" t="s">
        <v>32</v>
      </c>
      <c r="I6" s="44" t="s">
        <v>33</v>
      </c>
    </row>
    <row r="7" spans="2:9" ht="15.75" thickBot="1">
      <c r="B7" s="47" t="s">
        <v>34</v>
      </c>
      <c r="C7" s="48" t="s">
        <v>35</v>
      </c>
      <c r="D7" s="25">
        <f>'Merluza tres aletas Industrial'!AG11</f>
        <v>6980.4392800000005</v>
      </c>
      <c r="E7" s="25">
        <f>'Merluza tres aletas Industrial'!AH11</f>
        <v>0</v>
      </c>
      <c r="F7" s="25">
        <f>'Merluza tres aletas Industrial'!AI11</f>
        <v>6980.4392800000005</v>
      </c>
      <c r="G7" s="76">
        <f>'Merluza tres aletas Industrial'!AJ11</f>
        <v>3900.2668399999998</v>
      </c>
      <c r="H7" s="25">
        <f>'Merluza tres aletas Industrial'!AK11</f>
        <v>3080.1724400000007</v>
      </c>
      <c r="I7" s="83">
        <f>'Merluza tres aletas Industrial'!AL11</f>
        <v>0.55874232029706872</v>
      </c>
    </row>
  </sheetData>
  <mergeCells count="3">
    <mergeCell ref="B2:I3"/>
    <mergeCell ref="B4:I4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"/>
  <sheetViews>
    <sheetView showGridLines="0" workbookViewId="0">
      <selection activeCell="L7" sqref="L7"/>
    </sheetView>
  </sheetViews>
  <sheetFormatPr baseColWidth="10" defaultRowHeight="15"/>
  <cols>
    <col min="2" max="2" width="27" bestFit="1" customWidth="1"/>
    <col min="3" max="3" width="14.28515625" bestFit="1" customWidth="1"/>
    <col min="6" max="6" width="15.85546875" customWidth="1"/>
  </cols>
  <sheetData>
    <row r="3" spans="2:10">
      <c r="B3" s="115" t="s">
        <v>84</v>
      </c>
      <c r="C3" s="115"/>
      <c r="D3" s="115"/>
      <c r="E3" s="115"/>
      <c r="F3" s="115"/>
      <c r="G3" s="115"/>
      <c r="H3" s="115"/>
      <c r="I3" s="115"/>
      <c r="J3" s="115"/>
    </row>
    <row r="4" spans="2:10">
      <c r="B4" s="115"/>
      <c r="C4" s="115"/>
      <c r="D4" s="115"/>
      <c r="E4" s="115"/>
      <c r="F4" s="115"/>
      <c r="G4" s="115"/>
      <c r="H4" s="115"/>
      <c r="I4" s="115"/>
      <c r="J4" s="115"/>
    </row>
    <row r="5" spans="2:10">
      <c r="B5" s="120">
        <f>'Resumen anual Merluza tres Alet'!B4</f>
        <v>44196</v>
      </c>
      <c r="C5" s="120"/>
      <c r="D5" s="120"/>
      <c r="E5" s="120"/>
      <c r="F5" s="120"/>
      <c r="G5" s="120"/>
      <c r="H5" s="120"/>
      <c r="I5" s="120"/>
      <c r="J5" s="120"/>
    </row>
    <row r="7" spans="2:10" ht="15.75" thickBot="1"/>
    <row r="8" spans="2:10" ht="32.25" thickBot="1">
      <c r="B8" s="49" t="s">
        <v>26</v>
      </c>
      <c r="C8" s="50" t="s">
        <v>27</v>
      </c>
      <c r="D8" s="50" t="s">
        <v>28</v>
      </c>
      <c r="E8" s="51" t="s">
        <v>29</v>
      </c>
      <c r="F8" s="52" t="s">
        <v>30</v>
      </c>
      <c r="G8" s="53" t="s">
        <v>2</v>
      </c>
      <c r="H8" s="53" t="s">
        <v>31</v>
      </c>
      <c r="I8" s="53" t="s">
        <v>32</v>
      </c>
      <c r="J8" s="54" t="s">
        <v>33</v>
      </c>
    </row>
    <row r="9" spans="2:10">
      <c r="B9" s="116" t="s">
        <v>34</v>
      </c>
      <c r="C9" s="118" t="s">
        <v>35</v>
      </c>
      <c r="D9" s="55" t="s">
        <v>71</v>
      </c>
      <c r="E9" s="56">
        <f>'Merluza tres aletas Industrial'!Z11</f>
        <v>2561.4997400000002</v>
      </c>
      <c r="F9" s="56">
        <f>'Merluza tres aletas Industrial'!AA11</f>
        <v>0</v>
      </c>
      <c r="G9" s="56">
        <f>'Merluza tres aletas Industrial'!AB11</f>
        <v>2561.4997400000002</v>
      </c>
      <c r="H9" s="56">
        <f>'Merluza tres aletas Industrial'!AC11</f>
        <v>72.408839999999998</v>
      </c>
      <c r="I9" s="56">
        <f>G9-H9</f>
        <v>2489.0909000000001</v>
      </c>
      <c r="J9" s="84">
        <f>H9/G9</f>
        <v>2.8268142631160287E-2</v>
      </c>
    </row>
    <row r="10" spans="2:10" ht="15.75" thickBot="1">
      <c r="B10" s="117"/>
      <c r="C10" s="119"/>
      <c r="D10" s="57" t="s">
        <v>72</v>
      </c>
      <c r="E10" s="58">
        <f>'Merluza tres aletas Industrial'!Z12</f>
        <v>4418.9395400000003</v>
      </c>
      <c r="F10" s="58">
        <f>'Merluza tres aletas Industrial'!AA12</f>
        <v>0</v>
      </c>
      <c r="G10" s="58">
        <f>'Merluza tres aletas Industrial'!AB12</f>
        <v>6908.0304400000005</v>
      </c>
      <c r="H10" s="58">
        <f>'Merluza tres aletas Industrial'!AC12</f>
        <v>3827.8579999999997</v>
      </c>
      <c r="I10" s="58">
        <f>G10-H10</f>
        <v>3080.1724400000007</v>
      </c>
      <c r="J10" s="85">
        <f>H10/G10</f>
        <v>0.55411712980234051</v>
      </c>
    </row>
  </sheetData>
  <mergeCells count="4">
    <mergeCell ref="B3:J4"/>
    <mergeCell ref="B9:B10"/>
    <mergeCell ref="C9:C10"/>
    <mergeCell ref="B5:J5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6"/>
  <sheetViews>
    <sheetView showGridLines="0" topLeftCell="B1" zoomScale="90" zoomScaleNormal="90" workbookViewId="0">
      <selection activeCell="A6" sqref="A6"/>
    </sheetView>
  </sheetViews>
  <sheetFormatPr baseColWidth="10" defaultColWidth="11.42578125" defaultRowHeight="15"/>
  <cols>
    <col min="1" max="1" width="11.42578125" style="1"/>
    <col min="2" max="2" width="23.140625" style="2" customWidth="1"/>
    <col min="3" max="3" width="11.42578125" style="1"/>
    <col min="4" max="4" width="15.140625" style="1" customWidth="1"/>
    <col min="5" max="5" width="10.7109375" style="1" customWidth="1"/>
    <col min="6" max="6" width="17.7109375" style="1" customWidth="1"/>
    <col min="7" max="7" width="11.42578125" style="1"/>
    <col min="8" max="8" width="14.140625" style="1" customWidth="1"/>
    <col min="9" max="9" width="13" style="1" customWidth="1"/>
    <col min="10" max="13" width="11.42578125" style="1"/>
    <col min="14" max="14" width="11.42578125" style="9"/>
    <col min="15" max="15" width="17.28515625" style="10" customWidth="1"/>
    <col min="16" max="21" width="11.42578125" style="15"/>
    <col min="22" max="22" width="13.42578125" style="1" customWidth="1"/>
    <col min="23" max="24" width="11.42578125" style="1"/>
    <col min="25" max="25" width="24.140625" style="1" customWidth="1"/>
    <col min="26" max="28" width="11.42578125" style="1"/>
    <col min="29" max="29" width="21.140625" style="1" customWidth="1"/>
    <col min="30" max="32" width="11.42578125" style="1"/>
    <col min="33" max="33" width="16" style="1" customWidth="1"/>
    <col min="34" max="34" width="11.42578125" style="1"/>
    <col min="35" max="35" width="12.85546875" style="1" customWidth="1"/>
    <col min="36" max="36" width="11.42578125" style="1"/>
    <col min="37" max="37" width="13.85546875" style="1" customWidth="1"/>
    <col min="38" max="16384" width="11.42578125" style="1"/>
  </cols>
  <sheetData>
    <row r="1" spans="1:38">
      <c r="P1" s="19"/>
      <c r="Q1" s="19"/>
      <c r="R1" s="19"/>
      <c r="S1" s="19"/>
      <c r="T1" s="19"/>
      <c r="U1" s="19"/>
      <c r="V1" s="19"/>
    </row>
    <row r="2" spans="1:38">
      <c r="P2" s="19"/>
      <c r="Q2" s="19"/>
      <c r="R2" s="19"/>
      <c r="S2" s="19"/>
      <c r="T2" s="19"/>
      <c r="U2" s="19"/>
      <c r="V2" s="19"/>
    </row>
    <row r="3" spans="1:38" ht="21" customHeight="1">
      <c r="A3" s="155" t="s">
        <v>85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9"/>
      <c r="Q3" s="19"/>
      <c r="R3" s="19"/>
      <c r="S3" s="19"/>
      <c r="T3" s="19"/>
      <c r="U3" s="19"/>
      <c r="V3" s="19"/>
    </row>
    <row r="4" spans="1:38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9"/>
      <c r="Q4" s="19"/>
      <c r="R4" s="19"/>
      <c r="S4" s="19"/>
      <c r="T4" s="19"/>
      <c r="U4" s="19"/>
      <c r="V4" s="19"/>
    </row>
    <row r="5" spans="1:38" ht="21">
      <c r="A5" s="164">
        <f>'Resumen anual Merluza tres Alet'!B4</f>
        <v>44196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9"/>
      <c r="Q5" s="19"/>
      <c r="R5" s="19"/>
      <c r="S5" s="19"/>
      <c r="T5" s="19"/>
      <c r="U5" s="19"/>
      <c r="V5" s="19"/>
    </row>
    <row r="6" spans="1:38" ht="15.75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9"/>
      <c r="R6" s="19"/>
      <c r="S6" s="19"/>
      <c r="T6" s="19"/>
      <c r="U6" s="19"/>
      <c r="V6" s="19"/>
    </row>
    <row r="7" spans="1:38" ht="15.75" thickBot="1">
      <c r="A7" s="26"/>
      <c r="B7" s="27"/>
      <c r="C7" s="26"/>
      <c r="D7" s="169" t="s">
        <v>9</v>
      </c>
      <c r="E7" s="170"/>
      <c r="F7" s="171"/>
      <c r="G7" s="172" t="s">
        <v>8</v>
      </c>
      <c r="H7" s="170"/>
      <c r="I7" s="173"/>
      <c r="J7" s="166" t="s">
        <v>10</v>
      </c>
      <c r="K7" s="167"/>
      <c r="L7" s="167"/>
      <c r="M7" s="167"/>
      <c r="N7" s="167"/>
      <c r="O7" s="168"/>
      <c r="P7" s="19"/>
      <c r="Q7" s="19"/>
      <c r="R7" s="19"/>
      <c r="S7" s="19"/>
      <c r="T7" s="19"/>
      <c r="U7" s="19"/>
      <c r="V7" s="19"/>
    </row>
    <row r="8" spans="1:38" s="2" customFormat="1" ht="58.5" customHeight="1" thickBot="1">
      <c r="A8" s="66" t="s">
        <v>0</v>
      </c>
      <c r="B8" s="67" t="s">
        <v>1</v>
      </c>
      <c r="C8" s="74" t="s">
        <v>7</v>
      </c>
      <c r="D8" s="75" t="s">
        <v>66</v>
      </c>
      <c r="E8" s="68" t="s">
        <v>25</v>
      </c>
      <c r="F8" s="68" t="s">
        <v>2</v>
      </c>
      <c r="G8" s="69" t="s">
        <v>6</v>
      </c>
      <c r="H8" s="69" t="s">
        <v>3</v>
      </c>
      <c r="I8" s="69" t="s">
        <v>4</v>
      </c>
      <c r="J8" s="70" t="s">
        <v>5</v>
      </c>
      <c r="K8" s="71" t="s">
        <v>25</v>
      </c>
      <c r="L8" s="71" t="s">
        <v>2</v>
      </c>
      <c r="M8" s="71" t="s">
        <v>6</v>
      </c>
      <c r="N8" s="72" t="s">
        <v>3</v>
      </c>
      <c r="O8" s="73" t="s">
        <v>4</v>
      </c>
      <c r="P8" s="20"/>
      <c r="Q8" s="20"/>
      <c r="R8" s="20"/>
      <c r="S8" s="20"/>
      <c r="T8" s="20"/>
      <c r="U8" s="20"/>
      <c r="V8" s="20"/>
    </row>
    <row r="9" spans="1:38" ht="15" customHeight="1">
      <c r="A9" s="160" t="s">
        <v>11</v>
      </c>
      <c r="B9" s="162" t="s">
        <v>73</v>
      </c>
      <c r="C9" s="65" t="s">
        <v>67</v>
      </c>
      <c r="D9" s="65">
        <f>1961.98856+54.5</f>
        <v>2016.48856</v>
      </c>
      <c r="E9" s="65"/>
      <c r="F9" s="65">
        <f>D9+E9</f>
        <v>2016.48856</v>
      </c>
      <c r="G9" s="96">
        <v>71.417000000000002</v>
      </c>
      <c r="H9" s="16">
        <f>F9-G9</f>
        <v>1945.0715600000001</v>
      </c>
      <c r="I9" s="86">
        <f>G9/F9</f>
        <v>3.5416516322810183E-2</v>
      </c>
      <c r="J9" s="156">
        <f>D9+D10</f>
        <v>5495.2088199999998</v>
      </c>
      <c r="K9" s="156">
        <f>E9+E10</f>
        <v>0</v>
      </c>
      <c r="L9" s="156">
        <f>J9+K9</f>
        <v>5495.2088199999998</v>
      </c>
      <c r="M9" s="156">
        <f>G9+G10</f>
        <v>3719.1019999999999</v>
      </c>
      <c r="N9" s="157">
        <f>L9-M9</f>
        <v>1776.10682</v>
      </c>
      <c r="O9" s="158">
        <f>M9/L9</f>
        <v>0.67678993134240895</v>
      </c>
      <c r="P9" s="19"/>
      <c r="Q9" s="19"/>
      <c r="R9" s="19"/>
      <c r="S9" s="19"/>
      <c r="T9" s="19"/>
      <c r="U9" s="19"/>
      <c r="V9" s="145" t="s">
        <v>12</v>
      </c>
      <c r="W9" s="147" t="s">
        <v>13</v>
      </c>
      <c r="X9" s="121" t="s">
        <v>14</v>
      </c>
      <c r="Y9" s="149" t="s">
        <v>15</v>
      </c>
      <c r="Z9" s="149"/>
      <c r="AA9" s="149"/>
      <c r="AB9" s="149"/>
      <c r="AC9" s="121" t="s">
        <v>6</v>
      </c>
      <c r="AD9" s="121" t="s">
        <v>3</v>
      </c>
      <c r="AE9" s="121" t="s">
        <v>16</v>
      </c>
      <c r="AF9" s="132" t="s">
        <v>17</v>
      </c>
      <c r="AG9" s="129" t="s">
        <v>19</v>
      </c>
      <c r="AH9" s="129" t="s">
        <v>20</v>
      </c>
      <c r="AI9" s="129" t="s">
        <v>21</v>
      </c>
      <c r="AJ9" s="121" t="s">
        <v>6</v>
      </c>
      <c r="AK9" s="132" t="s">
        <v>3</v>
      </c>
      <c r="AL9" s="121" t="s">
        <v>36</v>
      </c>
    </row>
    <row r="10" spans="1:38" ht="15.75" thickBot="1">
      <c r="A10" s="160"/>
      <c r="B10" s="151"/>
      <c r="C10" s="59" t="s">
        <v>68</v>
      </c>
      <c r="D10" s="59">
        <f>3384.70026+94.02</f>
        <v>3478.7202600000001</v>
      </c>
      <c r="E10" s="59"/>
      <c r="F10" s="59">
        <f>D10+E10+H9</f>
        <v>5423.7918200000004</v>
      </c>
      <c r="G10" s="77">
        <v>3647.6849999999999</v>
      </c>
      <c r="H10" s="61">
        <f>F10-G10</f>
        <v>1776.1068200000004</v>
      </c>
      <c r="I10" s="87">
        <f>G10/F10</f>
        <v>0.67253410917235379</v>
      </c>
      <c r="J10" s="135"/>
      <c r="K10" s="135"/>
      <c r="L10" s="135"/>
      <c r="M10" s="135"/>
      <c r="N10" s="137"/>
      <c r="O10" s="159"/>
      <c r="P10" s="19"/>
      <c r="Q10" s="19"/>
      <c r="R10" s="19"/>
      <c r="S10" s="19"/>
      <c r="T10" s="19"/>
      <c r="U10" s="19"/>
      <c r="V10" s="146"/>
      <c r="W10" s="148"/>
      <c r="X10" s="122"/>
      <c r="Y10" s="11" t="s">
        <v>18</v>
      </c>
      <c r="Z10" s="11" t="s">
        <v>19</v>
      </c>
      <c r="AA10" s="11" t="s">
        <v>20</v>
      </c>
      <c r="AB10" s="11" t="s">
        <v>21</v>
      </c>
      <c r="AC10" s="122"/>
      <c r="AD10" s="122"/>
      <c r="AE10" s="122"/>
      <c r="AF10" s="138"/>
      <c r="AG10" s="130"/>
      <c r="AH10" s="130"/>
      <c r="AI10" s="130"/>
      <c r="AJ10" s="131"/>
      <c r="AK10" s="133"/>
      <c r="AL10" s="122"/>
    </row>
    <row r="11" spans="1:38">
      <c r="A11" s="160"/>
      <c r="B11" s="150" t="s">
        <v>74</v>
      </c>
      <c r="C11" s="59" t="s">
        <v>67</v>
      </c>
      <c r="D11" s="59">
        <f>117.84889+54.5</f>
        <v>172.34888999999998</v>
      </c>
      <c r="E11" s="59"/>
      <c r="F11" s="59">
        <f>D11+E11</f>
        <v>172.34888999999998</v>
      </c>
      <c r="G11" s="94">
        <v>0.78983999999999999</v>
      </c>
      <c r="H11" s="61">
        <f t="shared" ref="H11:H16" si="0">F11-G11</f>
        <v>171.55904999999998</v>
      </c>
      <c r="I11" s="88">
        <f t="shared" ref="I11:I16" si="1">G11/F11</f>
        <v>4.5827971389894072E-3</v>
      </c>
      <c r="J11" s="134">
        <f>D11+D12</f>
        <v>469.67444999999998</v>
      </c>
      <c r="K11" s="134">
        <f t="shared" ref="K11" si="2">E11+E12</f>
        <v>0</v>
      </c>
      <c r="L11" s="134">
        <f t="shared" ref="L11" si="3">J11+K11</f>
        <v>469.67444999999998</v>
      </c>
      <c r="M11" s="134">
        <f t="shared" ref="M11" si="4">G11+G12</f>
        <v>2.7008399999999999</v>
      </c>
      <c r="N11" s="136">
        <f t="shared" ref="N11" si="5">L11-M11</f>
        <v>466.97360999999995</v>
      </c>
      <c r="O11" s="163">
        <f t="shared" ref="O11" si="6">M11/L11</f>
        <v>5.7504511901807732E-3</v>
      </c>
      <c r="P11" s="19"/>
      <c r="Q11" s="19"/>
      <c r="R11" s="19"/>
      <c r="S11" s="19"/>
      <c r="T11" s="19"/>
      <c r="U11" s="19"/>
      <c r="V11" s="139" t="s">
        <v>24</v>
      </c>
      <c r="W11" s="141"/>
      <c r="X11" s="143">
        <v>7426</v>
      </c>
      <c r="Y11" s="3" t="s">
        <v>22</v>
      </c>
      <c r="Z11" s="4">
        <f>D9+D11+D13+D15+D17</f>
        <v>2561.4997400000002</v>
      </c>
      <c r="AA11" s="4">
        <f t="shared" ref="AA11:AB12" si="7">E9+E11+E13+E15+E17</f>
        <v>0</v>
      </c>
      <c r="AB11" s="4">
        <f t="shared" si="7"/>
        <v>2561.4997400000002</v>
      </c>
      <c r="AC11" s="23">
        <f>G9+G11+G13+G15+G17</f>
        <v>72.408839999999998</v>
      </c>
      <c r="AD11" s="5">
        <f>AB11-AC11</f>
        <v>2489.0909000000001</v>
      </c>
      <c r="AE11" s="12">
        <f>AC11/AB11</f>
        <v>2.8268142631160287E-2</v>
      </c>
      <c r="AF11" s="6"/>
      <c r="AG11" s="123">
        <f>Z11+Z12</f>
        <v>6980.4392800000005</v>
      </c>
      <c r="AH11" s="123">
        <f>AA11+AA12</f>
        <v>0</v>
      </c>
      <c r="AI11" s="123">
        <f>AG11+AH11</f>
        <v>6980.4392800000005</v>
      </c>
      <c r="AJ11" s="123">
        <f>AC11+AC12</f>
        <v>3900.2668399999998</v>
      </c>
      <c r="AK11" s="125">
        <f>AI11-AJ11</f>
        <v>3080.1724400000007</v>
      </c>
      <c r="AL11" s="127">
        <f>AJ11/AI11</f>
        <v>0.55874232029706872</v>
      </c>
    </row>
    <row r="12" spans="1:38" ht="15.75" thickBot="1">
      <c r="A12" s="160"/>
      <c r="B12" s="151"/>
      <c r="C12" s="59" t="s">
        <v>68</v>
      </c>
      <c r="D12" s="60">
        <f>203.30556+94.02</f>
        <v>297.32556</v>
      </c>
      <c r="E12" s="61"/>
      <c r="F12" s="59">
        <f>D12+E12+H11</f>
        <v>468.88460999999995</v>
      </c>
      <c r="G12" s="95">
        <v>1.911</v>
      </c>
      <c r="H12" s="61">
        <f t="shared" si="0"/>
        <v>466.97360999999995</v>
      </c>
      <c r="I12" s="87">
        <f t="shared" si="1"/>
        <v>4.0756296095962718E-3</v>
      </c>
      <c r="J12" s="135"/>
      <c r="K12" s="135"/>
      <c r="L12" s="135"/>
      <c r="M12" s="135"/>
      <c r="N12" s="137"/>
      <c r="O12" s="159"/>
      <c r="P12" s="19"/>
      <c r="Q12" s="19"/>
      <c r="R12" s="19"/>
      <c r="S12" s="19"/>
      <c r="T12" s="19"/>
      <c r="U12" s="19"/>
      <c r="V12" s="140"/>
      <c r="W12" s="142"/>
      <c r="X12" s="144"/>
      <c r="Y12" s="7" t="s">
        <v>23</v>
      </c>
      <c r="Z12" s="8">
        <f>D10+D12+D14+D16+D18</f>
        <v>4418.9395400000003</v>
      </c>
      <c r="AA12" s="8">
        <f t="shared" si="7"/>
        <v>0</v>
      </c>
      <c r="AB12" s="8">
        <f t="shared" si="7"/>
        <v>6908.0304400000005</v>
      </c>
      <c r="AC12" s="24">
        <f>G10+G12+G14+G16+G18</f>
        <v>3827.8579999999997</v>
      </c>
      <c r="AD12" s="8">
        <f>AB12-AC12</f>
        <v>3080.1724400000007</v>
      </c>
      <c r="AE12" s="13">
        <f t="shared" ref="AE12" si="8">AC12/AB12</f>
        <v>0.55411712980234051</v>
      </c>
      <c r="AF12" s="14"/>
      <c r="AG12" s="124"/>
      <c r="AH12" s="124"/>
      <c r="AI12" s="124"/>
      <c r="AJ12" s="124"/>
      <c r="AK12" s="126"/>
      <c r="AL12" s="128"/>
    </row>
    <row r="13" spans="1:38">
      <c r="A13" s="160"/>
      <c r="B13" s="150" t="s">
        <v>75</v>
      </c>
      <c r="C13" s="59" t="s">
        <v>67</v>
      </c>
      <c r="D13" s="59">
        <f>220.88605</f>
        <v>220.88605000000001</v>
      </c>
      <c r="E13" s="59"/>
      <c r="F13" s="59">
        <f>D13+E13</f>
        <v>220.88605000000001</v>
      </c>
      <c r="G13" s="77">
        <v>1.0999999999999999E-2</v>
      </c>
      <c r="H13" s="61">
        <f t="shared" si="0"/>
        <v>220.87505000000002</v>
      </c>
      <c r="I13" s="88">
        <f t="shared" si="1"/>
        <v>4.9799432784460581E-5</v>
      </c>
      <c r="J13" s="134">
        <f>D13+D14</f>
        <v>601.94488000000001</v>
      </c>
      <c r="K13" s="134">
        <f t="shared" ref="K13" si="9">E13+E14</f>
        <v>0</v>
      </c>
      <c r="L13" s="134">
        <f t="shared" ref="L13" si="10">J13+K13</f>
        <v>601.94488000000001</v>
      </c>
      <c r="M13" s="134">
        <f t="shared" ref="M13" si="11">G13+G14</f>
        <v>5.3000000000000005E-2</v>
      </c>
      <c r="N13" s="136">
        <f t="shared" ref="N13" si="12">L13-M13</f>
        <v>601.89188000000001</v>
      </c>
      <c r="O13" s="163">
        <f t="shared" ref="O13" si="13">M13/L13</f>
        <v>8.8047928906713192E-5</v>
      </c>
      <c r="P13" s="19"/>
      <c r="Q13" s="19"/>
      <c r="R13" s="19"/>
      <c r="S13" s="19"/>
      <c r="T13" s="19"/>
      <c r="U13" s="19"/>
      <c r="Z13" s="80">
        <f>SUM(Z11:Z12)</f>
        <v>6980.4392800000005</v>
      </c>
    </row>
    <row r="14" spans="1:38">
      <c r="A14" s="160"/>
      <c r="B14" s="151"/>
      <c r="C14" s="59" t="s">
        <v>68</v>
      </c>
      <c r="D14" s="59">
        <f>381.05883</f>
        <v>381.05883</v>
      </c>
      <c r="E14" s="61"/>
      <c r="F14" s="59">
        <f>D14+E14+H13</f>
        <v>601.93388000000004</v>
      </c>
      <c r="G14" s="77">
        <v>4.2000000000000003E-2</v>
      </c>
      <c r="H14" s="61">
        <f t="shared" si="0"/>
        <v>601.89188000000001</v>
      </c>
      <c r="I14" s="87">
        <f t="shared" si="1"/>
        <v>6.9775105531524493E-5</v>
      </c>
      <c r="J14" s="135"/>
      <c r="K14" s="135"/>
      <c r="L14" s="135"/>
      <c r="M14" s="135"/>
      <c r="N14" s="137"/>
      <c r="O14" s="159"/>
      <c r="P14" s="19"/>
      <c r="Q14" s="19"/>
      <c r="R14" s="19"/>
      <c r="S14" s="19"/>
      <c r="T14" s="19"/>
      <c r="U14" s="19"/>
    </row>
    <row r="15" spans="1:38" ht="15" customHeight="1">
      <c r="A15" s="160"/>
      <c r="B15" s="150" t="s">
        <v>76</v>
      </c>
      <c r="C15" s="59" t="s">
        <v>67</v>
      </c>
      <c r="D15" s="60">
        <v>2.453E-2</v>
      </c>
      <c r="E15" s="59"/>
      <c r="F15" s="59">
        <f t="shared" ref="F15" si="14">D15+E15</f>
        <v>2.453E-2</v>
      </c>
      <c r="G15" s="60"/>
      <c r="H15" s="61">
        <f t="shared" si="0"/>
        <v>2.453E-2</v>
      </c>
      <c r="I15" s="88">
        <f t="shared" si="1"/>
        <v>0</v>
      </c>
      <c r="J15" s="134">
        <f>D15+D16</f>
        <v>6.6839999999999997E-2</v>
      </c>
      <c r="K15" s="134">
        <f t="shared" ref="K15" si="15">E15+E16</f>
        <v>0</v>
      </c>
      <c r="L15" s="134">
        <f t="shared" ref="L15" si="16">J15+K15</f>
        <v>6.6839999999999997E-2</v>
      </c>
      <c r="M15" s="134">
        <f t="shared" ref="M15" si="17">G15+G16</f>
        <v>0</v>
      </c>
      <c r="N15" s="136">
        <f t="shared" ref="N15" si="18">L15-M15</f>
        <v>6.6839999999999997E-2</v>
      </c>
      <c r="O15" s="163">
        <f t="shared" ref="O15" si="19">M15/L15</f>
        <v>0</v>
      </c>
      <c r="P15" s="19"/>
      <c r="Q15" s="19"/>
      <c r="R15" s="19"/>
      <c r="S15" s="19"/>
      <c r="T15" s="19"/>
      <c r="U15" s="19"/>
    </row>
    <row r="16" spans="1:38">
      <c r="A16" s="160"/>
      <c r="B16" s="151"/>
      <c r="C16" s="59" t="s">
        <v>68</v>
      </c>
      <c r="D16" s="60">
        <f>0.04231</f>
        <v>4.231E-2</v>
      </c>
      <c r="E16" s="59"/>
      <c r="F16" s="59">
        <f t="shared" ref="F16" si="20">D16+E16+H15</f>
        <v>6.6839999999999997E-2</v>
      </c>
      <c r="G16" s="60"/>
      <c r="H16" s="61">
        <f t="shared" si="0"/>
        <v>6.6839999999999997E-2</v>
      </c>
      <c r="I16" s="87">
        <f t="shared" si="1"/>
        <v>0</v>
      </c>
      <c r="J16" s="135"/>
      <c r="K16" s="135"/>
      <c r="L16" s="135"/>
      <c r="M16" s="135"/>
      <c r="N16" s="137"/>
      <c r="O16" s="159"/>
      <c r="P16" s="19"/>
      <c r="Q16" s="19"/>
      <c r="R16" s="19"/>
      <c r="S16" s="19"/>
      <c r="T16" s="19"/>
      <c r="U16" s="19"/>
    </row>
    <row r="17" spans="1:41" ht="15" customHeight="1">
      <c r="A17" s="160"/>
      <c r="B17" s="150" t="s">
        <v>77</v>
      </c>
      <c r="C17" s="59" t="s">
        <v>67</v>
      </c>
      <c r="D17" s="60">
        <f>151.75171</f>
        <v>151.75171</v>
      </c>
      <c r="E17" s="59"/>
      <c r="F17" s="59">
        <f t="shared" ref="F17" si="21">D17+E17</f>
        <v>151.75171</v>
      </c>
      <c r="G17" s="93">
        <v>0.191</v>
      </c>
      <c r="H17" s="61">
        <f t="shared" ref="H17:H18" si="22">F17-G17</f>
        <v>151.56071</v>
      </c>
      <c r="I17" s="88">
        <f t="shared" ref="I17:I18" si="23">G17/F17</f>
        <v>1.2586349109344468E-3</v>
      </c>
      <c r="J17" s="134">
        <f>D17+D18</f>
        <v>413.54428999999999</v>
      </c>
      <c r="K17" s="134">
        <f t="shared" ref="K17" si="24">E17+E18</f>
        <v>0</v>
      </c>
      <c r="L17" s="134">
        <f t="shared" ref="L17" si="25">J17+K17</f>
        <v>413.54428999999999</v>
      </c>
      <c r="M17" s="134">
        <f t="shared" ref="M17" si="26">G17+G18</f>
        <v>178.411</v>
      </c>
      <c r="N17" s="136">
        <f t="shared" ref="N17" si="27">L17-M17</f>
        <v>235.13328999999999</v>
      </c>
      <c r="O17" s="174">
        <f t="shared" ref="O17" si="28">M17/L17</f>
        <v>0.43141932874952765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15.75" thickBot="1">
      <c r="A18" s="161"/>
      <c r="B18" s="154"/>
      <c r="C18" s="62" t="s">
        <v>68</v>
      </c>
      <c r="D18" s="63">
        <f>261.79258</f>
        <v>261.79257999999999</v>
      </c>
      <c r="E18" s="62"/>
      <c r="F18" s="62">
        <f>D18+E18+H17</f>
        <v>413.35329000000002</v>
      </c>
      <c r="G18" s="97">
        <v>178.22</v>
      </c>
      <c r="H18" s="64">
        <f t="shared" si="22"/>
        <v>235.13329000000002</v>
      </c>
      <c r="I18" s="89">
        <f t="shared" si="23"/>
        <v>0.43115660214050794</v>
      </c>
      <c r="J18" s="152"/>
      <c r="K18" s="152"/>
      <c r="L18" s="152"/>
      <c r="M18" s="152"/>
      <c r="N18" s="153"/>
      <c r="O18" s="17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15" customFormat="1">
      <c r="A19" s="19"/>
      <c r="B19" s="28"/>
      <c r="C19" s="29"/>
      <c r="D19" s="81">
        <f>SUM(D9:D18)</f>
        <v>6980.4392799999996</v>
      </c>
      <c r="E19" s="29">
        <f>SUM(E9:E18)</f>
        <v>0</v>
      </c>
      <c r="F19" s="29">
        <f>D19+E19</f>
        <v>6980.4392799999996</v>
      </c>
      <c r="G19" s="29">
        <f>SUM(G9:G18)</f>
        <v>3900.2668399999993</v>
      </c>
      <c r="H19" s="29">
        <f>F19-G19</f>
        <v>3080.1724400000003</v>
      </c>
      <c r="I19" s="90">
        <f>G19/F19</f>
        <v>0.55874232029706872</v>
      </c>
      <c r="J19" s="29">
        <f>SUM(J9:J18)</f>
        <v>6980.4392800000005</v>
      </c>
      <c r="K19" s="29">
        <f t="shared" ref="K19" si="29">SUM(K9:K18)</f>
        <v>0</v>
      </c>
      <c r="L19" s="29">
        <f>J19+K19</f>
        <v>6980.4392800000005</v>
      </c>
      <c r="M19" s="29">
        <f>SUM(M9:M18)</f>
        <v>3900.2668399999998</v>
      </c>
      <c r="N19" s="29">
        <f>L19-M19</f>
        <v>3080.1724400000007</v>
      </c>
      <c r="O19" s="30">
        <f>M19/L19</f>
        <v>0.55874232029706872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15" customFormat="1">
      <c r="A20" s="19"/>
      <c r="B20" s="28"/>
      <c r="C20" s="29"/>
      <c r="D20" s="81">
        <f>D19+D28</f>
        <v>7426.0017799999996</v>
      </c>
      <c r="E20" s="29"/>
      <c r="F20" s="29"/>
      <c r="G20" s="29"/>
      <c r="H20" s="29"/>
      <c r="I20" s="30"/>
      <c r="J20" s="29"/>
      <c r="K20" s="29"/>
      <c r="L20" s="29"/>
      <c r="M20" s="29"/>
      <c r="N20" s="31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s="19" customFormat="1">
      <c r="B21" s="20"/>
      <c r="G21" s="82">
        <f>G9+G11+G13+G15+G17</f>
        <v>72.408839999999998</v>
      </c>
      <c r="N21" s="21"/>
      <c r="O21" s="22"/>
    </row>
    <row r="22" spans="1:41" s="19" customFormat="1">
      <c r="B22" s="20"/>
      <c r="G22" s="82">
        <f>G10+G12+G14+G16+G18</f>
        <v>3827.8579999999997</v>
      </c>
      <c r="N22" s="21"/>
      <c r="O22" s="22"/>
    </row>
    <row r="23" spans="1:41" s="19" customFormat="1">
      <c r="B23" s="20"/>
      <c r="N23" s="21"/>
      <c r="O23" s="22"/>
    </row>
    <row r="24" spans="1:41" s="19" customFormat="1">
      <c r="B24" s="150" t="s">
        <v>80</v>
      </c>
      <c r="C24" s="59" t="s">
        <v>67</v>
      </c>
      <c r="D24" s="60">
        <f>1.3625+25.8875</f>
        <v>27.25</v>
      </c>
      <c r="E24" s="59"/>
      <c r="F24" s="59">
        <f t="shared" ref="F24" si="30">D24+E24</f>
        <v>27.25</v>
      </c>
      <c r="G24" s="60"/>
      <c r="H24" s="61">
        <f t="shared" ref="H24:H27" si="31">F24-G24</f>
        <v>27.25</v>
      </c>
      <c r="I24" s="17">
        <f t="shared" ref="I24:I27" si="32">G24/F24</f>
        <v>0</v>
      </c>
      <c r="N24" s="21"/>
      <c r="O24" s="22"/>
    </row>
    <row r="25" spans="1:41" s="19" customFormat="1" ht="15.75" thickBot="1">
      <c r="B25" s="154"/>
      <c r="C25" s="62" t="s">
        <v>68</v>
      </c>
      <c r="D25" s="63">
        <f>2.3505+44.6595</f>
        <v>47.01</v>
      </c>
      <c r="E25" s="62"/>
      <c r="F25" s="62">
        <f>D25+E25+H24</f>
        <v>74.259999999999991</v>
      </c>
      <c r="G25" s="78"/>
      <c r="H25" s="64">
        <f t="shared" si="31"/>
        <v>74.259999999999991</v>
      </c>
      <c r="I25" s="18">
        <f t="shared" si="32"/>
        <v>0</v>
      </c>
      <c r="N25" s="21"/>
      <c r="O25" s="22"/>
    </row>
    <row r="26" spans="1:41" s="19" customFormat="1">
      <c r="B26" s="150" t="s">
        <v>81</v>
      </c>
      <c r="C26" s="59" t="s">
        <v>67</v>
      </c>
      <c r="D26" s="60">
        <f>1.365+54.5+54.5+25.8875</f>
        <v>136.2525</v>
      </c>
      <c r="E26" s="59"/>
      <c r="F26" s="59">
        <f t="shared" ref="F26" si="33">D26+E26</f>
        <v>136.2525</v>
      </c>
      <c r="G26" s="60"/>
      <c r="H26" s="61">
        <f t="shared" si="31"/>
        <v>136.2525</v>
      </c>
      <c r="I26" s="17">
        <f t="shared" si="32"/>
        <v>0</v>
      </c>
      <c r="N26" s="21"/>
      <c r="O26" s="22"/>
    </row>
    <row r="27" spans="1:41" s="19" customFormat="1" ht="15.75" thickBot="1">
      <c r="B27" s="154"/>
      <c r="C27" s="62" t="s">
        <v>68</v>
      </c>
      <c r="D27" s="63">
        <f>2.3505+94.02+94.02+44.6595</f>
        <v>235.04999999999998</v>
      </c>
      <c r="E27" s="62"/>
      <c r="F27" s="62">
        <f>D27+E27+H26</f>
        <v>371.30250000000001</v>
      </c>
      <c r="G27" s="78"/>
      <c r="H27" s="64">
        <f t="shared" si="31"/>
        <v>371.30250000000001</v>
      </c>
      <c r="I27" s="18">
        <f t="shared" si="32"/>
        <v>0</v>
      </c>
      <c r="N27" s="21"/>
      <c r="O27" s="22"/>
    </row>
    <row r="28" spans="1:41" s="19" customFormat="1">
      <c r="B28" s="20"/>
      <c r="D28" s="82">
        <f>SUM(D24:D27)</f>
        <v>445.5625</v>
      </c>
      <c r="N28" s="21"/>
      <c r="O28" s="22"/>
    </row>
    <row r="29" spans="1:41" s="19" customFormat="1">
      <c r="B29" s="20"/>
      <c r="N29" s="21"/>
      <c r="O29" s="22"/>
    </row>
    <row r="30" spans="1:41" s="19" customFormat="1">
      <c r="B30" s="20"/>
      <c r="N30" s="21"/>
      <c r="O30" s="22"/>
    </row>
    <row r="31" spans="1:41" s="19" customFormat="1">
      <c r="B31" s="20"/>
      <c r="N31" s="21"/>
      <c r="O31" s="22"/>
    </row>
    <row r="32" spans="1:41" s="19" customFormat="1">
      <c r="B32" s="20"/>
      <c r="N32" s="21"/>
      <c r="O32" s="22"/>
    </row>
    <row r="33" spans="2:15" s="19" customFormat="1">
      <c r="B33" s="20"/>
      <c r="N33" s="21"/>
      <c r="O33" s="22"/>
    </row>
    <row r="34" spans="2:15" s="19" customFormat="1">
      <c r="B34" s="20"/>
      <c r="N34" s="21"/>
      <c r="O34" s="22"/>
    </row>
    <row r="35" spans="2:15" s="19" customFormat="1">
      <c r="B35" s="20"/>
      <c r="N35" s="21"/>
      <c r="O35" s="22"/>
    </row>
    <row r="36" spans="2:15" s="19" customFormat="1">
      <c r="B36" s="20"/>
      <c r="N36" s="21"/>
      <c r="O36" s="22"/>
    </row>
    <row r="37" spans="2:15" s="19" customFormat="1">
      <c r="B37" s="20"/>
      <c r="N37" s="21"/>
      <c r="O37" s="22"/>
    </row>
    <row r="38" spans="2:15" s="19" customFormat="1">
      <c r="B38" s="20"/>
      <c r="N38" s="21"/>
      <c r="O38" s="22"/>
    </row>
    <row r="39" spans="2:15" s="19" customFormat="1">
      <c r="B39" s="20"/>
      <c r="N39" s="21"/>
      <c r="O39" s="22"/>
    </row>
    <row r="40" spans="2:15" s="19" customFormat="1">
      <c r="B40" s="20"/>
      <c r="N40" s="21"/>
      <c r="O40" s="22"/>
    </row>
    <row r="41" spans="2:15" s="19" customFormat="1">
      <c r="B41" s="20"/>
      <c r="N41" s="21"/>
      <c r="O41" s="22"/>
    </row>
    <row r="42" spans="2:15" s="19" customFormat="1">
      <c r="B42" s="20"/>
      <c r="N42" s="21"/>
      <c r="O42" s="22"/>
    </row>
    <row r="43" spans="2:15" s="19" customFormat="1">
      <c r="B43" s="20"/>
      <c r="N43" s="21"/>
      <c r="O43" s="22"/>
    </row>
    <row r="44" spans="2:15" s="19" customFormat="1">
      <c r="B44" s="20"/>
      <c r="N44" s="21"/>
      <c r="O44" s="22"/>
    </row>
    <row r="45" spans="2:15" s="19" customFormat="1">
      <c r="B45" s="20"/>
      <c r="N45" s="21"/>
      <c r="O45" s="22"/>
    </row>
    <row r="46" spans="2:15" s="19" customFormat="1">
      <c r="B46" s="20"/>
      <c r="N46" s="21"/>
      <c r="O46" s="22"/>
    </row>
    <row r="47" spans="2:15" s="19" customFormat="1">
      <c r="B47" s="20"/>
      <c r="N47" s="21"/>
      <c r="O47" s="22"/>
    </row>
    <row r="48" spans="2:15" s="19" customFormat="1">
      <c r="B48" s="20"/>
      <c r="N48" s="21"/>
      <c r="O48" s="22"/>
    </row>
    <row r="49" spans="2:15" s="19" customFormat="1">
      <c r="B49" s="20"/>
      <c r="N49" s="21"/>
      <c r="O49" s="22"/>
    </row>
    <row r="50" spans="2:15" s="19" customFormat="1">
      <c r="B50" s="20"/>
      <c r="N50" s="21"/>
      <c r="O50" s="22"/>
    </row>
    <row r="51" spans="2:15" s="19" customFormat="1">
      <c r="B51" s="20"/>
      <c r="N51" s="21"/>
      <c r="O51" s="22"/>
    </row>
    <row r="52" spans="2:15" s="19" customFormat="1">
      <c r="B52" s="20"/>
      <c r="N52" s="21"/>
      <c r="O52" s="22"/>
    </row>
    <row r="53" spans="2:15" s="19" customFormat="1">
      <c r="B53" s="20"/>
      <c r="N53" s="21"/>
      <c r="O53" s="22"/>
    </row>
    <row r="54" spans="2:15" s="19" customFormat="1">
      <c r="B54" s="20"/>
      <c r="N54" s="21"/>
      <c r="O54" s="22"/>
    </row>
    <row r="55" spans="2:15" s="19" customFormat="1">
      <c r="B55" s="20"/>
      <c r="N55" s="21"/>
      <c r="O55" s="22"/>
    </row>
    <row r="56" spans="2:15" s="19" customFormat="1">
      <c r="B56" s="20"/>
      <c r="N56" s="21"/>
      <c r="O56" s="22"/>
    </row>
    <row r="57" spans="2:15" s="19" customFormat="1">
      <c r="B57" s="20"/>
      <c r="N57" s="21"/>
      <c r="O57" s="22"/>
    </row>
    <row r="58" spans="2:15" s="19" customFormat="1">
      <c r="B58" s="20"/>
      <c r="N58" s="21"/>
      <c r="O58" s="22"/>
    </row>
    <row r="59" spans="2:15" s="19" customFormat="1">
      <c r="B59" s="20"/>
      <c r="N59" s="21"/>
      <c r="O59" s="22"/>
    </row>
    <row r="60" spans="2:15" s="19" customFormat="1">
      <c r="B60" s="20"/>
      <c r="N60" s="21"/>
      <c r="O60" s="22"/>
    </row>
    <row r="61" spans="2:15" s="19" customFormat="1">
      <c r="B61" s="20"/>
      <c r="N61" s="21"/>
      <c r="O61" s="22"/>
    </row>
    <row r="62" spans="2:15" s="19" customFormat="1">
      <c r="B62" s="20"/>
      <c r="N62" s="21"/>
      <c r="O62" s="22"/>
    </row>
    <row r="63" spans="2:15" s="19" customFormat="1">
      <c r="B63" s="20"/>
      <c r="N63" s="21"/>
      <c r="O63" s="22"/>
    </row>
    <row r="64" spans="2:15" s="19" customFormat="1">
      <c r="B64" s="20"/>
      <c r="N64" s="21"/>
      <c r="O64" s="22"/>
    </row>
    <row r="65" spans="2:15" s="19" customFormat="1">
      <c r="B65" s="20"/>
      <c r="N65" s="21"/>
      <c r="O65" s="22"/>
    </row>
    <row r="66" spans="2:15" s="19" customFormat="1">
      <c r="B66" s="20"/>
      <c r="N66" s="21"/>
      <c r="O66" s="22"/>
    </row>
    <row r="67" spans="2:15" s="19" customFormat="1">
      <c r="B67" s="20"/>
      <c r="N67" s="21"/>
      <c r="O67" s="22"/>
    </row>
    <row r="68" spans="2:15" s="19" customFormat="1">
      <c r="B68" s="20"/>
      <c r="N68" s="21"/>
      <c r="O68" s="22"/>
    </row>
    <row r="69" spans="2:15" s="19" customFormat="1">
      <c r="B69" s="20"/>
      <c r="N69" s="21"/>
      <c r="O69" s="22"/>
    </row>
    <row r="70" spans="2:15" s="19" customFormat="1">
      <c r="B70" s="20"/>
      <c r="N70" s="21"/>
      <c r="O70" s="22"/>
    </row>
    <row r="71" spans="2:15" s="19" customFormat="1">
      <c r="B71" s="20"/>
      <c r="N71" s="21"/>
      <c r="O71" s="22"/>
    </row>
    <row r="72" spans="2:15" s="19" customFormat="1">
      <c r="B72" s="20"/>
      <c r="N72" s="21"/>
      <c r="O72" s="22"/>
    </row>
    <row r="73" spans="2:15" s="19" customFormat="1">
      <c r="B73" s="20"/>
      <c r="N73" s="21"/>
      <c r="O73" s="22"/>
    </row>
    <row r="74" spans="2:15" s="19" customFormat="1">
      <c r="B74" s="20"/>
      <c r="N74" s="21"/>
      <c r="O74" s="22"/>
    </row>
    <row r="75" spans="2:15" s="19" customFormat="1">
      <c r="B75" s="20"/>
      <c r="N75" s="21"/>
      <c r="O75" s="22"/>
    </row>
    <row r="76" spans="2:15" s="19" customFormat="1">
      <c r="B76" s="20"/>
      <c r="N76" s="21"/>
      <c r="O76" s="22"/>
    </row>
    <row r="77" spans="2:15" s="19" customFormat="1">
      <c r="B77" s="20"/>
      <c r="N77" s="21"/>
      <c r="O77" s="22"/>
    </row>
    <row r="78" spans="2:15" s="19" customFormat="1">
      <c r="B78" s="20"/>
      <c r="N78" s="21"/>
      <c r="O78" s="22"/>
    </row>
    <row r="79" spans="2:15" s="19" customFormat="1">
      <c r="B79" s="20"/>
      <c r="N79" s="21"/>
      <c r="O79" s="22"/>
    </row>
    <row r="80" spans="2:15" s="19" customFormat="1">
      <c r="B80" s="20"/>
      <c r="N80" s="21"/>
      <c r="O80" s="22"/>
    </row>
    <row r="81" spans="2:15" s="19" customFormat="1">
      <c r="B81" s="20"/>
      <c r="N81" s="21"/>
      <c r="O81" s="22"/>
    </row>
    <row r="82" spans="2:15" s="19" customFormat="1">
      <c r="B82" s="20"/>
      <c r="N82" s="21"/>
      <c r="O82" s="22"/>
    </row>
    <row r="83" spans="2:15" s="19" customFormat="1">
      <c r="B83" s="20"/>
      <c r="N83" s="21"/>
      <c r="O83" s="22"/>
    </row>
    <row r="84" spans="2:15" s="19" customFormat="1">
      <c r="B84" s="20"/>
      <c r="N84" s="21"/>
      <c r="O84" s="22"/>
    </row>
    <row r="85" spans="2:15" s="19" customFormat="1">
      <c r="B85" s="20"/>
      <c r="N85" s="21"/>
      <c r="O85" s="22"/>
    </row>
    <row r="86" spans="2:15" s="19" customFormat="1">
      <c r="B86" s="20"/>
      <c r="N86" s="21"/>
      <c r="O86" s="22"/>
    </row>
    <row r="87" spans="2:15" s="19" customFormat="1">
      <c r="B87" s="20"/>
      <c r="N87" s="21"/>
      <c r="O87" s="22"/>
    </row>
    <row r="88" spans="2:15" s="19" customFormat="1">
      <c r="B88" s="20"/>
      <c r="N88" s="21"/>
      <c r="O88" s="22"/>
    </row>
    <row r="89" spans="2:15" s="19" customFormat="1">
      <c r="B89" s="20"/>
      <c r="N89" s="21"/>
      <c r="O89" s="22"/>
    </row>
    <row r="90" spans="2:15" s="19" customFormat="1">
      <c r="B90" s="20"/>
      <c r="N90" s="21"/>
      <c r="O90" s="22"/>
    </row>
    <row r="91" spans="2:15" s="19" customFormat="1">
      <c r="B91" s="20"/>
      <c r="N91" s="21"/>
      <c r="O91" s="22"/>
    </row>
    <row r="92" spans="2:15" s="19" customFormat="1">
      <c r="B92" s="20"/>
      <c r="N92" s="21"/>
      <c r="O92" s="22"/>
    </row>
    <row r="93" spans="2:15" s="19" customFormat="1">
      <c r="B93" s="20"/>
      <c r="N93" s="21"/>
      <c r="O93" s="22"/>
    </row>
    <row r="94" spans="2:15" s="19" customFormat="1">
      <c r="B94" s="20"/>
      <c r="N94" s="21"/>
      <c r="O94" s="22"/>
    </row>
    <row r="95" spans="2:15" s="19" customFormat="1">
      <c r="B95" s="20"/>
      <c r="N95" s="21"/>
      <c r="O95" s="22"/>
    </row>
    <row r="96" spans="2:15" s="19" customFormat="1">
      <c r="B96" s="20"/>
      <c r="N96" s="21"/>
      <c r="O96" s="22"/>
    </row>
    <row r="97" spans="2:15" s="19" customFormat="1">
      <c r="B97" s="20"/>
      <c r="N97" s="21"/>
      <c r="O97" s="22"/>
    </row>
    <row r="98" spans="2:15" s="19" customFormat="1">
      <c r="B98" s="20"/>
      <c r="N98" s="21"/>
      <c r="O98" s="22"/>
    </row>
    <row r="99" spans="2:15" s="19" customFormat="1">
      <c r="B99" s="20"/>
      <c r="N99" s="21"/>
      <c r="O99" s="22"/>
    </row>
    <row r="100" spans="2:15" s="19" customFormat="1">
      <c r="B100" s="20"/>
      <c r="N100" s="21"/>
      <c r="O100" s="22"/>
    </row>
    <row r="101" spans="2:15" s="19" customFormat="1">
      <c r="B101" s="20"/>
      <c r="N101" s="21"/>
      <c r="O101" s="22"/>
    </row>
    <row r="102" spans="2:15" s="19" customFormat="1">
      <c r="B102" s="20"/>
      <c r="N102" s="21"/>
      <c r="O102" s="22"/>
    </row>
    <row r="103" spans="2:15" s="19" customFormat="1">
      <c r="B103" s="20"/>
      <c r="N103" s="21"/>
      <c r="O103" s="22"/>
    </row>
    <row r="104" spans="2:15" s="19" customFormat="1">
      <c r="B104" s="20"/>
      <c r="N104" s="21"/>
      <c r="O104" s="22"/>
    </row>
    <row r="105" spans="2:15" s="19" customFormat="1">
      <c r="B105" s="20"/>
      <c r="N105" s="21"/>
      <c r="O105" s="22"/>
    </row>
    <row r="106" spans="2:15" s="19" customFormat="1">
      <c r="B106" s="20"/>
      <c r="N106" s="21"/>
      <c r="O106" s="22"/>
    </row>
    <row r="107" spans="2:15" s="19" customFormat="1">
      <c r="B107" s="20"/>
      <c r="N107" s="21"/>
      <c r="O107" s="22"/>
    </row>
    <row r="108" spans="2:15" s="19" customFormat="1">
      <c r="B108" s="20"/>
      <c r="N108" s="21"/>
      <c r="O108" s="22"/>
    </row>
    <row r="109" spans="2:15" s="19" customFormat="1">
      <c r="B109" s="20"/>
      <c r="N109" s="21"/>
      <c r="O109" s="22"/>
    </row>
    <row r="110" spans="2:15" s="19" customFormat="1">
      <c r="B110" s="20"/>
      <c r="N110" s="21"/>
      <c r="O110" s="22"/>
    </row>
    <row r="111" spans="2:15" s="19" customFormat="1">
      <c r="B111" s="20"/>
      <c r="N111" s="21"/>
      <c r="O111" s="22"/>
    </row>
    <row r="112" spans="2:15" s="19" customFormat="1">
      <c r="B112" s="20"/>
      <c r="N112" s="21"/>
      <c r="O112" s="22"/>
    </row>
    <row r="113" spans="2:15" s="19" customFormat="1">
      <c r="B113" s="20"/>
      <c r="N113" s="21"/>
      <c r="O113" s="22"/>
    </row>
    <row r="114" spans="2:15" s="19" customFormat="1">
      <c r="B114" s="20"/>
      <c r="N114" s="21"/>
      <c r="O114" s="22"/>
    </row>
    <row r="115" spans="2:15" s="19" customFormat="1">
      <c r="B115" s="20"/>
      <c r="N115" s="21"/>
      <c r="O115" s="22"/>
    </row>
    <row r="116" spans="2:15" s="19" customFormat="1">
      <c r="B116" s="20"/>
      <c r="N116" s="21"/>
      <c r="O116" s="22"/>
    </row>
    <row r="117" spans="2:15" s="19" customFormat="1">
      <c r="B117" s="20"/>
      <c r="N117" s="21"/>
      <c r="O117" s="22"/>
    </row>
    <row r="118" spans="2:15" s="19" customFormat="1">
      <c r="B118" s="20"/>
      <c r="N118" s="21"/>
      <c r="O118" s="22"/>
    </row>
    <row r="119" spans="2:15" s="19" customFormat="1">
      <c r="B119" s="20"/>
      <c r="N119" s="21"/>
      <c r="O119" s="22"/>
    </row>
    <row r="120" spans="2:15" s="19" customFormat="1">
      <c r="B120" s="20"/>
      <c r="N120" s="21"/>
      <c r="O120" s="22"/>
    </row>
    <row r="121" spans="2:15" s="19" customFormat="1">
      <c r="B121" s="20"/>
      <c r="N121" s="21"/>
      <c r="O121" s="22"/>
    </row>
    <row r="122" spans="2:15" s="19" customFormat="1">
      <c r="B122" s="20"/>
      <c r="N122" s="21"/>
      <c r="O122" s="22"/>
    </row>
    <row r="123" spans="2:15" s="19" customFormat="1">
      <c r="B123" s="20"/>
      <c r="N123" s="21"/>
      <c r="O123" s="22"/>
    </row>
    <row r="124" spans="2:15" s="19" customFormat="1">
      <c r="B124" s="20"/>
      <c r="N124" s="21"/>
      <c r="O124" s="22"/>
    </row>
    <row r="125" spans="2:15" s="19" customFormat="1">
      <c r="B125" s="20"/>
      <c r="N125" s="21"/>
      <c r="O125" s="22"/>
    </row>
    <row r="126" spans="2:15" s="19" customFormat="1">
      <c r="B126" s="20"/>
      <c r="N126" s="21"/>
      <c r="O126" s="22"/>
    </row>
    <row r="127" spans="2:15" s="19" customFormat="1">
      <c r="B127" s="20"/>
      <c r="N127" s="21"/>
      <c r="O127" s="22"/>
    </row>
    <row r="128" spans="2:15" s="19" customFormat="1">
      <c r="B128" s="20"/>
      <c r="N128" s="21"/>
      <c r="O128" s="22"/>
    </row>
    <row r="129" spans="2:15" s="19" customFormat="1">
      <c r="B129" s="20"/>
      <c r="N129" s="21"/>
      <c r="O129" s="22"/>
    </row>
    <row r="130" spans="2:15" s="19" customFormat="1">
      <c r="B130" s="20"/>
      <c r="N130" s="21"/>
      <c r="O130" s="22"/>
    </row>
    <row r="131" spans="2:15" s="19" customFormat="1">
      <c r="B131" s="20"/>
      <c r="N131" s="21"/>
      <c r="O131" s="22"/>
    </row>
    <row r="132" spans="2:15" s="19" customFormat="1">
      <c r="B132" s="20"/>
      <c r="N132" s="21"/>
      <c r="O132" s="22"/>
    </row>
    <row r="133" spans="2:15" s="19" customFormat="1">
      <c r="B133" s="20"/>
      <c r="N133" s="21"/>
      <c r="O133" s="22"/>
    </row>
    <row r="134" spans="2:15" s="19" customFormat="1">
      <c r="B134" s="20"/>
      <c r="N134" s="21"/>
      <c r="O134" s="22"/>
    </row>
    <row r="135" spans="2:15" s="19" customFormat="1">
      <c r="B135" s="20"/>
      <c r="N135" s="21"/>
      <c r="O135" s="22"/>
    </row>
    <row r="136" spans="2:15" s="19" customFormat="1">
      <c r="B136" s="20"/>
      <c r="N136" s="21"/>
      <c r="O136" s="22"/>
    </row>
    <row r="137" spans="2:15" s="19" customFormat="1">
      <c r="B137" s="20"/>
      <c r="N137" s="21"/>
      <c r="O137" s="22"/>
    </row>
    <row r="138" spans="2:15" s="19" customFormat="1">
      <c r="B138" s="20"/>
      <c r="N138" s="21"/>
      <c r="O138" s="22"/>
    </row>
    <row r="139" spans="2:15" s="19" customFormat="1">
      <c r="B139" s="20"/>
      <c r="N139" s="21"/>
      <c r="O139" s="22"/>
    </row>
    <row r="140" spans="2:15" s="19" customFormat="1">
      <c r="B140" s="20"/>
      <c r="N140" s="21"/>
      <c r="O140" s="22"/>
    </row>
    <row r="141" spans="2:15" s="19" customFormat="1">
      <c r="B141" s="20"/>
      <c r="N141" s="21"/>
      <c r="O141" s="22"/>
    </row>
    <row r="142" spans="2:15" s="19" customFormat="1">
      <c r="B142" s="20"/>
      <c r="N142" s="21"/>
      <c r="O142" s="22"/>
    </row>
    <row r="143" spans="2:15" s="19" customFormat="1">
      <c r="B143" s="20"/>
      <c r="N143" s="21"/>
      <c r="O143" s="22"/>
    </row>
    <row r="144" spans="2:15" s="19" customFormat="1">
      <c r="B144" s="20"/>
      <c r="N144" s="21"/>
      <c r="O144" s="22"/>
    </row>
    <row r="145" spans="2:15" s="19" customFormat="1">
      <c r="B145" s="20"/>
      <c r="N145" s="21"/>
      <c r="O145" s="22"/>
    </row>
    <row r="146" spans="2:15" s="19" customFormat="1">
      <c r="B146" s="20"/>
      <c r="N146" s="21"/>
      <c r="O146" s="22"/>
    </row>
    <row r="147" spans="2:15" s="19" customFormat="1">
      <c r="B147" s="20"/>
      <c r="N147" s="21"/>
      <c r="O147" s="22"/>
    </row>
    <row r="148" spans="2:15" s="19" customFormat="1">
      <c r="B148" s="20"/>
      <c r="N148" s="21"/>
      <c r="O148" s="22"/>
    </row>
    <row r="149" spans="2:15" s="19" customFormat="1">
      <c r="B149" s="20"/>
      <c r="N149" s="21"/>
      <c r="O149" s="22"/>
    </row>
    <row r="150" spans="2:15" s="19" customFormat="1">
      <c r="B150" s="20"/>
      <c r="N150" s="21"/>
      <c r="O150" s="22"/>
    </row>
    <row r="151" spans="2:15" s="19" customFormat="1">
      <c r="B151" s="20"/>
      <c r="N151" s="21"/>
      <c r="O151" s="22"/>
    </row>
    <row r="152" spans="2:15" s="19" customFormat="1">
      <c r="B152" s="20"/>
      <c r="N152" s="21"/>
      <c r="O152" s="22"/>
    </row>
    <row r="153" spans="2:15" s="19" customFormat="1">
      <c r="B153" s="20"/>
      <c r="N153" s="21"/>
      <c r="O153" s="22"/>
    </row>
    <row r="154" spans="2:15" s="19" customFormat="1">
      <c r="B154" s="20"/>
      <c r="N154" s="21"/>
      <c r="O154" s="22"/>
    </row>
    <row r="155" spans="2:15" s="19" customFormat="1">
      <c r="B155" s="20"/>
      <c r="N155" s="21"/>
      <c r="O155" s="22"/>
    </row>
    <row r="156" spans="2:15" s="19" customFormat="1">
      <c r="B156" s="20"/>
      <c r="N156" s="21"/>
      <c r="O156" s="22"/>
    </row>
    <row r="157" spans="2:15" s="19" customFormat="1">
      <c r="B157" s="20"/>
      <c r="N157" s="21"/>
      <c r="O157" s="22"/>
    </row>
    <row r="158" spans="2:15" s="19" customFormat="1">
      <c r="B158" s="20"/>
      <c r="N158" s="21"/>
      <c r="O158" s="22"/>
    </row>
    <row r="159" spans="2:15" s="19" customFormat="1">
      <c r="B159" s="20"/>
      <c r="N159" s="21"/>
      <c r="O159" s="22"/>
    </row>
    <row r="160" spans="2:15" s="19" customFormat="1">
      <c r="B160" s="20"/>
      <c r="N160" s="21"/>
      <c r="O160" s="22"/>
    </row>
    <row r="161" spans="2:15" s="19" customFormat="1">
      <c r="B161" s="20"/>
      <c r="N161" s="21"/>
      <c r="O161" s="22"/>
    </row>
    <row r="162" spans="2:15" s="19" customFormat="1">
      <c r="B162" s="20"/>
      <c r="N162" s="21"/>
      <c r="O162" s="22"/>
    </row>
    <row r="163" spans="2:15" s="19" customFormat="1">
      <c r="B163" s="20"/>
      <c r="N163" s="21"/>
      <c r="O163" s="22"/>
    </row>
    <row r="164" spans="2:15" s="19" customFormat="1">
      <c r="B164" s="20"/>
      <c r="N164" s="21"/>
      <c r="O164" s="22"/>
    </row>
    <row r="165" spans="2:15" s="19" customFormat="1">
      <c r="B165" s="20"/>
      <c r="N165" s="21"/>
      <c r="O165" s="22"/>
    </row>
    <row r="166" spans="2:15" s="19" customFormat="1">
      <c r="B166" s="20"/>
      <c r="N166" s="21"/>
      <c r="O166" s="22"/>
    </row>
    <row r="167" spans="2:15" s="19" customFormat="1">
      <c r="B167" s="20"/>
      <c r="N167" s="21"/>
      <c r="O167" s="22"/>
    </row>
    <row r="168" spans="2:15" s="19" customFormat="1">
      <c r="B168" s="20"/>
      <c r="N168" s="21"/>
      <c r="O168" s="22"/>
    </row>
    <row r="169" spans="2:15" s="19" customFormat="1">
      <c r="B169" s="20"/>
      <c r="N169" s="21"/>
      <c r="O169" s="22"/>
    </row>
    <row r="170" spans="2:15" s="19" customFormat="1">
      <c r="B170" s="20"/>
      <c r="N170" s="21"/>
      <c r="O170" s="22"/>
    </row>
    <row r="171" spans="2:15" s="19" customFormat="1">
      <c r="B171" s="20"/>
      <c r="N171" s="21"/>
      <c r="O171" s="22"/>
    </row>
    <row r="172" spans="2:15" s="19" customFormat="1">
      <c r="B172" s="20"/>
      <c r="N172" s="21"/>
      <c r="O172" s="22"/>
    </row>
    <row r="173" spans="2:15" s="19" customFormat="1">
      <c r="B173" s="20"/>
      <c r="N173" s="21"/>
      <c r="O173" s="22"/>
    </row>
    <row r="174" spans="2:15" s="19" customFormat="1">
      <c r="B174" s="20"/>
      <c r="N174" s="21"/>
      <c r="O174" s="22"/>
    </row>
    <row r="175" spans="2:15" s="19" customFormat="1">
      <c r="B175" s="20"/>
      <c r="N175" s="21"/>
      <c r="O175" s="22"/>
    </row>
    <row r="176" spans="2:15" s="19" customFormat="1">
      <c r="B176" s="20"/>
      <c r="N176" s="21"/>
      <c r="O176" s="22"/>
    </row>
    <row r="177" spans="2:15" s="19" customFormat="1">
      <c r="B177" s="20"/>
      <c r="N177" s="21"/>
      <c r="O177" s="22"/>
    </row>
    <row r="178" spans="2:15" s="19" customFormat="1">
      <c r="B178" s="20"/>
      <c r="N178" s="21"/>
      <c r="O178" s="22"/>
    </row>
    <row r="179" spans="2:15" s="19" customFormat="1">
      <c r="B179" s="20"/>
      <c r="N179" s="21"/>
      <c r="O179" s="22"/>
    </row>
    <row r="180" spans="2:15" s="19" customFormat="1">
      <c r="B180" s="20"/>
      <c r="N180" s="21"/>
      <c r="O180" s="22"/>
    </row>
    <row r="181" spans="2:15" s="19" customFormat="1">
      <c r="B181" s="20"/>
      <c r="N181" s="21"/>
      <c r="O181" s="22"/>
    </row>
    <row r="182" spans="2:15" s="19" customFormat="1">
      <c r="B182" s="20"/>
      <c r="N182" s="21"/>
      <c r="O182" s="22"/>
    </row>
    <row r="183" spans="2:15" s="19" customFormat="1">
      <c r="B183" s="20"/>
      <c r="N183" s="21"/>
      <c r="O183" s="22"/>
    </row>
    <row r="184" spans="2:15" s="19" customFormat="1">
      <c r="B184" s="20"/>
      <c r="N184" s="21"/>
      <c r="O184" s="22"/>
    </row>
    <row r="185" spans="2:15" s="19" customFormat="1">
      <c r="B185" s="20"/>
      <c r="N185" s="21"/>
      <c r="O185" s="22"/>
    </row>
    <row r="186" spans="2:15" s="19" customFormat="1">
      <c r="B186" s="20"/>
      <c r="N186" s="21"/>
      <c r="O186" s="22"/>
    </row>
    <row r="187" spans="2:15" s="19" customFormat="1">
      <c r="B187" s="20"/>
      <c r="N187" s="21"/>
      <c r="O187" s="22"/>
    </row>
    <row r="188" spans="2:15" s="19" customFormat="1">
      <c r="B188" s="20"/>
      <c r="N188" s="21"/>
      <c r="O188" s="22"/>
    </row>
    <row r="189" spans="2:15" s="19" customFormat="1">
      <c r="B189" s="20"/>
      <c r="N189" s="21"/>
      <c r="O189" s="22"/>
    </row>
    <row r="190" spans="2:15" s="19" customFormat="1">
      <c r="B190" s="20"/>
      <c r="N190" s="21"/>
      <c r="O190" s="22"/>
    </row>
    <row r="191" spans="2:15" s="19" customFormat="1">
      <c r="B191" s="20"/>
      <c r="N191" s="21"/>
      <c r="O191" s="22"/>
    </row>
    <row r="192" spans="2:15" s="19" customFormat="1">
      <c r="B192" s="20"/>
      <c r="N192" s="21"/>
      <c r="O192" s="22"/>
    </row>
    <row r="193" spans="2:15" s="19" customFormat="1">
      <c r="B193" s="20"/>
      <c r="N193" s="21"/>
      <c r="O193" s="22"/>
    </row>
    <row r="194" spans="2:15" s="19" customFormat="1">
      <c r="B194" s="20"/>
      <c r="N194" s="21"/>
      <c r="O194" s="22"/>
    </row>
    <row r="195" spans="2:15" s="19" customFormat="1">
      <c r="B195" s="20"/>
      <c r="N195" s="21"/>
      <c r="O195" s="22"/>
    </row>
    <row r="196" spans="2:15" s="19" customFormat="1">
      <c r="B196" s="20"/>
      <c r="N196" s="21"/>
      <c r="O196" s="22"/>
    </row>
    <row r="197" spans="2:15" s="19" customFormat="1">
      <c r="B197" s="20"/>
      <c r="N197" s="21"/>
      <c r="O197" s="22"/>
    </row>
    <row r="198" spans="2:15" s="19" customFormat="1">
      <c r="B198" s="20"/>
      <c r="N198" s="21"/>
      <c r="O198" s="22"/>
    </row>
    <row r="199" spans="2:15" s="19" customFormat="1">
      <c r="B199" s="20"/>
      <c r="N199" s="21"/>
      <c r="O199" s="22"/>
    </row>
    <row r="200" spans="2:15" s="19" customFormat="1">
      <c r="B200" s="20"/>
      <c r="N200" s="21"/>
      <c r="O200" s="22"/>
    </row>
    <row r="201" spans="2:15" s="19" customFormat="1">
      <c r="B201" s="20"/>
      <c r="N201" s="21"/>
      <c r="O201" s="22"/>
    </row>
    <row r="202" spans="2:15" s="19" customFormat="1">
      <c r="B202" s="20"/>
      <c r="N202" s="21"/>
      <c r="O202" s="22"/>
    </row>
    <row r="203" spans="2:15" s="19" customFormat="1">
      <c r="B203" s="20"/>
      <c r="N203" s="21"/>
      <c r="O203" s="22"/>
    </row>
    <row r="204" spans="2:15" s="19" customFormat="1">
      <c r="B204" s="20"/>
      <c r="N204" s="21"/>
      <c r="O204" s="22"/>
    </row>
    <row r="205" spans="2:15" s="19" customFormat="1">
      <c r="B205" s="20"/>
      <c r="N205" s="21"/>
      <c r="O205" s="22"/>
    </row>
    <row r="206" spans="2:15" s="19" customFormat="1">
      <c r="B206" s="20"/>
      <c r="N206" s="21"/>
      <c r="O206" s="22"/>
    </row>
  </sheetData>
  <mergeCells count="66">
    <mergeCell ref="B24:B25"/>
    <mergeCell ref="B26:B27"/>
    <mergeCell ref="J7:O7"/>
    <mergeCell ref="D7:F7"/>
    <mergeCell ref="G7:I7"/>
    <mergeCell ref="J13:J14"/>
    <mergeCell ref="K13:K14"/>
    <mergeCell ref="L13:L14"/>
    <mergeCell ref="O17:O18"/>
    <mergeCell ref="B11:B12"/>
    <mergeCell ref="J11:J12"/>
    <mergeCell ref="K11:K12"/>
    <mergeCell ref="J15:J16"/>
    <mergeCell ref="M15:M16"/>
    <mergeCell ref="N15:N16"/>
    <mergeCell ref="O15:O16"/>
    <mergeCell ref="A3:O4"/>
    <mergeCell ref="M9:M10"/>
    <mergeCell ref="N9:N10"/>
    <mergeCell ref="O9:O10"/>
    <mergeCell ref="A9:A18"/>
    <mergeCell ref="B9:B10"/>
    <mergeCell ref="J9:J10"/>
    <mergeCell ref="K9:K10"/>
    <mergeCell ref="L9:L10"/>
    <mergeCell ref="O11:O12"/>
    <mergeCell ref="M13:M14"/>
    <mergeCell ref="N13:N14"/>
    <mergeCell ref="O13:O14"/>
    <mergeCell ref="A5:O5"/>
    <mergeCell ref="L11:L12"/>
    <mergeCell ref="B13:B14"/>
    <mergeCell ref="B15:B16"/>
    <mergeCell ref="M17:M18"/>
    <mergeCell ref="N17:N18"/>
    <mergeCell ref="B17:B18"/>
    <mergeCell ref="J17:J18"/>
    <mergeCell ref="K17:K18"/>
    <mergeCell ref="L17:L18"/>
    <mergeCell ref="K15:K16"/>
    <mergeCell ref="L15:L16"/>
    <mergeCell ref="M11:M12"/>
    <mergeCell ref="N11:N12"/>
    <mergeCell ref="AF9:AF10"/>
    <mergeCell ref="V11:V12"/>
    <mergeCell ref="W11:W12"/>
    <mergeCell ref="X11:X12"/>
    <mergeCell ref="V9:V10"/>
    <mergeCell ref="W9:W10"/>
    <mergeCell ref="X9:X10"/>
    <mergeCell ref="Y9:AB9"/>
    <mergeCell ref="AC9:AC10"/>
    <mergeCell ref="AD9:AD10"/>
    <mergeCell ref="AE9:AE10"/>
    <mergeCell ref="AL9:AL10"/>
    <mergeCell ref="AG11:AG12"/>
    <mergeCell ref="AH11:AH12"/>
    <mergeCell ref="AI11:AI12"/>
    <mergeCell ref="AJ11:AJ12"/>
    <mergeCell ref="AK11:AK12"/>
    <mergeCell ref="AL11:AL12"/>
    <mergeCell ref="AG9:AG10"/>
    <mergeCell ref="AH9:AH10"/>
    <mergeCell ref="AI9:AI10"/>
    <mergeCell ref="AJ9:AJ10"/>
    <mergeCell ref="AK9:AK10"/>
  </mergeCells>
  <conditionalFormatting sqref="AE11:AE12">
    <cfRule type="dataBar" priority="31">
      <dataBar>
        <cfvo type="min"/>
        <cfvo type="max"/>
        <color rgb="FFFFB628"/>
      </dataBar>
    </cfRule>
  </conditionalFormatting>
  <conditionalFormatting sqref="AE9:AE12">
    <cfRule type="dataBar" priority="30">
      <dataBar>
        <cfvo type="min"/>
        <cfvo type="max"/>
        <color rgb="FFFFB628"/>
      </dataBar>
    </cfRule>
  </conditionalFormatting>
  <conditionalFormatting sqref="N6:N1048576">
    <cfRule type="cellIs" dxfId="4" priority="8" operator="lessThan">
      <formula>0</formula>
    </cfRule>
  </conditionalFormatting>
  <conditionalFormatting sqref="I9:I20 O19">
    <cfRule type="dataBar" priority="195">
      <dataBar>
        <cfvo type="min"/>
        <cfvo type="max"/>
        <color rgb="FF63C384"/>
      </dataBar>
    </cfRule>
  </conditionalFormatting>
  <conditionalFormatting sqref="O9:O20">
    <cfRule type="dataBar" priority="197">
      <dataBar>
        <cfvo type="min"/>
        <cfvo type="max"/>
        <color rgb="FF63C384"/>
      </dataBar>
    </cfRule>
  </conditionalFormatting>
  <conditionalFormatting sqref="AL9:AL10">
    <cfRule type="dataBar" priority="7">
      <dataBar>
        <cfvo type="min"/>
        <cfvo type="max"/>
        <color rgb="FFFFB628"/>
      </dataBar>
    </cfRule>
  </conditionalFormatting>
  <conditionalFormatting sqref="H9:H18">
    <cfRule type="cellIs" dxfId="3" priority="6" operator="lessThan">
      <formula>0</formula>
    </cfRule>
  </conditionalFormatting>
  <conditionalFormatting sqref="N9:N18">
    <cfRule type="cellIs" dxfId="2" priority="5" operator="lessThan">
      <formula>0</formula>
    </cfRule>
  </conditionalFormatting>
  <conditionalFormatting sqref="I24:I25">
    <cfRule type="dataBar" priority="4">
      <dataBar>
        <cfvo type="min"/>
        <cfvo type="max"/>
        <color rgb="FF63C384"/>
      </dataBar>
    </cfRule>
  </conditionalFormatting>
  <conditionalFormatting sqref="H24:H25">
    <cfRule type="cellIs" dxfId="1" priority="3" operator="lessThan">
      <formula>0</formula>
    </cfRule>
  </conditionalFormatting>
  <conditionalFormatting sqref="I26:I27">
    <cfRule type="dataBar" priority="2">
      <dataBar>
        <cfvo type="min"/>
        <cfvo type="max"/>
        <color rgb="FF63C384"/>
      </dataBar>
    </cfRule>
  </conditionalFormatting>
  <conditionalFormatting sqref="H26:H2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C1" zoomScale="90" zoomScaleNormal="90" workbookViewId="0">
      <selection activeCell="L23" sqref="L23"/>
    </sheetView>
  </sheetViews>
  <sheetFormatPr baseColWidth="10" defaultRowHeight="15"/>
  <cols>
    <col min="1" max="1" width="50.28515625" customWidth="1"/>
    <col min="2" max="2" width="24.140625" bestFit="1" customWidth="1"/>
    <col min="3" max="3" width="15.28515625" bestFit="1" customWidth="1"/>
    <col min="4" max="4" width="17.140625" customWidth="1"/>
    <col min="5" max="5" width="19.140625" customWidth="1"/>
    <col min="15" max="15" width="15.5703125" customWidth="1"/>
  </cols>
  <sheetData>
    <row r="1" spans="1:17" s="35" customFormat="1">
      <c r="A1" s="32" t="s">
        <v>37</v>
      </c>
      <c r="B1" s="32" t="s">
        <v>38</v>
      </c>
      <c r="C1" s="32" t="s">
        <v>39</v>
      </c>
      <c r="D1" s="32" t="s">
        <v>40</v>
      </c>
      <c r="E1" s="32" t="s">
        <v>41</v>
      </c>
      <c r="F1" s="32" t="s">
        <v>42</v>
      </c>
      <c r="G1" s="32" t="s">
        <v>43</v>
      </c>
      <c r="H1" s="32" t="s">
        <v>44</v>
      </c>
      <c r="I1" s="32" t="s">
        <v>45</v>
      </c>
      <c r="J1" s="32" t="s">
        <v>46</v>
      </c>
      <c r="K1" s="32" t="s">
        <v>82</v>
      </c>
      <c r="L1" s="32" t="s">
        <v>47</v>
      </c>
      <c r="M1" s="33" t="s">
        <v>48</v>
      </c>
      <c r="N1" s="32" t="s">
        <v>49</v>
      </c>
      <c r="O1" s="34" t="s">
        <v>50</v>
      </c>
      <c r="P1" s="34" t="s">
        <v>78</v>
      </c>
      <c r="Q1" s="34" t="s">
        <v>79</v>
      </c>
    </row>
    <row r="2" spans="1:17" s="35" customFormat="1" ht="15.75" customHeight="1">
      <c r="A2" s="36" t="s">
        <v>54</v>
      </c>
      <c r="B2" s="37" t="s">
        <v>55</v>
      </c>
      <c r="C2" s="38" t="s">
        <v>56</v>
      </c>
      <c r="D2" s="39" t="s">
        <v>51</v>
      </c>
      <c r="E2" t="s">
        <v>57</v>
      </c>
      <c r="F2" s="37" t="s">
        <v>52</v>
      </c>
      <c r="G2" s="37" t="s">
        <v>53</v>
      </c>
      <c r="H2" s="40">
        <f>'Merluza tres aletas Industrial'!D9</f>
        <v>2016.48856</v>
      </c>
      <c r="I2" s="40">
        <f>'Merluza tres aletas Industrial'!E9</f>
        <v>0</v>
      </c>
      <c r="J2" s="40">
        <f>'Merluza tres aletas Industrial'!F9</f>
        <v>2016.48856</v>
      </c>
      <c r="K2" s="40">
        <f>'Merluza tres aletas Industrial'!G9</f>
        <v>71.417000000000002</v>
      </c>
      <c r="L2" s="40">
        <f>'Merluza tres aletas Industrial'!H9</f>
        <v>1945.0715600000001</v>
      </c>
      <c r="M2" s="91">
        <f>'Merluza tres aletas Industrial'!I9</f>
        <v>3.5416516322810183E-2</v>
      </c>
      <c r="N2" s="42" t="s">
        <v>65</v>
      </c>
      <c r="O2" s="41">
        <f>'Merluza tres aletas Industrial'!$A$5</f>
        <v>44196</v>
      </c>
      <c r="P2" s="79">
        <v>2020</v>
      </c>
    </row>
    <row r="3" spans="1:17">
      <c r="A3" s="36" t="s">
        <v>54</v>
      </c>
      <c r="B3" s="37" t="s">
        <v>55</v>
      </c>
      <c r="C3" s="38" t="s">
        <v>56</v>
      </c>
      <c r="D3" s="39" t="s">
        <v>51</v>
      </c>
      <c r="E3" t="s">
        <v>57</v>
      </c>
      <c r="F3" s="37" t="s">
        <v>69</v>
      </c>
      <c r="G3" t="s">
        <v>62</v>
      </c>
      <c r="H3" s="40">
        <f>'Merluza tres aletas Industrial'!D10</f>
        <v>3478.7202600000001</v>
      </c>
      <c r="I3" s="40">
        <f>'Merluza tres aletas Industrial'!E10</f>
        <v>0</v>
      </c>
      <c r="J3" s="40">
        <f>'Merluza tres aletas Industrial'!F10</f>
        <v>5423.7918200000004</v>
      </c>
      <c r="K3" s="40">
        <f>'Merluza tres aletas Industrial'!G10</f>
        <v>3647.6849999999999</v>
      </c>
      <c r="L3" s="40">
        <f>'Merluza tres aletas Industrial'!H10</f>
        <v>1776.1068200000004</v>
      </c>
      <c r="M3" s="91">
        <f>'Merluza tres aletas Industrial'!I10</f>
        <v>0.67253410917235379</v>
      </c>
      <c r="N3" s="42" t="s">
        <v>65</v>
      </c>
      <c r="O3" s="41">
        <f>'Merluza tres aletas Industrial'!$A$5</f>
        <v>44196</v>
      </c>
      <c r="P3" s="79">
        <v>2020</v>
      </c>
    </row>
    <row r="4" spans="1:17">
      <c r="A4" s="36" t="s">
        <v>54</v>
      </c>
      <c r="B4" s="37" t="s">
        <v>55</v>
      </c>
      <c r="C4" s="38" t="s">
        <v>56</v>
      </c>
      <c r="D4" s="39" t="s">
        <v>51</v>
      </c>
      <c r="E4" t="s">
        <v>57</v>
      </c>
      <c r="F4" s="37" t="s">
        <v>52</v>
      </c>
      <c r="G4" t="s">
        <v>62</v>
      </c>
      <c r="H4" s="40">
        <f>'Merluza tres aletas Industrial'!J9</f>
        <v>5495.2088199999998</v>
      </c>
      <c r="I4" s="40">
        <f>'Merluza tres aletas Industrial'!K9</f>
        <v>0</v>
      </c>
      <c r="J4" s="40">
        <f>'Merluza tres aletas Industrial'!L9</f>
        <v>5495.2088199999998</v>
      </c>
      <c r="K4" s="40">
        <f>'Merluza tres aletas Industrial'!M9</f>
        <v>3719.1019999999999</v>
      </c>
      <c r="L4" s="40">
        <f>'Merluza tres aletas Industrial'!N9</f>
        <v>1776.10682</v>
      </c>
      <c r="M4" s="91">
        <f>'Merluza tres aletas Industrial'!O9</f>
        <v>0.67678993134240895</v>
      </c>
      <c r="N4" s="42" t="s">
        <v>65</v>
      </c>
      <c r="O4" s="41">
        <f>'Merluza tres aletas Industrial'!$A$5</f>
        <v>44196</v>
      </c>
      <c r="P4" s="79">
        <v>2020</v>
      </c>
    </row>
    <row r="5" spans="1:17">
      <c r="A5" s="36" t="s">
        <v>54</v>
      </c>
      <c r="B5" s="37" t="s">
        <v>55</v>
      </c>
      <c r="C5" s="38" t="s">
        <v>56</v>
      </c>
      <c r="D5" s="39" t="s">
        <v>51</v>
      </c>
      <c r="E5" s="38" t="s">
        <v>58</v>
      </c>
      <c r="F5" s="37" t="s">
        <v>52</v>
      </c>
      <c r="G5" s="37" t="s">
        <v>53</v>
      </c>
      <c r="H5" s="40">
        <f>'Merluza tres aletas Industrial'!D11</f>
        <v>172.34888999999998</v>
      </c>
      <c r="I5" s="40">
        <f>'Merluza tres aletas Industrial'!E11</f>
        <v>0</v>
      </c>
      <c r="J5" s="40">
        <f>'Merluza tres aletas Industrial'!F11</f>
        <v>172.34888999999998</v>
      </c>
      <c r="K5" s="40">
        <f>'Merluza tres aletas Industrial'!G11</f>
        <v>0.78983999999999999</v>
      </c>
      <c r="L5" s="40">
        <f>'Merluza tres aletas Industrial'!H11</f>
        <v>171.55904999999998</v>
      </c>
      <c r="M5" s="91">
        <f>'Merluza tres aletas Industrial'!I11</f>
        <v>4.5827971389894072E-3</v>
      </c>
      <c r="N5" s="42" t="s">
        <v>65</v>
      </c>
      <c r="O5" s="41">
        <f>'Merluza tres aletas Industrial'!$A$5</f>
        <v>44196</v>
      </c>
      <c r="P5" s="79">
        <v>2020</v>
      </c>
    </row>
    <row r="6" spans="1:17">
      <c r="A6" s="36" t="s">
        <v>54</v>
      </c>
      <c r="B6" s="37" t="s">
        <v>55</v>
      </c>
      <c r="C6" s="38" t="s">
        <v>56</v>
      </c>
      <c r="D6" s="39" t="s">
        <v>51</v>
      </c>
      <c r="E6" s="38" t="s">
        <v>58</v>
      </c>
      <c r="F6" s="37" t="s">
        <v>69</v>
      </c>
      <c r="G6" t="s">
        <v>62</v>
      </c>
      <c r="H6" s="40">
        <f>'Merluza tres aletas Industrial'!D12</f>
        <v>297.32556</v>
      </c>
      <c r="I6" s="40">
        <f>'Merluza tres aletas Industrial'!E12</f>
        <v>0</v>
      </c>
      <c r="J6" s="40">
        <f>'Merluza tres aletas Industrial'!F12</f>
        <v>468.88460999999995</v>
      </c>
      <c r="K6" s="40">
        <f>'Merluza tres aletas Industrial'!G12</f>
        <v>1.911</v>
      </c>
      <c r="L6" s="40">
        <f>'Merluza tres aletas Industrial'!H12</f>
        <v>466.97360999999995</v>
      </c>
      <c r="M6" s="91">
        <f>'Merluza tres aletas Industrial'!I12</f>
        <v>4.0756296095962718E-3</v>
      </c>
      <c r="N6" s="42" t="s">
        <v>65</v>
      </c>
      <c r="O6" s="41">
        <f>'Merluza tres aletas Industrial'!$A$5</f>
        <v>44196</v>
      </c>
      <c r="P6" s="79">
        <v>2020</v>
      </c>
    </row>
    <row r="7" spans="1:17">
      <c r="A7" s="36" t="s">
        <v>54</v>
      </c>
      <c r="B7" s="37" t="s">
        <v>55</v>
      </c>
      <c r="C7" s="38" t="s">
        <v>56</v>
      </c>
      <c r="D7" s="39" t="s">
        <v>51</v>
      </c>
      <c r="E7" s="38" t="s">
        <v>58</v>
      </c>
      <c r="F7" s="37" t="s">
        <v>52</v>
      </c>
      <c r="G7" t="s">
        <v>62</v>
      </c>
      <c r="H7" s="40">
        <f>'Merluza tres aletas Industrial'!J11</f>
        <v>469.67444999999998</v>
      </c>
      <c r="I7" s="40">
        <f>'Merluza tres aletas Industrial'!K11</f>
        <v>0</v>
      </c>
      <c r="J7" s="40">
        <f>'Merluza tres aletas Industrial'!L11</f>
        <v>469.67444999999998</v>
      </c>
      <c r="K7" s="40">
        <f>'Merluza tres aletas Industrial'!M11</f>
        <v>2.7008399999999999</v>
      </c>
      <c r="L7" s="40">
        <f>'Merluza tres aletas Industrial'!N11</f>
        <v>466.97360999999995</v>
      </c>
      <c r="M7" s="91">
        <f>'Merluza tres aletas Industrial'!O11</f>
        <v>5.7504511901807732E-3</v>
      </c>
      <c r="N7" s="42" t="s">
        <v>65</v>
      </c>
      <c r="O7" s="41">
        <f>'Merluza tres aletas Industrial'!$A$5</f>
        <v>44196</v>
      </c>
      <c r="P7" s="79">
        <v>2020</v>
      </c>
    </row>
    <row r="8" spans="1:17">
      <c r="A8" s="36" t="s">
        <v>54</v>
      </c>
      <c r="B8" s="37" t="s">
        <v>55</v>
      </c>
      <c r="C8" s="38" t="s">
        <v>56</v>
      </c>
      <c r="D8" s="39" t="s">
        <v>51</v>
      </c>
      <c r="E8" s="38" t="s">
        <v>59</v>
      </c>
      <c r="F8" s="37" t="s">
        <v>52</v>
      </c>
      <c r="G8" s="37" t="s">
        <v>53</v>
      </c>
      <c r="H8" s="40">
        <f>'Merluza tres aletas Industrial'!D13</f>
        <v>220.88605000000001</v>
      </c>
      <c r="I8" s="40">
        <f>'Merluza tres aletas Industrial'!E13</f>
        <v>0</v>
      </c>
      <c r="J8" s="40">
        <f>'Merluza tres aletas Industrial'!F13</f>
        <v>220.88605000000001</v>
      </c>
      <c r="K8" s="40">
        <f>'Merluza tres aletas Industrial'!G13</f>
        <v>1.0999999999999999E-2</v>
      </c>
      <c r="L8" s="40">
        <f>'Merluza tres aletas Industrial'!H13</f>
        <v>220.87505000000002</v>
      </c>
      <c r="M8" s="91">
        <f>'Merluza tres aletas Industrial'!I13</f>
        <v>4.9799432784460581E-5</v>
      </c>
      <c r="N8" s="42" t="s">
        <v>65</v>
      </c>
      <c r="O8" s="41">
        <f>'Merluza tres aletas Industrial'!$A$5</f>
        <v>44196</v>
      </c>
      <c r="P8" s="79">
        <v>2020</v>
      </c>
    </row>
    <row r="9" spans="1:17">
      <c r="A9" s="36" t="s">
        <v>54</v>
      </c>
      <c r="B9" s="37" t="s">
        <v>55</v>
      </c>
      <c r="C9" s="38" t="s">
        <v>56</v>
      </c>
      <c r="D9" s="39" t="s">
        <v>51</v>
      </c>
      <c r="E9" s="38" t="s">
        <v>59</v>
      </c>
      <c r="F9" s="37" t="s">
        <v>69</v>
      </c>
      <c r="G9" t="s">
        <v>62</v>
      </c>
      <c r="H9" s="40">
        <f>'Merluza tres aletas Industrial'!D14</f>
        <v>381.05883</v>
      </c>
      <c r="I9" s="40">
        <f>'Merluza tres aletas Industrial'!E14</f>
        <v>0</v>
      </c>
      <c r="J9" s="40">
        <f>'Merluza tres aletas Industrial'!F14</f>
        <v>601.93388000000004</v>
      </c>
      <c r="K9" s="40">
        <f>'Merluza tres aletas Industrial'!G14</f>
        <v>4.2000000000000003E-2</v>
      </c>
      <c r="L9" s="40">
        <f>'Merluza tres aletas Industrial'!H14</f>
        <v>601.89188000000001</v>
      </c>
      <c r="M9" s="91">
        <f>'Merluza tres aletas Industrial'!I14</f>
        <v>6.9775105531524493E-5</v>
      </c>
      <c r="N9" s="42" t="s">
        <v>65</v>
      </c>
      <c r="O9" s="41">
        <f>'Merluza tres aletas Industrial'!$A$5</f>
        <v>44196</v>
      </c>
      <c r="P9" s="79">
        <v>2020</v>
      </c>
    </row>
    <row r="10" spans="1:17">
      <c r="A10" s="36" t="s">
        <v>54</v>
      </c>
      <c r="B10" s="37" t="s">
        <v>55</v>
      </c>
      <c r="C10" s="38" t="s">
        <v>56</v>
      </c>
      <c r="D10" s="39" t="s">
        <v>51</v>
      </c>
      <c r="E10" s="38" t="s">
        <v>59</v>
      </c>
      <c r="F10" s="37" t="s">
        <v>52</v>
      </c>
      <c r="G10" t="s">
        <v>62</v>
      </c>
      <c r="H10" s="40">
        <f>'Merluza tres aletas Industrial'!J13</f>
        <v>601.94488000000001</v>
      </c>
      <c r="I10" s="40">
        <f>'Merluza tres aletas Industrial'!K13</f>
        <v>0</v>
      </c>
      <c r="J10" s="40">
        <f>'Merluza tres aletas Industrial'!L13</f>
        <v>601.94488000000001</v>
      </c>
      <c r="K10" s="40">
        <f>'Merluza tres aletas Industrial'!M13</f>
        <v>5.3000000000000005E-2</v>
      </c>
      <c r="L10" s="40">
        <f>'Merluza tres aletas Industrial'!N13</f>
        <v>601.89188000000001</v>
      </c>
      <c r="M10" s="91">
        <f>'Merluza tres aletas Industrial'!O13</f>
        <v>8.8047928906713192E-5</v>
      </c>
      <c r="N10" s="42" t="s">
        <v>65</v>
      </c>
      <c r="O10" s="41">
        <f>'Merluza tres aletas Industrial'!$A$5</f>
        <v>44196</v>
      </c>
      <c r="P10" s="79">
        <v>2020</v>
      </c>
    </row>
    <row r="11" spans="1:17">
      <c r="A11" s="36" t="s">
        <v>54</v>
      </c>
      <c r="B11" s="37" t="s">
        <v>55</v>
      </c>
      <c r="C11" s="38" t="s">
        <v>56</v>
      </c>
      <c r="D11" s="39" t="s">
        <v>51</v>
      </c>
      <c r="E11" t="s">
        <v>60</v>
      </c>
      <c r="F11" s="37" t="s">
        <v>52</v>
      </c>
      <c r="G11" s="37" t="s">
        <v>53</v>
      </c>
      <c r="H11" s="40">
        <f>'Merluza tres aletas Industrial'!D15</f>
        <v>2.453E-2</v>
      </c>
      <c r="I11" s="40">
        <f>'Merluza tres aletas Industrial'!E15</f>
        <v>0</v>
      </c>
      <c r="J11" s="40">
        <f>'Merluza tres aletas Industrial'!F15</f>
        <v>2.453E-2</v>
      </c>
      <c r="K11" s="40">
        <f>'Merluza tres aletas Industrial'!G15</f>
        <v>0</v>
      </c>
      <c r="L11" s="40">
        <f>'Merluza tres aletas Industrial'!H15</f>
        <v>2.453E-2</v>
      </c>
      <c r="M11" s="91">
        <f>'Merluza tres aletas Industrial'!I15</f>
        <v>0</v>
      </c>
      <c r="N11" s="42" t="s">
        <v>65</v>
      </c>
      <c r="O11" s="41">
        <f>'Merluza tres aletas Industrial'!$A$5</f>
        <v>44196</v>
      </c>
      <c r="P11" s="79">
        <v>2020</v>
      </c>
    </row>
    <row r="12" spans="1:17">
      <c r="A12" s="36" t="s">
        <v>54</v>
      </c>
      <c r="B12" s="37" t="s">
        <v>55</v>
      </c>
      <c r="C12" s="38" t="s">
        <v>56</v>
      </c>
      <c r="D12" s="39" t="s">
        <v>51</v>
      </c>
      <c r="E12" t="s">
        <v>60</v>
      </c>
      <c r="F12" s="37" t="s">
        <v>69</v>
      </c>
      <c r="G12" t="s">
        <v>62</v>
      </c>
      <c r="H12" s="40">
        <f>'Merluza tres aletas Industrial'!D16</f>
        <v>4.231E-2</v>
      </c>
      <c r="I12" s="40">
        <f>'Merluza tres aletas Industrial'!E16</f>
        <v>0</v>
      </c>
      <c r="J12" s="40">
        <f>'Merluza tres aletas Industrial'!F16</f>
        <v>6.6839999999999997E-2</v>
      </c>
      <c r="K12" s="40">
        <f>'Merluza tres aletas Industrial'!G16</f>
        <v>0</v>
      </c>
      <c r="L12" s="40">
        <f>'Merluza tres aletas Industrial'!H16</f>
        <v>6.6839999999999997E-2</v>
      </c>
      <c r="M12" s="91">
        <f>'Merluza tres aletas Industrial'!I16</f>
        <v>0</v>
      </c>
      <c r="N12" s="42" t="s">
        <v>65</v>
      </c>
      <c r="O12" s="41">
        <f>'Merluza tres aletas Industrial'!$A$5</f>
        <v>44196</v>
      </c>
      <c r="P12" s="79">
        <v>2020</v>
      </c>
    </row>
    <row r="13" spans="1:17">
      <c r="A13" s="36" t="s">
        <v>54</v>
      </c>
      <c r="B13" s="37" t="s">
        <v>55</v>
      </c>
      <c r="C13" s="38" t="s">
        <v>56</v>
      </c>
      <c r="D13" s="39" t="s">
        <v>51</v>
      </c>
      <c r="E13" t="s">
        <v>60</v>
      </c>
      <c r="F13" s="37" t="s">
        <v>52</v>
      </c>
      <c r="G13" t="s">
        <v>62</v>
      </c>
      <c r="H13" s="40">
        <f>'Merluza tres aletas Industrial'!J15</f>
        <v>6.6839999999999997E-2</v>
      </c>
      <c r="I13" s="40">
        <f>'Merluza tres aletas Industrial'!K15</f>
        <v>0</v>
      </c>
      <c r="J13" s="40">
        <f>'Merluza tres aletas Industrial'!L15</f>
        <v>6.6839999999999997E-2</v>
      </c>
      <c r="K13" s="40">
        <f>'Merluza tres aletas Industrial'!M15</f>
        <v>0</v>
      </c>
      <c r="L13" s="40">
        <f>'Merluza tres aletas Industrial'!N15</f>
        <v>6.6839999999999997E-2</v>
      </c>
      <c r="M13" s="91">
        <f>'Merluza tres aletas Industrial'!O15</f>
        <v>0</v>
      </c>
      <c r="N13" s="42" t="s">
        <v>65</v>
      </c>
      <c r="O13" s="41">
        <f>'Merluza tres aletas Industrial'!$A$5</f>
        <v>44196</v>
      </c>
      <c r="P13" s="79">
        <v>2020</v>
      </c>
    </row>
    <row r="14" spans="1:17">
      <c r="A14" s="36" t="s">
        <v>54</v>
      </c>
      <c r="B14" s="37" t="s">
        <v>55</v>
      </c>
      <c r="C14" s="38" t="s">
        <v>56</v>
      </c>
      <c r="D14" s="39" t="s">
        <v>51</v>
      </c>
      <c r="E14" t="s">
        <v>61</v>
      </c>
      <c r="F14" s="37" t="s">
        <v>52</v>
      </c>
      <c r="G14" s="37" t="s">
        <v>53</v>
      </c>
      <c r="H14" s="40">
        <f>'Merluza tres aletas Industrial'!D17</f>
        <v>151.75171</v>
      </c>
      <c r="I14" s="40">
        <f>'Merluza tres aletas Industrial'!E17</f>
        <v>0</v>
      </c>
      <c r="J14" s="40">
        <f>'Merluza tres aletas Industrial'!F17</f>
        <v>151.75171</v>
      </c>
      <c r="K14" s="40">
        <f>'Merluza tres aletas Industrial'!G17</f>
        <v>0.191</v>
      </c>
      <c r="L14" s="40">
        <f>'Merluza tres aletas Industrial'!H17</f>
        <v>151.56071</v>
      </c>
      <c r="M14" s="91">
        <f>'Merluza tres aletas Industrial'!I17</f>
        <v>1.2586349109344468E-3</v>
      </c>
      <c r="N14" s="42" t="s">
        <v>65</v>
      </c>
      <c r="O14" s="41">
        <f>'Merluza tres aletas Industrial'!$A$5</f>
        <v>44196</v>
      </c>
      <c r="P14" s="79">
        <v>2020</v>
      </c>
    </row>
    <row r="15" spans="1:17">
      <c r="A15" s="36" t="s">
        <v>54</v>
      </c>
      <c r="B15" s="37" t="s">
        <v>55</v>
      </c>
      <c r="C15" s="38" t="s">
        <v>56</v>
      </c>
      <c r="D15" s="39" t="s">
        <v>51</v>
      </c>
      <c r="E15" t="s">
        <v>61</v>
      </c>
      <c r="F15" s="37" t="s">
        <v>69</v>
      </c>
      <c r="G15" t="s">
        <v>62</v>
      </c>
      <c r="H15" s="40">
        <f>'Merluza tres aletas Industrial'!D18</f>
        <v>261.79257999999999</v>
      </c>
      <c r="I15" s="40">
        <f>'Merluza tres aletas Industrial'!E18</f>
        <v>0</v>
      </c>
      <c r="J15" s="40">
        <f>'Merluza tres aletas Industrial'!F18</f>
        <v>413.35329000000002</v>
      </c>
      <c r="K15" s="40">
        <f>'Merluza tres aletas Industrial'!G18</f>
        <v>178.22</v>
      </c>
      <c r="L15" s="40">
        <f>'Merluza tres aletas Industrial'!H18</f>
        <v>235.13329000000002</v>
      </c>
      <c r="M15" s="91">
        <f>'Merluza tres aletas Industrial'!I18</f>
        <v>0.43115660214050794</v>
      </c>
      <c r="N15" s="42" t="s">
        <v>65</v>
      </c>
      <c r="O15" s="41">
        <f>'Merluza tres aletas Industrial'!$A$5</f>
        <v>44196</v>
      </c>
      <c r="P15" s="79">
        <v>2020</v>
      </c>
    </row>
    <row r="16" spans="1:17">
      <c r="A16" s="36" t="s">
        <v>54</v>
      </c>
      <c r="B16" s="37" t="s">
        <v>55</v>
      </c>
      <c r="C16" s="38" t="s">
        <v>56</v>
      </c>
      <c r="D16" s="39" t="s">
        <v>51</v>
      </c>
      <c r="E16" t="s">
        <v>61</v>
      </c>
      <c r="F16" s="37" t="s">
        <v>52</v>
      </c>
      <c r="G16" t="s">
        <v>62</v>
      </c>
      <c r="H16" s="40">
        <f>'Merluza tres aletas Industrial'!J17</f>
        <v>413.54428999999999</v>
      </c>
      <c r="I16" s="40">
        <f>'Merluza tres aletas Industrial'!K17</f>
        <v>0</v>
      </c>
      <c r="J16" s="40">
        <f>'Merluza tres aletas Industrial'!L17</f>
        <v>413.54428999999999</v>
      </c>
      <c r="K16" s="40">
        <f>'Merluza tres aletas Industrial'!M17</f>
        <v>178.411</v>
      </c>
      <c r="L16" s="40">
        <f>'Merluza tres aletas Industrial'!N17</f>
        <v>235.13328999999999</v>
      </c>
      <c r="M16" s="91">
        <f>'Merluza tres aletas Industrial'!O17</f>
        <v>0.43141932874952765</v>
      </c>
      <c r="N16" s="42" t="s">
        <v>65</v>
      </c>
      <c r="O16" s="41">
        <f>'Merluza tres aletas Industrial'!$A$5</f>
        <v>44196</v>
      </c>
      <c r="P16" s="79">
        <v>2020</v>
      </c>
    </row>
    <row r="17" spans="1:16">
      <c r="A17" s="36" t="s">
        <v>54</v>
      </c>
      <c r="B17" s="37" t="s">
        <v>55</v>
      </c>
      <c r="C17" s="38" t="s">
        <v>56</v>
      </c>
      <c r="D17" s="35" t="s">
        <v>63</v>
      </c>
      <c r="E17" s="35" t="s">
        <v>64</v>
      </c>
      <c r="F17" s="37" t="s">
        <v>52</v>
      </c>
      <c r="G17" s="37" t="s">
        <v>62</v>
      </c>
      <c r="H17">
        <f>'Merluza tres aletas Industrial'!AG11</f>
        <v>6980.4392800000005</v>
      </c>
      <c r="I17" s="40">
        <f>'Merluza tres aletas Industrial'!AH11</f>
        <v>0</v>
      </c>
      <c r="J17">
        <f>'Merluza tres aletas Industrial'!AI11</f>
        <v>6980.4392800000005</v>
      </c>
      <c r="K17">
        <f>'Merluza tres aletas Industrial'!AJ11</f>
        <v>3900.2668399999998</v>
      </c>
      <c r="L17">
        <f>'Merluza tres aletas Industrial'!AK11</f>
        <v>3080.1724400000007</v>
      </c>
      <c r="M17" s="92">
        <f>'Merluza tres aletas Industrial'!AL11</f>
        <v>0.55874232029706872</v>
      </c>
      <c r="N17" s="42" t="s">
        <v>65</v>
      </c>
      <c r="O17" s="41">
        <f>'Merluza tres aletas Industrial'!$A$5</f>
        <v>44196</v>
      </c>
      <c r="P17" s="79">
        <v>2020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K25" sqref="K25"/>
    </sheetView>
  </sheetViews>
  <sheetFormatPr baseColWidth="10" defaultRowHeight="15"/>
  <cols>
    <col min="2" max="2" width="21.42578125" customWidth="1"/>
    <col min="3" max="3" width="16.5703125" customWidth="1"/>
    <col min="8" max="8" width="14.5703125" customWidth="1"/>
  </cols>
  <sheetData>
    <row r="2" spans="2:9" ht="15.75" thickBot="1"/>
    <row r="3" spans="2:9" ht="15.75" thickBot="1">
      <c r="C3" s="98" t="s">
        <v>66</v>
      </c>
      <c r="D3" s="99" t="s">
        <v>86</v>
      </c>
      <c r="E3" s="99" t="s">
        <v>2</v>
      </c>
      <c r="F3" s="99" t="s">
        <v>31</v>
      </c>
      <c r="G3" s="99" t="s">
        <v>87</v>
      </c>
      <c r="H3" s="99" t="s">
        <v>88</v>
      </c>
    </row>
    <row r="4" spans="2:9" ht="30.75" thickBot="1">
      <c r="B4" s="103" t="s">
        <v>89</v>
      </c>
      <c r="C4" s="111"/>
      <c r="D4" s="100">
        <v>0</v>
      </c>
      <c r="E4" s="100">
        <v>7274</v>
      </c>
      <c r="F4" s="100">
        <v>6075</v>
      </c>
      <c r="G4" s="100">
        <v>1199</v>
      </c>
      <c r="H4" s="101">
        <v>0.84</v>
      </c>
    </row>
    <row r="5" spans="2:9" ht="15.75" thickBot="1">
      <c r="B5" s="102" t="s">
        <v>90</v>
      </c>
      <c r="C5" s="100">
        <v>54</v>
      </c>
      <c r="D5" s="100">
        <v>0</v>
      </c>
      <c r="E5" s="100">
        <v>54</v>
      </c>
      <c r="F5" s="100">
        <v>0</v>
      </c>
      <c r="G5" s="100">
        <v>54</v>
      </c>
      <c r="H5" s="101">
        <v>0</v>
      </c>
    </row>
    <row r="6" spans="2:9" ht="15.75" thickBot="1">
      <c r="B6" s="102" t="s">
        <v>91</v>
      </c>
      <c r="C6" s="100">
        <v>7328</v>
      </c>
      <c r="D6" s="100">
        <v>0</v>
      </c>
      <c r="E6" s="100">
        <v>7328</v>
      </c>
      <c r="F6" s="100">
        <v>6075</v>
      </c>
      <c r="G6" s="100">
        <v>1253</v>
      </c>
      <c r="H6" s="101">
        <v>0.83</v>
      </c>
    </row>
    <row r="11" spans="2:9" ht="15.75" thickBot="1"/>
    <row r="12" spans="2:9" ht="15.75" thickBot="1">
      <c r="B12" s="104" t="s">
        <v>92</v>
      </c>
      <c r="C12" s="105" t="s">
        <v>1</v>
      </c>
      <c r="D12" s="105" t="s">
        <v>29</v>
      </c>
      <c r="E12" s="105" t="s">
        <v>30</v>
      </c>
      <c r="F12" s="105" t="s">
        <v>93</v>
      </c>
      <c r="G12" s="105" t="s">
        <v>31</v>
      </c>
      <c r="H12" s="105" t="s">
        <v>32</v>
      </c>
      <c r="I12" s="105" t="s">
        <v>36</v>
      </c>
    </row>
    <row r="13" spans="2:9" ht="15.75" thickBot="1">
      <c r="B13" s="176" t="s">
        <v>94</v>
      </c>
      <c r="C13" s="106" t="s">
        <v>95</v>
      </c>
      <c r="D13" s="107">
        <v>5755.1170000000002</v>
      </c>
      <c r="E13" s="107">
        <v>0</v>
      </c>
      <c r="F13" s="107">
        <v>5755.1170000000002</v>
      </c>
      <c r="G13" s="107">
        <v>5541.4769999999999</v>
      </c>
      <c r="H13" s="107">
        <v>213.64</v>
      </c>
      <c r="I13" s="108">
        <v>0.96287999999999996</v>
      </c>
    </row>
    <row r="14" spans="2:9" ht="15.75" thickBot="1">
      <c r="B14" s="177"/>
      <c r="C14" s="106" t="s">
        <v>96</v>
      </c>
      <c r="D14" s="107">
        <v>296.66699999999997</v>
      </c>
      <c r="E14" s="107">
        <v>146.93</v>
      </c>
      <c r="F14" s="107">
        <v>443.59699999999998</v>
      </c>
      <c r="G14" s="107">
        <v>8.1519999999999992</v>
      </c>
      <c r="H14" s="107">
        <v>435.44499999999999</v>
      </c>
      <c r="I14" s="108">
        <v>1.8380000000000001E-2</v>
      </c>
    </row>
    <row r="15" spans="2:9" ht="15.75" thickBot="1">
      <c r="B15" s="177"/>
      <c r="C15" s="106" t="s">
        <v>97</v>
      </c>
      <c r="D15" s="107">
        <v>1085.402</v>
      </c>
      <c r="E15" s="107">
        <v>-440.79</v>
      </c>
      <c r="F15" s="107">
        <v>644.61199999999997</v>
      </c>
      <c r="G15" s="107">
        <v>446.87599999999998</v>
      </c>
      <c r="H15" s="107">
        <v>197.73599999999999</v>
      </c>
      <c r="I15" s="108">
        <v>0.69325000000000003</v>
      </c>
    </row>
    <row r="16" spans="2:9" ht="15.75" thickBot="1">
      <c r="B16" s="177"/>
      <c r="C16" s="106" t="s">
        <v>98</v>
      </c>
      <c r="D16" s="107">
        <v>7.0999999999999994E-2</v>
      </c>
      <c r="E16" s="107">
        <v>0</v>
      </c>
      <c r="F16" s="107">
        <v>7.0999999999999994E-2</v>
      </c>
      <c r="G16" s="107">
        <v>0</v>
      </c>
      <c r="H16" s="107">
        <v>7.0999999999999994E-2</v>
      </c>
      <c r="I16" s="108">
        <v>0</v>
      </c>
    </row>
    <row r="17" spans="2:9" ht="15.75" thickBot="1">
      <c r="B17" s="178"/>
      <c r="C17" s="106" t="s">
        <v>99</v>
      </c>
      <c r="D17" s="107">
        <v>136.50800000000001</v>
      </c>
      <c r="E17" s="107">
        <v>293.86</v>
      </c>
      <c r="F17" s="107">
        <v>430.36799999999999</v>
      </c>
      <c r="G17" s="107">
        <v>78.042000000000002</v>
      </c>
      <c r="H17" s="107">
        <v>352.32600000000002</v>
      </c>
      <c r="I17" s="108">
        <v>0.18134</v>
      </c>
    </row>
    <row r="18" spans="2:9" ht="15.75" thickBot="1">
      <c r="B18" s="109" t="s">
        <v>100</v>
      </c>
      <c r="C18" s="106"/>
      <c r="D18" s="106"/>
      <c r="E18" s="106">
        <v>0</v>
      </c>
      <c r="F18" s="106">
        <v>7273.7650000000003</v>
      </c>
      <c r="G18" s="106">
        <v>6074.5469999999996</v>
      </c>
      <c r="H18" s="106">
        <v>1199.2180000000001</v>
      </c>
      <c r="I18" s="110">
        <v>0.83513000000000004</v>
      </c>
    </row>
  </sheetData>
  <mergeCells count="1">
    <mergeCell ref="B13:B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anual Merluza tres Alet</vt:lpstr>
      <vt:lpstr>Resumen periodos Merluza tres A</vt:lpstr>
      <vt:lpstr>Merluza tres aletas Industrial</vt:lpstr>
      <vt:lpstr>Publicación Web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cp:lastPrinted>2020-01-23T14:19:42Z</cp:lastPrinted>
  <dcterms:created xsi:type="dcterms:W3CDTF">2017-01-03T19:34:32Z</dcterms:created>
  <dcterms:modified xsi:type="dcterms:W3CDTF">2021-01-07T18:34:57Z</dcterms:modified>
</cp:coreProperties>
</file>