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9\3.- Demersales\Merluza de cola 2019\"/>
    </mc:Choice>
  </mc:AlternateContent>
  <bookViews>
    <workbookView xWindow="-15" yWindow="6240" windowWidth="19260" windowHeight="6285" tabRatio="809" activeTab="3"/>
  </bookViews>
  <sheets>
    <sheet name="Resumen anual Merluza de cola" sheetId="4" r:id="rId1"/>
    <sheet name="Resumen periodo Merluza de cola" sheetId="5" r:id="rId2"/>
    <sheet name="Merluza cola Industrial" sheetId="1" r:id="rId3"/>
    <sheet name="Publicacion Web" sheetId="6" r:id="rId4"/>
    <sheet name="Coeficientes" sheetId="8" r:id="rId5"/>
  </sheets>
  <definedNames>
    <definedName name="_xlnm._FilterDatabase" localSheetId="3" hidden="1">'Publicacion Web'!$A$1:$O$73</definedName>
  </definedNames>
  <calcPr calcId="152511"/>
</workbook>
</file>

<file path=xl/calcChain.xml><?xml version="1.0" encoding="utf-8"?>
<calcChain xmlns="http://schemas.openxmlformats.org/spreadsheetml/2006/main">
  <c r="I71" i="6" l="1"/>
  <c r="J71" i="6"/>
  <c r="H71" i="6"/>
  <c r="I68" i="6"/>
  <c r="J68" i="6"/>
  <c r="K68" i="6"/>
  <c r="L68" i="6"/>
  <c r="H68" i="6"/>
  <c r="F22" i="1" l="1"/>
  <c r="F10" i="1"/>
  <c r="G24" i="1" l="1"/>
  <c r="N44" i="1"/>
  <c r="L44" i="1"/>
  <c r="K44" i="1"/>
  <c r="M44" i="1" l="1"/>
  <c r="O44" i="1" s="1"/>
  <c r="P44" i="1" l="1"/>
  <c r="Y12" i="1"/>
  <c r="H10" i="5" s="1"/>
  <c r="Y11" i="1"/>
  <c r="H9" i="5" s="1"/>
  <c r="V51" i="1"/>
  <c r="E11" i="5" s="1"/>
  <c r="V52" i="1"/>
  <c r="E12" i="5" s="1"/>
  <c r="G45" i="1"/>
  <c r="I45" i="1" s="1"/>
  <c r="G44" i="1"/>
  <c r="G42" i="1"/>
  <c r="J50" i="6" s="1"/>
  <c r="W12" i="1"/>
  <c r="F10" i="5" s="1"/>
  <c r="W11" i="1"/>
  <c r="F9" i="5" s="1"/>
  <c r="E15" i="1"/>
  <c r="E14" i="1"/>
  <c r="K14" i="1" s="1"/>
  <c r="G11" i="4"/>
  <c r="F61" i="1"/>
  <c r="F46" i="1"/>
  <c r="H46" i="1"/>
  <c r="I21" i="6"/>
  <c r="I61" i="6"/>
  <c r="I58" i="6"/>
  <c r="I3" i="6"/>
  <c r="K73" i="6"/>
  <c r="I73" i="6"/>
  <c r="H73" i="6"/>
  <c r="K70" i="6"/>
  <c r="I70" i="6"/>
  <c r="H70" i="6"/>
  <c r="K69" i="6"/>
  <c r="I69" i="6"/>
  <c r="H69" i="6"/>
  <c r="K67" i="6"/>
  <c r="I67" i="6"/>
  <c r="H67" i="6"/>
  <c r="K66" i="6"/>
  <c r="I66" i="6"/>
  <c r="H66" i="6"/>
  <c r="K64" i="6"/>
  <c r="I64" i="6"/>
  <c r="H64" i="6"/>
  <c r="K63" i="6"/>
  <c r="I63" i="6"/>
  <c r="H63" i="6"/>
  <c r="K61" i="6"/>
  <c r="H61" i="6"/>
  <c r="K60" i="6"/>
  <c r="I60" i="6"/>
  <c r="H60" i="6"/>
  <c r="M58" i="6"/>
  <c r="K58" i="6"/>
  <c r="H58" i="6"/>
  <c r="M57" i="6"/>
  <c r="K57" i="6"/>
  <c r="I57" i="6"/>
  <c r="H57" i="6"/>
  <c r="M56" i="6"/>
  <c r="M55" i="6"/>
  <c r="K55" i="6"/>
  <c r="I55" i="6"/>
  <c r="H55" i="6"/>
  <c r="M54" i="6"/>
  <c r="K54" i="6"/>
  <c r="I54" i="6"/>
  <c r="H54" i="6"/>
  <c r="K51" i="6"/>
  <c r="I51" i="6"/>
  <c r="H51" i="6"/>
  <c r="K50" i="6"/>
  <c r="I50" i="6"/>
  <c r="H50" i="6"/>
  <c r="K48" i="6"/>
  <c r="I48" i="6"/>
  <c r="H48" i="6"/>
  <c r="K47" i="6"/>
  <c r="I47" i="6"/>
  <c r="H47" i="6"/>
  <c r="K45" i="6"/>
  <c r="I45" i="6"/>
  <c r="H45" i="6"/>
  <c r="K44" i="6"/>
  <c r="I44" i="6"/>
  <c r="H44" i="6"/>
  <c r="K42" i="6"/>
  <c r="I42" i="6"/>
  <c r="H42" i="6"/>
  <c r="K41" i="6"/>
  <c r="I41" i="6"/>
  <c r="H41" i="6"/>
  <c r="K39" i="6"/>
  <c r="I39" i="6"/>
  <c r="H39" i="6"/>
  <c r="K38" i="6"/>
  <c r="I38" i="6"/>
  <c r="H38" i="6"/>
  <c r="K36" i="6"/>
  <c r="I36" i="6"/>
  <c r="H36" i="6"/>
  <c r="K35" i="6"/>
  <c r="I35" i="6"/>
  <c r="H35" i="6"/>
  <c r="M34" i="6"/>
  <c r="M33" i="6"/>
  <c r="K33" i="6"/>
  <c r="I33" i="6"/>
  <c r="H33" i="6"/>
  <c r="M32" i="6"/>
  <c r="K32" i="6"/>
  <c r="I32" i="6"/>
  <c r="H32" i="6"/>
  <c r="K30" i="6"/>
  <c r="I30" i="6"/>
  <c r="H30" i="6"/>
  <c r="K29" i="6"/>
  <c r="I29" i="6"/>
  <c r="H29" i="6"/>
  <c r="K27" i="6"/>
  <c r="I27" i="6"/>
  <c r="H27" i="6"/>
  <c r="K26" i="6"/>
  <c r="I26" i="6"/>
  <c r="H26" i="6"/>
  <c r="K24" i="6"/>
  <c r="I24" i="6"/>
  <c r="H24" i="6"/>
  <c r="K23" i="6"/>
  <c r="I23" i="6"/>
  <c r="H23" i="6"/>
  <c r="M22" i="6"/>
  <c r="M21" i="6"/>
  <c r="K21" i="6"/>
  <c r="H21" i="6"/>
  <c r="K20" i="6"/>
  <c r="I20" i="6"/>
  <c r="H20" i="6"/>
  <c r="K18" i="6"/>
  <c r="I18" i="6"/>
  <c r="H18" i="6"/>
  <c r="K17" i="6"/>
  <c r="I17" i="6"/>
  <c r="H17" i="6"/>
  <c r="K15" i="6"/>
  <c r="I15" i="6"/>
  <c r="H15" i="6"/>
  <c r="K14" i="6"/>
  <c r="I14" i="6"/>
  <c r="H14" i="6"/>
  <c r="K12" i="6"/>
  <c r="I12" i="6"/>
  <c r="H12" i="6"/>
  <c r="K11" i="6"/>
  <c r="I11" i="6"/>
  <c r="H11" i="6"/>
  <c r="K9" i="6"/>
  <c r="I9" i="6"/>
  <c r="H9" i="6"/>
  <c r="K8" i="6"/>
  <c r="I8" i="6"/>
  <c r="K6" i="6"/>
  <c r="I6" i="6"/>
  <c r="H6" i="6"/>
  <c r="K5" i="6"/>
  <c r="I5" i="6"/>
  <c r="H5" i="6"/>
  <c r="K3" i="6"/>
  <c r="H3" i="6"/>
  <c r="K2" i="6"/>
  <c r="I2" i="6"/>
  <c r="H2" i="6"/>
  <c r="H61" i="1"/>
  <c r="E61" i="1"/>
  <c r="N59" i="1"/>
  <c r="K71" i="6" s="1"/>
  <c r="L59" i="1"/>
  <c r="K59" i="1"/>
  <c r="G59" i="1"/>
  <c r="J69" i="6" s="1"/>
  <c r="N57" i="1"/>
  <c r="L57" i="1"/>
  <c r="K57" i="1"/>
  <c r="G57" i="1"/>
  <c r="J66" i="6" s="1"/>
  <c r="N55" i="1"/>
  <c r="L55" i="1"/>
  <c r="I65" i="6" s="1"/>
  <c r="K55" i="1"/>
  <c r="H65" i="6" s="1"/>
  <c r="G55" i="1"/>
  <c r="J63" i="6" s="1"/>
  <c r="N53" i="1"/>
  <c r="K62" i="6" s="1"/>
  <c r="L53" i="1"/>
  <c r="I62" i="6" s="1"/>
  <c r="K53" i="1"/>
  <c r="H62" i="6" s="1"/>
  <c r="G53" i="1"/>
  <c r="I53" i="1" s="1"/>
  <c r="Y52" i="1"/>
  <c r="H12" i="5" s="1"/>
  <c r="Y51" i="1"/>
  <c r="H11" i="5" s="1"/>
  <c r="W51" i="1"/>
  <c r="N51" i="1"/>
  <c r="K59" i="6" s="1"/>
  <c r="L51" i="1"/>
  <c r="L61" i="1" s="1"/>
  <c r="K51" i="1"/>
  <c r="H59" i="6" s="1"/>
  <c r="G51" i="1"/>
  <c r="J51" i="1" s="1"/>
  <c r="M60" i="6" s="1"/>
  <c r="N49" i="1"/>
  <c r="K56" i="6" s="1"/>
  <c r="L49" i="1"/>
  <c r="I56" i="6" s="1"/>
  <c r="K49" i="1"/>
  <c r="G49" i="1"/>
  <c r="N42" i="1"/>
  <c r="K52" i="6" s="1"/>
  <c r="L42" i="1"/>
  <c r="I52" i="6" s="1"/>
  <c r="K42" i="1"/>
  <c r="H52" i="6" s="1"/>
  <c r="N40" i="1"/>
  <c r="K49" i="6" s="1"/>
  <c r="L40" i="1"/>
  <c r="K40" i="1"/>
  <c r="H49" i="6" s="1"/>
  <c r="G40" i="1"/>
  <c r="J47" i="6" s="1"/>
  <c r="N38" i="1"/>
  <c r="K46" i="6" s="1"/>
  <c r="L38" i="1"/>
  <c r="I46" i="6" s="1"/>
  <c r="K38" i="1"/>
  <c r="H46" i="6" s="1"/>
  <c r="G38" i="1"/>
  <c r="J44" i="6" s="1"/>
  <c r="N36" i="1"/>
  <c r="K43" i="6" s="1"/>
  <c r="L36" i="1"/>
  <c r="I43" i="6" s="1"/>
  <c r="K36" i="1"/>
  <c r="H43" i="6" s="1"/>
  <c r="G36" i="1"/>
  <c r="J36" i="1" s="1"/>
  <c r="M41" i="6" s="1"/>
  <c r="N34" i="1"/>
  <c r="K40" i="6" s="1"/>
  <c r="L34" i="1"/>
  <c r="I40" i="6" s="1"/>
  <c r="K34" i="1"/>
  <c r="H40" i="6" s="1"/>
  <c r="G34" i="1"/>
  <c r="J34" i="1" s="1"/>
  <c r="M38" i="6" s="1"/>
  <c r="N32" i="1"/>
  <c r="K37" i="6" s="1"/>
  <c r="L32" i="1"/>
  <c r="I37" i="6" s="1"/>
  <c r="K32" i="1"/>
  <c r="H37" i="6" s="1"/>
  <c r="G32" i="1"/>
  <c r="J35" i="6" s="1"/>
  <c r="N30" i="1"/>
  <c r="K34" i="6" s="1"/>
  <c r="L30" i="1"/>
  <c r="K30" i="1"/>
  <c r="G30" i="1"/>
  <c r="J32" i="6" s="1"/>
  <c r="N28" i="1"/>
  <c r="K31" i="6" s="1"/>
  <c r="L28" i="1"/>
  <c r="I31" i="6" s="1"/>
  <c r="K28" i="1"/>
  <c r="H31" i="6" s="1"/>
  <c r="G28" i="1"/>
  <c r="J29" i="6" s="1"/>
  <c r="N26" i="1"/>
  <c r="K28" i="6" s="1"/>
  <c r="L26" i="1"/>
  <c r="I28" i="6" s="1"/>
  <c r="K26" i="1"/>
  <c r="H28" i="6" s="1"/>
  <c r="G26" i="1"/>
  <c r="J26" i="6" s="1"/>
  <c r="N24" i="1"/>
  <c r="K25" i="6" s="1"/>
  <c r="L24" i="1"/>
  <c r="I25" i="6" s="1"/>
  <c r="K24" i="1"/>
  <c r="H25" i="6" s="1"/>
  <c r="J23" i="6"/>
  <c r="N22" i="1"/>
  <c r="K22" i="6" s="1"/>
  <c r="L22" i="1"/>
  <c r="K22" i="1"/>
  <c r="H22" i="6" s="1"/>
  <c r="G22" i="1"/>
  <c r="J20" i="6" s="1"/>
  <c r="N20" i="1"/>
  <c r="K19" i="6" s="1"/>
  <c r="L20" i="1"/>
  <c r="I19" i="6" s="1"/>
  <c r="K20" i="1"/>
  <c r="H19" i="6" s="1"/>
  <c r="G20" i="1"/>
  <c r="J17" i="6" s="1"/>
  <c r="N18" i="1"/>
  <c r="K16" i="6" s="1"/>
  <c r="L18" i="1"/>
  <c r="I16" i="6" s="1"/>
  <c r="K18" i="1"/>
  <c r="H16" i="6" s="1"/>
  <c r="G18" i="1"/>
  <c r="I18" i="1" s="1"/>
  <c r="G19" i="1" s="1"/>
  <c r="N16" i="1"/>
  <c r="K13" i="6" s="1"/>
  <c r="L16" i="1"/>
  <c r="I13" i="6" s="1"/>
  <c r="K16" i="1"/>
  <c r="H13" i="6" s="1"/>
  <c r="G16" i="1"/>
  <c r="I16" i="1" s="1"/>
  <c r="G17" i="1" s="1"/>
  <c r="N14" i="1"/>
  <c r="K10" i="6" s="1"/>
  <c r="L14" i="1"/>
  <c r="I10" i="6" s="1"/>
  <c r="N12" i="1"/>
  <c r="K7" i="6" s="1"/>
  <c r="L12" i="1"/>
  <c r="I7" i="6" s="1"/>
  <c r="K12" i="1"/>
  <c r="H7" i="6" s="1"/>
  <c r="G12" i="1"/>
  <c r="J12" i="1" s="1"/>
  <c r="M5" i="6" s="1"/>
  <c r="H53" i="6"/>
  <c r="N10" i="1"/>
  <c r="K4" i="6" s="1"/>
  <c r="K10" i="1"/>
  <c r="H4" i="6" s="1"/>
  <c r="G10" i="1"/>
  <c r="J10" i="1" s="1"/>
  <c r="M2" i="6" s="1"/>
  <c r="G14" i="5"/>
  <c r="J14" i="5" s="1"/>
  <c r="I11" i="4" s="1"/>
  <c r="G13" i="5"/>
  <c r="J13" i="5" s="1"/>
  <c r="M73" i="6" s="1"/>
  <c r="B5" i="5"/>
  <c r="B5" i="1" s="1"/>
  <c r="O8" i="6" s="1"/>
  <c r="E11" i="4"/>
  <c r="D11" i="4"/>
  <c r="G10" i="4"/>
  <c r="E10" i="4"/>
  <c r="D10" i="4"/>
  <c r="M38" i="1"/>
  <c r="I38" i="1"/>
  <c r="J41" i="6"/>
  <c r="I34" i="1"/>
  <c r="G35" i="1" s="1"/>
  <c r="I35" i="1" s="1"/>
  <c r="L39" i="6" s="1"/>
  <c r="M34" i="1"/>
  <c r="I32" i="1"/>
  <c r="I34" i="6"/>
  <c r="M28" i="1"/>
  <c r="J31" i="6" s="1"/>
  <c r="M26" i="1"/>
  <c r="M24" i="1"/>
  <c r="J25" i="6" s="1"/>
  <c r="J22" i="1"/>
  <c r="M20" i="6" s="1"/>
  <c r="M20" i="1"/>
  <c r="J19" i="6" s="1"/>
  <c r="J20" i="1"/>
  <c r="M17" i="6" s="1"/>
  <c r="J18" i="1"/>
  <c r="M14" i="6" s="1"/>
  <c r="I49" i="6"/>
  <c r="M57" i="1"/>
  <c r="O57" i="1" s="1"/>
  <c r="M32" i="1"/>
  <c r="O38" i="1"/>
  <c r="L46" i="6" s="1"/>
  <c r="K53" i="6"/>
  <c r="W52" i="1"/>
  <c r="F12" i="5" s="1"/>
  <c r="M53" i="1"/>
  <c r="J62" i="6" s="1"/>
  <c r="I59" i="6"/>
  <c r="I22" i="6"/>
  <c r="L10" i="1"/>
  <c r="L38" i="6"/>
  <c r="P24" i="1"/>
  <c r="M25" i="6" s="1"/>
  <c r="N61" i="1" l="1"/>
  <c r="K65" i="6"/>
  <c r="AD51" i="1"/>
  <c r="I72" i="6" s="1"/>
  <c r="F11" i="5"/>
  <c r="E9" i="4" s="1"/>
  <c r="M42" i="1"/>
  <c r="J52" i="6" s="1"/>
  <c r="L46" i="1"/>
  <c r="AF51" i="1"/>
  <c r="K72" i="6" s="1"/>
  <c r="H10" i="6"/>
  <c r="M14" i="1"/>
  <c r="K46" i="1"/>
  <c r="I57" i="1"/>
  <c r="P38" i="1"/>
  <c r="M46" i="6" s="1"/>
  <c r="X51" i="1"/>
  <c r="AA51" i="1" s="1"/>
  <c r="V12" i="1"/>
  <c r="E10" i="5" s="1"/>
  <c r="J44" i="1"/>
  <c r="I44" i="1"/>
  <c r="P34" i="1"/>
  <c r="M40" i="6" s="1"/>
  <c r="J57" i="1"/>
  <c r="J16" i="1"/>
  <c r="M11" i="6" s="1"/>
  <c r="P26" i="1"/>
  <c r="M28" i="6" s="1"/>
  <c r="J38" i="6"/>
  <c r="I36" i="1"/>
  <c r="G37" i="1" s="1"/>
  <c r="J37" i="1" s="1"/>
  <c r="M42" i="6" s="1"/>
  <c r="K61" i="1"/>
  <c r="F15" i="5"/>
  <c r="T11" i="1"/>
  <c r="G14" i="1"/>
  <c r="J14" i="1" s="1"/>
  <c r="M8" i="6" s="1"/>
  <c r="E46" i="1"/>
  <c r="O53" i="1"/>
  <c r="L62" i="6" s="1"/>
  <c r="P20" i="1"/>
  <c r="M19" i="6" s="1"/>
  <c r="N46" i="1"/>
  <c r="L35" i="6"/>
  <c r="G33" i="1"/>
  <c r="I33" i="1" s="1"/>
  <c r="L36" i="6" s="1"/>
  <c r="H8" i="6"/>
  <c r="P32" i="1"/>
  <c r="M37" i="6" s="1"/>
  <c r="P57" i="1"/>
  <c r="O24" i="1"/>
  <c r="L25" i="6" s="1"/>
  <c r="P53" i="1"/>
  <c r="M62" i="6" s="1"/>
  <c r="J46" i="6"/>
  <c r="O32" i="1"/>
  <c r="L37" i="6" s="1"/>
  <c r="I40" i="1"/>
  <c r="L47" i="6" s="1"/>
  <c r="J14" i="6"/>
  <c r="I20" i="1"/>
  <c r="O34" i="1"/>
  <c r="L40" i="6" s="1"/>
  <c r="J38" i="1"/>
  <c r="M44" i="6" s="1"/>
  <c r="J45" i="1"/>
  <c r="G9" i="4"/>
  <c r="J2" i="6"/>
  <c r="I10" i="1"/>
  <c r="E8" i="4"/>
  <c r="L44" i="6"/>
  <c r="G39" i="1"/>
  <c r="H15" i="5"/>
  <c r="X11" i="1"/>
  <c r="G9" i="5" s="1"/>
  <c r="G41" i="1"/>
  <c r="J48" i="6" s="1"/>
  <c r="T51" i="1"/>
  <c r="V11" i="1"/>
  <c r="E9" i="5" s="1"/>
  <c r="E15" i="5" s="1"/>
  <c r="F11" i="4"/>
  <c r="I14" i="5"/>
  <c r="H11" i="4" s="1"/>
  <c r="F10" i="4"/>
  <c r="I13" i="5"/>
  <c r="J73" i="6"/>
  <c r="AC11" i="1"/>
  <c r="AD11" i="1"/>
  <c r="AF11" i="1"/>
  <c r="I41" i="1"/>
  <c r="L48" i="6" s="1"/>
  <c r="I39" i="1"/>
  <c r="L45" i="6" s="1"/>
  <c r="I10" i="4"/>
  <c r="M59" i="1"/>
  <c r="P59" i="1" s="1"/>
  <c r="J35" i="1"/>
  <c r="M39" i="6" s="1"/>
  <c r="J39" i="6"/>
  <c r="D8" i="4"/>
  <c r="D12" i="4" s="1"/>
  <c r="L14" i="6"/>
  <c r="J45" i="6"/>
  <c r="I4" i="6"/>
  <c r="J10" i="6"/>
  <c r="O20" i="1"/>
  <c r="L19" i="6" s="1"/>
  <c r="J28" i="6"/>
  <c r="J40" i="6"/>
  <c r="D9" i="4"/>
  <c r="M30" i="1"/>
  <c r="J34" i="6" s="1"/>
  <c r="M40" i="1"/>
  <c r="J49" i="6" s="1"/>
  <c r="M10" i="1"/>
  <c r="O10" i="1" s="1"/>
  <c r="J11" i="6"/>
  <c r="O30" i="1"/>
  <c r="L34" i="6" s="1"/>
  <c r="H34" i="6"/>
  <c r="M22" i="1"/>
  <c r="O22" i="1" s="1"/>
  <c r="L22" i="6" s="1"/>
  <c r="I12" i="1"/>
  <c r="L5" i="6" s="1"/>
  <c r="J5" i="6"/>
  <c r="J33" i="1"/>
  <c r="M36" i="6" s="1"/>
  <c r="L11" i="6"/>
  <c r="I19" i="1"/>
  <c r="L15" i="6" s="1"/>
  <c r="J15" i="6"/>
  <c r="J19" i="1"/>
  <c r="M15" i="6" s="1"/>
  <c r="I53" i="6"/>
  <c r="I30" i="1"/>
  <c r="G31" i="1" s="1"/>
  <c r="O26" i="1"/>
  <c r="L28" i="6" s="1"/>
  <c r="O28" i="1"/>
  <c r="L31" i="6" s="1"/>
  <c r="J37" i="6"/>
  <c r="M12" i="1"/>
  <c r="J40" i="1"/>
  <c r="M47" i="6" s="1"/>
  <c r="J8" i="6"/>
  <c r="I14" i="1"/>
  <c r="G15" i="1" s="1"/>
  <c r="M16" i="1"/>
  <c r="M18" i="1"/>
  <c r="I22" i="1"/>
  <c r="G23" i="1" s="1"/>
  <c r="J24" i="1"/>
  <c r="M23" i="6" s="1"/>
  <c r="I24" i="1"/>
  <c r="G25" i="1" s="1"/>
  <c r="J26" i="1"/>
  <c r="M26" i="6" s="1"/>
  <c r="I26" i="1"/>
  <c r="G27" i="1" s="1"/>
  <c r="P28" i="1"/>
  <c r="M31" i="6" s="1"/>
  <c r="J28" i="1"/>
  <c r="M29" i="6" s="1"/>
  <c r="J32" i="1"/>
  <c r="M35" i="6" s="1"/>
  <c r="M36" i="1"/>
  <c r="J42" i="1"/>
  <c r="M50" i="6" s="1"/>
  <c r="I28" i="1"/>
  <c r="G29" i="1" s="1"/>
  <c r="I42" i="1"/>
  <c r="O59" i="1"/>
  <c r="L71" i="6" s="1"/>
  <c r="J59" i="1"/>
  <c r="M71" i="6" s="1"/>
  <c r="I59" i="1"/>
  <c r="J55" i="1"/>
  <c r="M66" i="6" s="1"/>
  <c r="I55" i="1"/>
  <c r="L60" i="6"/>
  <c r="G54" i="1"/>
  <c r="J53" i="1"/>
  <c r="M63" i="6" s="1"/>
  <c r="J60" i="6"/>
  <c r="M55" i="1"/>
  <c r="O55" i="1" s="1"/>
  <c r="L65" i="6" s="1"/>
  <c r="AC51" i="1"/>
  <c r="H72" i="6" s="1"/>
  <c r="I51" i="1"/>
  <c r="M51" i="1"/>
  <c r="J57" i="6"/>
  <c r="G11" i="5"/>
  <c r="I49" i="1"/>
  <c r="J54" i="6"/>
  <c r="H56" i="6"/>
  <c r="M49" i="1"/>
  <c r="G61" i="1"/>
  <c r="O73" i="6"/>
  <c r="G8" i="4"/>
  <c r="O71" i="6"/>
  <c r="O67" i="6"/>
  <c r="O63" i="6"/>
  <c r="O59" i="6"/>
  <c r="O55" i="6"/>
  <c r="O51" i="6"/>
  <c r="O47" i="6"/>
  <c r="O43" i="6"/>
  <c r="O38" i="6"/>
  <c r="O33" i="6"/>
  <c r="O29" i="6"/>
  <c r="O25" i="6"/>
  <c r="O21" i="6"/>
  <c r="O17" i="6"/>
  <c r="O13" i="6"/>
  <c r="O9" i="6"/>
  <c r="O5" i="6"/>
  <c r="O72" i="6"/>
  <c r="O68" i="6"/>
  <c r="O64" i="6"/>
  <c r="O60" i="6"/>
  <c r="O56" i="6"/>
  <c r="O52" i="6"/>
  <c r="O48" i="6"/>
  <c r="O44" i="6"/>
  <c r="O39" i="6"/>
  <c r="O35" i="6"/>
  <c r="O34" i="6"/>
  <c r="O30" i="6"/>
  <c r="O26" i="6"/>
  <c r="O22" i="6"/>
  <c r="O18" i="6"/>
  <c r="O14" i="6"/>
  <c r="O10" i="6"/>
  <c r="O6" i="6"/>
  <c r="O2" i="6"/>
  <c r="O69" i="6"/>
  <c r="O65" i="6"/>
  <c r="O61" i="6"/>
  <c r="O57" i="6"/>
  <c r="O53" i="6"/>
  <c r="O49" i="6"/>
  <c r="O45" i="6"/>
  <c r="O41" i="6"/>
  <c r="O40" i="6"/>
  <c r="O36" i="6"/>
  <c r="O31" i="6"/>
  <c r="O27" i="6"/>
  <c r="O23" i="6"/>
  <c r="O19" i="6"/>
  <c r="O15" i="6"/>
  <c r="O11" i="6"/>
  <c r="O7" i="6"/>
  <c r="O3" i="6"/>
  <c r="O70" i="6"/>
  <c r="O66" i="6"/>
  <c r="O62" i="6"/>
  <c r="O58" i="6"/>
  <c r="O54" i="6"/>
  <c r="O50" i="6"/>
  <c r="O46" i="6"/>
  <c r="O42" i="6"/>
  <c r="O37" i="6"/>
  <c r="O32" i="6"/>
  <c r="O28" i="6"/>
  <c r="O24" i="6"/>
  <c r="O20" i="6"/>
  <c r="O16" i="6"/>
  <c r="O12" i="6"/>
  <c r="O4" i="6"/>
  <c r="Z51" i="1" l="1"/>
  <c r="E12" i="4"/>
  <c r="O42" i="1"/>
  <c r="L52" i="6" s="1"/>
  <c r="P42" i="1"/>
  <c r="M52" i="6" s="1"/>
  <c r="J41" i="1"/>
  <c r="M48" i="6" s="1"/>
  <c r="P10" i="1"/>
  <c r="M4" i="6" s="1"/>
  <c r="J4" i="6"/>
  <c r="AE11" i="1"/>
  <c r="F8" i="4" s="1"/>
  <c r="L41" i="6"/>
  <c r="G21" i="1"/>
  <c r="L17" i="6"/>
  <c r="M69" i="6"/>
  <c r="M68" i="6"/>
  <c r="J22" i="6"/>
  <c r="G58" i="1"/>
  <c r="L66" i="6"/>
  <c r="J36" i="6"/>
  <c r="AA11" i="1"/>
  <c r="O14" i="1"/>
  <c r="L10" i="6" s="1"/>
  <c r="P14" i="1"/>
  <c r="M10" i="6" s="1"/>
  <c r="G11" i="1"/>
  <c r="I11" i="1" s="1"/>
  <c r="L2" i="6"/>
  <c r="J39" i="1"/>
  <c r="M45" i="6" s="1"/>
  <c r="L3" i="6"/>
  <c r="G12" i="4"/>
  <c r="I9" i="5"/>
  <c r="Z11" i="1"/>
  <c r="L73" i="6"/>
  <c r="H10" i="4"/>
  <c r="AG11" i="1"/>
  <c r="J3" i="6"/>
  <c r="J11" i="1"/>
  <c r="M3" i="6" s="1"/>
  <c r="I37" i="1"/>
  <c r="L42" i="6" s="1"/>
  <c r="J42" i="6"/>
  <c r="P40" i="1"/>
  <c r="M49" i="6" s="1"/>
  <c r="O40" i="1"/>
  <c r="L49" i="6" s="1"/>
  <c r="G13" i="1"/>
  <c r="J13" i="1" s="1"/>
  <c r="M6" i="6" s="1"/>
  <c r="L50" i="6"/>
  <c r="G43" i="1"/>
  <c r="J16" i="6"/>
  <c r="O18" i="1"/>
  <c r="L16" i="6" s="1"/>
  <c r="P18" i="1"/>
  <c r="M16" i="6" s="1"/>
  <c r="L8" i="6"/>
  <c r="O12" i="1"/>
  <c r="L7" i="6" s="1"/>
  <c r="J7" i="6"/>
  <c r="P12" i="1"/>
  <c r="M7" i="6" s="1"/>
  <c r="J12" i="6"/>
  <c r="I17" i="1"/>
  <c r="L12" i="6" s="1"/>
  <c r="J17" i="1"/>
  <c r="M12" i="6" s="1"/>
  <c r="L29" i="6"/>
  <c r="O36" i="1"/>
  <c r="L43" i="6" s="1"/>
  <c r="J43" i="6"/>
  <c r="P36" i="1"/>
  <c r="M43" i="6" s="1"/>
  <c r="L26" i="6"/>
  <c r="L23" i="6"/>
  <c r="L20" i="6"/>
  <c r="J13" i="6"/>
  <c r="O16" i="1"/>
  <c r="L13" i="6" s="1"/>
  <c r="P16" i="1"/>
  <c r="M13" i="6" s="1"/>
  <c r="L32" i="6"/>
  <c r="J53" i="6"/>
  <c r="L53" i="6"/>
  <c r="M46" i="1"/>
  <c r="P46" i="1" s="1"/>
  <c r="L69" i="6"/>
  <c r="G60" i="1"/>
  <c r="AE51" i="1"/>
  <c r="AH51" i="1" s="1"/>
  <c r="M72" i="6" s="1"/>
  <c r="L63" i="6"/>
  <c r="G56" i="1"/>
  <c r="J54" i="1"/>
  <c r="M64" i="6" s="1"/>
  <c r="J61" i="6"/>
  <c r="I54" i="1"/>
  <c r="L61" i="6" s="1"/>
  <c r="P55" i="1"/>
  <c r="M65" i="6" s="1"/>
  <c r="J65" i="6"/>
  <c r="L57" i="6"/>
  <c r="G52" i="1"/>
  <c r="O51" i="1"/>
  <c r="L59" i="6" s="1"/>
  <c r="J59" i="6"/>
  <c r="P51" i="1"/>
  <c r="M59" i="6" s="1"/>
  <c r="J61" i="1"/>
  <c r="I61" i="1"/>
  <c r="J72" i="6"/>
  <c r="I11" i="5"/>
  <c r="J11" i="5"/>
  <c r="O49" i="1"/>
  <c r="M61" i="1"/>
  <c r="P61" i="1" s="1"/>
  <c r="J56" i="6"/>
  <c r="L54" i="6"/>
  <c r="G50" i="1"/>
  <c r="L4" i="6"/>
  <c r="J18" i="6" l="1"/>
  <c r="J21" i="1"/>
  <c r="M18" i="6" s="1"/>
  <c r="I21" i="1"/>
  <c r="L18" i="6" s="1"/>
  <c r="G46" i="1"/>
  <c r="J67" i="6"/>
  <c r="J58" i="1"/>
  <c r="M70" i="6" s="1"/>
  <c r="I58" i="1"/>
  <c r="L67" i="6" s="1"/>
  <c r="AH11" i="1"/>
  <c r="I8" i="4"/>
  <c r="X52" i="1"/>
  <c r="G12" i="5" s="1"/>
  <c r="X12" i="1"/>
  <c r="G10" i="5" s="1"/>
  <c r="H8" i="4"/>
  <c r="I13" i="1"/>
  <c r="L6" i="6" s="1"/>
  <c r="J6" i="6"/>
  <c r="I23" i="1"/>
  <c r="L21" i="6" s="1"/>
  <c r="J21" i="6"/>
  <c r="I27" i="1"/>
  <c r="L27" i="6" s="1"/>
  <c r="J27" i="1"/>
  <c r="M27" i="6" s="1"/>
  <c r="J27" i="6"/>
  <c r="J30" i="6"/>
  <c r="I29" i="1"/>
  <c r="L30" i="6" s="1"/>
  <c r="J29" i="1"/>
  <c r="M30" i="6" s="1"/>
  <c r="J43" i="1"/>
  <c r="M51" i="6" s="1"/>
  <c r="I43" i="1"/>
  <c r="L51" i="6" s="1"/>
  <c r="J51" i="6"/>
  <c r="I31" i="1"/>
  <c r="L33" i="6" s="1"/>
  <c r="J33" i="6"/>
  <c r="J9" i="5"/>
  <c r="J24" i="6"/>
  <c r="I25" i="1"/>
  <c r="L24" i="6" s="1"/>
  <c r="J25" i="1"/>
  <c r="M24" i="6" s="1"/>
  <c r="I15" i="1"/>
  <c r="L9" i="6" s="1"/>
  <c r="J15" i="1"/>
  <c r="M9" i="6" s="1"/>
  <c r="J9" i="6"/>
  <c r="O46" i="1"/>
  <c r="J46" i="1"/>
  <c r="M53" i="6" s="1"/>
  <c r="F9" i="4"/>
  <c r="F12" i="4" s="1"/>
  <c r="J70" i="6"/>
  <c r="J60" i="1"/>
  <c r="I60" i="1"/>
  <c r="L70" i="6" s="1"/>
  <c r="AG51" i="1"/>
  <c r="L72" i="6" s="1"/>
  <c r="I56" i="1"/>
  <c r="L64" i="6" s="1"/>
  <c r="J64" i="6"/>
  <c r="J56" i="1"/>
  <c r="M67" i="6" s="1"/>
  <c r="J52" i="1"/>
  <c r="M61" i="6" s="1"/>
  <c r="I52" i="1"/>
  <c r="L58" i="6" s="1"/>
  <c r="J58" i="6"/>
  <c r="I50" i="1"/>
  <c r="L55" i="6" s="1"/>
  <c r="J55" i="6"/>
  <c r="L56" i="6"/>
  <c r="O61" i="1"/>
  <c r="I12" i="4" l="1"/>
  <c r="H12" i="4"/>
  <c r="G15" i="5"/>
  <c r="J15" i="5" s="1"/>
  <c r="I46" i="1"/>
  <c r="Z12" i="1"/>
  <c r="AA12" i="1"/>
  <c r="H9" i="4"/>
  <c r="I9" i="4"/>
  <c r="AA52" i="1"/>
  <c r="Z52" i="1"/>
  <c r="I15" i="5" l="1"/>
  <c r="I10" i="5"/>
  <c r="J10" i="5"/>
  <c r="I12" i="5"/>
  <c r="J12" i="5"/>
</calcChain>
</file>

<file path=xl/comments1.xml><?xml version="1.0" encoding="utf-8"?>
<comments xmlns="http://schemas.openxmlformats.org/spreadsheetml/2006/main">
  <authors>
    <author>Kamila Molina</author>
    <author>MOLINA SAN MARTIN, KAMILA FERNANDA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Kamila Molina:</t>
        </r>
        <r>
          <rPr>
            <sz val="8"/>
            <color indexed="81"/>
            <rFont val="Tahoma"/>
            <family val="2"/>
          </rPr>
          <t xml:space="preserve">
Res. N° 1053 Compra Venta de 828,508 ton a LANDES S.A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Kamila Molina:</t>
        </r>
        <r>
          <rPr>
            <sz val="8"/>
            <color indexed="81"/>
            <rFont val="Tahoma"/>
            <family val="2"/>
          </rPr>
          <t xml:space="preserve">
Res. N° 1053 Compra Venta de 828,508 ton a PACIFICBLU SpA.</t>
        </r>
      </text>
    </comment>
    <comment ref="F43" authorId="1" shapeId="0">
      <text>
        <r>
          <rPr>
            <b/>
            <sz val="9"/>
            <color indexed="81"/>
            <rFont val="Tahoma"/>
            <charset val="1"/>
          </rPr>
          <t>MOLINA SAN MARTIN, KAMILA FERNANDA:</t>
        </r>
        <r>
          <rPr>
            <sz val="9"/>
            <color indexed="81"/>
            <rFont val="Tahoma"/>
            <charset val="1"/>
          </rPr>
          <t xml:space="preserve">
Cert. N° 50-19 Traspaso de 1978,743 ton a EMDEPES XI-XII</t>
        </r>
      </text>
    </comment>
    <comment ref="F52" authorId="1" shapeId="0">
      <text>
        <r>
          <rPr>
            <b/>
            <sz val="9"/>
            <color indexed="81"/>
            <rFont val="Tahoma"/>
            <charset val="1"/>
          </rPr>
          <t>MOLINA SAN MARTIN, KAMILA FERNANDA:</t>
        </r>
        <r>
          <rPr>
            <sz val="9"/>
            <color indexed="81"/>
            <rFont val="Tahoma"/>
            <charset val="1"/>
          </rPr>
          <t xml:space="preserve">
Cert. N° 50-19 Traspaso de 1978,743 ton desde EMDEPES V-X</t>
        </r>
      </text>
    </comment>
  </commentList>
</comments>
</file>

<file path=xl/sharedStrings.xml><?xml version="1.0" encoding="utf-8"?>
<sst xmlns="http://schemas.openxmlformats.org/spreadsheetml/2006/main" count="823" uniqueCount="158">
  <si>
    <t>CUOTA (TONELADAS)</t>
  </si>
  <si>
    <t>OPERACIÓN</t>
  </si>
  <si>
    <t xml:space="preserve">RESUMEN ANUAL </t>
  </si>
  <si>
    <t xml:space="preserve">Unidad de pesquería </t>
  </si>
  <si>
    <t>Titular de cuota LTP</t>
  </si>
  <si>
    <t>Periodo</t>
  </si>
  <si>
    <t>Traspaso, Cesión, Arriendo, etc.)</t>
  </si>
  <si>
    <t>Cuota Efectiva</t>
  </si>
  <si>
    <t>Captura (t)</t>
  </si>
  <si>
    <t>Saldo (t)</t>
  </si>
  <si>
    <t>% consumido</t>
  </si>
  <si>
    <t>Cuota asignada (t)</t>
  </si>
  <si>
    <t>Cuota Período</t>
  </si>
  <si>
    <t>Ene-Mar</t>
  </si>
  <si>
    <t>Unidad de Pesquería</t>
  </si>
  <si>
    <t>Zona</t>
  </si>
  <si>
    <t>Cuota Global (t)</t>
  </si>
  <si>
    <t>Fecha cierre</t>
  </si>
  <si>
    <t>Abr-Dic</t>
  </si>
  <si>
    <t>Período</t>
  </si>
  <si>
    <t>autorizada</t>
  </si>
  <si>
    <t xml:space="preserve">Cesiones </t>
  </si>
  <si>
    <t>efectiva</t>
  </si>
  <si>
    <t xml:space="preserve">Merluza de Cola </t>
  </si>
  <si>
    <t>V-X</t>
  </si>
  <si>
    <t>Enero - Marzo</t>
  </si>
  <si>
    <t>Abril -Diciembre</t>
  </si>
  <si>
    <t>LITORAL SpA. PESQUERA</t>
  </si>
  <si>
    <t>FOODCORP CHILE S.A.        87913200-2</t>
  </si>
  <si>
    <t>GRIMAR S.A. PESQ.             96962720-5</t>
  </si>
  <si>
    <t>ISLA QUIHUA S.A. PESQ     99546520-5</t>
  </si>
  <si>
    <t>LANDES S.A. SOC. PESQ.        9238700-8</t>
  </si>
  <si>
    <t>LOTA PROTEIN S.A.              96766590-8</t>
  </si>
  <si>
    <t>ANTONIO CRUZ CORDOVA NAKOUZI                             76189335-1</t>
  </si>
  <si>
    <t>ANTONIO DA VENEZIA RETAMALES 5226590-8</t>
  </si>
  <si>
    <t>SOC. PESQ. ENFERMAR LTDA. 76346240-4</t>
  </si>
  <si>
    <t>ORIZON</t>
  </si>
  <si>
    <t>SUR AUSTRAL S.A. PESQ.    96542880-1</t>
  </si>
  <si>
    <t>CAMANCHACA PESCA SUR S.A.</t>
  </si>
  <si>
    <t>PESCA CISNE S.A.</t>
  </si>
  <si>
    <t xml:space="preserve">Merluza de Cola  XI-XII Región </t>
  </si>
  <si>
    <t>EMDEPES S.A.                       85697000-0</t>
  </si>
  <si>
    <t>XI-XII</t>
  </si>
  <si>
    <t>DERIS S.A.                                96808510-7</t>
  </si>
  <si>
    <t>PESCA CISNE S.A.                96531980-8</t>
  </si>
  <si>
    <t>SUR AUSTRAL S.A. PESQ.     96542880-1</t>
  </si>
  <si>
    <t>Cuota Asignada por R. Ex. N° 4507-17</t>
  </si>
  <si>
    <t>Sector</t>
  </si>
  <si>
    <t>Región</t>
  </si>
  <si>
    <t>Cuota asignada</t>
  </si>
  <si>
    <t>Movimientos</t>
  </si>
  <si>
    <t>Captura</t>
  </si>
  <si>
    <t>Saldo</t>
  </si>
  <si>
    <t xml:space="preserve">V-X Región </t>
  </si>
  <si>
    <t xml:space="preserve">XI-XII Región </t>
  </si>
  <si>
    <t>Industrial</t>
  </si>
  <si>
    <t>Períodos</t>
  </si>
  <si>
    <t>% Consumo</t>
  </si>
  <si>
    <t>DERIS S.A. 96808510-7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</si>
  <si>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</si>
  <si>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</si>
  <si>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</si>
  <si>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</si>
  <si>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</si>
  <si>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</si>
  <si>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</si>
  <si>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</si>
  <si>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</si>
  <si>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</si>
  <si>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</si>
  <si>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</si>
  <si>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</si>
  <si>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</si>
  <si>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</si>
  <si>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</si>
  <si>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</si>
  <si>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</si>
  <si>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</si>
  <si>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</si>
  <si>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</si>
  <si>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</si>
  <si>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BLUMAR SA</t>
  </si>
  <si>
    <t>PESQUERA LITORAL SpA</t>
  </si>
  <si>
    <t>FOODCORP CHILE SA</t>
  </si>
  <si>
    <t xml:space="preserve">GRIMAR SA PESQ    </t>
  </si>
  <si>
    <t xml:space="preserve">ISLA QUIHUA SA PESQ  </t>
  </si>
  <si>
    <t xml:space="preserve">LANDES SA SOC PESQ  </t>
  </si>
  <si>
    <t>LOTA PROTEIN SA</t>
  </si>
  <si>
    <t>ANTONIO CRUZ CORDOVA NAKOUZI EIRL</t>
  </si>
  <si>
    <t xml:space="preserve">DA VENEZIA RETAMALES ANTONIO </t>
  </si>
  <si>
    <t>ENFEMAR LTDA SOC PESQ</t>
  </si>
  <si>
    <t>ORIZON SA</t>
  </si>
  <si>
    <t>DERIS SA</t>
  </si>
  <si>
    <t>SUR AUSTRAL SA PESQ</t>
  </si>
  <si>
    <t>CAMANCHACA PESCA SUR SA</t>
  </si>
  <si>
    <t>PESCA CISNE SA</t>
  </si>
  <si>
    <t>TOTAL LTP</t>
  </si>
  <si>
    <t>TOTAL ASIGNATARIOS LTP</t>
  </si>
  <si>
    <t>MERLUZA DE COLA XI-XII</t>
  </si>
  <si>
    <t>EMDEPES SA</t>
  </si>
  <si>
    <t>Artesanal</t>
  </si>
  <si>
    <t>X-XII Región</t>
  </si>
  <si>
    <t>Ene-Dic</t>
  </si>
  <si>
    <t>Fauna acompañante</t>
  </si>
  <si>
    <t>MERLUZA DE COLA X-XII</t>
  </si>
  <si>
    <t>X-XII</t>
  </si>
  <si>
    <t xml:space="preserve">MACROZONA </t>
  </si>
  <si>
    <t>ARTESANAL X-XII</t>
  </si>
  <si>
    <t xml:space="preserve"> -</t>
  </si>
  <si>
    <t xml:space="preserve">EMDEPES S.A.     </t>
  </si>
  <si>
    <t>COEFICIENTE</t>
  </si>
  <si>
    <t>COMERCIAL Y CONSERVERA SAN LORENZO Ltda.</t>
  </si>
  <si>
    <t>Artesanal - Aguas interiores</t>
  </si>
  <si>
    <t>PACIFICBLU SpA.</t>
  </si>
  <si>
    <t>RESUMEN  ANUAL CONSUMO DE CUOTA MERLUZA DE COLA 2019</t>
  </si>
  <si>
    <t xml:space="preserve">PACIFICBLU SpA </t>
  </si>
  <si>
    <t xml:space="preserve">BLUMAR S.A.                    </t>
  </si>
  <si>
    <t>PERIODO</t>
  </si>
  <si>
    <t>TONELADAS</t>
  </si>
  <si>
    <t>Ene-Mar V-X</t>
  </si>
  <si>
    <t>Abr-Dic V-X</t>
  </si>
  <si>
    <t>Ene-Mar XI-XII</t>
  </si>
  <si>
    <t>Abr-Dic XI-XII</t>
  </si>
  <si>
    <t>Merluza de cola V a X LTP A</t>
  </si>
  <si>
    <t xml:space="preserve">TITULAR LTP </t>
  </si>
  <si>
    <t>ENE-MAR</t>
  </si>
  <si>
    <t>ABR-DIC</t>
  </si>
  <si>
    <t>TOTAL CUOTA</t>
  </si>
  <si>
    <t>PACIFICBLU SpA</t>
  </si>
  <si>
    <t>LITORAL SpA</t>
  </si>
  <si>
    <t>BLUMAR S.A</t>
  </si>
  <si>
    <t>FOODCORP CHILE S.A</t>
  </si>
  <si>
    <t>GRIMAR S.A</t>
  </si>
  <si>
    <t>ISLA QUIHUA S.A</t>
  </si>
  <si>
    <t>LANDES S.A</t>
  </si>
  <si>
    <t>LOTA PROTEIN S.A</t>
  </si>
  <si>
    <t>ANTONIO CRUZ CORDOVA NAKOUZI</t>
  </si>
  <si>
    <t>DA VENEZIA RETAMALES ANTONIO</t>
  </si>
  <si>
    <t>ENFEMAR LTDA</t>
  </si>
  <si>
    <t>EMDEPES S.A</t>
  </si>
  <si>
    <t>ORIZON S.A</t>
  </si>
  <si>
    <t>DERIS S.A</t>
  </si>
  <si>
    <t>SUR AUSTRAL S.A</t>
  </si>
  <si>
    <t>CAMANCHACA PESCA SUR S.A</t>
  </si>
  <si>
    <t>PESCA CISNE S.A</t>
  </si>
  <si>
    <t>COMERCIAL Y CONCERVERA SAN LAZARO LTDA</t>
  </si>
  <si>
    <t>Merluza de cola XI a XII LTP A</t>
  </si>
  <si>
    <t>PACIFLICBLU SpA</t>
  </si>
  <si>
    <t>Merluza de cola artesanal (Aguas Interiores, Los Lagos a Magallanes)</t>
  </si>
  <si>
    <t>REGIÓN</t>
  </si>
  <si>
    <t>ENE-DIC</t>
  </si>
  <si>
    <t>FAUNA ACOMPAÑANTE</t>
  </si>
  <si>
    <t xml:space="preserve"> PACIFICBLU SpA</t>
  </si>
  <si>
    <t>RESUMEN  POR PERIODO DEL CONSUMO DE CUOTA MERLUZA DE COLA 2019</t>
  </si>
  <si>
    <t>CONTROL DE CUOTA MERLUZA DE COLA LTP POR TITULAR 2019</t>
  </si>
  <si>
    <t>Merluza de Cola V - X</t>
  </si>
  <si>
    <t>Información preliminar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</si>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</sst>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[Red]\-0.00\ "/>
    <numFmt numFmtId="166" formatCode="0.000"/>
    <numFmt numFmtId="167" formatCode="#,##0_ ;[Red]\-#,##0\ "/>
    <numFmt numFmtId="168" formatCode="0.0000"/>
    <numFmt numFmtId="169" formatCode="0.0"/>
    <numFmt numFmtId="170" formatCode="yyyy/mm/dd"/>
    <numFmt numFmtId="171" formatCode="#,##0.000"/>
    <numFmt numFmtId="172" formatCode="_-* #,##0.00\ _p_t_a_-;\-* #,##0.00\ _p_t_a_-;_-* \-??\ _p_t_a_-;_-@_-"/>
    <numFmt numFmtId="173" formatCode="0.000%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F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270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B4CFA1"/>
        <bgColor indexed="64"/>
      </patternFill>
    </fill>
    <fill>
      <patternFill patternType="solid">
        <fgColor rgb="FFDBF67A"/>
        <bgColor indexed="64"/>
      </patternFill>
    </fill>
    <fill>
      <gradientFill degree="90">
        <stop position="0">
          <color theme="0"/>
        </stop>
        <stop position="0.5">
          <color theme="6" tint="0.40000610370189521"/>
        </stop>
        <stop position="1">
          <color theme="0"/>
        </stop>
      </gradientFill>
    </fill>
    <fill>
      <gradientFill degree="90">
        <stop position="0">
          <color rgb="FFDBF67A"/>
        </stop>
        <stop position="1">
          <color rgb="FFB4CFA1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rgb="FFE3EA86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20" fillId="0" borderId="0"/>
    <xf numFmtId="0" fontId="19" fillId="0" borderId="0"/>
    <xf numFmtId="0" fontId="22" fillId="0" borderId="0" applyNumberFormat="0" applyFill="0" applyBorder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5" fillId="0" borderId="5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52" applyNumberFormat="0" applyAlignment="0" applyProtection="0"/>
    <xf numFmtId="0" fontId="29" fillId="10" borderId="53" applyNumberFormat="0" applyAlignment="0" applyProtection="0"/>
    <xf numFmtId="0" fontId="30" fillId="10" borderId="52" applyNumberFormat="0" applyAlignment="0" applyProtection="0"/>
    <xf numFmtId="0" fontId="31" fillId="0" borderId="54" applyNumberFormat="0" applyFill="0" applyAlignment="0" applyProtection="0"/>
    <xf numFmtId="0" fontId="32" fillId="11" borderId="55" applyNumberFormat="0" applyAlignment="0" applyProtection="0"/>
    <xf numFmtId="0" fontId="14" fillId="0" borderId="0" applyNumberFormat="0" applyFill="0" applyBorder="0" applyAlignment="0" applyProtection="0"/>
    <xf numFmtId="0" fontId="1" fillId="12" borderId="56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/>
    <xf numFmtId="0" fontId="4" fillId="0" borderId="0"/>
    <xf numFmtId="0" fontId="2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12" fillId="0" borderId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0" fillId="51" borderId="58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1" fillId="52" borderId="59" applyNumberFormat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2" fillId="0" borderId="6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4" fillId="42" borderId="58" applyNumberFormat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0" fontId="4" fillId="58" borderId="4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7" fillId="51" borderId="6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1" fillId="0" borderId="62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52" fillId="0" borderId="63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43" fillId="0" borderId="6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6" fillId="0" borderId="65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9" xfId="1" applyNumberFormat="1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/>
    </xf>
    <xf numFmtId="3" fontId="11" fillId="5" borderId="22" xfId="0" applyNumberFormat="1" applyFont="1" applyFill="1" applyBorder="1" applyAlignment="1">
      <alignment horizontal="center"/>
    </xf>
    <xf numFmtId="167" fontId="11" fillId="5" borderId="22" xfId="0" applyNumberFormat="1" applyFont="1" applyFill="1" applyBorder="1" applyAlignment="1">
      <alignment horizontal="center"/>
    </xf>
    <xf numFmtId="10" fontId="11" fillId="5" borderId="22" xfId="6" applyNumberFormat="1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3" fontId="11" fillId="5" borderId="28" xfId="0" applyNumberFormat="1" applyFont="1" applyFill="1" applyBorder="1" applyAlignment="1">
      <alignment horizontal="center"/>
    </xf>
    <xf numFmtId="10" fontId="11" fillId="5" borderId="28" xfId="6" applyNumberFormat="1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10" fontId="0" fillId="0" borderId="19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7" fontId="11" fillId="5" borderId="28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10" fontId="0" fillId="0" borderId="28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/>
    </xf>
    <xf numFmtId="168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/>
    <xf numFmtId="0" fontId="19" fillId="0" borderId="0" xfId="0" applyFont="1" applyFill="1" applyAlignment="1"/>
    <xf numFmtId="0" fontId="0" fillId="0" borderId="0" xfId="0" applyFont="1" applyBorder="1" applyAlignment="1">
      <alignment vertical="center"/>
    </xf>
    <xf numFmtId="0" fontId="0" fillId="0" borderId="0" xfId="0" applyFill="1" applyAlignment="1"/>
    <xf numFmtId="166" fontId="19" fillId="0" borderId="0" xfId="0" applyNumberFormat="1" applyFont="1" applyFill="1" applyAlignment="1">
      <alignment horizontal="right"/>
    </xf>
    <xf numFmtId="0" fontId="21" fillId="0" borderId="43" xfId="7" applyFont="1" applyFill="1" applyBorder="1" applyAlignment="1"/>
    <xf numFmtId="9" fontId="19" fillId="0" borderId="0" xfId="1" applyFont="1" applyFill="1" applyAlignment="1">
      <alignment horizontal="right"/>
    </xf>
    <xf numFmtId="170" fontId="11" fillId="0" borderId="0" xfId="0" applyNumberFormat="1" applyFont="1" applyFill="1" applyAlignment="1"/>
    <xf numFmtId="0" fontId="21" fillId="0" borderId="48" xfId="7" applyFont="1" applyFill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5" fillId="60" borderId="9" xfId="0" applyFont="1" applyFill="1" applyBorder="1" applyAlignment="1">
      <alignment horizontal="center" vertical="center" wrapText="1"/>
    </xf>
    <xf numFmtId="0" fontId="15" fillId="60" borderId="32" xfId="0" applyFont="1" applyFill="1" applyBorder="1" applyAlignment="1">
      <alignment horizontal="center" vertical="center" wrapText="1"/>
    </xf>
    <xf numFmtId="169" fontId="15" fillId="60" borderId="5" xfId="0" applyNumberFormat="1" applyFont="1" applyFill="1" applyBorder="1" applyAlignment="1">
      <alignment horizontal="center" vertical="center" wrapText="1"/>
    </xf>
    <xf numFmtId="166" fontId="15" fillId="60" borderId="5" xfId="0" applyNumberFormat="1" applyFont="1" applyFill="1" applyBorder="1" applyAlignment="1">
      <alignment horizontal="center" vertical="center" wrapText="1"/>
    </xf>
    <xf numFmtId="0" fontId="15" fillId="60" borderId="5" xfId="0" applyFont="1" applyFill="1" applyBorder="1" applyAlignment="1">
      <alignment horizontal="center" vertical="center" wrapText="1"/>
    </xf>
    <xf numFmtId="0" fontId="15" fillId="60" borderId="33" xfId="0" applyFont="1" applyFill="1" applyBorder="1" applyAlignment="1">
      <alignment horizontal="center" vertical="center" wrapText="1"/>
    </xf>
    <xf numFmtId="0" fontId="3" fillId="62" borderId="11" xfId="0" applyFont="1" applyFill="1" applyBorder="1" applyAlignment="1">
      <alignment horizontal="center"/>
    </xf>
    <xf numFmtId="0" fontId="3" fillId="62" borderId="28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22" xfId="0" applyFont="1" applyFill="1" applyBorder="1"/>
    <xf numFmtId="0" fontId="3" fillId="4" borderId="18" xfId="0" applyFont="1" applyFill="1" applyBorder="1"/>
    <xf numFmtId="0" fontId="3" fillId="4" borderId="25" xfId="0" applyFont="1" applyFill="1" applyBorder="1"/>
    <xf numFmtId="0" fontId="3" fillId="4" borderId="28" xfId="0" applyFont="1" applyFill="1" applyBorder="1"/>
    <xf numFmtId="0" fontId="5" fillId="61" borderId="9" xfId="3" applyFont="1" applyFill="1" applyBorder="1" applyAlignment="1">
      <alignment horizontal="center" vertical="center" wrapText="1"/>
    </xf>
    <xf numFmtId="165" fontId="5" fillId="61" borderId="9" xfId="5" applyNumberFormat="1" applyFont="1" applyFill="1" applyBorder="1" applyAlignment="1">
      <alignment horizontal="center" vertical="center" wrapText="1"/>
    </xf>
    <xf numFmtId="10" fontId="5" fillId="61" borderId="9" xfId="1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7" fillId="60" borderId="22" xfId="0" applyFont="1" applyFill="1" applyBorder="1" applyAlignment="1">
      <alignment horizontal="center"/>
    </xf>
    <xf numFmtId="0" fontId="0" fillId="0" borderId="0" xfId="0"/>
    <xf numFmtId="0" fontId="0" fillId="0" borderId="22" xfId="0" applyBorder="1"/>
    <xf numFmtId="0" fontId="3" fillId="65" borderId="22" xfId="0" applyFont="1" applyFill="1" applyBorder="1" applyAlignment="1">
      <alignment horizontal="center" vertical="center"/>
    </xf>
    <xf numFmtId="169" fontId="57" fillId="5" borderId="29" xfId="0" applyNumberFormat="1" applyFont="1" applyFill="1" applyBorder="1" applyAlignment="1">
      <alignment horizontal="center"/>
    </xf>
    <xf numFmtId="0" fontId="56" fillId="5" borderId="27" xfId="0" applyFont="1" applyFill="1" applyBorder="1" applyAlignment="1">
      <alignment horizontal="center"/>
    </xf>
    <xf numFmtId="0" fontId="56" fillId="5" borderId="17" xfId="0" applyFont="1" applyFill="1" applyBorder="1" applyAlignment="1">
      <alignment horizontal="center"/>
    </xf>
    <xf numFmtId="169" fontId="57" fillId="5" borderId="38" xfId="0" applyNumberFormat="1" applyFont="1" applyFill="1" applyBorder="1" applyAlignment="1">
      <alignment horizontal="center"/>
    </xf>
    <xf numFmtId="169" fontId="3" fillId="65" borderId="9" xfId="0" applyNumberFormat="1" applyFont="1" applyFill="1" applyBorder="1"/>
    <xf numFmtId="0" fontId="57" fillId="65" borderId="33" xfId="0" applyFont="1" applyFill="1" applyBorder="1" applyAlignment="1">
      <alignment horizontal="center" vertical="center" wrapText="1"/>
    </xf>
    <xf numFmtId="166" fontId="0" fillId="0" borderId="22" xfId="0" applyNumberFormat="1" applyBorder="1"/>
    <xf numFmtId="1" fontId="3" fillId="65" borderId="22" xfId="0" applyNumberFormat="1" applyFont="1" applyFill="1" applyBorder="1"/>
    <xf numFmtId="0" fontId="3" fillId="65" borderId="22" xfId="0" applyFont="1" applyFill="1" applyBorder="1" applyAlignment="1">
      <alignment horizontal="center"/>
    </xf>
    <xf numFmtId="0" fontId="57" fillId="65" borderId="4" xfId="0" applyFont="1" applyFill="1" applyBorder="1" applyAlignment="1">
      <alignment horizontal="center" vertical="center" wrapText="1"/>
    </xf>
    <xf numFmtId="1" fontId="3" fillId="65" borderId="22" xfId="0" applyNumberFormat="1" applyFont="1" applyFill="1" applyBorder="1" applyAlignment="1">
      <alignment horizontal="center"/>
    </xf>
    <xf numFmtId="2" fontId="3" fillId="65" borderId="22" xfId="0" applyNumberFormat="1" applyFont="1" applyFill="1" applyBorder="1" applyAlignment="1">
      <alignment horizontal="center"/>
    </xf>
    <xf numFmtId="0" fontId="3" fillId="65" borderId="22" xfId="0" applyFont="1" applyFill="1" applyBorder="1"/>
    <xf numFmtId="0" fontId="3" fillId="0" borderId="0" xfId="0" applyFont="1" applyAlignment="1"/>
    <xf numFmtId="0" fontId="1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61" borderId="13" xfId="4" applyFont="1" applyFill="1" applyBorder="1" applyAlignment="1">
      <alignment horizontal="center" vertical="center" wrapText="1"/>
    </xf>
    <xf numFmtId="0" fontId="5" fillId="61" borderId="13" xfId="0" applyFont="1" applyFill="1" applyBorder="1" applyAlignment="1">
      <alignment horizontal="center" vertical="center" wrapText="1"/>
    </xf>
    <xf numFmtId="0" fontId="6" fillId="61" borderId="13" xfId="0" applyFont="1" applyFill="1" applyBorder="1" applyAlignment="1">
      <alignment horizontal="center" vertical="center" wrapText="1"/>
    </xf>
    <xf numFmtId="0" fontId="5" fillId="61" borderId="13" xfId="5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66" borderId="22" xfId="0" applyFill="1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66" fontId="0" fillId="0" borderId="18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166" fontId="0" fillId="0" borderId="35" xfId="0" applyNumberFormat="1" applyFill="1" applyBorder="1" applyAlignment="1">
      <alignment horizontal="center" vertical="center"/>
    </xf>
    <xf numFmtId="10" fontId="0" fillId="0" borderId="18" xfId="1" applyNumberFormat="1" applyFont="1" applyFill="1" applyBorder="1" applyAlignment="1">
      <alignment horizontal="center" vertical="center"/>
    </xf>
    <xf numFmtId="166" fontId="0" fillId="0" borderId="39" xfId="0" applyNumberForma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66" borderId="28" xfId="0" applyFill="1" applyBorder="1" applyAlignment="1">
      <alignment horizontal="center" vertical="center"/>
    </xf>
    <xf numFmtId="166" fontId="0" fillId="0" borderId="28" xfId="0" applyNumberFormat="1" applyFill="1" applyBorder="1" applyAlignment="1">
      <alignment horizontal="center" vertical="center"/>
    </xf>
    <xf numFmtId="0" fontId="0" fillId="66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62" borderId="25" xfId="0" applyFont="1" applyFill="1" applyBorder="1" applyAlignment="1">
      <alignment horizontal="center"/>
    </xf>
    <xf numFmtId="4" fontId="3" fillId="60" borderId="22" xfId="0" applyNumberFormat="1" applyFont="1" applyFill="1" applyBorder="1" applyAlignment="1">
      <alignment horizontal="center"/>
    </xf>
    <xf numFmtId="173" fontId="3" fillId="60" borderId="22" xfId="1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0" fontId="1" fillId="0" borderId="12" xfId="1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10" fontId="1" fillId="0" borderId="41" xfId="1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10" fontId="1" fillId="0" borderId="44" xfId="1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10" fontId="1" fillId="0" borderId="23" xfId="1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10" fontId="1" fillId="0" borderId="38" xfId="1" applyNumberFormat="1" applyFont="1" applyFill="1" applyBorder="1" applyAlignment="1">
      <alignment horizontal="center"/>
    </xf>
    <xf numFmtId="10" fontId="1" fillId="0" borderId="47" xfId="1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10" fontId="1" fillId="0" borderId="29" xfId="1" applyNumberFormat="1" applyFont="1" applyFill="1" applyBorder="1" applyAlignment="1">
      <alignment horizontal="center"/>
    </xf>
    <xf numFmtId="2" fontId="3" fillId="60" borderId="22" xfId="1" applyNumberFormat="1" applyFont="1" applyFill="1" applyBorder="1" applyAlignment="1">
      <alignment horizontal="center"/>
    </xf>
    <xf numFmtId="171" fontId="3" fillId="6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5" fillId="61" borderId="13" xfId="2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62" borderId="69" xfId="0" applyFont="1" applyFill="1" applyBorder="1" applyAlignment="1">
      <alignment horizontal="right"/>
    </xf>
    <xf numFmtId="0" fontId="3" fillId="62" borderId="34" xfId="0" applyFont="1" applyFill="1" applyBorder="1" applyAlignment="1">
      <alignment horizontal="right"/>
    </xf>
    <xf numFmtId="0" fontId="15" fillId="59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62" borderId="14" xfId="0" applyFont="1" applyFill="1" applyBorder="1" applyAlignment="1">
      <alignment horizontal="center" vertical="center"/>
    </xf>
    <xf numFmtId="0" fontId="3" fillId="62" borderId="31" xfId="0" applyFont="1" applyFill="1" applyBorder="1" applyAlignment="1">
      <alignment horizontal="center" vertical="center"/>
    </xf>
    <xf numFmtId="0" fontId="3" fillId="62" borderId="14" xfId="0" applyFont="1" applyFill="1" applyBorder="1" applyAlignment="1">
      <alignment horizontal="center" vertical="center" wrapText="1"/>
    </xf>
    <xf numFmtId="0" fontId="3" fillId="62" borderId="3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15" fillId="63" borderId="0" xfId="0" applyFont="1" applyFill="1" applyBorder="1" applyAlignment="1">
      <alignment horizontal="center" vertical="center"/>
    </xf>
    <xf numFmtId="0" fontId="3" fillId="62" borderId="70" xfId="0" applyFont="1" applyFill="1" applyBorder="1" applyAlignment="1">
      <alignment horizontal="right"/>
    </xf>
    <xf numFmtId="0" fontId="3" fillId="62" borderId="71" xfId="0" applyFont="1" applyFill="1" applyBorder="1" applyAlignment="1">
      <alignment horizontal="right"/>
    </xf>
    <xf numFmtId="0" fontId="3" fillId="62" borderId="37" xfId="0" applyFont="1" applyFill="1" applyBorder="1" applyAlignment="1">
      <alignment horizontal="right"/>
    </xf>
    <xf numFmtId="0" fontId="3" fillId="62" borderId="15" xfId="0" applyFont="1" applyFill="1" applyBorder="1" applyAlignment="1">
      <alignment horizontal="center" vertical="center"/>
    </xf>
    <xf numFmtId="0" fontId="3" fillId="62" borderId="39" xfId="0" applyFont="1" applyFill="1" applyBorder="1" applyAlignment="1">
      <alignment horizontal="center" vertical="center"/>
    </xf>
    <xf numFmtId="0" fontId="3" fillId="62" borderId="30" xfId="0" applyFont="1" applyFill="1" applyBorder="1" applyAlignment="1">
      <alignment horizontal="center" vertical="center"/>
    </xf>
    <xf numFmtId="0" fontId="7" fillId="60" borderId="11" xfId="3" applyFont="1" applyFill="1" applyBorder="1" applyAlignment="1">
      <alignment horizontal="center" vertical="center" wrapText="1"/>
    </xf>
    <xf numFmtId="0" fontId="7" fillId="60" borderId="22" xfId="3" applyFont="1" applyFill="1" applyBorder="1" applyAlignment="1">
      <alignment horizontal="center" vertical="center" wrapText="1"/>
    </xf>
    <xf numFmtId="171" fontId="3" fillId="0" borderId="14" xfId="0" applyNumberFormat="1" applyFont="1" applyBorder="1" applyAlignment="1">
      <alignment horizontal="center" vertical="center"/>
    </xf>
    <xf numFmtId="171" fontId="3" fillId="0" borderId="31" xfId="0" applyNumberFormat="1" applyFont="1" applyBorder="1" applyAlignment="1">
      <alignment horizontal="center" vertical="center"/>
    </xf>
    <xf numFmtId="171" fontId="3" fillId="0" borderId="45" xfId="0" applyNumberFormat="1" applyFont="1" applyBorder="1" applyAlignment="1">
      <alignment horizontal="center" vertical="center"/>
    </xf>
    <xf numFmtId="171" fontId="3" fillId="0" borderId="41" xfId="0" applyNumberFormat="1" applyFont="1" applyBorder="1" applyAlignment="1">
      <alignment horizontal="center" vertical="center"/>
    </xf>
    <xf numFmtId="9" fontId="3" fillId="0" borderId="45" xfId="1" applyFont="1" applyBorder="1" applyAlignment="1">
      <alignment horizontal="center" vertical="center"/>
    </xf>
    <xf numFmtId="9" fontId="3" fillId="0" borderId="41" xfId="1" applyFont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0" fontId="7" fillId="60" borderId="11" xfId="0" applyFont="1" applyFill="1" applyBorder="1" applyAlignment="1">
      <alignment horizontal="center" vertical="center"/>
    </xf>
    <xf numFmtId="0" fontId="7" fillId="60" borderId="25" xfId="0" applyFont="1" applyFill="1" applyBorder="1" applyAlignment="1">
      <alignment horizontal="center" vertical="center"/>
    </xf>
    <xf numFmtId="0" fontId="7" fillId="60" borderId="12" xfId="3" applyFont="1" applyFill="1" applyBorder="1" applyAlignment="1">
      <alignment horizontal="center" vertical="center" wrapText="1"/>
    </xf>
    <xf numFmtId="0" fontId="7" fillId="60" borderId="23" xfId="3" applyFont="1" applyFill="1" applyBorder="1" applyAlignment="1">
      <alignment horizontal="center" vertical="center" wrapText="1"/>
    </xf>
    <xf numFmtId="0" fontId="7" fillId="60" borderId="10" xfId="3" applyFont="1" applyFill="1" applyBorder="1" applyAlignment="1">
      <alignment horizontal="center" vertical="center" wrapText="1"/>
    </xf>
    <xf numFmtId="0" fontId="7" fillId="60" borderId="21" xfId="3" applyFont="1" applyFill="1" applyBorder="1" applyAlignment="1">
      <alignment horizontal="center" vertical="center" wrapText="1"/>
    </xf>
    <xf numFmtId="3" fontId="7" fillId="60" borderId="11" xfId="0" applyNumberFormat="1" applyFont="1" applyFill="1" applyBorder="1" applyAlignment="1">
      <alignment horizontal="center" vertical="center"/>
    </xf>
    <xf numFmtId="0" fontId="10" fillId="60" borderId="20" xfId="0" applyFont="1" applyFill="1" applyBorder="1" applyAlignment="1">
      <alignment horizontal="center" vertical="center" wrapText="1"/>
    </xf>
    <xf numFmtId="0" fontId="10" fillId="60" borderId="26" xfId="0" applyFont="1" applyFill="1" applyBorder="1" applyAlignment="1">
      <alignment horizontal="center" vertical="center" wrapText="1"/>
    </xf>
    <xf numFmtId="10" fontId="0" fillId="0" borderId="22" xfId="1" applyNumberFormat="1" applyFont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7" fillId="60" borderId="25" xfId="3" applyFont="1" applyFill="1" applyBorder="1" applyAlignment="1">
      <alignment horizontal="center" vertical="center" wrapText="1"/>
    </xf>
    <xf numFmtId="0" fontId="7" fillId="60" borderId="44" xfId="3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/>
    </xf>
    <xf numFmtId="0" fontId="9" fillId="60" borderId="16" xfId="3" applyFont="1" applyFill="1" applyBorder="1" applyAlignment="1">
      <alignment horizontal="center" vertical="center" wrapText="1"/>
    </xf>
    <xf numFmtId="0" fontId="9" fillId="60" borderId="20" xfId="3" applyFont="1" applyFill="1" applyBorder="1" applyAlignment="1">
      <alignment horizontal="center" vertical="center" wrapText="1"/>
    </xf>
    <xf numFmtId="3" fontId="11" fillId="5" borderId="22" xfId="0" applyNumberFormat="1" applyFont="1" applyFill="1" applyBorder="1" applyAlignment="1">
      <alignment horizontal="center" vertical="center"/>
    </xf>
    <xf numFmtId="3" fontId="11" fillId="5" borderId="28" xfId="0" applyNumberFormat="1" applyFont="1" applyFill="1" applyBorder="1" applyAlignment="1">
      <alignment horizontal="center" vertical="center"/>
    </xf>
    <xf numFmtId="0" fontId="0" fillId="62" borderId="24" xfId="0" applyFill="1" applyBorder="1" applyAlignment="1">
      <alignment horizontal="left" vertical="center" wrapText="1"/>
    </xf>
    <xf numFmtId="0" fontId="0" fillId="62" borderId="17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62" borderId="46" xfId="0" applyFill="1" applyBorder="1" applyAlignment="1">
      <alignment horizontal="left" vertical="center" wrapText="1"/>
    </xf>
    <xf numFmtId="0" fontId="0" fillId="62" borderId="6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2" fontId="16" fillId="64" borderId="0" xfId="0" applyNumberFormat="1" applyFont="1" applyFill="1" applyBorder="1" applyAlignment="1">
      <alignment horizontal="center" vertical="center"/>
    </xf>
    <xf numFmtId="0" fontId="0" fillId="62" borderId="31" xfId="0" applyFill="1" applyBorder="1" applyAlignment="1">
      <alignment horizontal="left" vertical="center" wrapText="1"/>
    </xf>
    <xf numFmtId="0" fontId="13" fillId="61" borderId="1" xfId="0" applyFont="1" applyFill="1" applyBorder="1" applyAlignment="1">
      <alignment horizontal="center" vertical="center" textRotation="90" wrapText="1"/>
    </xf>
    <xf numFmtId="0" fontId="13" fillId="61" borderId="42" xfId="0" applyFont="1" applyFill="1" applyBorder="1" applyAlignment="1">
      <alignment horizontal="center" vertical="center" textRotation="90" wrapText="1"/>
    </xf>
    <xf numFmtId="0" fontId="13" fillId="61" borderId="2" xfId="0" applyFont="1" applyFill="1" applyBorder="1" applyAlignment="1">
      <alignment horizontal="center" vertical="center" textRotation="90" wrapText="1"/>
    </xf>
    <xf numFmtId="0" fontId="8" fillId="61" borderId="13" xfId="0" applyFont="1" applyFill="1" applyBorder="1" applyAlignment="1">
      <alignment horizontal="center" vertical="center" textRotation="90"/>
    </xf>
    <xf numFmtId="0" fontId="8" fillId="61" borderId="67" xfId="0" applyFont="1" applyFill="1" applyBorder="1" applyAlignment="1">
      <alignment horizontal="center" vertical="center" textRotation="90"/>
    </xf>
    <xf numFmtId="0" fontId="8" fillId="61" borderId="68" xfId="0" applyFont="1" applyFill="1" applyBorder="1" applyAlignment="1">
      <alignment horizontal="center" vertical="center" textRotation="90"/>
    </xf>
    <xf numFmtId="0" fontId="0" fillId="62" borderId="30" xfId="0" applyFill="1" applyBorder="1" applyAlignment="1">
      <alignment horizontal="left" vertical="center" wrapText="1"/>
    </xf>
    <xf numFmtId="0" fontId="0" fillId="62" borderId="14" xfId="0" applyFill="1" applyBorder="1" applyAlignment="1">
      <alignment horizontal="left" vertical="center" wrapText="1"/>
    </xf>
    <xf numFmtId="0" fontId="0" fillId="62" borderId="2" xfId="0" applyFill="1" applyBorder="1" applyAlignment="1">
      <alignment horizontal="left" vertical="center" wrapText="1"/>
    </xf>
    <xf numFmtId="166" fontId="0" fillId="0" borderId="22" xfId="0" applyNumberFormat="1" applyFill="1" applyBorder="1" applyAlignment="1">
      <alignment horizontal="center" vertical="center"/>
    </xf>
    <xf numFmtId="0" fontId="0" fillId="62" borderId="42" xfId="0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3" fillId="62" borderId="4" xfId="0" applyFont="1" applyFill="1" applyBorder="1" applyAlignment="1">
      <alignment horizontal="center" vertical="center"/>
    </xf>
    <xf numFmtId="0" fontId="3" fillId="62" borderId="5" xfId="0" applyFont="1" applyFill="1" applyBorder="1" applyAlignment="1">
      <alignment horizontal="center" vertical="center"/>
    </xf>
    <xf numFmtId="0" fontId="0" fillId="62" borderId="6" xfId="0" applyFill="1" applyBorder="1" applyAlignment="1">
      <alignment horizontal="center" vertical="center"/>
    </xf>
    <xf numFmtId="0" fontId="0" fillId="62" borderId="7" xfId="0" applyFill="1" applyBorder="1" applyAlignment="1">
      <alignment horizontal="center" vertical="center"/>
    </xf>
    <xf numFmtId="0" fontId="0" fillId="62" borderId="8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9" fontId="3" fillId="0" borderId="13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" xfId="2" builtinId="26" customBuiltin="1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1" xfId="10" builtinId="16" customBuiltin="1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" xfId="1" builtinId="5"/>
    <cellStyle name="Porcentaje 2" xfId="42110"/>
    <cellStyle name="Porcentaje 3" xfId="42111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F67A"/>
      <color rgb="FFE3EA86"/>
      <color rgb="FFFFFF99"/>
      <color rgb="FFB4CFA1"/>
      <color rgb="FFCCCCFF"/>
      <color rgb="FF70BAF8"/>
      <color rgb="FF0A72C8"/>
      <color rgb="FFE7E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173869</xdr:rowOff>
    </xdr:from>
    <xdr:to>
      <xdr:col>2</xdr:col>
      <xdr:colOff>720122</xdr:colOff>
      <xdr:row>3</xdr:row>
      <xdr:rowOff>241905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166" y="364369"/>
          <a:ext cx="1501777" cy="653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showGridLines="0" zoomScaleNormal="100" workbookViewId="0">
      <selection activeCell="B6" sqref="B6:I6"/>
    </sheetView>
  </sheetViews>
  <sheetFormatPr baseColWidth="10" defaultRowHeight="15"/>
  <cols>
    <col min="2" max="2" width="25.7109375" bestFit="1" customWidth="1"/>
    <col min="3" max="3" width="23.140625" customWidth="1"/>
    <col min="5" max="5" width="14.28515625" customWidth="1"/>
  </cols>
  <sheetData>
    <row r="3" spans="2:9">
      <c r="B3" s="149" t="s">
        <v>114</v>
      </c>
      <c r="C3" s="149"/>
      <c r="D3" s="149"/>
      <c r="E3" s="149"/>
      <c r="F3" s="149"/>
      <c r="G3" s="149"/>
      <c r="H3" s="149"/>
      <c r="I3" s="149"/>
    </row>
    <row r="4" spans="2:9">
      <c r="B4" s="149"/>
      <c r="C4" s="149"/>
      <c r="D4" s="149"/>
      <c r="E4" s="149"/>
      <c r="F4" s="149"/>
      <c r="G4" s="149"/>
      <c r="H4" s="149"/>
      <c r="I4" s="149"/>
    </row>
    <row r="5" spans="2:9">
      <c r="B5" s="150">
        <v>43655</v>
      </c>
      <c r="C5" s="150"/>
      <c r="D5" s="150"/>
      <c r="E5" s="150"/>
      <c r="F5" s="150"/>
      <c r="G5" s="150"/>
      <c r="H5" s="150"/>
      <c r="I5" s="150"/>
    </row>
    <row r="6" spans="2:9" ht="15.75" thickBot="1">
      <c r="B6" s="155" t="s">
        <v>156</v>
      </c>
      <c r="C6" s="155"/>
      <c r="D6" s="155"/>
      <c r="E6" s="155"/>
      <c r="F6" s="155"/>
      <c r="G6" s="155"/>
      <c r="H6" s="155"/>
      <c r="I6" s="155"/>
    </row>
    <row r="7" spans="2:9" ht="32.25" thickBot="1">
      <c r="B7" s="53" t="s">
        <v>47</v>
      </c>
      <c r="C7" s="54" t="s">
        <v>48</v>
      </c>
      <c r="D7" s="55" t="s">
        <v>49</v>
      </c>
      <c r="E7" s="56" t="s">
        <v>50</v>
      </c>
      <c r="F7" s="57" t="s">
        <v>7</v>
      </c>
      <c r="G7" s="57" t="s">
        <v>51</v>
      </c>
      <c r="H7" s="57" t="s">
        <v>52</v>
      </c>
      <c r="I7" s="58" t="s">
        <v>57</v>
      </c>
    </row>
    <row r="8" spans="2:9">
      <c r="B8" s="151" t="s">
        <v>55</v>
      </c>
      <c r="C8" s="59" t="s">
        <v>53</v>
      </c>
      <c r="D8" s="119">
        <f>'Resumen periodo Merluza de cola'!E9+'Resumen periodo Merluza de cola'!E10</f>
        <v>23347.994999999995</v>
      </c>
      <c r="E8" s="120">
        <f>'Resumen periodo Merluza de cola'!F9+'Resumen periodo Merluza de cola'!F10</f>
        <v>-1978.7429999999999</v>
      </c>
      <c r="F8" s="120">
        <f>'Merluza cola Industrial'!AE11</f>
        <v>21369.251999999997</v>
      </c>
      <c r="G8" s="120">
        <f>'Resumen periodo Merluza de cola'!H9+'Resumen periodo Merluza de cola'!H10</f>
        <v>1613.511</v>
      </c>
      <c r="H8" s="120">
        <f>F8-G8</f>
        <v>19755.740999999998</v>
      </c>
      <c r="I8" s="121">
        <f>G8/F8</f>
        <v>7.5506199281097919E-2</v>
      </c>
    </row>
    <row r="9" spans="2:9" ht="15.75" thickBot="1">
      <c r="B9" s="152"/>
      <c r="C9" s="60" t="s">
        <v>54</v>
      </c>
      <c r="D9" s="122">
        <f>'Resumen periodo Merluza de cola'!E11+'Resumen periodo Merluza de cola'!E12</f>
        <v>15565.929699999999</v>
      </c>
      <c r="E9" s="123">
        <f>'Resumen periodo Merluza de cola'!F11+'Resumen periodo Merluza de cola'!F12</f>
        <v>1978.7429999999999</v>
      </c>
      <c r="F9" s="123">
        <f>'Merluza cola Industrial'!AE51</f>
        <v>17544.672699999999</v>
      </c>
      <c r="G9" s="123">
        <f>'Resumen periodo Merluza de cola'!H11+'Resumen periodo Merluza de cola'!H12</f>
        <v>2998.2039999999997</v>
      </c>
      <c r="H9" s="124">
        <f>F9-G9</f>
        <v>14546.468699999999</v>
      </c>
      <c r="I9" s="125">
        <f>G9/F9</f>
        <v>0.1708897083044473</v>
      </c>
    </row>
    <row r="10" spans="2:9">
      <c r="B10" s="153" t="s">
        <v>112</v>
      </c>
      <c r="C10" s="59" t="s">
        <v>101</v>
      </c>
      <c r="D10" s="126">
        <f>'Resumen periodo Merluza de cola'!E13</f>
        <v>95</v>
      </c>
      <c r="E10" s="127">
        <f>'Resumen periodo Merluza de cola'!F13</f>
        <v>0</v>
      </c>
      <c r="F10" s="127">
        <f>'Resumen periodo Merluza de cola'!G13</f>
        <v>95</v>
      </c>
      <c r="G10" s="127">
        <f>'Resumen periodo Merluza de cola'!H13</f>
        <v>0</v>
      </c>
      <c r="H10" s="120">
        <f>'Resumen periodo Merluza de cola'!I13</f>
        <v>95</v>
      </c>
      <c r="I10" s="121">
        <f>'Resumen periodo Merluza de cola'!J13</f>
        <v>0</v>
      </c>
    </row>
    <row r="11" spans="2:9">
      <c r="B11" s="154"/>
      <c r="C11" s="116" t="s">
        <v>103</v>
      </c>
      <c r="D11" s="128">
        <f>'Resumen periodo Merluza de cola'!E14</f>
        <v>855</v>
      </c>
      <c r="E11" s="129">
        <f>'Resumen periodo Merluza de cola'!F14</f>
        <v>0</v>
      </c>
      <c r="F11" s="129">
        <f>'Resumen periodo Merluza de cola'!G14</f>
        <v>855</v>
      </c>
      <c r="G11" s="129">
        <f>'Resumen periodo Merluza de cola'!H14</f>
        <v>0.155</v>
      </c>
      <c r="H11" s="130">
        <f>'Resumen periodo Merluza de cola'!I14</f>
        <v>854.84500000000003</v>
      </c>
      <c r="I11" s="131">
        <f>'Resumen periodo Merluza de cola'!J14</f>
        <v>1.8128654970760234E-4</v>
      </c>
    </row>
    <row r="12" spans="2:9">
      <c r="B12" s="147" t="s">
        <v>157</v>
      </c>
      <c r="C12" s="148"/>
      <c r="D12" s="117">
        <f>SUM(D8:D11)</f>
        <v>39863.924699999996</v>
      </c>
      <c r="E12" s="117">
        <f>SUM(E8:E11)</f>
        <v>0</v>
      </c>
      <c r="F12" s="117">
        <f>SUM(F8:F11)</f>
        <v>39863.924699999996</v>
      </c>
      <c r="G12" s="117">
        <f>SUM(G8:G11)</f>
        <v>4611.87</v>
      </c>
      <c r="H12" s="117">
        <f>F12-G12</f>
        <v>35252.054699999993</v>
      </c>
      <c r="I12" s="118">
        <f>G12/F12</f>
        <v>0.11569031485753334</v>
      </c>
    </row>
  </sheetData>
  <mergeCells count="6">
    <mergeCell ref="B12:C12"/>
    <mergeCell ref="B3:I4"/>
    <mergeCell ref="B5:I5"/>
    <mergeCell ref="B8:B9"/>
    <mergeCell ref="B10:B11"/>
    <mergeCell ref="B6:I6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showGridLines="0" zoomScaleNormal="100" workbookViewId="0">
      <selection activeCell="E13" sqref="E13"/>
    </sheetView>
  </sheetViews>
  <sheetFormatPr baseColWidth="10" defaultRowHeight="15"/>
  <cols>
    <col min="3" max="3" width="18.85546875" bestFit="1" customWidth="1"/>
    <col min="6" max="6" width="14.140625" customWidth="1"/>
    <col min="8" max="8" width="13.85546875" customWidth="1"/>
    <col min="9" max="9" width="13.140625" bestFit="1" customWidth="1"/>
  </cols>
  <sheetData>
    <row r="3" spans="2:11" ht="15" customHeight="1">
      <c r="B3" s="156" t="s">
        <v>153</v>
      </c>
      <c r="C3" s="156"/>
      <c r="D3" s="156"/>
      <c r="E3" s="156"/>
      <c r="F3" s="156"/>
      <c r="G3" s="156"/>
      <c r="H3" s="156"/>
      <c r="I3" s="156"/>
      <c r="J3" s="156"/>
    </row>
    <row r="4" spans="2:11" ht="15" customHeight="1">
      <c r="B4" s="156"/>
      <c r="C4" s="156"/>
      <c r="D4" s="156"/>
      <c r="E4" s="156"/>
      <c r="F4" s="156"/>
      <c r="G4" s="156"/>
      <c r="H4" s="156"/>
      <c r="I4" s="156"/>
      <c r="J4" s="156"/>
    </row>
    <row r="5" spans="2:11">
      <c r="B5" s="150">
        <f>'Resumen anual Merluza de cola'!B5:I5</f>
        <v>43655</v>
      </c>
      <c r="C5" s="150"/>
      <c r="D5" s="150"/>
      <c r="E5" s="150"/>
      <c r="F5" s="150"/>
      <c r="G5" s="150"/>
      <c r="H5" s="150"/>
      <c r="I5" s="150"/>
      <c r="J5" s="150"/>
      <c r="K5" s="23"/>
    </row>
    <row r="7" spans="2:11" ht="15.75" thickBot="1"/>
    <row r="8" spans="2:11" ht="32.25" thickBot="1">
      <c r="B8" s="53" t="s">
        <v>47</v>
      </c>
      <c r="C8" s="54" t="s">
        <v>48</v>
      </c>
      <c r="D8" s="55" t="s">
        <v>56</v>
      </c>
      <c r="E8" s="56" t="s">
        <v>49</v>
      </c>
      <c r="F8" s="57" t="s">
        <v>50</v>
      </c>
      <c r="G8" s="57" t="s">
        <v>7</v>
      </c>
      <c r="H8" s="57" t="s">
        <v>51</v>
      </c>
      <c r="I8" s="58" t="s">
        <v>52</v>
      </c>
      <c r="J8" s="53" t="s">
        <v>57</v>
      </c>
    </row>
    <row r="9" spans="2:11">
      <c r="B9" s="151" t="s">
        <v>55</v>
      </c>
      <c r="C9" s="160" t="s">
        <v>53</v>
      </c>
      <c r="D9" s="61" t="s">
        <v>13</v>
      </c>
      <c r="E9" s="127">
        <f>'Merluza cola Industrial'!V11</f>
        <v>9338.9989999999998</v>
      </c>
      <c r="F9" s="127">
        <f>'Merluza cola Industrial'!W11</f>
        <v>0</v>
      </c>
      <c r="G9" s="127">
        <f>'Merluza cola Industrial'!X11</f>
        <v>9338.998999999998</v>
      </c>
      <c r="H9" s="127">
        <f>'Merluza cola Industrial'!Y11</f>
        <v>630.43500000000006</v>
      </c>
      <c r="I9" s="120">
        <f>G9-H9</f>
        <v>8708.5639999999985</v>
      </c>
      <c r="J9" s="121">
        <f t="shared" ref="J9:J14" si="0">H9/G9</f>
        <v>6.750562881525099E-2</v>
      </c>
    </row>
    <row r="10" spans="2:11" ht="15.75" thickBot="1">
      <c r="B10" s="162"/>
      <c r="C10" s="161"/>
      <c r="D10" s="62" t="s">
        <v>18</v>
      </c>
      <c r="E10" s="132">
        <f>'Merluza cola Industrial'!V12</f>
        <v>14008.995999999994</v>
      </c>
      <c r="F10" s="132">
        <f>'Merluza cola Industrial'!W12</f>
        <v>-1978.7429999999999</v>
      </c>
      <c r="G10" s="132">
        <f>'Merluza cola Industrial'!X12</f>
        <v>20738.443000000003</v>
      </c>
      <c r="H10" s="132">
        <f>'Merluza cola Industrial'!Y12</f>
        <v>983.07600000000002</v>
      </c>
      <c r="I10" s="133">
        <f t="shared" ref="I10:I14" si="1">G10-H10</f>
        <v>19755.367000000002</v>
      </c>
      <c r="J10" s="134">
        <f t="shared" si="0"/>
        <v>4.740355869531767E-2</v>
      </c>
    </row>
    <row r="11" spans="2:11">
      <c r="B11" s="162"/>
      <c r="C11" s="160" t="s">
        <v>54</v>
      </c>
      <c r="D11" s="63" t="s">
        <v>13</v>
      </c>
      <c r="E11" s="135">
        <f>'Merluza cola Industrial'!V51</f>
        <v>6225.9722999999994</v>
      </c>
      <c r="F11" s="135">
        <f>'Merluza cola Industrial'!W51</f>
        <v>0</v>
      </c>
      <c r="G11" s="135">
        <f>'Merluza cola Industrial'!X51</f>
        <v>6225.9722999999994</v>
      </c>
      <c r="H11" s="135">
        <f>'Merluza cola Industrial'!Y51</f>
        <v>80.652000000000001</v>
      </c>
      <c r="I11" s="136">
        <f t="shared" si="1"/>
        <v>6145.3202999999994</v>
      </c>
      <c r="J11" s="137">
        <f t="shared" si="0"/>
        <v>1.2954121238220094E-2</v>
      </c>
    </row>
    <row r="12" spans="2:11" ht="15.75" thickBot="1">
      <c r="B12" s="152"/>
      <c r="C12" s="161"/>
      <c r="D12" s="64" t="s">
        <v>18</v>
      </c>
      <c r="E12" s="129">
        <f>'Merluza cola Industrial'!V52</f>
        <v>9339.9573999999993</v>
      </c>
      <c r="F12" s="129">
        <f>'Merluza cola Industrial'!W52</f>
        <v>1978.7429999999999</v>
      </c>
      <c r="G12" s="129">
        <f>'Merluza cola Industrial'!X52</f>
        <v>17464.020699999997</v>
      </c>
      <c r="H12" s="129">
        <f>'Merluza cola Industrial'!Y52</f>
        <v>2917.5519999999997</v>
      </c>
      <c r="I12" s="130">
        <f t="shared" si="1"/>
        <v>14546.468699999998</v>
      </c>
      <c r="J12" s="138">
        <f t="shared" si="0"/>
        <v>0.16706072731578933</v>
      </c>
    </row>
    <row r="13" spans="2:11">
      <c r="B13" s="151" t="s">
        <v>100</v>
      </c>
      <c r="C13" s="59" t="s">
        <v>101</v>
      </c>
      <c r="D13" s="61" t="s">
        <v>102</v>
      </c>
      <c r="E13" s="127">
        <v>95</v>
      </c>
      <c r="F13" s="127">
        <v>0</v>
      </c>
      <c r="G13" s="127">
        <f>E13+F13</f>
        <v>95</v>
      </c>
      <c r="H13" s="127">
        <v>0</v>
      </c>
      <c r="I13" s="120">
        <f t="shared" si="1"/>
        <v>95</v>
      </c>
      <c r="J13" s="121">
        <f t="shared" si="0"/>
        <v>0</v>
      </c>
    </row>
    <row r="14" spans="2:11" ht="15.75" thickBot="1">
      <c r="B14" s="152"/>
      <c r="C14" s="60" t="s">
        <v>103</v>
      </c>
      <c r="D14" s="65" t="s">
        <v>102</v>
      </c>
      <c r="E14" s="139">
        <v>855</v>
      </c>
      <c r="F14" s="139">
        <v>0</v>
      </c>
      <c r="G14" s="139">
        <f>E14+F14</f>
        <v>855</v>
      </c>
      <c r="H14" s="139">
        <v>0.155</v>
      </c>
      <c r="I14" s="123">
        <f t="shared" si="1"/>
        <v>854.84500000000003</v>
      </c>
      <c r="J14" s="140">
        <f t="shared" si="0"/>
        <v>1.8128654970760234E-4</v>
      </c>
    </row>
    <row r="15" spans="2:11">
      <c r="B15" s="157" t="s">
        <v>157</v>
      </c>
      <c r="C15" s="158"/>
      <c r="D15" s="159"/>
      <c r="E15" s="117">
        <f>SUM(E9:E14)</f>
        <v>39863.924699999996</v>
      </c>
      <c r="F15" s="117">
        <f>SUM(F9:F14)</f>
        <v>0</v>
      </c>
      <c r="G15" s="117">
        <f>SUM(G9:G14)</f>
        <v>54717.434999999998</v>
      </c>
      <c r="H15" s="142">
        <f>SUM(H9:H14)</f>
        <v>4611.87</v>
      </c>
      <c r="I15" s="141">
        <f>G15-H15</f>
        <v>50105.564999999995</v>
      </c>
      <c r="J15" s="118">
        <f>H15/G15</f>
        <v>8.4285200868790724E-2</v>
      </c>
    </row>
  </sheetData>
  <mergeCells count="7">
    <mergeCell ref="B3:J4"/>
    <mergeCell ref="B5:J5"/>
    <mergeCell ref="B15:D15"/>
    <mergeCell ref="B13:B14"/>
    <mergeCell ref="C9:C10"/>
    <mergeCell ref="C11:C12"/>
    <mergeCell ref="B9:B12"/>
  </mergeCells>
  <conditionalFormatting sqref="I9:I14">
    <cfRule type="cellIs" dxfId="1" priority="1" operator="lessThan">
      <formula>0</formula>
    </cfRule>
  </conditionalFormatting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64"/>
  <sheetViews>
    <sheetView showGridLines="0" zoomScale="110" zoomScaleNormal="110" workbookViewId="0">
      <selection activeCell="H60" sqref="H60"/>
    </sheetView>
  </sheetViews>
  <sheetFormatPr baseColWidth="10" defaultRowHeight="15"/>
  <cols>
    <col min="2" max="2" width="12" customWidth="1"/>
    <col min="3" max="3" width="33.140625" customWidth="1"/>
    <col min="5" max="5" width="12.5703125" customWidth="1"/>
    <col min="18" max="18" width="17.5703125" customWidth="1"/>
    <col min="21" max="21" width="15.5703125" bestFit="1" customWidth="1"/>
    <col min="29" max="32" width="11.5703125" bestFit="1" customWidth="1"/>
    <col min="33" max="33" width="12" bestFit="1" customWidth="1"/>
    <col min="35" max="16384" width="11.42578125" style="21"/>
  </cols>
  <sheetData>
    <row r="1" spans="1:127" customFormat="1"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127" customFormat="1"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127" s="1" customFormat="1" ht="31.5" customHeight="1">
      <c r="A3" s="22"/>
      <c r="B3" s="198" t="s">
        <v>154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</row>
    <row r="4" spans="1:127" s="1" customFormat="1" ht="20.25" customHeight="1">
      <c r="A4" s="22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</row>
    <row r="5" spans="1:127" s="1" customFormat="1" ht="21">
      <c r="A5" s="22"/>
      <c r="B5" s="211">
        <f>'Resumen periodo Merluza de cola'!B5:J5</f>
        <v>43655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</row>
    <row r="6" spans="1:127" s="1" customFormat="1">
      <c r="A6" s="22"/>
      <c r="B6" s="2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</row>
    <row r="7" spans="1:127" s="1" customFormat="1" ht="15.75" thickBot="1">
      <c r="A7" s="22"/>
      <c r="B7" s="2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</row>
    <row r="8" spans="1:127" s="2" customFormat="1" ht="15.75" thickBot="1">
      <c r="A8" s="22"/>
      <c r="B8" s="22"/>
      <c r="C8" s="28"/>
      <c r="D8" s="22"/>
      <c r="E8" s="212" t="s">
        <v>0</v>
      </c>
      <c r="F8" s="213"/>
      <c r="G8" s="213"/>
      <c r="H8" s="213" t="s">
        <v>1</v>
      </c>
      <c r="I8" s="213"/>
      <c r="J8" s="213"/>
      <c r="K8" s="214" t="s">
        <v>2</v>
      </c>
      <c r="L8" s="215"/>
      <c r="M8" s="215"/>
      <c r="N8" s="215"/>
      <c r="O8" s="215"/>
      <c r="P8" s="216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127" s="2" customFormat="1" ht="43.5" customHeight="1" thickBot="1">
      <c r="B9" s="66" t="s">
        <v>3</v>
      </c>
      <c r="C9" s="66" t="s">
        <v>4</v>
      </c>
      <c r="D9" s="92" t="s">
        <v>5</v>
      </c>
      <c r="E9" s="93" t="s">
        <v>46</v>
      </c>
      <c r="F9" s="94" t="s">
        <v>6</v>
      </c>
      <c r="G9" s="94" t="s">
        <v>7</v>
      </c>
      <c r="H9" s="95" t="s">
        <v>8</v>
      </c>
      <c r="I9" s="67" t="s">
        <v>9</v>
      </c>
      <c r="J9" s="68" t="s">
        <v>10</v>
      </c>
      <c r="K9" s="144" t="s">
        <v>11</v>
      </c>
      <c r="L9" s="95" t="s">
        <v>6</v>
      </c>
      <c r="M9" s="95" t="s">
        <v>7</v>
      </c>
      <c r="N9" s="95" t="s">
        <v>8</v>
      </c>
      <c r="O9" s="95" t="s">
        <v>9</v>
      </c>
      <c r="P9" s="95" t="s">
        <v>10</v>
      </c>
      <c r="Q9" s="24"/>
      <c r="R9" s="187" t="s">
        <v>14</v>
      </c>
      <c r="S9" s="176" t="s">
        <v>15</v>
      </c>
      <c r="T9" s="163" t="s">
        <v>16</v>
      </c>
      <c r="U9" s="178" t="s">
        <v>12</v>
      </c>
      <c r="V9" s="178"/>
      <c r="W9" s="178"/>
      <c r="X9" s="178"/>
      <c r="Y9" s="163" t="s">
        <v>8</v>
      </c>
      <c r="Z9" s="163" t="s">
        <v>9</v>
      </c>
      <c r="AA9" s="163" t="s">
        <v>57</v>
      </c>
      <c r="AB9" s="174" t="s">
        <v>17</v>
      </c>
      <c r="AC9" s="172" t="s">
        <v>20</v>
      </c>
      <c r="AD9" s="172" t="s">
        <v>21</v>
      </c>
      <c r="AE9" s="172" t="s">
        <v>22</v>
      </c>
      <c r="AF9" s="163" t="s">
        <v>8</v>
      </c>
      <c r="AG9" s="174" t="s">
        <v>9</v>
      </c>
      <c r="AH9" s="163" t="s">
        <v>57</v>
      </c>
    </row>
    <row r="10" spans="1:127" s="2" customFormat="1" ht="15.75" thickBot="1">
      <c r="B10" s="203" t="s">
        <v>155</v>
      </c>
      <c r="C10" s="194" t="s">
        <v>115</v>
      </c>
      <c r="D10" s="98" t="s">
        <v>13</v>
      </c>
      <c r="E10" s="97">
        <v>2709.06</v>
      </c>
      <c r="F10" s="97">
        <f>-828.508</f>
        <v>-828.50800000000004</v>
      </c>
      <c r="G10" s="97">
        <f>E10+F10</f>
        <v>1880.5519999999999</v>
      </c>
      <c r="H10" s="145">
        <v>496.928</v>
      </c>
      <c r="I10" s="99">
        <f>G10-H10</f>
        <v>1383.6239999999998</v>
      </c>
      <c r="J10" s="12">
        <f t="shared" ref="J10:J59" si="0">H10/G10</f>
        <v>0.26424581718559231</v>
      </c>
      <c r="K10" s="196">
        <f>E10+E11</f>
        <v>6772.7950000000001</v>
      </c>
      <c r="L10" s="196">
        <f>F10+F11</f>
        <v>-828.50800000000004</v>
      </c>
      <c r="M10" s="196">
        <f>K10+L10</f>
        <v>5944.2870000000003</v>
      </c>
      <c r="N10" s="196">
        <f>H10+H11</f>
        <v>576.58299999999997</v>
      </c>
      <c r="O10" s="197">
        <f>M10-N10</f>
        <v>5367.7040000000006</v>
      </c>
      <c r="P10" s="171">
        <f>N10/M10</f>
        <v>9.6997840111017516E-2</v>
      </c>
      <c r="Q10" s="22"/>
      <c r="R10" s="188"/>
      <c r="S10" s="177"/>
      <c r="T10" s="164"/>
      <c r="U10" s="70" t="s">
        <v>19</v>
      </c>
      <c r="V10" s="70" t="s">
        <v>20</v>
      </c>
      <c r="W10" s="70" t="s">
        <v>21</v>
      </c>
      <c r="X10" s="70" t="s">
        <v>22</v>
      </c>
      <c r="Y10" s="164"/>
      <c r="Z10" s="164"/>
      <c r="AA10" s="164"/>
      <c r="AB10" s="175"/>
      <c r="AC10" s="173"/>
      <c r="AD10" s="173"/>
      <c r="AE10" s="173"/>
      <c r="AF10" s="184"/>
      <c r="AG10" s="185"/>
      <c r="AH10" s="164"/>
    </row>
    <row r="11" spans="1:127" s="2" customFormat="1" ht="15.75" customHeight="1">
      <c r="B11" s="204"/>
      <c r="C11" s="195"/>
      <c r="D11" s="98" t="s">
        <v>18</v>
      </c>
      <c r="E11" s="97">
        <v>4063.7350000000001</v>
      </c>
      <c r="F11" s="100"/>
      <c r="G11" s="100">
        <f>E11+F11+I10</f>
        <v>5447.3590000000004</v>
      </c>
      <c r="H11" s="143">
        <v>79.655000000000001</v>
      </c>
      <c r="I11" s="101">
        <f>G11-H11</f>
        <v>5367.7040000000006</v>
      </c>
      <c r="J11" s="12">
        <f t="shared" si="0"/>
        <v>1.4622682294300778E-2</v>
      </c>
      <c r="K11" s="196"/>
      <c r="L11" s="196"/>
      <c r="M11" s="196"/>
      <c r="N11" s="196"/>
      <c r="O11" s="197"/>
      <c r="P11" s="171"/>
      <c r="Q11" s="22"/>
      <c r="R11" s="179" t="s">
        <v>23</v>
      </c>
      <c r="S11" s="182" t="s">
        <v>24</v>
      </c>
      <c r="T11" s="189">
        <f>E46</f>
        <v>23347.994999999999</v>
      </c>
      <c r="U11" s="4" t="s">
        <v>25</v>
      </c>
      <c r="V11" s="5">
        <f t="shared" ref="V11:Y12" si="1">E10+E12+E14+E16+E18+E20+E22+E24+E26+E28+E30+E32+E34+E36+E38+E40+E42+E44</f>
        <v>9338.9989999999998</v>
      </c>
      <c r="W11" s="5">
        <f t="shared" si="1"/>
        <v>0</v>
      </c>
      <c r="X11" s="5">
        <f t="shared" si="1"/>
        <v>9338.998999999998</v>
      </c>
      <c r="Y11" s="5">
        <f t="shared" si="1"/>
        <v>630.43500000000006</v>
      </c>
      <c r="Z11" s="6">
        <f>X11-Y11</f>
        <v>8708.5639999999985</v>
      </c>
      <c r="AA11" s="7">
        <f>Y11/X11</f>
        <v>6.750562881525099E-2</v>
      </c>
      <c r="AB11" s="69"/>
      <c r="AC11" s="165">
        <f>V11+V12</f>
        <v>23347.994999999995</v>
      </c>
      <c r="AD11" s="165">
        <f>W11+W12</f>
        <v>-1978.7429999999999</v>
      </c>
      <c r="AE11" s="165">
        <f>AC11+AD11</f>
        <v>21369.251999999997</v>
      </c>
      <c r="AF11" s="165">
        <f>Y11+Y12</f>
        <v>1613.511</v>
      </c>
      <c r="AG11" s="167">
        <f>AE11-AF11</f>
        <v>19755.740999999998</v>
      </c>
      <c r="AH11" s="169">
        <f>AF11/AE11</f>
        <v>7.5506199281097919E-2</v>
      </c>
    </row>
    <row r="12" spans="1:127" s="2" customFormat="1" ht="15.75" thickBot="1">
      <c r="B12" s="204"/>
      <c r="C12" s="194" t="s">
        <v>116</v>
      </c>
      <c r="D12" s="98" t="s">
        <v>13</v>
      </c>
      <c r="E12" s="97">
        <v>2.802</v>
      </c>
      <c r="F12" s="97"/>
      <c r="G12" s="97">
        <f>E12+F12</f>
        <v>2.802</v>
      </c>
      <c r="H12" s="97"/>
      <c r="I12" s="99">
        <f t="shared" ref="I12:I22" si="2">G12-H12</f>
        <v>2.802</v>
      </c>
      <c r="J12" s="12">
        <f t="shared" si="0"/>
        <v>0</v>
      </c>
      <c r="K12" s="196">
        <f>E12+E13</f>
        <v>7.0050000000000008</v>
      </c>
      <c r="L12" s="196">
        <f>F12+F13</f>
        <v>0</v>
      </c>
      <c r="M12" s="196">
        <f>K12+L12</f>
        <v>7.0050000000000008</v>
      </c>
      <c r="N12" s="196">
        <f>H12+H13</f>
        <v>0</v>
      </c>
      <c r="O12" s="197">
        <f>M12-N12</f>
        <v>7.0050000000000008</v>
      </c>
      <c r="P12" s="171">
        <f>N12/M12</f>
        <v>0</v>
      </c>
      <c r="R12" s="180"/>
      <c r="S12" s="183"/>
      <c r="T12" s="190"/>
      <c r="U12" s="8" t="s">
        <v>26</v>
      </c>
      <c r="V12" s="9">
        <f t="shared" si="1"/>
        <v>14008.995999999994</v>
      </c>
      <c r="W12" s="9">
        <f t="shared" si="1"/>
        <v>-1978.7429999999999</v>
      </c>
      <c r="X12" s="9">
        <f t="shared" si="1"/>
        <v>20738.443000000003</v>
      </c>
      <c r="Y12" s="9">
        <f t="shared" si="1"/>
        <v>983.07600000000002</v>
      </c>
      <c r="Z12" s="33">
        <f>X12-Y12</f>
        <v>19755.367000000002</v>
      </c>
      <c r="AA12" s="10">
        <f>Y12/X12</f>
        <v>4.740355869531767E-2</v>
      </c>
      <c r="AB12" s="11"/>
      <c r="AC12" s="166"/>
      <c r="AD12" s="166"/>
      <c r="AE12" s="166"/>
      <c r="AF12" s="166"/>
      <c r="AG12" s="168"/>
      <c r="AH12" s="170"/>
    </row>
    <row r="13" spans="1:127" s="2" customFormat="1">
      <c r="B13" s="204"/>
      <c r="C13" s="195"/>
      <c r="D13" s="98" t="s">
        <v>18</v>
      </c>
      <c r="E13" s="97">
        <v>4.2030000000000003</v>
      </c>
      <c r="F13" s="100"/>
      <c r="G13" s="97">
        <f>E13+F13+I12</f>
        <v>7.0050000000000008</v>
      </c>
      <c r="H13" s="97"/>
      <c r="I13" s="101">
        <f t="shared" si="2"/>
        <v>7.0050000000000008</v>
      </c>
      <c r="J13" s="12">
        <f t="shared" si="0"/>
        <v>0</v>
      </c>
      <c r="K13" s="196"/>
      <c r="L13" s="196"/>
      <c r="M13" s="196"/>
      <c r="N13" s="196"/>
      <c r="O13" s="197"/>
      <c r="P13" s="171"/>
      <c r="Q13" s="22"/>
    </row>
    <row r="14" spans="1:127" s="2" customFormat="1">
      <c r="B14" s="204"/>
      <c r="C14" s="194" t="s">
        <v>27</v>
      </c>
      <c r="D14" s="98" t="s">
        <v>13</v>
      </c>
      <c r="E14" s="97">
        <f>309.976+0.187+49.586+0.215+24.017</f>
        <v>383.98099999999999</v>
      </c>
      <c r="F14" s="97"/>
      <c r="G14" s="97">
        <f>E14+F14</f>
        <v>383.98099999999999</v>
      </c>
      <c r="H14" s="97"/>
      <c r="I14" s="99">
        <f t="shared" si="2"/>
        <v>383.98099999999999</v>
      </c>
      <c r="J14" s="12">
        <f t="shared" si="0"/>
        <v>0</v>
      </c>
      <c r="K14" s="196">
        <f>E14+E15</f>
        <v>959.97300000000007</v>
      </c>
      <c r="L14" s="196">
        <f>F14+F15</f>
        <v>0</v>
      </c>
      <c r="M14" s="196">
        <f>K14+L14</f>
        <v>959.97300000000007</v>
      </c>
      <c r="N14" s="196">
        <f>H14+H15</f>
        <v>0</v>
      </c>
      <c r="O14" s="197">
        <f>M14-N14</f>
        <v>959.97300000000007</v>
      </c>
      <c r="P14" s="171">
        <f>N14/M14</f>
        <v>0</v>
      </c>
      <c r="Q14" s="22"/>
    </row>
    <row r="15" spans="1:127" s="2" customFormat="1">
      <c r="B15" s="204"/>
      <c r="C15" s="195"/>
      <c r="D15" s="98" t="s">
        <v>18</v>
      </c>
      <c r="E15" s="97">
        <f>464.981+0.28+74.382+0.322+36.027</f>
        <v>575.99200000000008</v>
      </c>
      <c r="F15" s="97"/>
      <c r="G15" s="100">
        <f>E15+F15+I14</f>
        <v>959.97300000000007</v>
      </c>
      <c r="H15" s="97"/>
      <c r="I15" s="101">
        <f t="shared" si="2"/>
        <v>959.97300000000007</v>
      </c>
      <c r="J15" s="12">
        <f t="shared" si="0"/>
        <v>0</v>
      </c>
      <c r="K15" s="196"/>
      <c r="L15" s="196"/>
      <c r="M15" s="196"/>
      <c r="N15" s="196"/>
      <c r="O15" s="197"/>
      <c r="P15" s="171"/>
      <c r="Q15" s="22"/>
    </row>
    <row r="16" spans="1:127" s="2" customFormat="1">
      <c r="B16" s="204"/>
      <c r="C16" s="194" t="s">
        <v>28</v>
      </c>
      <c r="D16" s="98" t="s">
        <v>13</v>
      </c>
      <c r="E16" s="97">
        <v>50.994</v>
      </c>
      <c r="F16" s="97"/>
      <c r="G16" s="97">
        <f>E16+F16</f>
        <v>50.994</v>
      </c>
      <c r="H16" s="97"/>
      <c r="I16" s="99">
        <f t="shared" si="2"/>
        <v>50.994</v>
      </c>
      <c r="J16" s="12">
        <f t="shared" si="0"/>
        <v>0</v>
      </c>
      <c r="K16" s="196">
        <f>E16+E17</f>
        <v>127.48699999999999</v>
      </c>
      <c r="L16" s="196">
        <f>F16+F17</f>
        <v>0</v>
      </c>
      <c r="M16" s="196">
        <f>K16+L16</f>
        <v>127.48699999999999</v>
      </c>
      <c r="N16" s="196">
        <f>H16+H17</f>
        <v>0</v>
      </c>
      <c r="O16" s="197">
        <f>M16-N16</f>
        <v>127.48699999999999</v>
      </c>
      <c r="P16" s="171">
        <f>N16/M16</f>
        <v>0</v>
      </c>
      <c r="Q16" s="22"/>
    </row>
    <row r="17" spans="2:19" s="2" customFormat="1">
      <c r="B17" s="204"/>
      <c r="C17" s="195"/>
      <c r="D17" s="98" t="s">
        <v>18</v>
      </c>
      <c r="E17" s="97">
        <v>76.492999999999995</v>
      </c>
      <c r="F17" s="97"/>
      <c r="G17" s="100">
        <f>I16+F17+E17</f>
        <v>127.48699999999999</v>
      </c>
      <c r="H17" s="97"/>
      <c r="I17" s="101">
        <f t="shared" si="2"/>
        <v>127.48699999999999</v>
      </c>
      <c r="J17" s="12">
        <f t="shared" si="0"/>
        <v>0</v>
      </c>
      <c r="K17" s="196"/>
      <c r="L17" s="196"/>
      <c r="M17" s="196"/>
      <c r="N17" s="196"/>
      <c r="O17" s="197"/>
      <c r="P17" s="171"/>
      <c r="Q17" s="22"/>
    </row>
    <row r="18" spans="2:19" s="2" customFormat="1">
      <c r="B18" s="204"/>
      <c r="C18" s="194" t="s">
        <v>29</v>
      </c>
      <c r="D18" s="98" t="s">
        <v>13</v>
      </c>
      <c r="E18" s="97">
        <v>1183.1210000000001</v>
      </c>
      <c r="F18" s="97"/>
      <c r="G18" s="97">
        <f>E18+F18</f>
        <v>1183.1210000000001</v>
      </c>
      <c r="H18" s="145">
        <v>35.817</v>
      </c>
      <c r="I18" s="99">
        <f t="shared" si="2"/>
        <v>1147.3040000000001</v>
      </c>
      <c r="J18" s="12">
        <f t="shared" si="0"/>
        <v>3.0273319466056301E-2</v>
      </c>
      <c r="K18" s="196">
        <f>E18+E19</f>
        <v>2957.8649999999998</v>
      </c>
      <c r="L18" s="196">
        <f>F18+F19</f>
        <v>0</v>
      </c>
      <c r="M18" s="196">
        <f>K18+L18</f>
        <v>2957.8649999999998</v>
      </c>
      <c r="N18" s="196">
        <f>H18+H19</f>
        <v>112.94300000000001</v>
      </c>
      <c r="O18" s="197">
        <f>M18-N18</f>
        <v>2844.9219999999996</v>
      </c>
      <c r="P18" s="171">
        <f>N18/M18</f>
        <v>3.8183960390349124E-2</v>
      </c>
      <c r="Q18" s="50"/>
      <c r="R18" s="51"/>
      <c r="S18" s="51"/>
    </row>
    <row r="19" spans="2:19" s="2" customFormat="1">
      <c r="B19" s="204"/>
      <c r="C19" s="195"/>
      <c r="D19" s="98" t="s">
        <v>18</v>
      </c>
      <c r="E19" s="97">
        <v>1774.7439999999999</v>
      </c>
      <c r="F19" s="102"/>
      <c r="G19" s="100">
        <f>E19+F19+I18</f>
        <v>2922.0479999999998</v>
      </c>
      <c r="H19" s="143">
        <v>77.126000000000005</v>
      </c>
      <c r="I19" s="101">
        <f t="shared" si="2"/>
        <v>2844.9219999999996</v>
      </c>
      <c r="J19" s="12">
        <f t="shared" si="0"/>
        <v>2.6394501390805358E-2</v>
      </c>
      <c r="K19" s="196"/>
      <c r="L19" s="196"/>
      <c r="M19" s="196"/>
      <c r="N19" s="196"/>
      <c r="O19" s="197"/>
      <c r="P19" s="171"/>
      <c r="Q19" s="50"/>
      <c r="R19" s="51"/>
      <c r="S19" s="51"/>
    </row>
    <row r="20" spans="2:19" s="2" customFormat="1" ht="15" customHeight="1">
      <c r="B20" s="204"/>
      <c r="C20" s="194" t="s">
        <v>30</v>
      </c>
      <c r="D20" s="98" t="s">
        <v>13</v>
      </c>
      <c r="E20" s="97">
        <v>1392.2629999999999</v>
      </c>
      <c r="F20" s="97"/>
      <c r="G20" s="97">
        <f>E20+F20</f>
        <v>1392.2629999999999</v>
      </c>
      <c r="H20" s="97"/>
      <c r="I20" s="99">
        <f t="shared" si="2"/>
        <v>1392.2629999999999</v>
      </c>
      <c r="J20" s="12">
        <f t="shared" si="0"/>
        <v>0</v>
      </c>
      <c r="K20" s="196">
        <f>E20+E21</f>
        <v>3480.732</v>
      </c>
      <c r="L20" s="196">
        <f>F20+F21</f>
        <v>0</v>
      </c>
      <c r="M20" s="196">
        <f>K20+L20</f>
        <v>3480.732</v>
      </c>
      <c r="N20" s="196">
        <f>H20+H21</f>
        <v>0</v>
      </c>
      <c r="O20" s="197">
        <f>M20-N20</f>
        <v>3480.732</v>
      </c>
      <c r="P20" s="171">
        <f>N20/M20</f>
        <v>0</v>
      </c>
      <c r="Q20" s="50"/>
      <c r="R20" s="51"/>
      <c r="S20" s="51"/>
    </row>
    <row r="21" spans="2:19" s="2" customFormat="1">
      <c r="B21" s="204"/>
      <c r="C21" s="195"/>
      <c r="D21" s="98" t="s">
        <v>18</v>
      </c>
      <c r="E21" s="97">
        <v>2088.4690000000001</v>
      </c>
      <c r="F21" s="97"/>
      <c r="G21" s="100">
        <f>E21+F21+I20</f>
        <v>3480.732</v>
      </c>
      <c r="H21" s="97"/>
      <c r="I21" s="101">
        <f t="shared" si="2"/>
        <v>3480.732</v>
      </c>
      <c r="J21" s="12">
        <f t="shared" si="0"/>
        <v>0</v>
      </c>
      <c r="K21" s="196"/>
      <c r="L21" s="196"/>
      <c r="M21" s="196"/>
      <c r="N21" s="196"/>
      <c r="O21" s="197"/>
      <c r="P21" s="171"/>
      <c r="Q21" s="50"/>
      <c r="R21" s="51"/>
      <c r="S21" s="51"/>
    </row>
    <row r="22" spans="2:19" s="2" customFormat="1" ht="15" customHeight="1">
      <c r="B22" s="204"/>
      <c r="C22" s="194" t="s">
        <v>31</v>
      </c>
      <c r="D22" s="98" t="s">
        <v>13</v>
      </c>
      <c r="E22" s="97">
        <v>109.187</v>
      </c>
      <c r="F22" s="97">
        <f>828.508</f>
        <v>828.50800000000004</v>
      </c>
      <c r="G22" s="97">
        <f>E22+F22</f>
        <v>937.69500000000005</v>
      </c>
      <c r="H22" s="97"/>
      <c r="I22" s="99">
        <f t="shared" si="2"/>
        <v>937.69500000000005</v>
      </c>
      <c r="J22" s="12">
        <f t="shared" si="0"/>
        <v>0</v>
      </c>
      <c r="K22" s="196">
        <f>E22+E23</f>
        <v>272.97300000000001</v>
      </c>
      <c r="L22" s="196">
        <f>F22+F23</f>
        <v>828.50800000000004</v>
      </c>
      <c r="M22" s="196">
        <f>K22+L22</f>
        <v>1101.481</v>
      </c>
      <c r="N22" s="196">
        <f>H22+H23</f>
        <v>0</v>
      </c>
      <c r="O22" s="197">
        <f>M22-N22</f>
        <v>1101.481</v>
      </c>
      <c r="P22" s="171">
        <v>0</v>
      </c>
      <c r="Q22" s="50"/>
      <c r="R22" s="51"/>
      <c r="S22" s="51"/>
    </row>
    <row r="23" spans="2:19" s="2" customFormat="1">
      <c r="B23" s="204"/>
      <c r="C23" s="195"/>
      <c r="D23" s="98" t="s">
        <v>18</v>
      </c>
      <c r="E23" s="97">
        <v>163.786</v>
      </c>
      <c r="F23" s="100"/>
      <c r="G23" s="100">
        <f>E23+F23+I22</f>
        <v>1101.481</v>
      </c>
      <c r="H23" s="97"/>
      <c r="I23" s="101">
        <f>G23-H23</f>
        <v>1101.481</v>
      </c>
      <c r="J23" s="12">
        <v>0</v>
      </c>
      <c r="K23" s="196"/>
      <c r="L23" s="196"/>
      <c r="M23" s="196"/>
      <c r="N23" s="196"/>
      <c r="O23" s="197"/>
      <c r="P23" s="171"/>
      <c r="Q23" s="50"/>
      <c r="R23" s="51"/>
      <c r="S23" s="51"/>
    </row>
    <row r="24" spans="2:19" s="2" customFormat="1" ht="15" customHeight="1">
      <c r="B24" s="204"/>
      <c r="C24" s="194" t="s">
        <v>32</v>
      </c>
      <c r="D24" s="98" t="s">
        <v>13</v>
      </c>
      <c r="E24" s="97">
        <v>278.59500000000003</v>
      </c>
      <c r="F24" s="97"/>
      <c r="G24" s="97">
        <f>E24+F24</f>
        <v>278.59500000000003</v>
      </c>
      <c r="H24" s="97"/>
      <c r="I24" s="99">
        <f>G24-H24</f>
        <v>278.59500000000003</v>
      </c>
      <c r="J24" s="12">
        <f t="shared" si="0"/>
        <v>0</v>
      </c>
      <c r="K24" s="196">
        <f>E24+E25</f>
        <v>696.50199999999995</v>
      </c>
      <c r="L24" s="196">
        <f>F24+F25</f>
        <v>0</v>
      </c>
      <c r="M24" s="196">
        <f>K24+L24</f>
        <v>696.50199999999995</v>
      </c>
      <c r="N24" s="196">
        <f>H24+H25</f>
        <v>0</v>
      </c>
      <c r="O24" s="197">
        <f>M24-N24</f>
        <v>696.50199999999995</v>
      </c>
      <c r="P24" s="171">
        <f>N24/M24</f>
        <v>0</v>
      </c>
      <c r="Q24" s="50"/>
      <c r="R24" s="51"/>
      <c r="S24" s="51"/>
    </row>
    <row r="25" spans="2:19" s="2" customFormat="1">
      <c r="B25" s="204"/>
      <c r="C25" s="195"/>
      <c r="D25" s="98" t="s">
        <v>18</v>
      </c>
      <c r="E25" s="97">
        <v>417.90699999999998</v>
      </c>
      <c r="F25" s="97"/>
      <c r="G25" s="100">
        <f>E25+F25+I24</f>
        <v>696.50199999999995</v>
      </c>
      <c r="H25" s="97"/>
      <c r="I25" s="101">
        <f t="shared" ref="I25:I36" si="3">G25-H25</f>
        <v>696.50199999999995</v>
      </c>
      <c r="J25" s="12">
        <f t="shared" si="0"/>
        <v>0</v>
      </c>
      <c r="K25" s="196"/>
      <c r="L25" s="196"/>
      <c r="M25" s="196"/>
      <c r="N25" s="196"/>
      <c r="O25" s="197"/>
      <c r="P25" s="171"/>
      <c r="Q25" s="50"/>
      <c r="R25" s="51"/>
      <c r="S25" s="51"/>
    </row>
    <row r="26" spans="2:19" s="2" customFormat="1" ht="15" customHeight="1">
      <c r="B26" s="204"/>
      <c r="C26" s="194" t="s">
        <v>33</v>
      </c>
      <c r="D26" s="98" t="s">
        <v>13</v>
      </c>
      <c r="E26" s="97">
        <v>9.4E-2</v>
      </c>
      <c r="F26" s="97"/>
      <c r="G26" s="97">
        <f>E26+F26</f>
        <v>9.4E-2</v>
      </c>
      <c r="H26" s="97"/>
      <c r="I26" s="99">
        <f t="shared" si="3"/>
        <v>9.4E-2</v>
      </c>
      <c r="J26" s="12">
        <f t="shared" si="0"/>
        <v>0</v>
      </c>
      <c r="K26" s="196">
        <f>E26+E27</f>
        <v>0.23499999999999999</v>
      </c>
      <c r="L26" s="196">
        <f>F26+F27</f>
        <v>0</v>
      </c>
      <c r="M26" s="196">
        <f>K26+L26</f>
        <v>0.23499999999999999</v>
      </c>
      <c r="N26" s="196">
        <f>H26+H27</f>
        <v>0</v>
      </c>
      <c r="O26" s="197">
        <f>M26-N26</f>
        <v>0.23499999999999999</v>
      </c>
      <c r="P26" s="171">
        <f>N26/M26</f>
        <v>0</v>
      </c>
      <c r="Q26" s="50"/>
      <c r="R26" s="51"/>
      <c r="S26" s="51"/>
    </row>
    <row r="27" spans="2:19" s="2" customFormat="1">
      <c r="B27" s="204"/>
      <c r="C27" s="195"/>
      <c r="D27" s="98" t="s">
        <v>18</v>
      </c>
      <c r="E27" s="97">
        <v>0.14099999999999999</v>
      </c>
      <c r="F27" s="97"/>
      <c r="G27" s="100">
        <f>E27+F27+I26</f>
        <v>0.23499999999999999</v>
      </c>
      <c r="H27" s="97"/>
      <c r="I27" s="101">
        <f t="shared" si="3"/>
        <v>0.23499999999999999</v>
      </c>
      <c r="J27" s="12">
        <f t="shared" si="0"/>
        <v>0</v>
      </c>
      <c r="K27" s="196"/>
      <c r="L27" s="196"/>
      <c r="M27" s="196"/>
      <c r="N27" s="196"/>
      <c r="O27" s="197"/>
      <c r="P27" s="171"/>
      <c r="Q27" s="50"/>
      <c r="R27" s="51"/>
      <c r="S27" s="51"/>
    </row>
    <row r="28" spans="2:19" s="2" customFormat="1" ht="15" customHeight="1">
      <c r="B28" s="204"/>
      <c r="C28" s="194" t="s">
        <v>34</v>
      </c>
      <c r="D28" s="98" t="s">
        <v>13</v>
      </c>
      <c r="E28" s="97">
        <v>9.4E-2</v>
      </c>
      <c r="F28" s="97"/>
      <c r="G28" s="97">
        <f>E28+F28</f>
        <v>9.4E-2</v>
      </c>
      <c r="H28" s="97"/>
      <c r="I28" s="99">
        <f t="shared" si="3"/>
        <v>9.4E-2</v>
      </c>
      <c r="J28" s="12">
        <f t="shared" si="0"/>
        <v>0</v>
      </c>
      <c r="K28" s="196">
        <f>E28+E29</f>
        <v>0.23499999999999999</v>
      </c>
      <c r="L28" s="196">
        <f>F28+F29</f>
        <v>0</v>
      </c>
      <c r="M28" s="196">
        <f>K28+L28</f>
        <v>0.23499999999999999</v>
      </c>
      <c r="N28" s="196">
        <f>H28+H29</f>
        <v>0</v>
      </c>
      <c r="O28" s="197">
        <f>M28-N28</f>
        <v>0.23499999999999999</v>
      </c>
      <c r="P28" s="171">
        <f>N28/M28</f>
        <v>0</v>
      </c>
      <c r="Q28" s="50"/>
      <c r="R28" s="51"/>
      <c r="S28" s="51"/>
    </row>
    <row r="29" spans="2:19" s="2" customFormat="1">
      <c r="B29" s="204"/>
      <c r="C29" s="195"/>
      <c r="D29" s="98" t="s">
        <v>18</v>
      </c>
      <c r="E29" s="97">
        <v>0.14099999999999999</v>
      </c>
      <c r="F29" s="97"/>
      <c r="G29" s="100">
        <f>E29+F29+I28</f>
        <v>0.23499999999999999</v>
      </c>
      <c r="H29" s="97"/>
      <c r="I29" s="101">
        <f t="shared" si="3"/>
        <v>0.23499999999999999</v>
      </c>
      <c r="J29" s="12">
        <f t="shared" si="0"/>
        <v>0</v>
      </c>
      <c r="K29" s="196"/>
      <c r="L29" s="196"/>
      <c r="M29" s="196"/>
      <c r="N29" s="196"/>
      <c r="O29" s="197"/>
      <c r="P29" s="171"/>
      <c r="Q29" s="50"/>
      <c r="R29" s="51"/>
      <c r="S29" s="51"/>
    </row>
    <row r="30" spans="2:19" s="2" customFormat="1" ht="15" customHeight="1">
      <c r="B30" s="204"/>
      <c r="C30" s="210" t="s">
        <v>35</v>
      </c>
      <c r="D30" s="98" t="s">
        <v>13</v>
      </c>
      <c r="E30" s="97">
        <v>9.4E-2</v>
      </c>
      <c r="F30" s="97"/>
      <c r="G30" s="97">
        <f>E30+F30</f>
        <v>9.4E-2</v>
      </c>
      <c r="H30" s="97"/>
      <c r="I30" s="99">
        <f t="shared" si="3"/>
        <v>9.4E-2</v>
      </c>
      <c r="J30" s="12">
        <v>0</v>
      </c>
      <c r="K30" s="196">
        <f>E30+E31</f>
        <v>0.23499999999999999</v>
      </c>
      <c r="L30" s="196">
        <f>F30+F31</f>
        <v>0</v>
      </c>
      <c r="M30" s="196">
        <f>K30+L30</f>
        <v>0.23499999999999999</v>
      </c>
      <c r="N30" s="196">
        <f>H30+H31</f>
        <v>0</v>
      </c>
      <c r="O30" s="197">
        <f>M30-N30</f>
        <v>0.23499999999999999</v>
      </c>
      <c r="P30" s="171">
        <v>0</v>
      </c>
      <c r="Q30" s="50"/>
      <c r="R30" s="51"/>
      <c r="S30" s="51"/>
    </row>
    <row r="31" spans="2:19" s="2" customFormat="1">
      <c r="B31" s="204"/>
      <c r="C31" s="195"/>
      <c r="D31" s="98" t="s">
        <v>18</v>
      </c>
      <c r="E31" s="97">
        <v>0.14099999999999999</v>
      </c>
      <c r="F31" s="97"/>
      <c r="G31" s="100">
        <f>E31+F31+I30</f>
        <v>0.23499999999999999</v>
      </c>
      <c r="H31" s="97"/>
      <c r="I31" s="101">
        <f t="shared" si="3"/>
        <v>0.23499999999999999</v>
      </c>
      <c r="J31" s="12">
        <v>0</v>
      </c>
      <c r="K31" s="196"/>
      <c r="L31" s="196"/>
      <c r="M31" s="196"/>
      <c r="N31" s="196"/>
      <c r="O31" s="197"/>
      <c r="P31" s="171"/>
      <c r="Q31" s="22"/>
    </row>
    <row r="32" spans="2:19" s="2" customFormat="1">
      <c r="B32" s="204"/>
      <c r="C32" s="210" t="s">
        <v>36</v>
      </c>
      <c r="D32" s="98" t="s">
        <v>13</v>
      </c>
      <c r="E32" s="97">
        <v>1175.854</v>
      </c>
      <c r="F32" s="97"/>
      <c r="G32" s="97">
        <f>E32+F32</f>
        <v>1175.854</v>
      </c>
      <c r="H32" s="97"/>
      <c r="I32" s="99">
        <f t="shared" si="3"/>
        <v>1175.854</v>
      </c>
      <c r="J32" s="12">
        <f t="shared" si="0"/>
        <v>0</v>
      </c>
      <c r="K32" s="196">
        <f>E32+E33</f>
        <v>2939.6980000000003</v>
      </c>
      <c r="L32" s="196">
        <f>F32+F33</f>
        <v>0</v>
      </c>
      <c r="M32" s="196">
        <f>K32+L32</f>
        <v>2939.6980000000003</v>
      </c>
      <c r="N32" s="196">
        <f>H32+H33</f>
        <v>0</v>
      </c>
      <c r="O32" s="197">
        <f>M32-N32</f>
        <v>2939.6980000000003</v>
      </c>
      <c r="P32" s="171">
        <f>N32/M32</f>
        <v>0</v>
      </c>
      <c r="Q32" s="22"/>
    </row>
    <row r="33" spans="2:34" s="2" customFormat="1">
      <c r="B33" s="204"/>
      <c r="C33" s="210"/>
      <c r="D33" s="98" t="s">
        <v>18</v>
      </c>
      <c r="E33" s="97">
        <v>1763.8440000000001</v>
      </c>
      <c r="F33" s="100"/>
      <c r="G33" s="100">
        <f>E33+F33+I32</f>
        <v>2939.6980000000003</v>
      </c>
      <c r="H33" s="97"/>
      <c r="I33" s="101">
        <f t="shared" si="3"/>
        <v>2939.6980000000003</v>
      </c>
      <c r="J33" s="12">
        <f t="shared" si="0"/>
        <v>0</v>
      </c>
      <c r="K33" s="196"/>
      <c r="L33" s="196"/>
      <c r="M33" s="196"/>
      <c r="N33" s="196"/>
      <c r="O33" s="197"/>
      <c r="P33" s="171"/>
      <c r="Q33" s="22"/>
    </row>
    <row r="34" spans="2:34" s="2" customFormat="1" ht="15" customHeight="1">
      <c r="B34" s="204"/>
      <c r="C34" s="194" t="s">
        <v>58</v>
      </c>
      <c r="D34" s="98" t="s">
        <v>13</v>
      </c>
      <c r="E34" s="97">
        <v>33.795000000000002</v>
      </c>
      <c r="F34" s="97"/>
      <c r="G34" s="97">
        <f>E34+F34</f>
        <v>33.795000000000002</v>
      </c>
      <c r="H34" s="97"/>
      <c r="I34" s="99">
        <f t="shared" si="3"/>
        <v>33.795000000000002</v>
      </c>
      <c r="J34" s="12">
        <f t="shared" si="0"/>
        <v>0</v>
      </c>
      <c r="K34" s="196">
        <f>E34+E35</f>
        <v>84.489000000000004</v>
      </c>
      <c r="L34" s="196">
        <f>F34+F35</f>
        <v>0</v>
      </c>
      <c r="M34" s="196">
        <f>K34+L34</f>
        <v>84.489000000000004</v>
      </c>
      <c r="N34" s="196">
        <f>H34+H35</f>
        <v>0</v>
      </c>
      <c r="O34" s="197">
        <f>M34-N34</f>
        <v>84.489000000000004</v>
      </c>
      <c r="P34" s="171">
        <f>N34/M34</f>
        <v>0</v>
      </c>
      <c r="Q34" s="22"/>
    </row>
    <row r="35" spans="2:34" s="2" customFormat="1">
      <c r="B35" s="204"/>
      <c r="C35" s="195"/>
      <c r="D35" s="98" t="s">
        <v>18</v>
      </c>
      <c r="E35" s="97">
        <v>50.694000000000003</v>
      </c>
      <c r="F35" s="97"/>
      <c r="G35" s="100">
        <f>E35+F35+I34</f>
        <v>84.489000000000004</v>
      </c>
      <c r="H35" s="97"/>
      <c r="I35" s="101">
        <f t="shared" si="3"/>
        <v>84.489000000000004</v>
      </c>
      <c r="J35" s="12">
        <f t="shared" si="0"/>
        <v>0</v>
      </c>
      <c r="K35" s="196"/>
      <c r="L35" s="196"/>
      <c r="M35" s="196"/>
      <c r="N35" s="196"/>
      <c r="O35" s="197"/>
      <c r="P35" s="171"/>
      <c r="Q35" s="22"/>
    </row>
    <row r="36" spans="2:34" s="2" customFormat="1" ht="15" customHeight="1">
      <c r="B36" s="204"/>
      <c r="C36" s="194" t="s">
        <v>37</v>
      </c>
      <c r="D36" s="98" t="s">
        <v>13</v>
      </c>
      <c r="E36" s="97">
        <v>1188.3240000000001</v>
      </c>
      <c r="F36" s="97"/>
      <c r="G36" s="97">
        <f>E36+F36</f>
        <v>1188.3240000000001</v>
      </c>
      <c r="H36" s="145">
        <v>97.108999999999995</v>
      </c>
      <c r="I36" s="99">
        <f t="shared" si="3"/>
        <v>1091.2150000000001</v>
      </c>
      <c r="J36" s="12">
        <f t="shared" si="0"/>
        <v>8.1719295411015844E-2</v>
      </c>
      <c r="K36" s="196">
        <f>E36+E37</f>
        <v>2970.8739999999998</v>
      </c>
      <c r="L36" s="196">
        <f>F36+F37</f>
        <v>0</v>
      </c>
      <c r="M36" s="196">
        <f>K36+L36</f>
        <v>2970.8739999999998</v>
      </c>
      <c r="N36" s="196">
        <f>H36+H37</f>
        <v>923.404</v>
      </c>
      <c r="O36" s="197">
        <f>M36-N36</f>
        <v>2047.4699999999998</v>
      </c>
      <c r="P36" s="171">
        <f>N36/M36</f>
        <v>0.31081897111759033</v>
      </c>
      <c r="Q36" s="22"/>
    </row>
    <row r="37" spans="2:34" s="2" customFormat="1">
      <c r="B37" s="204"/>
      <c r="C37" s="195"/>
      <c r="D37" s="98" t="s">
        <v>18</v>
      </c>
      <c r="E37" s="97">
        <v>1782.55</v>
      </c>
      <c r="F37" s="97"/>
      <c r="G37" s="100">
        <f>E37+F37+I36</f>
        <v>2873.7650000000003</v>
      </c>
      <c r="H37" s="143">
        <v>826.29499999999996</v>
      </c>
      <c r="I37" s="101">
        <f t="shared" ref="I37:I43" si="4">G37-H37</f>
        <v>2047.4700000000003</v>
      </c>
      <c r="J37" s="12">
        <f t="shared" si="0"/>
        <v>0.28753046961042389</v>
      </c>
      <c r="K37" s="196"/>
      <c r="L37" s="196"/>
      <c r="M37" s="196"/>
      <c r="N37" s="196"/>
      <c r="O37" s="197"/>
      <c r="P37" s="171"/>
      <c r="Q37" s="22"/>
    </row>
    <row r="38" spans="2:34" s="2" customFormat="1">
      <c r="B38" s="204"/>
      <c r="C38" s="194" t="s">
        <v>38</v>
      </c>
      <c r="D38" s="98" t="s">
        <v>13</v>
      </c>
      <c r="E38" s="97">
        <v>38.792999999999999</v>
      </c>
      <c r="F38" s="97"/>
      <c r="G38" s="97">
        <f>E38+F38</f>
        <v>38.792999999999999</v>
      </c>
      <c r="H38" s="145">
        <v>0.58099999999999996</v>
      </c>
      <c r="I38" s="99">
        <f t="shared" si="4"/>
        <v>38.211999999999996</v>
      </c>
      <c r="J38" s="12">
        <f t="shared" si="0"/>
        <v>1.4976928827365761E-2</v>
      </c>
      <c r="K38" s="196">
        <f>E38+E39</f>
        <v>96.984999999999999</v>
      </c>
      <c r="L38" s="196">
        <f>F38+F39</f>
        <v>0</v>
      </c>
      <c r="M38" s="196">
        <f>K38+L38</f>
        <v>96.984999999999999</v>
      </c>
      <c r="N38" s="196">
        <f>H38+H39</f>
        <v>0.58099999999999996</v>
      </c>
      <c r="O38" s="197">
        <f>M38-N38</f>
        <v>96.403999999999996</v>
      </c>
      <c r="P38" s="171">
        <f>N38/M38</f>
        <v>5.9906171057380001E-3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2:34" s="2" customFormat="1">
      <c r="B39" s="204"/>
      <c r="C39" s="195"/>
      <c r="D39" s="98" t="s">
        <v>18</v>
      </c>
      <c r="E39" s="97">
        <v>58.192</v>
      </c>
      <c r="F39" s="100"/>
      <c r="G39" s="100">
        <f>E39+F39+I38</f>
        <v>96.403999999999996</v>
      </c>
      <c r="H39" s="97"/>
      <c r="I39" s="101">
        <f t="shared" si="4"/>
        <v>96.403999999999996</v>
      </c>
      <c r="J39" s="103">
        <f t="shared" si="0"/>
        <v>0</v>
      </c>
      <c r="K39" s="196"/>
      <c r="L39" s="196"/>
      <c r="M39" s="196"/>
      <c r="N39" s="196"/>
      <c r="O39" s="197"/>
      <c r="P39" s="171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2:34" s="2" customFormat="1">
      <c r="B40" s="204"/>
      <c r="C40" s="194" t="s">
        <v>39</v>
      </c>
      <c r="D40" s="98" t="s">
        <v>13</v>
      </c>
      <c r="E40" s="97">
        <v>9.4E-2</v>
      </c>
      <c r="F40" s="100"/>
      <c r="G40" s="97">
        <f>E40+F40</f>
        <v>9.4E-2</v>
      </c>
      <c r="H40" s="97"/>
      <c r="I40" s="99">
        <f t="shared" si="4"/>
        <v>9.4E-2</v>
      </c>
      <c r="J40" s="12">
        <f t="shared" si="0"/>
        <v>0</v>
      </c>
      <c r="K40" s="196">
        <f>E40+E41</f>
        <v>0.23499999999999999</v>
      </c>
      <c r="L40" s="196">
        <f>F40+F41</f>
        <v>0</v>
      </c>
      <c r="M40" s="196">
        <f>K40+L40</f>
        <v>0.23499999999999999</v>
      </c>
      <c r="N40" s="196">
        <f>H40+H41</f>
        <v>0</v>
      </c>
      <c r="O40" s="197">
        <f>M40-N40</f>
        <v>0.23499999999999999</v>
      </c>
      <c r="P40" s="171">
        <f>N40/M40</f>
        <v>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2:34" s="2" customFormat="1">
      <c r="B41" s="204"/>
      <c r="C41" s="195"/>
      <c r="D41" s="98" t="s">
        <v>18</v>
      </c>
      <c r="E41" s="97">
        <v>0.14099999999999999</v>
      </c>
      <c r="F41" s="97"/>
      <c r="G41" s="100">
        <f>E41+F41+I40</f>
        <v>0.23499999999999999</v>
      </c>
      <c r="H41" s="97"/>
      <c r="I41" s="101">
        <f t="shared" si="4"/>
        <v>0.23499999999999999</v>
      </c>
      <c r="J41" s="103">
        <f t="shared" si="0"/>
        <v>0</v>
      </c>
      <c r="K41" s="196"/>
      <c r="L41" s="196"/>
      <c r="M41" s="196"/>
      <c r="N41" s="196"/>
      <c r="O41" s="197"/>
      <c r="P41" s="171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2:34" s="2" customFormat="1">
      <c r="B42" s="204"/>
      <c r="C42" s="210" t="s">
        <v>41</v>
      </c>
      <c r="D42" s="98" t="s">
        <v>13</v>
      </c>
      <c r="E42" s="97">
        <v>791.48</v>
      </c>
      <c r="F42" s="97"/>
      <c r="G42" s="97">
        <f>E42+F42</f>
        <v>791.48</v>
      </c>
      <c r="H42" s="97"/>
      <c r="I42" s="104">
        <f t="shared" si="4"/>
        <v>791.48</v>
      </c>
      <c r="J42" s="105">
        <f>H42/G42</f>
        <v>0</v>
      </c>
      <c r="K42" s="196">
        <f>E42+E43</f>
        <v>1978.7429999999999</v>
      </c>
      <c r="L42" s="196">
        <f>F42+F43</f>
        <v>-1978.7429999999999</v>
      </c>
      <c r="M42" s="196">
        <f>K42+L42</f>
        <v>0</v>
      </c>
      <c r="N42" s="196">
        <f>H42+H43</f>
        <v>0</v>
      </c>
      <c r="O42" s="197">
        <f>M42-N42</f>
        <v>0</v>
      </c>
      <c r="P42" s="171" t="e">
        <f>N42/M42</f>
        <v>#DIV/0!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2:34" s="2" customFormat="1">
      <c r="B43" s="204"/>
      <c r="C43" s="195"/>
      <c r="D43" s="98" t="s">
        <v>18</v>
      </c>
      <c r="E43" s="97">
        <v>1187.2629999999999</v>
      </c>
      <c r="F43" s="100">
        <v>-1978.7429999999999</v>
      </c>
      <c r="G43" s="97">
        <f>E43+F43+I42</f>
        <v>0</v>
      </c>
      <c r="H43" s="97"/>
      <c r="I43" s="101">
        <f t="shared" si="4"/>
        <v>0</v>
      </c>
      <c r="J43" s="103" t="e">
        <f>H43/G43</f>
        <v>#DIV/0!</v>
      </c>
      <c r="K43" s="196"/>
      <c r="L43" s="196"/>
      <c r="M43" s="196"/>
      <c r="N43" s="196"/>
      <c r="O43" s="197"/>
      <c r="P43" s="171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2:34" s="2" customFormat="1">
      <c r="B44" s="204"/>
      <c r="C44" s="194" t="s">
        <v>111</v>
      </c>
      <c r="D44" s="98" t="s">
        <v>13</v>
      </c>
      <c r="E44" s="97">
        <v>0.374</v>
      </c>
      <c r="F44" s="100"/>
      <c r="G44" s="100">
        <f>E44+F44</f>
        <v>0.374</v>
      </c>
      <c r="H44" s="97"/>
      <c r="I44" s="99">
        <f>G44-H44</f>
        <v>0.374</v>
      </c>
      <c r="J44" s="103">
        <f>H44/G44</f>
        <v>0</v>
      </c>
      <c r="K44" s="196">
        <f>E44+E45</f>
        <v>0.93400000000000005</v>
      </c>
      <c r="L44" s="209">
        <f>F44+F45</f>
        <v>0</v>
      </c>
      <c r="M44" s="196">
        <f>K44+L44</f>
        <v>0.93400000000000005</v>
      </c>
      <c r="N44" s="196">
        <f>H44+H45</f>
        <v>0</v>
      </c>
      <c r="O44" s="197">
        <f>M44-N44</f>
        <v>0.93400000000000005</v>
      </c>
      <c r="P44" s="171">
        <f>N44/M44</f>
        <v>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2:34" s="2" customFormat="1" ht="15.75" thickBot="1">
      <c r="B45" s="205"/>
      <c r="C45" s="208"/>
      <c r="D45" s="111" t="s">
        <v>18</v>
      </c>
      <c r="E45" s="110">
        <v>0.56000000000000005</v>
      </c>
      <c r="F45" s="112"/>
      <c r="G45" s="112">
        <f>E45+F45</f>
        <v>0.56000000000000005</v>
      </c>
      <c r="H45" s="110"/>
      <c r="I45" s="106">
        <f>G45-H45</f>
        <v>0.56000000000000005</v>
      </c>
      <c r="J45" s="35">
        <f>H45/G45</f>
        <v>0</v>
      </c>
      <c r="K45" s="196"/>
      <c r="L45" s="196"/>
      <c r="M45" s="196"/>
      <c r="N45" s="196"/>
      <c r="O45" s="197"/>
      <c r="P45" s="17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2:34" s="22" customFormat="1">
      <c r="B46" s="36"/>
      <c r="C46" s="25"/>
      <c r="D46" s="24"/>
      <c r="E46" s="24">
        <f>SUM(E10:E45)</f>
        <v>23347.994999999999</v>
      </c>
      <c r="F46" s="52">
        <f>SUM(F10:F45)</f>
        <v>-1978.7429999999999</v>
      </c>
      <c r="G46" s="24">
        <f>SUM(G10:G45)</f>
        <v>30077.442000000006</v>
      </c>
      <c r="H46" s="24">
        <f>SUM(H10:H41)</f>
        <v>1613.5109999999997</v>
      </c>
      <c r="I46" s="52">
        <f>SUM(I10:I45)</f>
        <v>28463.931000000004</v>
      </c>
      <c r="J46" s="27">
        <f>H46/G46</f>
        <v>5.3645220228502127E-2</v>
      </c>
      <c r="K46" s="24">
        <f>SUM(K10:K41)</f>
        <v>21368.318000000003</v>
      </c>
      <c r="L46" s="24">
        <f>SUM(L10:L45)</f>
        <v>-1978.7429999999999</v>
      </c>
      <c r="M46" s="24">
        <f>SUM(M10:M41)</f>
        <v>21368.318000000003</v>
      </c>
      <c r="N46" s="24">
        <f>SUM(N10:N41)</f>
        <v>1613.5109999999997</v>
      </c>
      <c r="O46" s="24">
        <f>SUM(O10:O41)</f>
        <v>19754.807000000004</v>
      </c>
      <c r="P46" s="27">
        <f>N46/M46</f>
        <v>7.5509499624631174E-2</v>
      </c>
    </row>
    <row r="47" spans="2:34" s="22" customFormat="1">
      <c r="B47" s="36"/>
      <c r="C47" s="25"/>
      <c r="D47" s="24"/>
      <c r="E47" s="24"/>
      <c r="F47" s="24"/>
      <c r="G47" s="24"/>
      <c r="H47" s="24"/>
      <c r="I47" s="24"/>
      <c r="J47" s="27"/>
      <c r="K47" s="24"/>
      <c r="L47" s="24"/>
      <c r="M47" s="24"/>
      <c r="N47" s="24"/>
      <c r="O47" s="26"/>
      <c r="P47" s="27"/>
    </row>
    <row r="48" spans="2:34" s="22" customFormat="1" ht="15.75" thickBot="1">
      <c r="C48" s="28"/>
      <c r="F48" s="37"/>
      <c r="J48" s="24"/>
      <c r="O48" s="29"/>
      <c r="P48" s="38"/>
    </row>
    <row r="49" spans="2:34" s="2" customFormat="1" ht="15" customHeight="1">
      <c r="B49" s="200" t="s">
        <v>40</v>
      </c>
      <c r="C49" s="207" t="s">
        <v>113</v>
      </c>
      <c r="D49" s="113" t="s">
        <v>13</v>
      </c>
      <c r="E49" s="109">
        <v>2.3559999999999999</v>
      </c>
      <c r="F49" s="108"/>
      <c r="G49" s="108">
        <f>E49+F49</f>
        <v>2.3559999999999999</v>
      </c>
      <c r="H49" s="114"/>
      <c r="I49" s="13">
        <f>G49-H49</f>
        <v>2.3559999999999999</v>
      </c>
      <c r="J49" s="14">
        <v>0</v>
      </c>
      <c r="K49" s="193">
        <f>E49+E50</f>
        <v>5.89</v>
      </c>
      <c r="L49" s="193">
        <f>F49+F50</f>
        <v>0</v>
      </c>
      <c r="M49" s="193">
        <f>K49+L49</f>
        <v>5.89</v>
      </c>
      <c r="N49" s="193">
        <f>H49+H50</f>
        <v>0</v>
      </c>
      <c r="O49" s="186">
        <f>M49-N49</f>
        <v>5.89</v>
      </c>
      <c r="P49" s="181">
        <v>0</v>
      </c>
      <c r="Q49" s="22"/>
      <c r="R49" s="187" t="s">
        <v>14</v>
      </c>
      <c r="S49" s="176" t="s">
        <v>15</v>
      </c>
      <c r="T49" s="163" t="s">
        <v>16</v>
      </c>
      <c r="U49" s="178" t="s">
        <v>12</v>
      </c>
      <c r="V49" s="178"/>
      <c r="W49" s="178"/>
      <c r="X49" s="178"/>
      <c r="Y49" s="163" t="s">
        <v>8</v>
      </c>
      <c r="Z49" s="163" t="s">
        <v>9</v>
      </c>
      <c r="AA49" s="163" t="s">
        <v>57</v>
      </c>
      <c r="AB49" s="174" t="s">
        <v>17</v>
      </c>
      <c r="AC49" s="172" t="s">
        <v>20</v>
      </c>
      <c r="AD49" s="172" t="s">
        <v>21</v>
      </c>
      <c r="AE49" s="172" t="s">
        <v>22</v>
      </c>
      <c r="AF49" s="163" t="s">
        <v>8</v>
      </c>
      <c r="AG49" s="174" t="s">
        <v>9</v>
      </c>
      <c r="AH49" s="163" t="s">
        <v>57</v>
      </c>
    </row>
    <row r="50" spans="2:34" s="2" customFormat="1" ht="15.75" thickBot="1">
      <c r="B50" s="201"/>
      <c r="C50" s="192"/>
      <c r="D50" s="98" t="s">
        <v>18</v>
      </c>
      <c r="E50" s="97">
        <v>3.5339999999999998</v>
      </c>
      <c r="F50" s="96"/>
      <c r="G50" s="96">
        <f>E50+F50+I49</f>
        <v>5.89</v>
      </c>
      <c r="H50" s="115"/>
      <c r="I50" s="15">
        <f t="shared" ref="I50:I58" si="5">G50-H50</f>
        <v>5.89</v>
      </c>
      <c r="J50" s="3">
        <v>0</v>
      </c>
      <c r="K50" s="193"/>
      <c r="L50" s="193"/>
      <c r="M50" s="193"/>
      <c r="N50" s="193"/>
      <c r="O50" s="186"/>
      <c r="P50" s="181"/>
      <c r="Q50" s="22"/>
      <c r="R50" s="188"/>
      <c r="S50" s="177"/>
      <c r="T50" s="164"/>
      <c r="U50" s="70" t="s">
        <v>19</v>
      </c>
      <c r="V50" s="70" t="s">
        <v>20</v>
      </c>
      <c r="W50" s="70" t="s">
        <v>21</v>
      </c>
      <c r="X50" s="70" t="s">
        <v>22</v>
      </c>
      <c r="Y50" s="164"/>
      <c r="Z50" s="164"/>
      <c r="AA50" s="164"/>
      <c r="AB50" s="175"/>
      <c r="AC50" s="173"/>
      <c r="AD50" s="173"/>
      <c r="AE50" s="173"/>
      <c r="AF50" s="184"/>
      <c r="AG50" s="185"/>
      <c r="AH50" s="164"/>
    </row>
    <row r="51" spans="2:34" s="2" customFormat="1">
      <c r="B51" s="201"/>
      <c r="C51" s="206" t="s">
        <v>41</v>
      </c>
      <c r="D51" s="98" t="s">
        <v>13</v>
      </c>
      <c r="E51" s="97">
        <v>2508.424</v>
      </c>
      <c r="F51" s="96"/>
      <c r="G51" s="96">
        <f>E51+F51</f>
        <v>2508.424</v>
      </c>
      <c r="H51" s="115"/>
      <c r="I51" s="16">
        <f t="shared" si="5"/>
        <v>2508.424</v>
      </c>
      <c r="J51" s="3">
        <f t="shared" si="0"/>
        <v>0</v>
      </c>
      <c r="K51" s="193">
        <f>E51+E52</f>
        <v>6271.4629999999997</v>
      </c>
      <c r="L51" s="193">
        <f>F51+F52</f>
        <v>1978.7429999999999</v>
      </c>
      <c r="M51" s="193">
        <f>K51+L51</f>
        <v>8250.2060000000001</v>
      </c>
      <c r="N51" s="193">
        <f>H51+H52</f>
        <v>1930.2059999999999</v>
      </c>
      <c r="O51" s="186">
        <f>M51-N51</f>
        <v>6320</v>
      </c>
      <c r="P51" s="181">
        <f>N51/M51</f>
        <v>0.23395852176297172</v>
      </c>
      <c r="Q51" s="22"/>
      <c r="R51" s="179" t="s">
        <v>23</v>
      </c>
      <c r="S51" s="182" t="s">
        <v>42</v>
      </c>
      <c r="T51" s="189">
        <f>E61</f>
        <v>15565.929700000001</v>
      </c>
      <c r="U51" s="4" t="s">
        <v>25</v>
      </c>
      <c r="V51" s="5">
        <f t="shared" ref="V51:X52" si="6">E49+E51+E53+E55+E57+E59</f>
        <v>6225.9722999999994</v>
      </c>
      <c r="W51" s="5">
        <f t="shared" si="6"/>
        <v>0</v>
      </c>
      <c r="X51" s="5">
        <f t="shared" si="6"/>
        <v>6225.9722999999994</v>
      </c>
      <c r="Y51" s="5">
        <f t="shared" ref="Y51:Y52" si="7">H49+H51+H53+H55+H57+H59</f>
        <v>80.652000000000001</v>
      </c>
      <c r="Z51" s="6">
        <f>X51-Y51</f>
        <v>6145.3202999999994</v>
      </c>
      <c r="AA51" s="7">
        <f>Y51/X51</f>
        <v>1.2954121238220094E-2</v>
      </c>
      <c r="AB51" s="69"/>
      <c r="AC51" s="165">
        <f>V51+V52</f>
        <v>15565.929699999999</v>
      </c>
      <c r="AD51" s="165">
        <f>W51+W52</f>
        <v>1978.7429999999999</v>
      </c>
      <c r="AE51" s="165">
        <f>AC51+AD51</f>
        <v>17544.672699999999</v>
      </c>
      <c r="AF51" s="165">
        <f>Y51+Y52</f>
        <v>2998.2039999999997</v>
      </c>
      <c r="AG51" s="167">
        <f>AE51-AF51</f>
        <v>14546.468699999999</v>
      </c>
      <c r="AH51" s="169">
        <f>AF51/AE51</f>
        <v>0.1708897083044473</v>
      </c>
    </row>
    <row r="52" spans="2:34" s="2" customFormat="1" ht="15.75" thickBot="1">
      <c r="B52" s="201"/>
      <c r="C52" s="192"/>
      <c r="D52" s="98" t="s">
        <v>18</v>
      </c>
      <c r="E52" s="97">
        <v>3763.0390000000002</v>
      </c>
      <c r="F52" s="96">
        <v>1978.7429999999999</v>
      </c>
      <c r="G52" s="96">
        <f>E52+F52+I51</f>
        <v>8250.2060000000001</v>
      </c>
      <c r="H52" s="90">
        <v>1930.2059999999999</v>
      </c>
      <c r="I52" s="15">
        <f t="shared" si="5"/>
        <v>6320</v>
      </c>
      <c r="J52" s="3">
        <f t="shared" si="0"/>
        <v>0.23395852176297172</v>
      </c>
      <c r="K52" s="193"/>
      <c r="L52" s="193"/>
      <c r="M52" s="193"/>
      <c r="N52" s="193"/>
      <c r="O52" s="186"/>
      <c r="P52" s="181"/>
      <c r="Q52" s="22"/>
      <c r="R52" s="180"/>
      <c r="S52" s="183"/>
      <c r="T52" s="190"/>
      <c r="U52" s="8" t="s">
        <v>26</v>
      </c>
      <c r="V52" s="9">
        <f t="shared" si="6"/>
        <v>9339.9573999999993</v>
      </c>
      <c r="W52" s="9">
        <f t="shared" si="6"/>
        <v>1978.7429999999999</v>
      </c>
      <c r="X52" s="9">
        <f t="shared" si="6"/>
        <v>17464.020699999997</v>
      </c>
      <c r="Y52" s="9">
        <f t="shared" si="7"/>
        <v>2917.5519999999997</v>
      </c>
      <c r="Z52" s="33">
        <f>X52-Y52</f>
        <v>14546.468699999998</v>
      </c>
      <c r="AA52" s="10">
        <f>Y52/X52</f>
        <v>0.16706072731578933</v>
      </c>
      <c r="AB52" s="11"/>
      <c r="AC52" s="166"/>
      <c r="AD52" s="166"/>
      <c r="AE52" s="166"/>
      <c r="AF52" s="166"/>
      <c r="AG52" s="168"/>
      <c r="AH52" s="170"/>
    </row>
    <row r="53" spans="2:34" s="2" customFormat="1">
      <c r="B53" s="201"/>
      <c r="C53" s="191" t="s">
        <v>29</v>
      </c>
      <c r="D53" s="98" t="s">
        <v>13</v>
      </c>
      <c r="E53" s="97">
        <v>828.29200000000003</v>
      </c>
      <c r="F53" s="97"/>
      <c r="G53" s="97">
        <f>E53+F53</f>
        <v>828.29200000000003</v>
      </c>
      <c r="H53" s="115">
        <v>35.686999999999998</v>
      </c>
      <c r="I53" s="17">
        <f t="shared" si="5"/>
        <v>792.60500000000002</v>
      </c>
      <c r="J53" s="3">
        <f t="shared" si="0"/>
        <v>4.3085047302159139E-2</v>
      </c>
      <c r="K53" s="193">
        <f>E53+E54</f>
        <v>2070.8629999999998</v>
      </c>
      <c r="L53" s="193">
        <f>F53+F54</f>
        <v>0</v>
      </c>
      <c r="M53" s="193">
        <f>K53+L53</f>
        <v>2070.8629999999998</v>
      </c>
      <c r="N53" s="193">
        <f>H53+H54</f>
        <v>278.54199999999997</v>
      </c>
      <c r="O53" s="186">
        <f>M53-N53</f>
        <v>1792.3209999999999</v>
      </c>
      <c r="P53" s="181">
        <f>N53/M53</f>
        <v>0.13450527630268153</v>
      </c>
      <c r="Q53" s="22"/>
      <c r="AD53" s="22"/>
      <c r="AE53" s="22"/>
      <c r="AF53" s="22"/>
      <c r="AG53" s="22"/>
      <c r="AH53" s="22"/>
    </row>
    <row r="54" spans="2:34" s="2" customFormat="1">
      <c r="B54" s="201"/>
      <c r="C54" s="192"/>
      <c r="D54" s="98" t="s">
        <v>18</v>
      </c>
      <c r="E54" s="97">
        <v>1242.5709999999999</v>
      </c>
      <c r="F54" s="97"/>
      <c r="G54" s="97">
        <f>E54+F54+I53</f>
        <v>2035.1759999999999</v>
      </c>
      <c r="H54" s="90">
        <v>242.85499999999999</v>
      </c>
      <c r="I54" s="18">
        <f t="shared" si="5"/>
        <v>1792.3209999999999</v>
      </c>
      <c r="J54" s="3">
        <f t="shared" si="0"/>
        <v>0.11932874601508665</v>
      </c>
      <c r="K54" s="193"/>
      <c r="L54" s="193"/>
      <c r="M54" s="193"/>
      <c r="N54" s="193"/>
      <c r="O54" s="186"/>
      <c r="P54" s="181"/>
      <c r="Q54" s="22"/>
    </row>
    <row r="55" spans="2:34" s="2" customFormat="1">
      <c r="B55" s="201"/>
      <c r="C55" s="191" t="s">
        <v>43</v>
      </c>
      <c r="D55" s="98" t="s">
        <v>13</v>
      </c>
      <c r="E55" s="97">
        <v>1826.7840000000001</v>
      </c>
      <c r="F55" s="96"/>
      <c r="G55" s="96">
        <f>E55+F55</f>
        <v>1826.7840000000001</v>
      </c>
      <c r="H55" s="115">
        <v>6.3890000000000002</v>
      </c>
      <c r="I55" s="16">
        <f t="shared" si="5"/>
        <v>1820.3950000000002</v>
      </c>
      <c r="J55" s="3">
        <f t="shared" si="0"/>
        <v>3.4974030865170705E-3</v>
      </c>
      <c r="K55" s="193">
        <f>E55+E56</f>
        <v>4567.2530000000006</v>
      </c>
      <c r="L55" s="193">
        <f>F55+F56</f>
        <v>0</v>
      </c>
      <c r="M55" s="193">
        <f>K55+L55</f>
        <v>4567.2530000000006</v>
      </c>
      <c r="N55" s="193">
        <f>H55+H56</f>
        <v>302.447</v>
      </c>
      <c r="O55" s="186">
        <f>M55-N55</f>
        <v>4264.8060000000005</v>
      </c>
      <c r="P55" s="181">
        <f>N55/M55</f>
        <v>6.6220767713108947E-2</v>
      </c>
      <c r="Q55" s="22"/>
    </row>
    <row r="56" spans="2:34" s="2" customFormat="1">
      <c r="B56" s="201"/>
      <c r="C56" s="192"/>
      <c r="D56" s="98" t="s">
        <v>18</v>
      </c>
      <c r="E56" s="97">
        <v>2740.4690000000001</v>
      </c>
      <c r="F56" s="107"/>
      <c r="G56" s="96">
        <f>E56+F56+I55</f>
        <v>4560.8640000000005</v>
      </c>
      <c r="H56" s="90">
        <v>296.05799999999999</v>
      </c>
      <c r="I56" s="15">
        <f t="shared" si="5"/>
        <v>4264.8060000000005</v>
      </c>
      <c r="J56" s="3">
        <f t="shared" si="0"/>
        <v>6.4912700751436556E-2</v>
      </c>
      <c r="K56" s="193"/>
      <c r="L56" s="193"/>
      <c r="M56" s="193"/>
      <c r="N56" s="193"/>
      <c r="O56" s="186"/>
      <c r="P56" s="181"/>
      <c r="Q56" s="22"/>
    </row>
    <row r="57" spans="2:34" s="2" customFormat="1" ht="15" customHeight="1">
      <c r="B57" s="201"/>
      <c r="C57" s="191" t="s">
        <v>44</v>
      </c>
      <c r="D57" s="98" t="s">
        <v>13</v>
      </c>
      <c r="E57" s="97">
        <v>6.2300000000000001E-2</v>
      </c>
      <c r="F57" s="97"/>
      <c r="G57" s="97">
        <f>E57+F57</f>
        <v>6.2300000000000001E-2</v>
      </c>
      <c r="H57" s="90"/>
      <c r="I57" s="19">
        <f t="shared" si="5"/>
        <v>6.2300000000000001E-2</v>
      </c>
      <c r="J57" s="12">
        <f t="shared" si="0"/>
        <v>0</v>
      </c>
      <c r="K57" s="196">
        <f>E57+E58</f>
        <v>0.15570000000000001</v>
      </c>
      <c r="L57" s="196">
        <f>F57+F58</f>
        <v>0</v>
      </c>
      <c r="M57" s="196">
        <f>K57+L57</f>
        <v>0.15570000000000001</v>
      </c>
      <c r="N57" s="196">
        <f>H57+H58</f>
        <v>0</v>
      </c>
      <c r="O57" s="197">
        <f>M57-N57</f>
        <v>0.15570000000000001</v>
      </c>
      <c r="P57" s="171">
        <f>N57/M57</f>
        <v>0</v>
      </c>
      <c r="Q57" s="22"/>
    </row>
    <row r="58" spans="2:34" s="2" customFormat="1">
      <c r="B58" s="201"/>
      <c r="C58" s="192"/>
      <c r="D58" s="98" t="s">
        <v>18</v>
      </c>
      <c r="E58" s="97">
        <v>9.3399999999999997E-2</v>
      </c>
      <c r="F58" s="97"/>
      <c r="G58" s="97">
        <f>E58+F58+I57</f>
        <v>0.15570000000000001</v>
      </c>
      <c r="H58" s="90"/>
      <c r="I58" s="20">
        <f t="shared" si="5"/>
        <v>0.15570000000000001</v>
      </c>
      <c r="J58" s="12">
        <f t="shared" si="0"/>
        <v>0</v>
      </c>
      <c r="K58" s="196"/>
      <c r="L58" s="196"/>
      <c r="M58" s="196"/>
      <c r="N58" s="196"/>
      <c r="O58" s="197"/>
      <c r="P58" s="17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2:34" s="2" customFormat="1" ht="15" customHeight="1">
      <c r="B59" s="201"/>
      <c r="C59" s="191" t="s">
        <v>45</v>
      </c>
      <c r="D59" s="98" t="s">
        <v>13</v>
      </c>
      <c r="E59" s="97">
        <v>1060.0540000000001</v>
      </c>
      <c r="F59" s="97"/>
      <c r="G59" s="97">
        <f>E59+F59</f>
        <v>1060.0540000000001</v>
      </c>
      <c r="H59" s="115">
        <v>38.576000000000001</v>
      </c>
      <c r="I59" s="19">
        <f>G59-H59</f>
        <v>1021.4780000000001</v>
      </c>
      <c r="J59" s="12">
        <f t="shared" si="0"/>
        <v>3.639059896948646E-2</v>
      </c>
      <c r="K59" s="193">
        <f>E59+E60</f>
        <v>2650.3050000000003</v>
      </c>
      <c r="L59" s="193">
        <f>F59+F60</f>
        <v>0</v>
      </c>
      <c r="M59" s="193">
        <f>K59+L59</f>
        <v>2650.3050000000003</v>
      </c>
      <c r="N59" s="193">
        <f>H59+H60</f>
        <v>487.00900000000001</v>
      </c>
      <c r="O59" s="186">
        <f>M59-N59</f>
        <v>2163.2960000000003</v>
      </c>
      <c r="P59" s="181">
        <f>N59/M59</f>
        <v>0.18375583187595387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2:34" s="2" customFormat="1" ht="15.75" thickBot="1">
      <c r="B60" s="202"/>
      <c r="C60" s="199"/>
      <c r="D60" s="111" t="s">
        <v>18</v>
      </c>
      <c r="E60" s="110">
        <v>1590.251</v>
      </c>
      <c r="F60" s="110"/>
      <c r="G60" s="110">
        <f>E60+F60+I59</f>
        <v>2611.7290000000003</v>
      </c>
      <c r="H60" s="146">
        <v>448.43299999999999</v>
      </c>
      <c r="I60" s="34">
        <f>G60-H60</f>
        <v>2163.2960000000003</v>
      </c>
      <c r="J60" s="35">
        <f>H60/G60</f>
        <v>0.1716996671553595</v>
      </c>
      <c r="K60" s="193"/>
      <c r="L60" s="193"/>
      <c r="M60" s="193"/>
      <c r="N60" s="193"/>
      <c r="O60" s="186"/>
      <c r="P60" s="18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2:34" s="22" customFormat="1" ht="15" customHeight="1">
      <c r="C61" s="28"/>
      <c r="E61" s="22">
        <f>SUM(E49:E60)</f>
        <v>15565.929700000001</v>
      </c>
      <c r="F61" s="22">
        <f>SUM(F49:F60)</f>
        <v>1978.7429999999999</v>
      </c>
      <c r="G61" s="22">
        <f>E61-F61</f>
        <v>13587.1867</v>
      </c>
      <c r="H61" s="22">
        <f>SUM(H49:H60)</f>
        <v>2998.2039999999997</v>
      </c>
      <c r="I61" s="22">
        <f>G61-H61</f>
        <v>10588.9827</v>
      </c>
      <c r="J61" s="30">
        <f>H61/G61</f>
        <v>0.22066407610340702</v>
      </c>
      <c r="K61" s="22">
        <f>SUM(K49:K60)</f>
        <v>15565.929700000001</v>
      </c>
      <c r="L61" s="22">
        <f>SUM(L49:L60)</f>
        <v>1978.7429999999999</v>
      </c>
      <c r="M61" s="22">
        <f>SUM(M49:M60)</f>
        <v>17544.672699999999</v>
      </c>
      <c r="N61" s="22">
        <f>SUM(N49:N60)</f>
        <v>2998.2040000000002</v>
      </c>
      <c r="O61" s="22">
        <f>SUM(O49:O60)</f>
        <v>14546.468699999999</v>
      </c>
      <c r="P61" s="30">
        <f>N61/M61</f>
        <v>0.17088970830444733</v>
      </c>
    </row>
    <row r="62" spans="2:34" s="22" customFormat="1">
      <c r="C62" s="28"/>
      <c r="O62" s="29"/>
      <c r="P62" s="38"/>
    </row>
    <row r="63" spans="2:34"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</sheetData>
  <mergeCells count="221">
    <mergeCell ref="AH9:AH10"/>
    <mergeCell ref="R11:R12"/>
    <mergeCell ref="S11:S12"/>
    <mergeCell ref="T11:T12"/>
    <mergeCell ref="AC11:AC12"/>
    <mergeCell ref="AD11:AD12"/>
    <mergeCell ref="AE11:AE12"/>
    <mergeCell ref="AF11:AF12"/>
    <mergeCell ref="AG11:AG12"/>
    <mergeCell ref="AH11:AH12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C14:C15"/>
    <mergeCell ref="K14:K15"/>
    <mergeCell ref="L14:L15"/>
    <mergeCell ref="M14:M15"/>
    <mergeCell ref="C12:C13"/>
    <mergeCell ref="K12:K13"/>
    <mergeCell ref="L12:L13"/>
    <mergeCell ref="M12:M13"/>
    <mergeCell ref="N12:N13"/>
    <mergeCell ref="B5:P5"/>
    <mergeCell ref="E8:G8"/>
    <mergeCell ref="H8:J8"/>
    <mergeCell ref="K8:P8"/>
    <mergeCell ref="C42:C43"/>
    <mergeCell ref="K42:K43"/>
    <mergeCell ref="L42:L43"/>
    <mergeCell ref="M42:M43"/>
    <mergeCell ref="N42:N43"/>
    <mergeCell ref="O42:O43"/>
    <mergeCell ref="P38:P39"/>
    <mergeCell ref="C16:C17"/>
    <mergeCell ref="K16:K17"/>
    <mergeCell ref="L16:L17"/>
    <mergeCell ref="M16:M17"/>
    <mergeCell ref="N16:N17"/>
    <mergeCell ref="O16:O17"/>
    <mergeCell ref="P16:P17"/>
    <mergeCell ref="C10:C11"/>
    <mergeCell ref="K10:K11"/>
    <mergeCell ref="L10:L11"/>
    <mergeCell ref="M10:M11"/>
    <mergeCell ref="N10:N11"/>
    <mergeCell ref="O12:O13"/>
    <mergeCell ref="O10:O11"/>
    <mergeCell ref="P10:P11"/>
    <mergeCell ref="R9:R10"/>
    <mergeCell ref="S9:S10"/>
    <mergeCell ref="T9:T10"/>
    <mergeCell ref="U9:X9"/>
    <mergeCell ref="P18:P19"/>
    <mergeCell ref="C20:C21"/>
    <mergeCell ref="K20:K21"/>
    <mergeCell ref="L20:L21"/>
    <mergeCell ref="M20:M21"/>
    <mergeCell ref="N20:N21"/>
    <mergeCell ref="O20:O21"/>
    <mergeCell ref="P20:P21"/>
    <mergeCell ref="C18:C19"/>
    <mergeCell ref="K18:K19"/>
    <mergeCell ref="L18:L19"/>
    <mergeCell ref="M18:M19"/>
    <mergeCell ref="N18:N19"/>
    <mergeCell ref="O18:O19"/>
    <mergeCell ref="P12:P13"/>
    <mergeCell ref="N14:N15"/>
    <mergeCell ref="O14:O15"/>
    <mergeCell ref="P14:P15"/>
    <mergeCell ref="P22:P23"/>
    <mergeCell ref="C24:C25"/>
    <mergeCell ref="K24:K25"/>
    <mergeCell ref="L24:L25"/>
    <mergeCell ref="M24:M25"/>
    <mergeCell ref="N24:N25"/>
    <mergeCell ref="O24:O25"/>
    <mergeCell ref="P24:P25"/>
    <mergeCell ref="C22:C23"/>
    <mergeCell ref="K22:K23"/>
    <mergeCell ref="L22:L23"/>
    <mergeCell ref="M22:M23"/>
    <mergeCell ref="N22:N23"/>
    <mergeCell ref="O22:O23"/>
    <mergeCell ref="P26:P27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P30:P31"/>
    <mergeCell ref="C30:C31"/>
    <mergeCell ref="K30:K31"/>
    <mergeCell ref="L30:L31"/>
    <mergeCell ref="M30:M31"/>
    <mergeCell ref="N30:N31"/>
    <mergeCell ref="O30:O31"/>
    <mergeCell ref="P32:P33"/>
    <mergeCell ref="C34:C35"/>
    <mergeCell ref="K34:K35"/>
    <mergeCell ref="L34:L35"/>
    <mergeCell ref="M34:M35"/>
    <mergeCell ref="N34:N35"/>
    <mergeCell ref="O34:O35"/>
    <mergeCell ref="P34:P35"/>
    <mergeCell ref="C32:C33"/>
    <mergeCell ref="K32:K33"/>
    <mergeCell ref="L32:L33"/>
    <mergeCell ref="M32:M33"/>
    <mergeCell ref="N32:N33"/>
    <mergeCell ref="O32:O33"/>
    <mergeCell ref="O36:O37"/>
    <mergeCell ref="P36:P37"/>
    <mergeCell ref="C49:C50"/>
    <mergeCell ref="K49:K50"/>
    <mergeCell ref="C38:C39"/>
    <mergeCell ref="K38:K39"/>
    <mergeCell ref="L38:L39"/>
    <mergeCell ref="M38:M39"/>
    <mergeCell ref="N38:N39"/>
    <mergeCell ref="C44:C45"/>
    <mergeCell ref="O38:O39"/>
    <mergeCell ref="K44:K45"/>
    <mergeCell ref="L44:L45"/>
    <mergeCell ref="M44:M45"/>
    <mergeCell ref="N44:N45"/>
    <mergeCell ref="O44:O45"/>
    <mergeCell ref="P44:P45"/>
    <mergeCell ref="L57:L58"/>
    <mergeCell ref="C51:C52"/>
    <mergeCell ref="K51:K52"/>
    <mergeCell ref="L51:L52"/>
    <mergeCell ref="M51:M52"/>
    <mergeCell ref="N51:N52"/>
    <mergeCell ref="C36:C37"/>
    <mergeCell ref="K36:K37"/>
    <mergeCell ref="L36:L37"/>
    <mergeCell ref="M36:M37"/>
    <mergeCell ref="N36:N37"/>
    <mergeCell ref="N49:N50"/>
    <mergeCell ref="C57:C58"/>
    <mergeCell ref="N57:N58"/>
    <mergeCell ref="K57:K58"/>
    <mergeCell ref="B3:P4"/>
    <mergeCell ref="O57:O58"/>
    <mergeCell ref="P57:P58"/>
    <mergeCell ref="C59:C60"/>
    <mergeCell ref="K59:K60"/>
    <mergeCell ref="L59:L60"/>
    <mergeCell ref="M59:M60"/>
    <mergeCell ref="N59:N60"/>
    <mergeCell ref="O59:O60"/>
    <mergeCell ref="P59:P60"/>
    <mergeCell ref="O53:O54"/>
    <mergeCell ref="P53:P54"/>
    <mergeCell ref="C55:C56"/>
    <mergeCell ref="K55:K56"/>
    <mergeCell ref="L55:L56"/>
    <mergeCell ref="M55:M56"/>
    <mergeCell ref="N55:N56"/>
    <mergeCell ref="O55:O56"/>
    <mergeCell ref="P55:P56"/>
    <mergeCell ref="L49:L50"/>
    <mergeCell ref="M49:M50"/>
    <mergeCell ref="M57:M58"/>
    <mergeCell ref="B49:B60"/>
    <mergeCell ref="B10:B45"/>
    <mergeCell ref="O51:O52"/>
    <mergeCell ref="O49:O50"/>
    <mergeCell ref="P40:P41"/>
    <mergeCell ref="R49:R50"/>
    <mergeCell ref="T51:T52"/>
    <mergeCell ref="C53:C54"/>
    <mergeCell ref="K53:K54"/>
    <mergeCell ref="L53:L54"/>
    <mergeCell ref="M53:M54"/>
    <mergeCell ref="N53:N54"/>
    <mergeCell ref="C40:C41"/>
    <mergeCell ref="K40:K41"/>
    <mergeCell ref="L40:L41"/>
    <mergeCell ref="M40:M41"/>
    <mergeCell ref="N40:N41"/>
    <mergeCell ref="O40:O41"/>
    <mergeCell ref="AH49:AH50"/>
    <mergeCell ref="AC51:AC52"/>
    <mergeCell ref="AD51:AD52"/>
    <mergeCell ref="AE51:AE52"/>
    <mergeCell ref="AF51:AF52"/>
    <mergeCell ref="AG51:AG52"/>
    <mergeCell ref="AH51:AH52"/>
    <mergeCell ref="P42:P43"/>
    <mergeCell ref="AC49:AC50"/>
    <mergeCell ref="Y49:Y50"/>
    <mergeCell ref="Z49:Z50"/>
    <mergeCell ref="AA49:AA50"/>
    <mergeCell ref="AB49:AB50"/>
    <mergeCell ref="S49:S50"/>
    <mergeCell ref="T49:T50"/>
    <mergeCell ref="U49:X49"/>
    <mergeCell ref="R51:R52"/>
    <mergeCell ref="P51:P52"/>
    <mergeCell ref="P49:P50"/>
    <mergeCell ref="S51:S52"/>
    <mergeCell ref="AD49:AD50"/>
    <mergeCell ref="AE49:AE50"/>
    <mergeCell ref="AF49:AF50"/>
    <mergeCell ref="AG49:AG50"/>
  </mergeCells>
  <conditionalFormatting sqref="Y9">
    <cfRule type="dataBar" priority="25">
      <dataBar>
        <cfvo type="min"/>
        <cfvo type="max"/>
        <color rgb="FFFFB628"/>
      </dataBar>
    </cfRule>
  </conditionalFormatting>
  <conditionalFormatting sqref="O5 I10:I61 H49:H60 O8:O62">
    <cfRule type="cellIs" dxfId="0" priority="24" operator="lessThan">
      <formula>0</formula>
    </cfRule>
  </conditionalFormatting>
  <conditionalFormatting sqref="AA10:AA11">
    <cfRule type="dataBar" priority="23">
      <dataBar>
        <cfvo type="min"/>
        <cfvo type="max"/>
        <color rgb="FFFFB628"/>
      </dataBar>
    </cfRule>
  </conditionalFormatting>
  <conditionalFormatting sqref="AA51:AA52">
    <cfRule type="dataBar" priority="21">
      <dataBar>
        <cfvo type="min"/>
        <cfvo type="max"/>
        <color rgb="FFFFB628"/>
      </dataBar>
    </cfRule>
  </conditionalFormatting>
  <conditionalFormatting sqref="AA49:AA52">
    <cfRule type="dataBar" priority="20">
      <dataBar>
        <cfvo type="min"/>
        <cfvo type="max"/>
        <color rgb="FFFFB628"/>
      </dataBar>
    </cfRule>
  </conditionalFormatting>
  <conditionalFormatting sqref="J10:J60 P46">
    <cfRule type="dataBar" priority="17">
      <dataBar>
        <cfvo type="min"/>
        <cfvo type="max"/>
        <color rgb="FF63C384"/>
      </dataBar>
    </cfRule>
  </conditionalFormatting>
  <conditionalFormatting sqref="J49:J61">
    <cfRule type="dataBar" priority="15">
      <dataBar>
        <cfvo type="min"/>
        <cfvo type="max"/>
        <color rgb="FF63C384"/>
      </dataBar>
    </cfRule>
  </conditionalFormatting>
  <conditionalFormatting sqref="AH49:AH50">
    <cfRule type="dataBar" priority="9">
      <dataBar>
        <cfvo type="min"/>
        <cfvo type="max"/>
        <color rgb="FFFFB628"/>
      </dataBar>
    </cfRule>
  </conditionalFormatting>
  <conditionalFormatting sqref="J10:J46">
    <cfRule type="dataBar" priority="74">
      <dataBar>
        <cfvo type="min"/>
        <cfvo type="max"/>
        <color rgb="FF63C384"/>
      </dataBar>
    </cfRule>
  </conditionalFormatting>
  <conditionalFormatting sqref="J10:J60">
    <cfRule type="dataBar" priority="76">
      <dataBar>
        <cfvo type="min"/>
        <cfvo type="max"/>
        <color rgb="FF63C384"/>
      </dataBar>
    </cfRule>
  </conditionalFormatting>
  <conditionalFormatting sqref="P10:P44 P46:P60">
    <cfRule type="dataBar" priority="78">
      <dataBar>
        <cfvo type="min"/>
        <cfvo type="max"/>
        <color rgb="FF63C384"/>
      </dataBar>
    </cfRule>
  </conditionalFormatting>
  <conditionalFormatting sqref="P10:P44 P46:P61">
    <cfRule type="dataBar" priority="80">
      <dataBar>
        <cfvo type="min"/>
        <cfvo type="max"/>
        <color rgb="FF63C384"/>
      </dataBar>
    </cfRule>
  </conditionalFormatting>
  <conditionalFormatting sqref="AA11:AA12">
    <cfRule type="dataBar" priority="8">
      <dataBar>
        <cfvo type="min"/>
        <cfvo type="max"/>
        <color rgb="FFFFB628"/>
      </dataBar>
    </cfRule>
  </conditionalFormatting>
  <conditionalFormatting sqref="AA9:AA12">
    <cfRule type="dataBar" priority="7">
      <dataBar>
        <cfvo type="min"/>
        <cfvo type="max"/>
        <color rgb="FFFFB628"/>
      </dataBar>
    </cfRule>
  </conditionalFormatting>
  <conditionalFormatting sqref="AH9:AH10">
    <cfRule type="dataBar" priority="6">
      <dataBar>
        <cfvo type="min"/>
        <cfvo type="max"/>
        <color rgb="FFFFB628"/>
      </dataBar>
    </cfRule>
  </conditionalFormatting>
  <pageMargins left="0.7" right="0.7" top="0.75" bottom="0.75" header="0.3" footer="0.3"/>
  <pageSetup orientation="portrait" r:id="rId1"/>
  <ignoredErrors>
    <ignoredError sqref="J42:J43" evalError="1"/>
    <ignoredError sqref="G11:G16 G50:G61 G18 G20 G22 G26 G28 G30 G32 G34 G36 G38 G40:G45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46" zoomScale="80" zoomScaleNormal="80" workbookViewId="0">
      <selection activeCell="K70" sqref="K70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5.140625" customWidth="1"/>
    <col min="6" max="6" width="13.85546875" bestFit="1" customWidth="1"/>
    <col min="13" max="13" width="18.85546875" customWidth="1"/>
    <col min="14" max="14" width="19.42578125" customWidth="1"/>
    <col min="15" max="15" width="17.85546875" customWidth="1"/>
  </cols>
  <sheetData>
    <row r="1" spans="1:15" s="91" customFormat="1">
      <c r="A1" s="88" t="s">
        <v>59</v>
      </c>
      <c r="B1" s="88" t="s">
        <v>60</v>
      </c>
      <c r="C1" s="88" t="s">
        <v>61</v>
      </c>
      <c r="D1" s="88" t="s">
        <v>62</v>
      </c>
      <c r="E1" s="88" t="s">
        <v>63</v>
      </c>
      <c r="F1" s="88" t="s">
        <v>64</v>
      </c>
      <c r="G1" s="88" t="s">
        <v>65</v>
      </c>
      <c r="H1" s="88" t="s">
        <v>66</v>
      </c>
      <c r="I1" s="88" t="s">
        <v>67</v>
      </c>
      <c r="J1" s="88" t="s">
        <v>68</v>
      </c>
      <c r="K1" s="88" t="s">
        <v>69</v>
      </c>
      <c r="L1" s="88" t="s">
        <v>70</v>
      </c>
      <c r="M1" s="89" t="s">
        <v>71</v>
      </c>
      <c r="N1" s="88" t="s">
        <v>72</v>
      </c>
      <c r="O1" s="90" t="s">
        <v>73</v>
      </c>
    </row>
    <row r="2" spans="1:15">
      <c r="A2" s="44" t="s">
        <v>75</v>
      </c>
      <c r="B2" s="40" t="s">
        <v>76</v>
      </c>
      <c r="C2" s="42" t="s">
        <v>24</v>
      </c>
      <c r="D2" s="41" t="s">
        <v>74</v>
      </c>
      <c r="E2" s="42" t="s">
        <v>152</v>
      </c>
      <c r="F2" s="40" t="s">
        <v>77</v>
      </c>
      <c r="G2" s="40" t="s">
        <v>78</v>
      </c>
      <c r="H2" s="43">
        <f>'Merluza cola Industrial'!E10</f>
        <v>2709.06</v>
      </c>
      <c r="I2" s="43">
        <f>'Merluza cola Industrial'!F10</f>
        <v>-828.50800000000004</v>
      </c>
      <c r="J2" s="43">
        <f>'Merluza cola Industrial'!G10</f>
        <v>1880.5519999999999</v>
      </c>
      <c r="K2" s="43">
        <f>'Merluza cola Industrial'!H10</f>
        <v>496.928</v>
      </c>
      <c r="L2" s="43">
        <f>'Merluza cola Industrial'!I10</f>
        <v>1383.6239999999998</v>
      </c>
      <c r="M2" s="45">
        <f>'Merluza cola Industrial'!J10</f>
        <v>0.26424581718559231</v>
      </c>
      <c r="N2" s="49" t="s">
        <v>108</v>
      </c>
      <c r="O2" s="46">
        <f>'Merluza cola Industrial'!$B$5</f>
        <v>43655</v>
      </c>
    </row>
    <row r="3" spans="1:15">
      <c r="A3" s="44" t="s">
        <v>75</v>
      </c>
      <c r="B3" s="40" t="s">
        <v>76</v>
      </c>
      <c r="C3" s="42" t="s">
        <v>24</v>
      </c>
      <c r="D3" s="41" t="s">
        <v>74</v>
      </c>
      <c r="E3" s="42" t="s">
        <v>152</v>
      </c>
      <c r="F3" t="s">
        <v>79</v>
      </c>
      <c r="G3" t="s">
        <v>80</v>
      </c>
      <c r="H3" s="43">
        <f>'Merluza cola Industrial'!E11</f>
        <v>4063.7350000000001</v>
      </c>
      <c r="I3" s="43">
        <f>'Merluza cola Industrial'!F11</f>
        <v>0</v>
      </c>
      <c r="J3" s="43">
        <f>'Merluza cola Industrial'!G11</f>
        <v>5447.3590000000004</v>
      </c>
      <c r="K3" s="43">
        <f>'Merluza cola Industrial'!H11</f>
        <v>79.655000000000001</v>
      </c>
      <c r="L3" s="43">
        <f>'Merluza cola Industrial'!I11</f>
        <v>5367.7040000000006</v>
      </c>
      <c r="M3" s="45">
        <f>'Merluza cola Industrial'!J11</f>
        <v>1.4622682294300778E-2</v>
      </c>
      <c r="N3" s="49" t="s">
        <v>108</v>
      </c>
      <c r="O3" s="46">
        <f>'Merluza cola Industrial'!$B$5</f>
        <v>43655</v>
      </c>
    </row>
    <row r="4" spans="1:15">
      <c r="A4" s="44" t="s">
        <v>75</v>
      </c>
      <c r="B4" s="40" t="s">
        <v>76</v>
      </c>
      <c r="C4" s="42" t="s">
        <v>24</v>
      </c>
      <c r="D4" s="41" t="s">
        <v>74</v>
      </c>
      <c r="E4" s="42" t="s">
        <v>152</v>
      </c>
      <c r="F4" t="s">
        <v>77</v>
      </c>
      <c r="G4" t="s">
        <v>80</v>
      </c>
      <c r="H4" s="43">
        <f>'Merluza cola Industrial'!K10</f>
        <v>6772.7950000000001</v>
      </c>
      <c r="I4" s="43">
        <f>'Merluza cola Industrial'!L10</f>
        <v>-828.50800000000004</v>
      </c>
      <c r="J4" s="43">
        <f>'Merluza cola Industrial'!M10</f>
        <v>5944.2870000000003</v>
      </c>
      <c r="K4" s="43">
        <f>'Merluza cola Industrial'!N10</f>
        <v>576.58299999999997</v>
      </c>
      <c r="L4" s="43">
        <f>'Merluza cola Industrial'!O10</f>
        <v>5367.7040000000006</v>
      </c>
      <c r="M4" s="45">
        <f>'Merluza cola Industrial'!P10</f>
        <v>9.6997840111017516E-2</v>
      </c>
      <c r="N4" s="49" t="s">
        <v>108</v>
      </c>
      <c r="O4" s="46">
        <f>'Merluza cola Industrial'!$B$5</f>
        <v>43655</v>
      </c>
    </row>
    <row r="5" spans="1:15">
      <c r="A5" s="44" t="s">
        <v>75</v>
      </c>
      <c r="B5" s="40" t="s">
        <v>76</v>
      </c>
      <c r="C5" s="42" t="s">
        <v>24</v>
      </c>
      <c r="D5" s="41" t="s">
        <v>74</v>
      </c>
      <c r="E5" t="s">
        <v>81</v>
      </c>
      <c r="F5" s="40" t="s">
        <v>77</v>
      </c>
      <c r="G5" s="40" t="s">
        <v>78</v>
      </c>
      <c r="H5" s="43">
        <f>'Merluza cola Industrial'!E12</f>
        <v>2.802</v>
      </c>
      <c r="I5" s="43">
        <f>'Merluza cola Industrial'!F12</f>
        <v>0</v>
      </c>
      <c r="J5" s="43">
        <f>'Merluza cola Industrial'!G12</f>
        <v>2.802</v>
      </c>
      <c r="K5" s="43">
        <f>'Merluza cola Industrial'!H12</f>
        <v>0</v>
      </c>
      <c r="L5" s="43">
        <f>'Merluza cola Industrial'!I12</f>
        <v>2.802</v>
      </c>
      <c r="M5" s="45">
        <f>'Merluza cola Industrial'!J12</f>
        <v>0</v>
      </c>
      <c r="N5" s="49" t="s">
        <v>108</v>
      </c>
      <c r="O5" s="46">
        <f>'Merluza cola Industrial'!$B$5</f>
        <v>43655</v>
      </c>
    </row>
    <row r="6" spans="1:15">
      <c r="A6" s="44" t="s">
        <v>75</v>
      </c>
      <c r="B6" s="40" t="s">
        <v>76</v>
      </c>
      <c r="C6" s="42" t="s">
        <v>24</v>
      </c>
      <c r="D6" s="41" t="s">
        <v>74</v>
      </c>
      <c r="E6" t="s">
        <v>81</v>
      </c>
      <c r="F6" t="s">
        <v>79</v>
      </c>
      <c r="G6" t="s">
        <v>80</v>
      </c>
      <c r="H6" s="43">
        <f>'Merluza cola Industrial'!E13</f>
        <v>4.2030000000000003</v>
      </c>
      <c r="I6" s="43">
        <f>'Merluza cola Industrial'!F13</f>
        <v>0</v>
      </c>
      <c r="J6" s="43">
        <f>'Merluza cola Industrial'!G13</f>
        <v>7.0050000000000008</v>
      </c>
      <c r="K6" s="43">
        <f>'Merluza cola Industrial'!H13</f>
        <v>0</v>
      </c>
      <c r="L6" s="43">
        <f>'Merluza cola Industrial'!I13</f>
        <v>7.0050000000000008</v>
      </c>
      <c r="M6" s="45">
        <f>'Merluza cola Industrial'!J13</f>
        <v>0</v>
      </c>
      <c r="N6" s="49" t="s">
        <v>108</v>
      </c>
      <c r="O6" s="46">
        <f>'Merluza cola Industrial'!$B$5</f>
        <v>43655</v>
      </c>
    </row>
    <row r="7" spans="1:15">
      <c r="A7" s="44" t="s">
        <v>75</v>
      </c>
      <c r="B7" s="40" t="s">
        <v>76</v>
      </c>
      <c r="C7" s="42" t="s">
        <v>24</v>
      </c>
      <c r="D7" s="41" t="s">
        <v>74</v>
      </c>
      <c r="E7" t="s">
        <v>81</v>
      </c>
      <c r="F7" t="s">
        <v>77</v>
      </c>
      <c r="G7" t="s">
        <v>80</v>
      </c>
      <c r="H7" s="43">
        <f>'Merluza cola Industrial'!K12</f>
        <v>7.0050000000000008</v>
      </c>
      <c r="I7" s="43">
        <f>'Merluza cola Industrial'!L12</f>
        <v>0</v>
      </c>
      <c r="J7" s="43">
        <f>'Merluza cola Industrial'!M12</f>
        <v>7.0050000000000008</v>
      </c>
      <c r="K7" s="43">
        <f>'Merluza cola Industrial'!N12</f>
        <v>0</v>
      </c>
      <c r="L7" s="43">
        <f>'Merluza cola Industrial'!O12</f>
        <v>7.0050000000000008</v>
      </c>
      <c r="M7" s="45">
        <f>'Merluza cola Industrial'!P12</f>
        <v>0</v>
      </c>
      <c r="N7" s="49" t="s">
        <v>108</v>
      </c>
      <c r="O7" s="46">
        <f>'Merluza cola Industrial'!$B$5</f>
        <v>43655</v>
      </c>
    </row>
    <row r="8" spans="1:15">
      <c r="A8" s="44" t="s">
        <v>75</v>
      </c>
      <c r="B8" s="40" t="s">
        <v>76</v>
      </c>
      <c r="C8" s="42" t="s">
        <v>24</v>
      </c>
      <c r="D8" s="41" t="s">
        <v>74</v>
      </c>
      <c r="E8" t="s">
        <v>82</v>
      </c>
      <c r="F8" s="40" t="s">
        <v>77</v>
      </c>
      <c r="G8" s="40" t="s">
        <v>78</v>
      </c>
      <c r="H8" s="43">
        <f>'Merluza cola Industrial'!E14</f>
        <v>383.98099999999999</v>
      </c>
      <c r="I8" s="43">
        <f>'Merluza cola Industrial'!F14</f>
        <v>0</v>
      </c>
      <c r="J8" s="43">
        <f>'Merluza cola Industrial'!G14</f>
        <v>383.98099999999999</v>
      </c>
      <c r="K8" s="43">
        <f>'Merluza cola Industrial'!H14</f>
        <v>0</v>
      </c>
      <c r="L8" s="43">
        <f>'Merluza cola Industrial'!I14</f>
        <v>383.98099999999999</v>
      </c>
      <c r="M8" s="45">
        <f>'Merluza cola Industrial'!J14</f>
        <v>0</v>
      </c>
      <c r="N8" s="49" t="s">
        <v>108</v>
      </c>
      <c r="O8" s="46">
        <f>'Merluza cola Industrial'!$B$5</f>
        <v>43655</v>
      </c>
    </row>
    <row r="9" spans="1:15">
      <c r="A9" s="44" t="s">
        <v>75</v>
      </c>
      <c r="B9" s="40" t="s">
        <v>76</v>
      </c>
      <c r="C9" s="42" t="s">
        <v>24</v>
      </c>
      <c r="D9" s="41" t="s">
        <v>74</v>
      </c>
      <c r="E9" t="s">
        <v>82</v>
      </c>
      <c r="F9" t="s">
        <v>79</v>
      </c>
      <c r="G9" t="s">
        <v>80</v>
      </c>
      <c r="H9" s="43">
        <f>'Merluza cola Industrial'!E15</f>
        <v>575.99200000000008</v>
      </c>
      <c r="I9" s="43">
        <f>'Merluza cola Industrial'!F15</f>
        <v>0</v>
      </c>
      <c r="J9" s="43">
        <f>'Merluza cola Industrial'!G15</f>
        <v>959.97300000000007</v>
      </c>
      <c r="K9" s="43">
        <f>'Merluza cola Industrial'!H15</f>
        <v>0</v>
      </c>
      <c r="L9" s="43">
        <f>'Merluza cola Industrial'!I15</f>
        <v>959.97300000000007</v>
      </c>
      <c r="M9" s="45">
        <f>'Merluza cola Industrial'!J15</f>
        <v>0</v>
      </c>
      <c r="N9" s="49" t="s">
        <v>108</v>
      </c>
      <c r="O9" s="46">
        <f>'Merluza cola Industrial'!$B$5</f>
        <v>43655</v>
      </c>
    </row>
    <row r="10" spans="1:15">
      <c r="A10" s="44" t="s">
        <v>75</v>
      </c>
      <c r="B10" s="40" t="s">
        <v>76</v>
      </c>
      <c r="C10" s="42" t="s">
        <v>24</v>
      </c>
      <c r="D10" s="41" t="s">
        <v>74</v>
      </c>
      <c r="E10" t="s">
        <v>82</v>
      </c>
      <c r="F10" t="s">
        <v>77</v>
      </c>
      <c r="G10" t="s">
        <v>80</v>
      </c>
      <c r="H10" s="43">
        <f>'Merluza cola Industrial'!K14</f>
        <v>959.97300000000007</v>
      </c>
      <c r="I10" s="43">
        <f>'Merluza cola Industrial'!L14</f>
        <v>0</v>
      </c>
      <c r="J10" s="43">
        <f>'Merluza cola Industrial'!M14</f>
        <v>959.97300000000007</v>
      </c>
      <c r="K10" s="43">
        <f>'Merluza cola Industrial'!N14</f>
        <v>0</v>
      </c>
      <c r="L10" s="43">
        <f>'Merluza cola Industrial'!O14</f>
        <v>959.97300000000007</v>
      </c>
      <c r="M10" s="45">
        <f>'Merluza cola Industrial'!P14</f>
        <v>0</v>
      </c>
      <c r="N10" s="49" t="s">
        <v>108</v>
      </c>
      <c r="O10" s="46">
        <f>'Merluza cola Industrial'!$B$5</f>
        <v>43655</v>
      </c>
    </row>
    <row r="11" spans="1:15">
      <c r="A11" s="44" t="s">
        <v>75</v>
      </c>
      <c r="B11" s="40" t="s">
        <v>76</v>
      </c>
      <c r="C11" s="42" t="s">
        <v>24</v>
      </c>
      <c r="D11" s="41" t="s">
        <v>74</v>
      </c>
      <c r="E11" t="s">
        <v>83</v>
      </c>
      <c r="F11" s="40" t="s">
        <v>77</v>
      </c>
      <c r="G11" s="40" t="s">
        <v>78</v>
      </c>
      <c r="H11" s="43">
        <f>'Merluza cola Industrial'!E16</f>
        <v>50.994</v>
      </c>
      <c r="I11" s="43">
        <f>'Merluza cola Industrial'!F16</f>
        <v>0</v>
      </c>
      <c r="J11" s="43">
        <f>'Merluza cola Industrial'!G16</f>
        <v>50.994</v>
      </c>
      <c r="K11" s="43">
        <f>'Merluza cola Industrial'!H16</f>
        <v>0</v>
      </c>
      <c r="L11" s="43">
        <f>'Merluza cola Industrial'!I16</f>
        <v>50.994</v>
      </c>
      <c r="M11" s="45">
        <f>'Merluza cola Industrial'!J16</f>
        <v>0</v>
      </c>
      <c r="N11" s="49" t="s">
        <v>108</v>
      </c>
      <c r="O11" s="46">
        <f>'Merluza cola Industrial'!$B$5</f>
        <v>43655</v>
      </c>
    </row>
    <row r="12" spans="1:15">
      <c r="A12" s="44" t="s">
        <v>75</v>
      </c>
      <c r="B12" s="40" t="s">
        <v>76</v>
      </c>
      <c r="C12" s="42" t="s">
        <v>24</v>
      </c>
      <c r="D12" s="41" t="s">
        <v>74</v>
      </c>
      <c r="E12" t="s">
        <v>83</v>
      </c>
      <c r="F12" t="s">
        <v>79</v>
      </c>
      <c r="G12" t="s">
        <v>80</v>
      </c>
      <c r="H12" s="43">
        <f>'Merluza cola Industrial'!E17</f>
        <v>76.492999999999995</v>
      </c>
      <c r="I12" s="43">
        <f>'Merluza cola Industrial'!F17</f>
        <v>0</v>
      </c>
      <c r="J12" s="43">
        <f>'Merluza cola Industrial'!G17</f>
        <v>127.48699999999999</v>
      </c>
      <c r="K12" s="43">
        <f>'Merluza cola Industrial'!H17</f>
        <v>0</v>
      </c>
      <c r="L12" s="43">
        <f>'Merluza cola Industrial'!I17</f>
        <v>127.48699999999999</v>
      </c>
      <c r="M12" s="45">
        <f>'Merluza cola Industrial'!J17</f>
        <v>0</v>
      </c>
      <c r="N12" s="49" t="s">
        <v>108</v>
      </c>
      <c r="O12" s="46">
        <f>'Merluza cola Industrial'!$B$5</f>
        <v>43655</v>
      </c>
    </row>
    <row r="13" spans="1:15">
      <c r="A13" s="44" t="s">
        <v>75</v>
      </c>
      <c r="B13" s="40" t="s">
        <v>76</v>
      </c>
      <c r="C13" s="42" t="s">
        <v>24</v>
      </c>
      <c r="D13" s="41" t="s">
        <v>74</v>
      </c>
      <c r="E13" t="s">
        <v>83</v>
      </c>
      <c r="F13" t="s">
        <v>77</v>
      </c>
      <c r="G13" t="s">
        <v>80</v>
      </c>
      <c r="H13" s="43">
        <f>'Merluza cola Industrial'!K16</f>
        <v>127.48699999999999</v>
      </c>
      <c r="I13" s="43">
        <f>'Merluza cola Industrial'!L16</f>
        <v>0</v>
      </c>
      <c r="J13" s="43">
        <f>'Merluza cola Industrial'!M16</f>
        <v>127.48699999999999</v>
      </c>
      <c r="K13" s="43">
        <f>'Merluza cola Industrial'!N16</f>
        <v>0</v>
      </c>
      <c r="L13" s="43">
        <f>'Merluza cola Industrial'!O16</f>
        <v>127.48699999999999</v>
      </c>
      <c r="M13" s="45">
        <f>'Merluza cola Industrial'!P16</f>
        <v>0</v>
      </c>
      <c r="N13" s="49" t="s">
        <v>108</v>
      </c>
      <c r="O13" s="46">
        <f>'Merluza cola Industrial'!$B$5</f>
        <v>43655</v>
      </c>
    </row>
    <row r="14" spans="1:15">
      <c r="A14" s="44" t="s">
        <v>75</v>
      </c>
      <c r="B14" s="40" t="s">
        <v>76</v>
      </c>
      <c r="C14" s="42" t="s">
        <v>24</v>
      </c>
      <c r="D14" s="41" t="s">
        <v>74</v>
      </c>
      <c r="E14" s="42" t="s">
        <v>84</v>
      </c>
      <c r="F14" s="40" t="s">
        <v>77</v>
      </c>
      <c r="G14" s="40" t="s">
        <v>78</v>
      </c>
      <c r="H14" s="43">
        <f>'Merluza cola Industrial'!E18</f>
        <v>1183.1210000000001</v>
      </c>
      <c r="I14" s="43">
        <f>'Merluza cola Industrial'!F18</f>
        <v>0</v>
      </c>
      <c r="J14" s="43">
        <f>'Merluza cola Industrial'!G18</f>
        <v>1183.1210000000001</v>
      </c>
      <c r="K14" s="43">
        <f>'Merluza cola Industrial'!H18</f>
        <v>35.817</v>
      </c>
      <c r="L14" s="43">
        <f>'Merluza cola Industrial'!I18</f>
        <v>1147.3040000000001</v>
      </c>
      <c r="M14" s="45">
        <f>'Merluza cola Industrial'!J18</f>
        <v>3.0273319466056301E-2</v>
      </c>
      <c r="N14" s="49" t="s">
        <v>108</v>
      </c>
      <c r="O14" s="46">
        <f>'Merluza cola Industrial'!$B$5</f>
        <v>43655</v>
      </c>
    </row>
    <row r="15" spans="1:15">
      <c r="A15" s="44" t="s">
        <v>75</v>
      </c>
      <c r="B15" s="40" t="s">
        <v>76</v>
      </c>
      <c r="C15" s="42" t="s">
        <v>24</v>
      </c>
      <c r="D15" s="41" t="s">
        <v>74</v>
      </c>
      <c r="E15" s="42" t="s">
        <v>84</v>
      </c>
      <c r="F15" t="s">
        <v>79</v>
      </c>
      <c r="G15" t="s">
        <v>80</v>
      </c>
      <c r="H15" s="43">
        <f>'Merluza cola Industrial'!E19</f>
        <v>1774.7439999999999</v>
      </c>
      <c r="I15" s="43">
        <f>'Merluza cola Industrial'!F19</f>
        <v>0</v>
      </c>
      <c r="J15" s="43">
        <f>'Merluza cola Industrial'!G19</f>
        <v>2922.0479999999998</v>
      </c>
      <c r="K15" s="43">
        <f>'Merluza cola Industrial'!H19</f>
        <v>77.126000000000005</v>
      </c>
      <c r="L15" s="43">
        <f>'Merluza cola Industrial'!I19</f>
        <v>2844.9219999999996</v>
      </c>
      <c r="M15" s="45">
        <f>'Merluza cola Industrial'!J19</f>
        <v>2.6394501390805358E-2</v>
      </c>
      <c r="N15" s="49" t="s">
        <v>108</v>
      </c>
      <c r="O15" s="46">
        <f>'Merluza cola Industrial'!$B$5</f>
        <v>43655</v>
      </c>
    </row>
    <row r="16" spans="1:15">
      <c r="A16" s="44" t="s">
        <v>75</v>
      </c>
      <c r="B16" s="40" t="s">
        <v>76</v>
      </c>
      <c r="C16" s="42" t="s">
        <v>24</v>
      </c>
      <c r="D16" s="41" t="s">
        <v>74</v>
      </c>
      <c r="E16" s="42" t="s">
        <v>84</v>
      </c>
      <c r="F16" t="s">
        <v>77</v>
      </c>
      <c r="G16" t="s">
        <v>80</v>
      </c>
      <c r="H16" s="43">
        <f>'Merluza cola Industrial'!K18</f>
        <v>2957.8649999999998</v>
      </c>
      <c r="I16" s="43">
        <f>'Merluza cola Industrial'!L18</f>
        <v>0</v>
      </c>
      <c r="J16" s="43">
        <f>'Merluza cola Industrial'!M18</f>
        <v>2957.8649999999998</v>
      </c>
      <c r="K16" s="43">
        <f>'Merluza cola Industrial'!N18</f>
        <v>112.94300000000001</v>
      </c>
      <c r="L16" s="43">
        <f>'Merluza cola Industrial'!O18</f>
        <v>2844.9219999999996</v>
      </c>
      <c r="M16" s="45">
        <f>'Merluza cola Industrial'!P18</f>
        <v>3.8183960390349124E-2</v>
      </c>
      <c r="N16" s="49" t="s">
        <v>108</v>
      </c>
      <c r="O16" s="46">
        <f>'Merluza cola Industrial'!$B$5</f>
        <v>43655</v>
      </c>
    </row>
    <row r="17" spans="1:15">
      <c r="A17" s="44" t="s">
        <v>75</v>
      </c>
      <c r="B17" s="40" t="s">
        <v>76</v>
      </c>
      <c r="C17" s="42" t="s">
        <v>24</v>
      </c>
      <c r="D17" s="41" t="s">
        <v>74</v>
      </c>
      <c r="E17" t="s">
        <v>85</v>
      </c>
      <c r="F17" s="40" t="s">
        <v>77</v>
      </c>
      <c r="G17" s="40" t="s">
        <v>78</v>
      </c>
      <c r="H17" s="43">
        <f>'Merluza cola Industrial'!E20</f>
        <v>1392.2629999999999</v>
      </c>
      <c r="I17" s="43">
        <f>'Merluza cola Industrial'!F20</f>
        <v>0</v>
      </c>
      <c r="J17" s="43">
        <f>'Merluza cola Industrial'!G20</f>
        <v>1392.2629999999999</v>
      </c>
      <c r="K17" s="43">
        <f>'Merluza cola Industrial'!H20</f>
        <v>0</v>
      </c>
      <c r="L17" s="43">
        <f>'Merluza cola Industrial'!I20</f>
        <v>1392.2629999999999</v>
      </c>
      <c r="M17" s="45">
        <f>'Merluza cola Industrial'!J20</f>
        <v>0</v>
      </c>
      <c r="N17" s="49" t="s">
        <v>108</v>
      </c>
      <c r="O17" s="46">
        <f>'Merluza cola Industrial'!$B$5</f>
        <v>43655</v>
      </c>
    </row>
    <row r="18" spans="1:15">
      <c r="A18" s="44" t="s">
        <v>75</v>
      </c>
      <c r="B18" s="40" t="s">
        <v>76</v>
      </c>
      <c r="C18" s="42" t="s">
        <v>24</v>
      </c>
      <c r="D18" s="41" t="s">
        <v>74</v>
      </c>
      <c r="E18" t="s">
        <v>85</v>
      </c>
      <c r="F18" t="s">
        <v>79</v>
      </c>
      <c r="G18" t="s">
        <v>80</v>
      </c>
      <c r="H18" s="43">
        <f>'Merluza cola Industrial'!E21</f>
        <v>2088.4690000000001</v>
      </c>
      <c r="I18" s="43">
        <f>'Merluza cola Industrial'!F21</f>
        <v>0</v>
      </c>
      <c r="J18" s="43">
        <f>'Merluza cola Industrial'!G21</f>
        <v>3480.732</v>
      </c>
      <c r="K18" s="43">
        <f>'Merluza cola Industrial'!H21</f>
        <v>0</v>
      </c>
      <c r="L18" s="43">
        <f>'Merluza cola Industrial'!I21</f>
        <v>3480.732</v>
      </c>
      <c r="M18" s="45">
        <f>'Merluza cola Industrial'!J21</f>
        <v>0</v>
      </c>
      <c r="N18" s="49" t="s">
        <v>108</v>
      </c>
      <c r="O18" s="46">
        <f>'Merluza cola Industrial'!$B$5</f>
        <v>43655</v>
      </c>
    </row>
    <row r="19" spans="1:15">
      <c r="A19" s="44" t="s">
        <v>75</v>
      </c>
      <c r="B19" s="40" t="s">
        <v>76</v>
      </c>
      <c r="C19" s="42" t="s">
        <v>24</v>
      </c>
      <c r="D19" s="41" t="s">
        <v>74</v>
      </c>
      <c r="E19" t="s">
        <v>85</v>
      </c>
      <c r="F19" t="s">
        <v>77</v>
      </c>
      <c r="G19" t="s">
        <v>80</v>
      </c>
      <c r="H19" s="43">
        <f>'Merluza cola Industrial'!K20</f>
        <v>3480.732</v>
      </c>
      <c r="I19" s="43">
        <f>'Merluza cola Industrial'!L20</f>
        <v>0</v>
      </c>
      <c r="J19" s="43">
        <f>'Merluza cola Industrial'!M20</f>
        <v>3480.732</v>
      </c>
      <c r="K19" s="43">
        <f>'Merluza cola Industrial'!N20</f>
        <v>0</v>
      </c>
      <c r="L19" s="43">
        <f>'Merluza cola Industrial'!O20</f>
        <v>3480.732</v>
      </c>
      <c r="M19" s="45">
        <f>'Merluza cola Industrial'!P20</f>
        <v>0</v>
      </c>
      <c r="N19" s="49" t="s">
        <v>108</v>
      </c>
      <c r="O19" s="46">
        <f>'Merluza cola Industrial'!$B$5</f>
        <v>43655</v>
      </c>
    </row>
    <row r="20" spans="1:15">
      <c r="A20" s="44" t="s">
        <v>75</v>
      </c>
      <c r="B20" s="40" t="s">
        <v>76</v>
      </c>
      <c r="C20" s="42" t="s">
        <v>24</v>
      </c>
      <c r="D20" s="41" t="s">
        <v>74</v>
      </c>
      <c r="E20" s="42" t="s">
        <v>86</v>
      </c>
      <c r="F20" s="40" t="s">
        <v>77</v>
      </c>
      <c r="G20" s="40" t="s">
        <v>78</v>
      </c>
      <c r="H20" s="43">
        <f>'Merluza cola Industrial'!E22</f>
        <v>109.187</v>
      </c>
      <c r="I20" s="43">
        <f>'Merluza cola Industrial'!F22</f>
        <v>828.50800000000004</v>
      </c>
      <c r="J20" s="43">
        <f>'Merluza cola Industrial'!G22</f>
        <v>937.69500000000005</v>
      </c>
      <c r="K20" s="43">
        <f>'Merluza cola Industrial'!H22</f>
        <v>0</v>
      </c>
      <c r="L20" s="43">
        <f>'Merluza cola Industrial'!I22</f>
        <v>937.69500000000005</v>
      </c>
      <c r="M20" s="45">
        <f>'Merluza cola Industrial'!J22</f>
        <v>0</v>
      </c>
      <c r="N20" s="49" t="s">
        <v>108</v>
      </c>
      <c r="O20" s="46">
        <f>'Merluza cola Industrial'!$B$5</f>
        <v>43655</v>
      </c>
    </row>
    <row r="21" spans="1:15">
      <c r="A21" s="44" t="s">
        <v>75</v>
      </c>
      <c r="B21" s="40" t="s">
        <v>76</v>
      </c>
      <c r="C21" s="42" t="s">
        <v>24</v>
      </c>
      <c r="D21" s="41" t="s">
        <v>74</v>
      </c>
      <c r="E21" s="42" t="s">
        <v>86</v>
      </c>
      <c r="F21" t="s">
        <v>79</v>
      </c>
      <c r="G21" t="s">
        <v>80</v>
      </c>
      <c r="H21" s="43">
        <f>'Merluza cola Industrial'!E23</f>
        <v>163.786</v>
      </c>
      <c r="I21" s="43">
        <f>'Merluza cola Industrial'!F23</f>
        <v>0</v>
      </c>
      <c r="J21" s="43">
        <f>'Merluza cola Industrial'!G23</f>
        <v>1101.481</v>
      </c>
      <c r="K21" s="43">
        <f>'Merluza cola Industrial'!H23</f>
        <v>0</v>
      </c>
      <c r="L21" s="43">
        <f>'Merluza cola Industrial'!I23</f>
        <v>1101.481</v>
      </c>
      <c r="M21" s="45">
        <f>'Merluza cola Industrial'!J23</f>
        <v>0</v>
      </c>
      <c r="N21" s="49" t="s">
        <v>108</v>
      </c>
      <c r="O21" s="46">
        <f>'Merluza cola Industrial'!$B$5</f>
        <v>43655</v>
      </c>
    </row>
    <row r="22" spans="1:15">
      <c r="A22" s="44" t="s">
        <v>75</v>
      </c>
      <c r="B22" s="40" t="s">
        <v>76</v>
      </c>
      <c r="C22" s="42" t="s">
        <v>24</v>
      </c>
      <c r="D22" s="41" t="s">
        <v>74</v>
      </c>
      <c r="E22" s="42" t="s">
        <v>86</v>
      </c>
      <c r="F22" t="s">
        <v>77</v>
      </c>
      <c r="G22" t="s">
        <v>80</v>
      </c>
      <c r="H22" s="43">
        <f>'Merluza cola Industrial'!K22</f>
        <v>272.97300000000001</v>
      </c>
      <c r="I22" s="43">
        <f>'Merluza cola Industrial'!L22</f>
        <v>828.50800000000004</v>
      </c>
      <c r="J22" s="43">
        <f>'Merluza cola Industrial'!M22</f>
        <v>1101.481</v>
      </c>
      <c r="K22" s="43">
        <f>'Merluza cola Industrial'!N22</f>
        <v>0</v>
      </c>
      <c r="L22" s="43">
        <f>'Merluza cola Industrial'!O22</f>
        <v>1101.481</v>
      </c>
      <c r="M22" s="45">
        <f>'Merluza cola Industrial'!P22</f>
        <v>0</v>
      </c>
      <c r="N22" s="49" t="s">
        <v>108</v>
      </c>
      <c r="O22" s="46">
        <f>'Merluza cola Industrial'!$B$5</f>
        <v>43655</v>
      </c>
    </row>
    <row r="23" spans="1:15">
      <c r="A23" s="44" t="s">
        <v>75</v>
      </c>
      <c r="B23" s="40" t="s">
        <v>76</v>
      </c>
      <c r="C23" s="42" t="s">
        <v>24</v>
      </c>
      <c r="D23" s="41" t="s">
        <v>74</v>
      </c>
      <c r="E23" t="s">
        <v>87</v>
      </c>
      <c r="F23" s="40" t="s">
        <v>77</v>
      </c>
      <c r="G23" s="40" t="s">
        <v>78</v>
      </c>
      <c r="H23" s="43">
        <f>'Merluza cola Industrial'!E24</f>
        <v>278.59500000000003</v>
      </c>
      <c r="I23" s="43">
        <f>'Merluza cola Industrial'!F24</f>
        <v>0</v>
      </c>
      <c r="J23" s="43">
        <f>'Merluza cola Industrial'!G24</f>
        <v>278.59500000000003</v>
      </c>
      <c r="K23" s="43">
        <f>'Merluza cola Industrial'!H24</f>
        <v>0</v>
      </c>
      <c r="L23" s="43">
        <f>'Merluza cola Industrial'!I24</f>
        <v>278.59500000000003</v>
      </c>
      <c r="M23" s="45">
        <f>'Merluza cola Industrial'!J24</f>
        <v>0</v>
      </c>
      <c r="N23" s="49" t="s">
        <v>108</v>
      </c>
      <c r="O23" s="46">
        <f>'Merluza cola Industrial'!$B$5</f>
        <v>43655</v>
      </c>
    </row>
    <row r="24" spans="1:15">
      <c r="A24" s="44" t="s">
        <v>75</v>
      </c>
      <c r="B24" s="40" t="s">
        <v>76</v>
      </c>
      <c r="C24" s="42" t="s">
        <v>24</v>
      </c>
      <c r="D24" s="41" t="s">
        <v>74</v>
      </c>
      <c r="E24" t="s">
        <v>87</v>
      </c>
      <c r="F24" t="s">
        <v>79</v>
      </c>
      <c r="G24" t="s">
        <v>80</v>
      </c>
      <c r="H24" s="43">
        <f>'Merluza cola Industrial'!E25</f>
        <v>417.90699999999998</v>
      </c>
      <c r="I24" s="43">
        <f>'Merluza cola Industrial'!F25</f>
        <v>0</v>
      </c>
      <c r="J24" s="43">
        <f>'Merluza cola Industrial'!G25</f>
        <v>696.50199999999995</v>
      </c>
      <c r="K24" s="43">
        <f>'Merluza cola Industrial'!H25</f>
        <v>0</v>
      </c>
      <c r="L24" s="43">
        <f>'Merluza cola Industrial'!I25</f>
        <v>696.50199999999995</v>
      </c>
      <c r="M24" s="45">
        <f>'Merluza cola Industrial'!J25</f>
        <v>0</v>
      </c>
      <c r="N24" s="49" t="s">
        <v>108</v>
      </c>
      <c r="O24" s="46">
        <f>'Merluza cola Industrial'!$B$5</f>
        <v>43655</v>
      </c>
    </row>
    <row r="25" spans="1:15">
      <c r="A25" s="44" t="s">
        <v>75</v>
      </c>
      <c r="B25" s="40" t="s">
        <v>76</v>
      </c>
      <c r="C25" s="42" t="s">
        <v>24</v>
      </c>
      <c r="D25" s="41" t="s">
        <v>74</v>
      </c>
      <c r="E25" t="s">
        <v>87</v>
      </c>
      <c r="F25" t="s">
        <v>77</v>
      </c>
      <c r="G25" t="s">
        <v>80</v>
      </c>
      <c r="H25" s="43">
        <f>'Merluza cola Industrial'!K24</f>
        <v>696.50199999999995</v>
      </c>
      <c r="I25" s="43">
        <f>'Merluza cola Industrial'!L24</f>
        <v>0</v>
      </c>
      <c r="J25" s="43">
        <f>'Merluza cola Industrial'!M24</f>
        <v>696.50199999999995</v>
      </c>
      <c r="K25" s="43">
        <f>'Merluza cola Industrial'!N24</f>
        <v>0</v>
      </c>
      <c r="L25" s="43">
        <f>'Merluza cola Industrial'!O24</f>
        <v>696.50199999999995</v>
      </c>
      <c r="M25" s="45">
        <f>'Merluza cola Industrial'!P24</f>
        <v>0</v>
      </c>
      <c r="N25" s="49" t="s">
        <v>108</v>
      </c>
      <c r="O25" s="46">
        <f>'Merluza cola Industrial'!$B$5</f>
        <v>43655</v>
      </c>
    </row>
    <row r="26" spans="1:15">
      <c r="A26" s="44" t="s">
        <v>75</v>
      </c>
      <c r="B26" s="40" t="s">
        <v>76</v>
      </c>
      <c r="C26" s="42" t="s">
        <v>24</v>
      </c>
      <c r="D26" s="41" t="s">
        <v>74</v>
      </c>
      <c r="E26" s="42" t="s">
        <v>88</v>
      </c>
      <c r="F26" s="40" t="s">
        <v>77</v>
      </c>
      <c r="G26" s="40" t="s">
        <v>78</v>
      </c>
      <c r="H26" s="43">
        <f>'Merluza cola Industrial'!E26</f>
        <v>9.4E-2</v>
      </c>
      <c r="I26" s="43">
        <f>'Merluza cola Industrial'!F26</f>
        <v>0</v>
      </c>
      <c r="J26" s="43">
        <f>'Merluza cola Industrial'!G26</f>
        <v>9.4E-2</v>
      </c>
      <c r="K26" s="43">
        <f>'Merluza cola Industrial'!H26</f>
        <v>0</v>
      </c>
      <c r="L26" s="43">
        <f>'Merluza cola Industrial'!I26</f>
        <v>9.4E-2</v>
      </c>
      <c r="M26" s="45">
        <f>'Merluza cola Industrial'!J26</f>
        <v>0</v>
      </c>
      <c r="N26" s="49" t="s">
        <v>108</v>
      </c>
      <c r="O26" s="46">
        <f>'Merluza cola Industrial'!$B$5</f>
        <v>43655</v>
      </c>
    </row>
    <row r="27" spans="1:15">
      <c r="A27" s="44" t="s">
        <v>75</v>
      </c>
      <c r="B27" s="40" t="s">
        <v>76</v>
      </c>
      <c r="C27" s="42" t="s">
        <v>24</v>
      </c>
      <c r="D27" s="41" t="s">
        <v>74</v>
      </c>
      <c r="E27" s="42" t="s">
        <v>88</v>
      </c>
      <c r="F27" t="s">
        <v>79</v>
      </c>
      <c r="G27" t="s">
        <v>80</v>
      </c>
      <c r="H27" s="43">
        <f>'Merluza cola Industrial'!E27</f>
        <v>0.14099999999999999</v>
      </c>
      <c r="I27" s="43">
        <f>'Merluza cola Industrial'!F27</f>
        <v>0</v>
      </c>
      <c r="J27" s="43">
        <f>'Merluza cola Industrial'!G27</f>
        <v>0.23499999999999999</v>
      </c>
      <c r="K27" s="43">
        <f>'Merluza cola Industrial'!H27</f>
        <v>0</v>
      </c>
      <c r="L27" s="43">
        <f>'Merluza cola Industrial'!I27</f>
        <v>0.23499999999999999</v>
      </c>
      <c r="M27" s="45">
        <f>'Merluza cola Industrial'!J27</f>
        <v>0</v>
      </c>
      <c r="N27" s="49" t="s">
        <v>108</v>
      </c>
      <c r="O27" s="46">
        <f>'Merluza cola Industrial'!$B$5</f>
        <v>43655</v>
      </c>
    </row>
    <row r="28" spans="1:15">
      <c r="A28" s="44" t="s">
        <v>75</v>
      </c>
      <c r="B28" s="40" t="s">
        <v>76</v>
      </c>
      <c r="C28" s="42" t="s">
        <v>24</v>
      </c>
      <c r="D28" s="41" t="s">
        <v>74</v>
      </c>
      <c r="E28" s="42" t="s">
        <v>88</v>
      </c>
      <c r="F28" t="s">
        <v>77</v>
      </c>
      <c r="G28" t="s">
        <v>80</v>
      </c>
      <c r="H28" s="43">
        <f>'Merluza cola Industrial'!K26</f>
        <v>0.23499999999999999</v>
      </c>
      <c r="I28" s="43">
        <f>'Merluza cola Industrial'!L26</f>
        <v>0</v>
      </c>
      <c r="J28" s="43">
        <f>'Merluza cola Industrial'!M26</f>
        <v>0.23499999999999999</v>
      </c>
      <c r="K28" s="43">
        <f>'Merluza cola Industrial'!N26</f>
        <v>0</v>
      </c>
      <c r="L28" s="43">
        <f>'Merluza cola Industrial'!O26</f>
        <v>0.23499999999999999</v>
      </c>
      <c r="M28" s="45">
        <f>'Merluza cola Industrial'!P26</f>
        <v>0</v>
      </c>
      <c r="N28" s="49" t="s">
        <v>108</v>
      </c>
      <c r="O28" s="46">
        <f>'Merluza cola Industrial'!$B$5</f>
        <v>43655</v>
      </c>
    </row>
    <row r="29" spans="1:15">
      <c r="A29" s="44" t="s">
        <v>75</v>
      </c>
      <c r="B29" s="40" t="s">
        <v>76</v>
      </c>
      <c r="C29" s="42" t="s">
        <v>24</v>
      </c>
      <c r="D29" s="41" t="s">
        <v>74</v>
      </c>
      <c r="E29" s="42" t="s">
        <v>89</v>
      </c>
      <c r="F29" s="40" t="s">
        <v>77</v>
      </c>
      <c r="G29" s="40" t="s">
        <v>78</v>
      </c>
      <c r="H29" s="43">
        <f>'Merluza cola Industrial'!E28</f>
        <v>9.4E-2</v>
      </c>
      <c r="I29" s="43">
        <f>'Merluza cola Industrial'!F28</f>
        <v>0</v>
      </c>
      <c r="J29" s="43">
        <f>'Merluza cola Industrial'!G28</f>
        <v>9.4E-2</v>
      </c>
      <c r="K29" s="43">
        <f>'Merluza cola Industrial'!H28</f>
        <v>0</v>
      </c>
      <c r="L29" s="43">
        <f>'Merluza cola Industrial'!I28</f>
        <v>9.4E-2</v>
      </c>
      <c r="M29" s="45">
        <f>'Merluza cola Industrial'!J28</f>
        <v>0</v>
      </c>
      <c r="N29" s="49" t="s">
        <v>108</v>
      </c>
      <c r="O29" s="46">
        <f>'Merluza cola Industrial'!$B$5</f>
        <v>43655</v>
      </c>
    </row>
    <row r="30" spans="1:15">
      <c r="A30" s="44" t="s">
        <v>75</v>
      </c>
      <c r="B30" s="40" t="s">
        <v>76</v>
      </c>
      <c r="C30" s="42" t="s">
        <v>24</v>
      </c>
      <c r="D30" s="41" t="s">
        <v>74</v>
      </c>
      <c r="E30" s="42" t="s">
        <v>89</v>
      </c>
      <c r="F30" t="s">
        <v>79</v>
      </c>
      <c r="G30" t="s">
        <v>80</v>
      </c>
      <c r="H30" s="43">
        <f>'Merluza cola Industrial'!E29</f>
        <v>0.14099999999999999</v>
      </c>
      <c r="I30" s="43">
        <f>'Merluza cola Industrial'!F29</f>
        <v>0</v>
      </c>
      <c r="J30" s="43">
        <f>'Merluza cola Industrial'!G29</f>
        <v>0.23499999999999999</v>
      </c>
      <c r="K30" s="43">
        <f>'Merluza cola Industrial'!H29</f>
        <v>0</v>
      </c>
      <c r="L30" s="43">
        <f>'Merluza cola Industrial'!I29</f>
        <v>0.23499999999999999</v>
      </c>
      <c r="M30" s="45">
        <f>'Merluza cola Industrial'!J29</f>
        <v>0</v>
      </c>
      <c r="N30" s="49" t="s">
        <v>108</v>
      </c>
      <c r="O30" s="46">
        <f>'Merluza cola Industrial'!$B$5</f>
        <v>43655</v>
      </c>
    </row>
    <row r="31" spans="1:15">
      <c r="A31" s="44" t="s">
        <v>75</v>
      </c>
      <c r="B31" s="40" t="s">
        <v>76</v>
      </c>
      <c r="C31" s="42" t="s">
        <v>24</v>
      </c>
      <c r="D31" s="41" t="s">
        <v>74</v>
      </c>
      <c r="E31" s="42" t="s">
        <v>89</v>
      </c>
      <c r="F31" t="s">
        <v>77</v>
      </c>
      <c r="G31" t="s">
        <v>80</v>
      </c>
      <c r="H31" s="43">
        <f>'Merluza cola Industrial'!K28</f>
        <v>0.23499999999999999</v>
      </c>
      <c r="I31" s="43">
        <f>'Merluza cola Industrial'!L28</f>
        <v>0</v>
      </c>
      <c r="J31" s="43">
        <f>'Merluza cola Industrial'!M28</f>
        <v>0.23499999999999999</v>
      </c>
      <c r="K31" s="43">
        <f>'Merluza cola Industrial'!N28</f>
        <v>0</v>
      </c>
      <c r="L31" s="43">
        <f>'Merluza cola Industrial'!O28</f>
        <v>0.23499999999999999</v>
      </c>
      <c r="M31" s="45">
        <f>'Merluza cola Industrial'!P28</f>
        <v>0</v>
      </c>
      <c r="N31" s="49" t="s">
        <v>108</v>
      </c>
      <c r="O31" s="46">
        <f>'Merluza cola Industrial'!$B$5</f>
        <v>43655</v>
      </c>
    </row>
    <row r="32" spans="1:15">
      <c r="A32" s="44" t="s">
        <v>75</v>
      </c>
      <c r="B32" s="40" t="s">
        <v>76</v>
      </c>
      <c r="C32" s="42" t="s">
        <v>24</v>
      </c>
      <c r="D32" s="41" t="s">
        <v>74</v>
      </c>
      <c r="E32" s="42" t="s">
        <v>90</v>
      </c>
      <c r="F32" s="40" t="s">
        <v>77</v>
      </c>
      <c r="G32" s="40" t="s">
        <v>78</v>
      </c>
      <c r="H32" s="43">
        <f>'Merluza cola Industrial'!E30</f>
        <v>9.4E-2</v>
      </c>
      <c r="I32" s="43">
        <f>'Merluza cola Industrial'!F30</f>
        <v>0</v>
      </c>
      <c r="J32" s="43">
        <f>'Merluza cola Industrial'!G30</f>
        <v>9.4E-2</v>
      </c>
      <c r="K32" s="43">
        <f>'Merluza cola Industrial'!H30</f>
        <v>0</v>
      </c>
      <c r="L32" s="43">
        <f>'Merluza cola Industrial'!I30</f>
        <v>9.4E-2</v>
      </c>
      <c r="M32" s="45">
        <f>'Merluza cola Industrial'!J30</f>
        <v>0</v>
      </c>
      <c r="N32" s="49" t="s">
        <v>108</v>
      </c>
      <c r="O32" s="46">
        <f>'Merluza cola Industrial'!$B$5</f>
        <v>43655</v>
      </c>
    </row>
    <row r="33" spans="1:15">
      <c r="A33" s="44" t="s">
        <v>75</v>
      </c>
      <c r="B33" s="40" t="s">
        <v>76</v>
      </c>
      <c r="C33" s="42" t="s">
        <v>24</v>
      </c>
      <c r="D33" s="41" t="s">
        <v>74</v>
      </c>
      <c r="E33" s="42" t="s">
        <v>90</v>
      </c>
      <c r="F33" t="s">
        <v>79</v>
      </c>
      <c r="G33" t="s">
        <v>80</v>
      </c>
      <c r="H33" s="43">
        <f>'Merluza cola Industrial'!E31</f>
        <v>0.14099999999999999</v>
      </c>
      <c r="I33" s="43">
        <f>'Merluza cola Industrial'!F31</f>
        <v>0</v>
      </c>
      <c r="J33" s="43">
        <f>'Merluza cola Industrial'!G31</f>
        <v>0.23499999999999999</v>
      </c>
      <c r="K33" s="43">
        <f>'Merluza cola Industrial'!H31</f>
        <v>0</v>
      </c>
      <c r="L33" s="43">
        <f>'Merluza cola Industrial'!I31</f>
        <v>0.23499999999999999</v>
      </c>
      <c r="M33" s="45">
        <f>'Merluza cola Industrial'!J31</f>
        <v>0</v>
      </c>
      <c r="N33" s="49" t="s">
        <v>108</v>
      </c>
      <c r="O33" s="46">
        <f>'Merluza cola Industrial'!$B$5</f>
        <v>43655</v>
      </c>
    </row>
    <row r="34" spans="1:15">
      <c r="A34" s="44" t="s">
        <v>75</v>
      </c>
      <c r="B34" s="40" t="s">
        <v>76</v>
      </c>
      <c r="C34" s="42" t="s">
        <v>24</v>
      </c>
      <c r="D34" s="41" t="s">
        <v>74</v>
      </c>
      <c r="E34" s="42" t="s">
        <v>90</v>
      </c>
      <c r="F34" t="s">
        <v>77</v>
      </c>
      <c r="G34" t="s">
        <v>80</v>
      </c>
      <c r="H34" s="43">
        <f>'Merluza cola Industrial'!K30</f>
        <v>0.23499999999999999</v>
      </c>
      <c r="I34" s="43">
        <f>'Merluza cola Industrial'!L30</f>
        <v>0</v>
      </c>
      <c r="J34" s="43">
        <f>'Merluza cola Industrial'!M30</f>
        <v>0.23499999999999999</v>
      </c>
      <c r="K34" s="43">
        <f>'Merluza cola Industrial'!N30</f>
        <v>0</v>
      </c>
      <c r="L34" s="43">
        <f>'Merluza cola Industrial'!O30</f>
        <v>0.23499999999999999</v>
      </c>
      <c r="M34" s="45">
        <f>'Merluza cola Industrial'!P30</f>
        <v>0</v>
      </c>
      <c r="N34" s="49" t="s">
        <v>108</v>
      </c>
      <c r="O34" s="46">
        <f>'Merluza cola Industrial'!$B$5</f>
        <v>43655</v>
      </c>
    </row>
    <row r="35" spans="1:15">
      <c r="A35" s="44" t="s">
        <v>75</v>
      </c>
      <c r="B35" s="40" t="s">
        <v>76</v>
      </c>
      <c r="C35" s="42" t="s">
        <v>24</v>
      </c>
      <c r="D35" s="41" t="s">
        <v>74</v>
      </c>
      <c r="E35" t="s">
        <v>91</v>
      </c>
      <c r="F35" s="40" t="s">
        <v>77</v>
      </c>
      <c r="G35" s="40" t="s">
        <v>78</v>
      </c>
      <c r="H35" s="43">
        <f>'Merluza cola Industrial'!E32</f>
        <v>1175.854</v>
      </c>
      <c r="I35" s="43">
        <f>'Merluza cola Industrial'!F32</f>
        <v>0</v>
      </c>
      <c r="J35" s="43">
        <f>'Merluza cola Industrial'!G32</f>
        <v>1175.854</v>
      </c>
      <c r="K35" s="43">
        <f>'Merluza cola Industrial'!H32</f>
        <v>0</v>
      </c>
      <c r="L35" s="43">
        <f>'Merluza cola Industrial'!I32</f>
        <v>1175.854</v>
      </c>
      <c r="M35" s="45">
        <f>'Merluza cola Industrial'!J32</f>
        <v>0</v>
      </c>
      <c r="N35" s="49" t="s">
        <v>108</v>
      </c>
      <c r="O35" s="46">
        <f>'Merluza cola Industrial'!$B$5</f>
        <v>43655</v>
      </c>
    </row>
    <row r="36" spans="1:15">
      <c r="A36" s="44" t="s">
        <v>75</v>
      </c>
      <c r="B36" s="40" t="s">
        <v>76</v>
      </c>
      <c r="C36" s="42" t="s">
        <v>24</v>
      </c>
      <c r="D36" s="41" t="s">
        <v>74</v>
      </c>
      <c r="E36" t="s">
        <v>91</v>
      </c>
      <c r="F36" t="s">
        <v>79</v>
      </c>
      <c r="G36" t="s">
        <v>80</v>
      </c>
      <c r="H36" s="43">
        <f>'Merluza cola Industrial'!E33</f>
        <v>1763.8440000000001</v>
      </c>
      <c r="I36" s="43">
        <f>'Merluza cola Industrial'!F33</f>
        <v>0</v>
      </c>
      <c r="J36" s="43">
        <f>'Merluza cola Industrial'!G33</f>
        <v>2939.6980000000003</v>
      </c>
      <c r="K36" s="43">
        <f>'Merluza cola Industrial'!H33</f>
        <v>0</v>
      </c>
      <c r="L36" s="43">
        <f>'Merluza cola Industrial'!I33</f>
        <v>2939.6980000000003</v>
      </c>
      <c r="M36" s="45">
        <f>'Merluza cola Industrial'!J33</f>
        <v>0</v>
      </c>
      <c r="N36" s="49" t="s">
        <v>108</v>
      </c>
      <c r="O36" s="46">
        <f>'Merluza cola Industrial'!$B$5</f>
        <v>43655</v>
      </c>
    </row>
    <row r="37" spans="1:15">
      <c r="A37" s="44" t="s">
        <v>75</v>
      </c>
      <c r="B37" s="40" t="s">
        <v>76</v>
      </c>
      <c r="C37" s="42" t="s">
        <v>24</v>
      </c>
      <c r="D37" s="41" t="s">
        <v>74</v>
      </c>
      <c r="E37" t="s">
        <v>91</v>
      </c>
      <c r="F37" t="s">
        <v>77</v>
      </c>
      <c r="G37" t="s">
        <v>80</v>
      </c>
      <c r="H37" s="43">
        <f>'Merluza cola Industrial'!K32</f>
        <v>2939.6980000000003</v>
      </c>
      <c r="I37" s="43">
        <f>'Merluza cola Industrial'!L32</f>
        <v>0</v>
      </c>
      <c r="J37" s="43">
        <f>'Merluza cola Industrial'!M32</f>
        <v>2939.6980000000003</v>
      </c>
      <c r="K37" s="43">
        <f>'Merluza cola Industrial'!N32</f>
        <v>0</v>
      </c>
      <c r="L37" s="43">
        <f>'Merluza cola Industrial'!O32</f>
        <v>2939.6980000000003</v>
      </c>
      <c r="M37" s="45">
        <f>'Merluza cola Industrial'!P32</f>
        <v>0</v>
      </c>
      <c r="N37" s="49" t="s">
        <v>108</v>
      </c>
      <c r="O37" s="46">
        <f>'Merluza cola Industrial'!$B$5</f>
        <v>43655</v>
      </c>
    </row>
    <row r="38" spans="1:15">
      <c r="A38" s="44" t="s">
        <v>75</v>
      </c>
      <c r="B38" s="40" t="s">
        <v>76</v>
      </c>
      <c r="C38" s="42" t="s">
        <v>24</v>
      </c>
      <c r="D38" s="41" t="s">
        <v>74</v>
      </c>
      <c r="E38" s="42" t="s">
        <v>92</v>
      </c>
      <c r="F38" s="40" t="s">
        <v>77</v>
      </c>
      <c r="G38" s="40" t="s">
        <v>78</v>
      </c>
      <c r="H38" s="43">
        <f>'Merluza cola Industrial'!E34</f>
        <v>33.795000000000002</v>
      </c>
      <c r="I38" s="43">
        <f>'Merluza cola Industrial'!F34</f>
        <v>0</v>
      </c>
      <c r="J38" s="43">
        <f>'Merluza cola Industrial'!G34</f>
        <v>33.795000000000002</v>
      </c>
      <c r="K38" s="43">
        <f>'Merluza cola Industrial'!H34</f>
        <v>0</v>
      </c>
      <c r="L38" s="43">
        <f>'Merluza cola Industrial'!I34</f>
        <v>33.795000000000002</v>
      </c>
      <c r="M38" s="45">
        <f>'Merluza cola Industrial'!J34</f>
        <v>0</v>
      </c>
      <c r="N38" s="49" t="s">
        <v>108</v>
      </c>
      <c r="O38" s="46">
        <f>'Merluza cola Industrial'!$B$5</f>
        <v>43655</v>
      </c>
    </row>
    <row r="39" spans="1:15">
      <c r="A39" s="44" t="s">
        <v>75</v>
      </c>
      <c r="B39" s="40" t="s">
        <v>76</v>
      </c>
      <c r="C39" s="42" t="s">
        <v>24</v>
      </c>
      <c r="D39" s="41" t="s">
        <v>74</v>
      </c>
      <c r="E39" s="42" t="s">
        <v>92</v>
      </c>
      <c r="F39" t="s">
        <v>79</v>
      </c>
      <c r="G39" t="s">
        <v>80</v>
      </c>
      <c r="H39" s="43">
        <f>'Merluza cola Industrial'!E35</f>
        <v>50.694000000000003</v>
      </c>
      <c r="I39" s="43">
        <f>'Merluza cola Industrial'!F35</f>
        <v>0</v>
      </c>
      <c r="J39" s="43">
        <f>'Merluza cola Industrial'!G35</f>
        <v>84.489000000000004</v>
      </c>
      <c r="K39" s="43">
        <f>'Merluza cola Industrial'!H35</f>
        <v>0</v>
      </c>
      <c r="L39" s="43">
        <f>'Merluza cola Industrial'!I35</f>
        <v>84.489000000000004</v>
      </c>
      <c r="M39" s="45">
        <f>'Merluza cola Industrial'!J35</f>
        <v>0</v>
      </c>
      <c r="N39" s="49" t="s">
        <v>108</v>
      </c>
      <c r="O39" s="46">
        <f>'Merluza cola Industrial'!$B$5</f>
        <v>43655</v>
      </c>
    </row>
    <row r="40" spans="1:15">
      <c r="A40" s="44" t="s">
        <v>75</v>
      </c>
      <c r="B40" s="40" t="s">
        <v>76</v>
      </c>
      <c r="C40" s="42" t="s">
        <v>24</v>
      </c>
      <c r="D40" s="41" t="s">
        <v>74</v>
      </c>
      <c r="E40" s="42" t="s">
        <v>92</v>
      </c>
      <c r="F40" t="s">
        <v>77</v>
      </c>
      <c r="G40" t="s">
        <v>80</v>
      </c>
      <c r="H40" s="43">
        <f>'Merluza cola Industrial'!K34</f>
        <v>84.489000000000004</v>
      </c>
      <c r="I40" s="43">
        <f>'Merluza cola Industrial'!L34</f>
        <v>0</v>
      </c>
      <c r="J40" s="43">
        <f>'Merluza cola Industrial'!M34</f>
        <v>84.489000000000004</v>
      </c>
      <c r="K40" s="43">
        <f>'Merluza cola Industrial'!N34</f>
        <v>0</v>
      </c>
      <c r="L40" s="43">
        <f>'Merluza cola Industrial'!O34</f>
        <v>84.489000000000004</v>
      </c>
      <c r="M40" s="45">
        <f>'Merluza cola Industrial'!P34</f>
        <v>0</v>
      </c>
      <c r="N40" s="49" t="s">
        <v>108</v>
      </c>
      <c r="O40" s="46">
        <f>'Merluza cola Industrial'!$B$5</f>
        <v>43655</v>
      </c>
    </row>
    <row r="41" spans="1:15">
      <c r="A41" s="44" t="s">
        <v>75</v>
      </c>
      <c r="B41" s="40" t="s">
        <v>76</v>
      </c>
      <c r="C41" s="42" t="s">
        <v>24</v>
      </c>
      <c r="D41" s="41" t="s">
        <v>74</v>
      </c>
      <c r="E41" t="s">
        <v>93</v>
      </c>
      <c r="F41" s="40" t="s">
        <v>77</v>
      </c>
      <c r="G41" s="40" t="s">
        <v>78</v>
      </c>
      <c r="H41" s="43">
        <f>'Merluza cola Industrial'!E36</f>
        <v>1188.3240000000001</v>
      </c>
      <c r="I41" s="43">
        <f>'Merluza cola Industrial'!F36</f>
        <v>0</v>
      </c>
      <c r="J41" s="43">
        <f>'Merluza cola Industrial'!G36</f>
        <v>1188.3240000000001</v>
      </c>
      <c r="K41" s="43">
        <f>'Merluza cola Industrial'!H36</f>
        <v>97.108999999999995</v>
      </c>
      <c r="L41" s="43">
        <f>'Merluza cola Industrial'!I36</f>
        <v>1091.2150000000001</v>
      </c>
      <c r="M41" s="45">
        <f>'Merluza cola Industrial'!J36</f>
        <v>8.1719295411015844E-2</v>
      </c>
      <c r="N41" s="49" t="s">
        <v>108</v>
      </c>
      <c r="O41" s="46">
        <f>'Merluza cola Industrial'!$B$5</f>
        <v>43655</v>
      </c>
    </row>
    <row r="42" spans="1:15">
      <c r="A42" s="44" t="s">
        <v>75</v>
      </c>
      <c r="B42" s="40" t="s">
        <v>76</v>
      </c>
      <c r="C42" s="42" t="s">
        <v>24</v>
      </c>
      <c r="D42" s="41" t="s">
        <v>74</v>
      </c>
      <c r="E42" t="s">
        <v>93</v>
      </c>
      <c r="F42" t="s">
        <v>79</v>
      </c>
      <c r="G42" t="s">
        <v>80</v>
      </c>
      <c r="H42" s="43">
        <f>'Merluza cola Industrial'!E37</f>
        <v>1782.55</v>
      </c>
      <c r="I42" s="43">
        <f>'Merluza cola Industrial'!F37</f>
        <v>0</v>
      </c>
      <c r="J42" s="43">
        <f>'Merluza cola Industrial'!G37</f>
        <v>2873.7650000000003</v>
      </c>
      <c r="K42" s="43">
        <f>'Merluza cola Industrial'!H37</f>
        <v>826.29499999999996</v>
      </c>
      <c r="L42" s="43">
        <f>'Merluza cola Industrial'!I37</f>
        <v>2047.4700000000003</v>
      </c>
      <c r="M42" s="45">
        <f>'Merluza cola Industrial'!J37</f>
        <v>0.28753046961042389</v>
      </c>
      <c r="N42" s="49" t="s">
        <v>108</v>
      </c>
      <c r="O42" s="46">
        <f>'Merluza cola Industrial'!$B$5</f>
        <v>43655</v>
      </c>
    </row>
    <row r="43" spans="1:15">
      <c r="A43" s="44" t="s">
        <v>75</v>
      </c>
      <c r="B43" s="40" t="s">
        <v>76</v>
      </c>
      <c r="C43" s="42" t="s">
        <v>24</v>
      </c>
      <c r="D43" s="41" t="s">
        <v>74</v>
      </c>
      <c r="E43" t="s">
        <v>93</v>
      </c>
      <c r="F43" t="s">
        <v>77</v>
      </c>
      <c r="G43" t="s">
        <v>80</v>
      </c>
      <c r="H43" s="43">
        <f>'Merluza cola Industrial'!K36</f>
        <v>2970.8739999999998</v>
      </c>
      <c r="I43" s="43">
        <f>'Merluza cola Industrial'!L36</f>
        <v>0</v>
      </c>
      <c r="J43" s="43">
        <f>'Merluza cola Industrial'!M36</f>
        <v>2970.8739999999998</v>
      </c>
      <c r="K43" s="43">
        <f>'Merluza cola Industrial'!N36</f>
        <v>923.404</v>
      </c>
      <c r="L43" s="43">
        <f>'Merluza cola Industrial'!O36</f>
        <v>2047.4699999999998</v>
      </c>
      <c r="M43" s="45">
        <f>'Merluza cola Industrial'!P36</f>
        <v>0.31081897111759033</v>
      </c>
      <c r="N43" s="49" t="s">
        <v>108</v>
      </c>
      <c r="O43" s="46">
        <f>'Merluza cola Industrial'!$B$5</f>
        <v>43655</v>
      </c>
    </row>
    <row r="44" spans="1:15">
      <c r="A44" s="44" t="s">
        <v>75</v>
      </c>
      <c r="B44" s="40" t="s">
        <v>76</v>
      </c>
      <c r="C44" s="42" t="s">
        <v>24</v>
      </c>
      <c r="D44" s="41" t="s">
        <v>74</v>
      </c>
      <c r="E44" s="42" t="s">
        <v>94</v>
      </c>
      <c r="F44" s="40" t="s">
        <v>77</v>
      </c>
      <c r="G44" s="40" t="s">
        <v>78</v>
      </c>
      <c r="H44" s="43">
        <f>'Merluza cola Industrial'!E38</f>
        <v>38.792999999999999</v>
      </c>
      <c r="I44" s="43">
        <f>'Merluza cola Industrial'!F38</f>
        <v>0</v>
      </c>
      <c r="J44" s="43">
        <f>'Merluza cola Industrial'!G38</f>
        <v>38.792999999999999</v>
      </c>
      <c r="K44" s="43">
        <f>'Merluza cola Industrial'!H38</f>
        <v>0.58099999999999996</v>
      </c>
      <c r="L44" s="43">
        <f>'Merluza cola Industrial'!I38</f>
        <v>38.211999999999996</v>
      </c>
      <c r="M44" s="45">
        <f>'Merluza cola Industrial'!J38</f>
        <v>1.4976928827365761E-2</v>
      </c>
      <c r="N44" s="49" t="s">
        <v>108</v>
      </c>
      <c r="O44" s="46">
        <f>'Merluza cola Industrial'!$B$5</f>
        <v>43655</v>
      </c>
    </row>
    <row r="45" spans="1:15">
      <c r="A45" s="44" t="s">
        <v>75</v>
      </c>
      <c r="B45" s="40" t="s">
        <v>76</v>
      </c>
      <c r="C45" s="42" t="s">
        <v>24</v>
      </c>
      <c r="D45" s="41" t="s">
        <v>74</v>
      </c>
      <c r="E45" s="42" t="s">
        <v>94</v>
      </c>
      <c r="F45" t="s">
        <v>79</v>
      </c>
      <c r="G45" t="s">
        <v>80</v>
      </c>
      <c r="H45" s="43">
        <f>'Merluza cola Industrial'!E39</f>
        <v>58.192</v>
      </c>
      <c r="I45" s="43">
        <f>'Merluza cola Industrial'!F39</f>
        <v>0</v>
      </c>
      <c r="J45" s="43">
        <f>'Merluza cola Industrial'!G39</f>
        <v>96.403999999999996</v>
      </c>
      <c r="K45" s="43">
        <f>'Merluza cola Industrial'!H39</f>
        <v>0</v>
      </c>
      <c r="L45" s="43">
        <f>'Merluza cola Industrial'!I39</f>
        <v>96.403999999999996</v>
      </c>
      <c r="M45" s="45">
        <f>'Merluza cola Industrial'!J39</f>
        <v>0</v>
      </c>
      <c r="N45" s="49" t="s">
        <v>108</v>
      </c>
      <c r="O45" s="46">
        <f>'Merluza cola Industrial'!$B$5</f>
        <v>43655</v>
      </c>
    </row>
    <row r="46" spans="1:15">
      <c r="A46" s="44" t="s">
        <v>75</v>
      </c>
      <c r="B46" s="40" t="s">
        <v>76</v>
      </c>
      <c r="C46" s="42" t="s">
        <v>24</v>
      </c>
      <c r="D46" s="41" t="s">
        <v>74</v>
      </c>
      <c r="E46" s="42" t="s">
        <v>94</v>
      </c>
      <c r="F46" t="s">
        <v>77</v>
      </c>
      <c r="G46" t="s">
        <v>80</v>
      </c>
      <c r="H46" s="43">
        <f>'Merluza cola Industrial'!K38</f>
        <v>96.984999999999999</v>
      </c>
      <c r="I46" s="43">
        <f>'Merluza cola Industrial'!L38</f>
        <v>0</v>
      </c>
      <c r="J46" s="43">
        <f>'Merluza cola Industrial'!M38</f>
        <v>96.984999999999999</v>
      </c>
      <c r="K46" s="43">
        <f>'Merluza cola Industrial'!N38</f>
        <v>0.58099999999999996</v>
      </c>
      <c r="L46" s="43">
        <f>'Merluza cola Industrial'!O38</f>
        <v>96.403999999999996</v>
      </c>
      <c r="M46" s="45">
        <f>'Merluza cola Industrial'!P38</f>
        <v>5.9906171057380001E-3</v>
      </c>
      <c r="N46" s="49" t="s">
        <v>108</v>
      </c>
      <c r="O46" s="46">
        <f>'Merluza cola Industrial'!$B$5</f>
        <v>43655</v>
      </c>
    </row>
    <row r="47" spans="1:15">
      <c r="A47" s="44" t="s">
        <v>75</v>
      </c>
      <c r="B47" s="40" t="s">
        <v>76</v>
      </c>
      <c r="C47" s="42" t="s">
        <v>24</v>
      </c>
      <c r="D47" s="41" t="s">
        <v>74</v>
      </c>
      <c r="E47" t="s">
        <v>95</v>
      </c>
      <c r="F47" s="40" t="s">
        <v>77</v>
      </c>
      <c r="G47" s="40" t="s">
        <v>78</v>
      </c>
      <c r="H47" s="43">
        <f>'Merluza cola Industrial'!E40</f>
        <v>9.4E-2</v>
      </c>
      <c r="I47" s="43">
        <f>'Merluza cola Industrial'!F40</f>
        <v>0</v>
      </c>
      <c r="J47" s="43">
        <f>'Merluza cola Industrial'!G40</f>
        <v>9.4E-2</v>
      </c>
      <c r="K47" s="43">
        <f>'Merluza cola Industrial'!H40</f>
        <v>0</v>
      </c>
      <c r="L47" s="43">
        <f>'Merluza cola Industrial'!I40</f>
        <v>9.4E-2</v>
      </c>
      <c r="M47" s="45">
        <f>'Merluza cola Industrial'!J40</f>
        <v>0</v>
      </c>
      <c r="N47" s="49" t="s">
        <v>108</v>
      </c>
      <c r="O47" s="46">
        <f>'Merluza cola Industrial'!$B$5</f>
        <v>43655</v>
      </c>
    </row>
    <row r="48" spans="1:15">
      <c r="A48" s="44" t="s">
        <v>75</v>
      </c>
      <c r="B48" s="40" t="s">
        <v>76</v>
      </c>
      <c r="C48" s="42" t="s">
        <v>24</v>
      </c>
      <c r="D48" s="41" t="s">
        <v>74</v>
      </c>
      <c r="E48" t="s">
        <v>95</v>
      </c>
      <c r="F48" t="s">
        <v>79</v>
      </c>
      <c r="G48" t="s">
        <v>80</v>
      </c>
      <c r="H48" s="43">
        <f>'Merluza cola Industrial'!E41</f>
        <v>0.14099999999999999</v>
      </c>
      <c r="I48" s="43">
        <f>'Merluza cola Industrial'!F41</f>
        <v>0</v>
      </c>
      <c r="J48" s="43">
        <f>'Merluza cola Industrial'!G41</f>
        <v>0.23499999999999999</v>
      </c>
      <c r="K48" s="43">
        <f>'Merluza cola Industrial'!H41</f>
        <v>0</v>
      </c>
      <c r="L48" s="43">
        <f>'Merluza cola Industrial'!I41</f>
        <v>0.23499999999999999</v>
      </c>
      <c r="M48" s="45">
        <f>'Merluza cola Industrial'!J41</f>
        <v>0</v>
      </c>
      <c r="N48" s="49" t="s">
        <v>108</v>
      </c>
      <c r="O48" s="46">
        <f>'Merluza cola Industrial'!$B$5</f>
        <v>43655</v>
      </c>
    </row>
    <row r="49" spans="1:15">
      <c r="A49" s="44" t="s">
        <v>75</v>
      </c>
      <c r="B49" s="40" t="s">
        <v>76</v>
      </c>
      <c r="C49" s="42" t="s">
        <v>24</v>
      </c>
      <c r="D49" s="41" t="s">
        <v>74</v>
      </c>
      <c r="E49" t="s">
        <v>95</v>
      </c>
      <c r="F49" t="s">
        <v>77</v>
      </c>
      <c r="G49" t="s">
        <v>80</v>
      </c>
      <c r="H49" s="43">
        <f>'Merluza cola Industrial'!K40</f>
        <v>0.23499999999999999</v>
      </c>
      <c r="I49" s="43">
        <f>'Merluza cola Industrial'!L40</f>
        <v>0</v>
      </c>
      <c r="J49" s="43">
        <f>'Merluza cola Industrial'!M40</f>
        <v>0.23499999999999999</v>
      </c>
      <c r="K49" s="43">
        <f>'Merluza cola Industrial'!N40</f>
        <v>0</v>
      </c>
      <c r="L49" s="43">
        <f>'Merluza cola Industrial'!O40</f>
        <v>0.23499999999999999</v>
      </c>
      <c r="M49" s="45">
        <f>'Merluza cola Industrial'!P40</f>
        <v>0</v>
      </c>
      <c r="N49" s="49" t="s">
        <v>108</v>
      </c>
      <c r="O49" s="46">
        <f>'Merluza cola Industrial'!$B$5</f>
        <v>43655</v>
      </c>
    </row>
    <row r="50" spans="1:15">
      <c r="A50" s="44" t="s">
        <v>75</v>
      </c>
      <c r="B50" s="40" t="s">
        <v>76</v>
      </c>
      <c r="C50" s="42" t="s">
        <v>24</v>
      </c>
      <c r="D50" s="41" t="s">
        <v>74</v>
      </c>
      <c r="E50" t="s">
        <v>109</v>
      </c>
      <c r="F50" s="40" t="s">
        <v>77</v>
      </c>
      <c r="G50" s="40" t="s">
        <v>78</v>
      </c>
      <c r="H50" s="43">
        <f>'Merluza cola Industrial'!E42</f>
        <v>791.48</v>
      </c>
      <c r="I50" s="43">
        <f>'Merluza cola Industrial'!F42</f>
        <v>0</v>
      </c>
      <c r="J50" s="43">
        <f>'Merluza cola Industrial'!G42</f>
        <v>791.48</v>
      </c>
      <c r="K50" s="43">
        <f>'Merluza cola Industrial'!H42</f>
        <v>0</v>
      </c>
      <c r="L50" s="43">
        <f>'Merluza cola Industrial'!I42</f>
        <v>791.48</v>
      </c>
      <c r="M50" s="45">
        <f>'Merluza cola Industrial'!J42</f>
        <v>0</v>
      </c>
      <c r="N50" s="49" t="s">
        <v>108</v>
      </c>
      <c r="O50" s="46">
        <f>'Merluza cola Industrial'!$B$5</f>
        <v>43655</v>
      </c>
    </row>
    <row r="51" spans="1:15">
      <c r="A51" s="44" t="s">
        <v>75</v>
      </c>
      <c r="B51" s="40" t="s">
        <v>76</v>
      </c>
      <c r="C51" s="42" t="s">
        <v>24</v>
      </c>
      <c r="D51" s="41" t="s">
        <v>74</v>
      </c>
      <c r="E51" t="s">
        <v>109</v>
      </c>
      <c r="F51" t="s">
        <v>79</v>
      </c>
      <c r="G51" t="s">
        <v>80</v>
      </c>
      <c r="H51" s="43">
        <f>'Merluza cola Industrial'!E43</f>
        <v>1187.2629999999999</v>
      </c>
      <c r="I51" s="43">
        <f>'Merluza cola Industrial'!F43</f>
        <v>-1978.7429999999999</v>
      </c>
      <c r="J51" s="43">
        <f>'Merluza cola Industrial'!G43</f>
        <v>0</v>
      </c>
      <c r="K51" s="43">
        <f>'Merluza cola Industrial'!H43</f>
        <v>0</v>
      </c>
      <c r="L51" s="43">
        <f>'Merluza cola Industrial'!I43</f>
        <v>0</v>
      </c>
      <c r="M51" s="45" t="e">
        <f>'Merluza cola Industrial'!J43</f>
        <v>#DIV/0!</v>
      </c>
      <c r="N51" s="49" t="s">
        <v>108</v>
      </c>
      <c r="O51" s="46">
        <f>'Merluza cola Industrial'!$B$5</f>
        <v>43655</v>
      </c>
    </row>
    <row r="52" spans="1:15">
      <c r="A52" s="44" t="s">
        <v>75</v>
      </c>
      <c r="B52" s="40" t="s">
        <v>76</v>
      </c>
      <c r="C52" s="42" t="s">
        <v>24</v>
      </c>
      <c r="D52" s="41" t="s">
        <v>74</v>
      </c>
      <c r="E52" t="s">
        <v>109</v>
      </c>
      <c r="F52" t="s">
        <v>77</v>
      </c>
      <c r="G52" t="s">
        <v>80</v>
      </c>
      <c r="H52" s="43">
        <f>'Merluza cola Industrial'!K42</f>
        <v>1978.7429999999999</v>
      </c>
      <c r="I52" s="43">
        <f>'Merluza cola Industrial'!L42</f>
        <v>-1978.7429999999999</v>
      </c>
      <c r="J52" s="43">
        <f>'Merluza cola Industrial'!M42</f>
        <v>0</v>
      </c>
      <c r="K52" s="43">
        <f>'Merluza cola Industrial'!N42</f>
        <v>0</v>
      </c>
      <c r="L52" s="43">
        <f>'Merluza cola Industrial'!O42</f>
        <v>0</v>
      </c>
      <c r="M52" s="45" t="e">
        <f>'Merluza cola Industrial'!P42</f>
        <v>#DIV/0!</v>
      </c>
      <c r="N52" s="49" t="s">
        <v>108</v>
      </c>
      <c r="O52" s="46">
        <f>'Merluza cola Industrial'!$B$5</f>
        <v>43655</v>
      </c>
    </row>
    <row r="53" spans="1:15">
      <c r="A53" s="44" t="s">
        <v>75</v>
      </c>
      <c r="B53" s="40" t="s">
        <v>76</v>
      </c>
      <c r="C53" s="42" t="s">
        <v>24</v>
      </c>
      <c r="D53" s="39" t="s">
        <v>96</v>
      </c>
      <c r="E53" s="39" t="s">
        <v>97</v>
      </c>
      <c r="F53" s="40" t="s">
        <v>77</v>
      </c>
      <c r="G53" s="40" t="s">
        <v>80</v>
      </c>
      <c r="H53" s="43">
        <f>'Merluza cola Industrial'!AC10</f>
        <v>0</v>
      </c>
      <c r="I53" s="43">
        <f>'Merluza cola Industrial'!AD10</f>
        <v>0</v>
      </c>
      <c r="J53" s="43">
        <f>'Merluza cola Industrial'!AE10</f>
        <v>0</v>
      </c>
      <c r="K53" s="43">
        <f>'Merluza cola Industrial'!AF10</f>
        <v>0</v>
      </c>
      <c r="L53" s="43">
        <f>'Merluza cola Industrial'!AG10</f>
        <v>0</v>
      </c>
      <c r="M53" s="45">
        <f>'Merluza cola Industrial'!J46</f>
        <v>5.3645220228502127E-2</v>
      </c>
      <c r="N53" s="49" t="s">
        <v>108</v>
      </c>
      <c r="O53" s="46">
        <f>'Merluza cola Industrial'!$B$5</f>
        <v>43655</v>
      </c>
    </row>
    <row r="54" spans="1:15">
      <c r="A54" s="44" t="s">
        <v>98</v>
      </c>
      <c r="B54" s="40" t="s">
        <v>76</v>
      </c>
      <c r="C54" s="42" t="s">
        <v>42</v>
      </c>
      <c r="D54" s="41" t="s">
        <v>74</v>
      </c>
      <c r="E54" s="42" t="s">
        <v>152</v>
      </c>
      <c r="F54" s="40" t="s">
        <v>77</v>
      </c>
      <c r="G54" s="40" t="s">
        <v>78</v>
      </c>
      <c r="H54" s="43">
        <f>'Merluza cola Industrial'!E49</f>
        <v>2.3559999999999999</v>
      </c>
      <c r="I54" s="43">
        <f>'Merluza cola Industrial'!F49</f>
        <v>0</v>
      </c>
      <c r="J54" s="43">
        <f>'Merluza cola Industrial'!G49</f>
        <v>2.3559999999999999</v>
      </c>
      <c r="K54" s="43">
        <f>'Merluza cola Industrial'!H49</f>
        <v>0</v>
      </c>
      <c r="L54" s="43">
        <f>'Merluza cola Industrial'!I49</f>
        <v>2.3559999999999999</v>
      </c>
      <c r="M54" s="45">
        <f>'Merluza cola Industrial'!J47</f>
        <v>0</v>
      </c>
      <c r="N54" s="49" t="s">
        <v>108</v>
      </c>
      <c r="O54" s="46">
        <f>'Merluza cola Industrial'!$B$5</f>
        <v>43655</v>
      </c>
    </row>
    <row r="55" spans="1:15">
      <c r="A55" s="44" t="s">
        <v>98</v>
      </c>
      <c r="B55" s="40" t="s">
        <v>76</v>
      </c>
      <c r="C55" s="42" t="s">
        <v>42</v>
      </c>
      <c r="D55" s="41" t="s">
        <v>74</v>
      </c>
      <c r="E55" s="42" t="s">
        <v>152</v>
      </c>
      <c r="F55" t="s">
        <v>79</v>
      </c>
      <c r="G55" t="s">
        <v>80</v>
      </c>
      <c r="H55" s="43">
        <f>'Merluza cola Industrial'!E50</f>
        <v>3.5339999999999998</v>
      </c>
      <c r="I55" s="43">
        <f>'Merluza cola Industrial'!F50</f>
        <v>0</v>
      </c>
      <c r="J55" s="43">
        <f>'Merluza cola Industrial'!G50</f>
        <v>5.89</v>
      </c>
      <c r="K55" s="43">
        <f>'Merluza cola Industrial'!H50</f>
        <v>0</v>
      </c>
      <c r="L55" s="43">
        <f>'Merluza cola Industrial'!I50</f>
        <v>5.89</v>
      </c>
      <c r="M55" s="45">
        <f>'Merluza cola Industrial'!J48</f>
        <v>0</v>
      </c>
      <c r="N55" s="49" t="s">
        <v>108</v>
      </c>
      <c r="O55" s="46">
        <f>'Merluza cola Industrial'!$B$5</f>
        <v>43655</v>
      </c>
    </row>
    <row r="56" spans="1:15">
      <c r="A56" s="44" t="s">
        <v>98</v>
      </c>
      <c r="B56" s="40" t="s">
        <v>76</v>
      </c>
      <c r="C56" s="42" t="s">
        <v>42</v>
      </c>
      <c r="D56" s="41" t="s">
        <v>74</v>
      </c>
      <c r="E56" s="42" t="s">
        <v>152</v>
      </c>
      <c r="F56" t="s">
        <v>77</v>
      </c>
      <c r="G56" t="s">
        <v>80</v>
      </c>
      <c r="H56" s="43">
        <f>'Merluza cola Industrial'!K49</f>
        <v>5.89</v>
      </c>
      <c r="I56" s="43">
        <f>'Merluza cola Industrial'!L49</f>
        <v>0</v>
      </c>
      <c r="J56" s="43">
        <f>'Merluza cola Industrial'!M49</f>
        <v>5.89</v>
      </c>
      <c r="K56" s="43">
        <f>'Merluza cola Industrial'!N49</f>
        <v>0</v>
      </c>
      <c r="L56" s="43">
        <f>'Merluza cola Industrial'!O49</f>
        <v>5.89</v>
      </c>
      <c r="M56" s="45">
        <f>'Merluza cola Industrial'!P49</f>
        <v>0</v>
      </c>
      <c r="N56" s="49" t="s">
        <v>108</v>
      </c>
      <c r="O56" s="46">
        <f>'Merluza cola Industrial'!$B$5</f>
        <v>43655</v>
      </c>
    </row>
    <row r="57" spans="1:15">
      <c r="A57" s="44" t="s">
        <v>98</v>
      </c>
      <c r="B57" s="40" t="s">
        <v>76</v>
      </c>
      <c r="C57" s="42" t="s">
        <v>42</v>
      </c>
      <c r="D57" s="41" t="s">
        <v>74</v>
      </c>
      <c r="E57" t="s">
        <v>99</v>
      </c>
      <c r="F57" s="40" t="s">
        <v>77</v>
      </c>
      <c r="G57" s="40" t="s">
        <v>78</v>
      </c>
      <c r="H57" s="43">
        <f>'Merluza cola Industrial'!E51</f>
        <v>2508.424</v>
      </c>
      <c r="I57" s="43">
        <f>'Merluza cola Industrial'!F51</f>
        <v>0</v>
      </c>
      <c r="J57" s="43">
        <f>'Merluza cola Industrial'!G51</f>
        <v>2508.424</v>
      </c>
      <c r="K57" s="43">
        <f>'Merluza cola Industrial'!H51</f>
        <v>0</v>
      </c>
      <c r="L57" s="43">
        <f>'Merluza cola Industrial'!I51</f>
        <v>2508.424</v>
      </c>
      <c r="M57" s="45">
        <f>'Merluza cola Industrial'!J49</f>
        <v>0</v>
      </c>
      <c r="N57" s="49" t="s">
        <v>108</v>
      </c>
      <c r="O57" s="46">
        <f>'Merluza cola Industrial'!$B$5</f>
        <v>43655</v>
      </c>
    </row>
    <row r="58" spans="1:15">
      <c r="A58" s="44" t="s">
        <v>98</v>
      </c>
      <c r="B58" s="40" t="s">
        <v>76</v>
      </c>
      <c r="C58" s="42" t="s">
        <v>42</v>
      </c>
      <c r="D58" s="41" t="s">
        <v>74</v>
      </c>
      <c r="E58" t="s">
        <v>99</v>
      </c>
      <c r="F58" t="s">
        <v>79</v>
      </c>
      <c r="G58" t="s">
        <v>80</v>
      </c>
      <c r="H58" s="43">
        <f>'Merluza cola Industrial'!E52</f>
        <v>3763.0390000000002</v>
      </c>
      <c r="I58" s="43">
        <f>'Merluza cola Industrial'!F52</f>
        <v>1978.7429999999999</v>
      </c>
      <c r="J58" s="43">
        <f>'Merluza cola Industrial'!G52</f>
        <v>8250.2060000000001</v>
      </c>
      <c r="K58" s="43">
        <f>'Merluza cola Industrial'!H52</f>
        <v>1930.2059999999999</v>
      </c>
      <c r="L58" s="43">
        <f>'Merluza cola Industrial'!I52</f>
        <v>6320</v>
      </c>
      <c r="M58" s="45">
        <f>'Merluza cola Industrial'!J50</f>
        <v>0</v>
      </c>
      <c r="N58" s="49" t="s">
        <v>108</v>
      </c>
      <c r="O58" s="46">
        <f>'Merluza cola Industrial'!$B$5</f>
        <v>43655</v>
      </c>
    </row>
    <row r="59" spans="1:15">
      <c r="A59" s="44" t="s">
        <v>98</v>
      </c>
      <c r="B59" s="40" t="s">
        <v>76</v>
      </c>
      <c r="C59" s="42" t="s">
        <v>42</v>
      </c>
      <c r="D59" s="41" t="s">
        <v>74</v>
      </c>
      <c r="E59" t="s">
        <v>99</v>
      </c>
      <c r="F59" t="s">
        <v>77</v>
      </c>
      <c r="G59" t="s">
        <v>80</v>
      </c>
      <c r="H59" s="43">
        <f>'Merluza cola Industrial'!K51</f>
        <v>6271.4629999999997</v>
      </c>
      <c r="I59" s="43">
        <f>'Merluza cola Industrial'!L51</f>
        <v>1978.7429999999999</v>
      </c>
      <c r="J59" s="43">
        <f>'Merluza cola Industrial'!M51</f>
        <v>8250.2060000000001</v>
      </c>
      <c r="K59" s="43">
        <f>'Merluza cola Industrial'!N51</f>
        <v>1930.2059999999999</v>
      </c>
      <c r="L59" s="43">
        <f>'Merluza cola Industrial'!O51</f>
        <v>6320</v>
      </c>
      <c r="M59" s="45">
        <f>'Merluza cola Industrial'!P51</f>
        <v>0.23395852176297172</v>
      </c>
      <c r="N59" s="49" t="s">
        <v>108</v>
      </c>
      <c r="O59" s="46">
        <f>'Merluza cola Industrial'!$B$5</f>
        <v>43655</v>
      </c>
    </row>
    <row r="60" spans="1:15">
      <c r="A60" s="44" t="s">
        <v>98</v>
      </c>
      <c r="B60" s="40" t="s">
        <v>76</v>
      </c>
      <c r="C60" s="42" t="s">
        <v>42</v>
      </c>
      <c r="D60" s="41" t="s">
        <v>74</v>
      </c>
      <c r="E60" s="42" t="s">
        <v>84</v>
      </c>
      <c r="F60" s="40" t="s">
        <v>77</v>
      </c>
      <c r="G60" s="40" t="s">
        <v>78</v>
      </c>
      <c r="H60" s="43">
        <f>'Merluza cola Industrial'!E53</f>
        <v>828.29200000000003</v>
      </c>
      <c r="I60" s="43">
        <f>'Merluza cola Industrial'!F53</f>
        <v>0</v>
      </c>
      <c r="J60" s="43">
        <f>'Merluza cola Industrial'!G53</f>
        <v>828.29200000000003</v>
      </c>
      <c r="K60" s="43">
        <f>'Merluza cola Industrial'!H53</f>
        <v>35.686999999999998</v>
      </c>
      <c r="L60" s="43">
        <f>'Merluza cola Industrial'!I53</f>
        <v>792.60500000000002</v>
      </c>
      <c r="M60" s="45">
        <f>'Merluza cola Industrial'!J51</f>
        <v>0</v>
      </c>
      <c r="N60" s="49" t="s">
        <v>108</v>
      </c>
      <c r="O60" s="46">
        <f>'Merluza cola Industrial'!$B$5</f>
        <v>43655</v>
      </c>
    </row>
    <row r="61" spans="1:15">
      <c r="A61" s="44" t="s">
        <v>98</v>
      </c>
      <c r="B61" s="40" t="s">
        <v>76</v>
      </c>
      <c r="C61" s="42" t="s">
        <v>42</v>
      </c>
      <c r="D61" s="41" t="s">
        <v>74</v>
      </c>
      <c r="E61" s="42" t="s">
        <v>84</v>
      </c>
      <c r="F61" t="s">
        <v>79</v>
      </c>
      <c r="G61" t="s">
        <v>80</v>
      </c>
      <c r="H61" s="43">
        <f>'Merluza cola Industrial'!E54</f>
        <v>1242.5709999999999</v>
      </c>
      <c r="I61" s="43">
        <f>'Merluza cola Industrial'!F54</f>
        <v>0</v>
      </c>
      <c r="J61" s="43">
        <f>'Merluza cola Industrial'!G54</f>
        <v>2035.1759999999999</v>
      </c>
      <c r="K61" s="43">
        <f>'Merluza cola Industrial'!H54</f>
        <v>242.85499999999999</v>
      </c>
      <c r="L61" s="43">
        <f>'Merluza cola Industrial'!I54</f>
        <v>1792.3209999999999</v>
      </c>
      <c r="M61" s="45">
        <f>'Merluza cola Industrial'!J52</f>
        <v>0.23395852176297172</v>
      </c>
      <c r="N61" s="49" t="s">
        <v>108</v>
      </c>
      <c r="O61" s="46">
        <f>'Merluza cola Industrial'!$B$5</f>
        <v>43655</v>
      </c>
    </row>
    <row r="62" spans="1:15">
      <c r="A62" s="44" t="s">
        <v>98</v>
      </c>
      <c r="B62" s="40" t="s">
        <v>76</v>
      </c>
      <c r="C62" s="42" t="s">
        <v>42</v>
      </c>
      <c r="D62" s="41" t="s">
        <v>74</v>
      </c>
      <c r="E62" s="42" t="s">
        <v>84</v>
      </c>
      <c r="F62" t="s">
        <v>77</v>
      </c>
      <c r="G62" t="s">
        <v>80</v>
      </c>
      <c r="H62" s="43">
        <f>'Merluza cola Industrial'!K53</f>
        <v>2070.8629999999998</v>
      </c>
      <c r="I62" s="43">
        <f>'Merluza cola Industrial'!L53</f>
        <v>0</v>
      </c>
      <c r="J62" s="43">
        <f>'Merluza cola Industrial'!M53</f>
        <v>2070.8629999999998</v>
      </c>
      <c r="K62" s="43">
        <f>'Merluza cola Industrial'!N53</f>
        <v>278.54199999999997</v>
      </c>
      <c r="L62" s="43">
        <f>'Merluza cola Industrial'!O53</f>
        <v>1792.3209999999999</v>
      </c>
      <c r="M62" s="45">
        <f>'Merluza cola Industrial'!P53</f>
        <v>0.13450527630268153</v>
      </c>
      <c r="N62" s="49" t="s">
        <v>108</v>
      </c>
      <c r="O62" s="46">
        <f>'Merluza cola Industrial'!$B$5</f>
        <v>43655</v>
      </c>
    </row>
    <row r="63" spans="1:15">
      <c r="A63" s="44" t="s">
        <v>98</v>
      </c>
      <c r="B63" s="40" t="s">
        <v>76</v>
      </c>
      <c r="C63" s="42" t="s">
        <v>42</v>
      </c>
      <c r="D63" s="41" t="s">
        <v>74</v>
      </c>
      <c r="E63" s="42" t="s">
        <v>92</v>
      </c>
      <c r="F63" s="40" t="s">
        <v>77</v>
      </c>
      <c r="G63" s="40" t="s">
        <v>78</v>
      </c>
      <c r="H63" s="43">
        <f>'Merluza cola Industrial'!E55</f>
        <v>1826.7840000000001</v>
      </c>
      <c r="I63" s="43">
        <f>'Merluza cola Industrial'!F55</f>
        <v>0</v>
      </c>
      <c r="J63" s="43">
        <f>'Merluza cola Industrial'!G55</f>
        <v>1826.7840000000001</v>
      </c>
      <c r="K63" s="43">
        <f>'Merluza cola Industrial'!H55</f>
        <v>6.3890000000000002</v>
      </c>
      <c r="L63" s="43">
        <f>'Merluza cola Industrial'!I55</f>
        <v>1820.3950000000002</v>
      </c>
      <c r="M63" s="45">
        <f>'Merluza cola Industrial'!J53</f>
        <v>4.3085047302159139E-2</v>
      </c>
      <c r="N63" s="49" t="s">
        <v>108</v>
      </c>
      <c r="O63" s="46">
        <f>'Merluza cola Industrial'!$B$5</f>
        <v>43655</v>
      </c>
    </row>
    <row r="64" spans="1:15">
      <c r="A64" s="44" t="s">
        <v>98</v>
      </c>
      <c r="B64" s="40" t="s">
        <v>76</v>
      </c>
      <c r="C64" s="42" t="s">
        <v>42</v>
      </c>
      <c r="D64" s="41" t="s">
        <v>74</v>
      </c>
      <c r="E64" s="42" t="s">
        <v>92</v>
      </c>
      <c r="F64" t="s">
        <v>79</v>
      </c>
      <c r="G64" t="s">
        <v>80</v>
      </c>
      <c r="H64" s="43">
        <f>'Merluza cola Industrial'!E56</f>
        <v>2740.4690000000001</v>
      </c>
      <c r="I64" s="43">
        <f>'Merluza cola Industrial'!F56</f>
        <v>0</v>
      </c>
      <c r="J64" s="43">
        <f>'Merluza cola Industrial'!G56</f>
        <v>4560.8640000000005</v>
      </c>
      <c r="K64" s="43">
        <f>'Merluza cola Industrial'!H56</f>
        <v>296.05799999999999</v>
      </c>
      <c r="L64" s="43">
        <f>'Merluza cola Industrial'!I56</f>
        <v>4264.8060000000005</v>
      </c>
      <c r="M64" s="45">
        <f>'Merluza cola Industrial'!J54</f>
        <v>0.11932874601508665</v>
      </c>
      <c r="N64" s="49" t="s">
        <v>108</v>
      </c>
      <c r="O64" s="46">
        <f>'Merluza cola Industrial'!$B$5</f>
        <v>43655</v>
      </c>
    </row>
    <row r="65" spans="1:15">
      <c r="A65" s="44" t="s">
        <v>98</v>
      </c>
      <c r="B65" s="40" t="s">
        <v>76</v>
      </c>
      <c r="C65" s="42" t="s">
        <v>42</v>
      </c>
      <c r="D65" s="41" t="s">
        <v>74</v>
      </c>
      <c r="E65" s="42" t="s">
        <v>92</v>
      </c>
      <c r="F65" t="s">
        <v>77</v>
      </c>
      <c r="G65" t="s">
        <v>80</v>
      </c>
      <c r="H65" s="43">
        <f>'Merluza cola Industrial'!K55</f>
        <v>4567.2530000000006</v>
      </c>
      <c r="I65" s="43">
        <f>'Merluza cola Industrial'!L55</f>
        <v>0</v>
      </c>
      <c r="J65" s="43">
        <f>'Merluza cola Industrial'!M55</f>
        <v>4567.2530000000006</v>
      </c>
      <c r="K65" s="43">
        <f>'Merluza cola Industrial'!N55</f>
        <v>302.447</v>
      </c>
      <c r="L65" s="43">
        <f>'Merluza cola Industrial'!O55</f>
        <v>4264.8060000000005</v>
      </c>
      <c r="M65" s="45">
        <f>'Merluza cola Industrial'!P55</f>
        <v>6.6220767713108947E-2</v>
      </c>
      <c r="N65" s="49" t="s">
        <v>108</v>
      </c>
      <c r="O65" s="46">
        <f>'Merluza cola Industrial'!$B$5</f>
        <v>43655</v>
      </c>
    </row>
    <row r="66" spans="1:15">
      <c r="A66" s="44" t="s">
        <v>98</v>
      </c>
      <c r="B66" s="40" t="s">
        <v>76</v>
      </c>
      <c r="C66" s="42" t="s">
        <v>42</v>
      </c>
      <c r="D66" s="41" t="s">
        <v>74</v>
      </c>
      <c r="E66" t="s">
        <v>95</v>
      </c>
      <c r="F66" s="40" t="s">
        <v>77</v>
      </c>
      <c r="G66" s="40" t="s">
        <v>78</v>
      </c>
      <c r="H66" s="43">
        <f>'Merluza cola Industrial'!E57</f>
        <v>6.2300000000000001E-2</v>
      </c>
      <c r="I66" s="43">
        <f>'Merluza cola Industrial'!F57</f>
        <v>0</v>
      </c>
      <c r="J66" s="43">
        <f>'Merluza cola Industrial'!G57</f>
        <v>6.2300000000000001E-2</v>
      </c>
      <c r="K66" s="43">
        <f>'Merluza cola Industrial'!H57</f>
        <v>0</v>
      </c>
      <c r="L66" s="43">
        <f>'Merluza cola Industrial'!I57</f>
        <v>6.2300000000000001E-2</v>
      </c>
      <c r="M66" s="45">
        <f>'Merluza cola Industrial'!J55</f>
        <v>3.4974030865170705E-3</v>
      </c>
      <c r="N66" s="49" t="s">
        <v>108</v>
      </c>
      <c r="O66" s="46">
        <f>'Merluza cola Industrial'!$B$5</f>
        <v>43655</v>
      </c>
    </row>
    <row r="67" spans="1:15">
      <c r="A67" s="44" t="s">
        <v>98</v>
      </c>
      <c r="B67" s="40" t="s">
        <v>76</v>
      </c>
      <c r="C67" s="42" t="s">
        <v>42</v>
      </c>
      <c r="D67" s="41" t="s">
        <v>74</v>
      </c>
      <c r="E67" t="s">
        <v>95</v>
      </c>
      <c r="F67" t="s">
        <v>79</v>
      </c>
      <c r="G67" t="s">
        <v>80</v>
      </c>
      <c r="H67" s="43">
        <f>'Merluza cola Industrial'!E58</f>
        <v>9.3399999999999997E-2</v>
      </c>
      <c r="I67" s="43">
        <f>'Merluza cola Industrial'!F58</f>
        <v>0</v>
      </c>
      <c r="J67" s="43">
        <f>'Merluza cola Industrial'!G58</f>
        <v>0.15570000000000001</v>
      </c>
      <c r="K67" s="43">
        <f>'Merluza cola Industrial'!H58</f>
        <v>0</v>
      </c>
      <c r="L67" s="43">
        <f>'Merluza cola Industrial'!I58</f>
        <v>0.15570000000000001</v>
      </c>
      <c r="M67" s="45">
        <f>'Merluza cola Industrial'!J56</f>
        <v>6.4912700751436556E-2</v>
      </c>
      <c r="N67" s="49" t="s">
        <v>108</v>
      </c>
      <c r="O67" s="46">
        <f>'Merluza cola Industrial'!$B$5</f>
        <v>43655</v>
      </c>
    </row>
    <row r="68" spans="1:15">
      <c r="A68" s="44" t="s">
        <v>98</v>
      </c>
      <c r="B68" s="40" t="s">
        <v>76</v>
      </c>
      <c r="C68" s="42" t="s">
        <v>42</v>
      </c>
      <c r="D68" s="41" t="s">
        <v>74</v>
      </c>
      <c r="E68" t="s">
        <v>95</v>
      </c>
      <c r="F68" t="s">
        <v>77</v>
      </c>
      <c r="G68" t="s">
        <v>80</v>
      </c>
      <c r="H68" s="43">
        <f>'Merluza cola Industrial'!K57</f>
        <v>0.15570000000000001</v>
      </c>
      <c r="I68" s="43">
        <f>'Merluza cola Industrial'!L57</f>
        <v>0</v>
      </c>
      <c r="J68" s="43">
        <f>'Merluza cola Industrial'!M57</f>
        <v>0.15570000000000001</v>
      </c>
      <c r="K68" s="43">
        <f>'Merluza cola Industrial'!N57</f>
        <v>0</v>
      </c>
      <c r="L68" s="43">
        <f>'Merluza cola Industrial'!O57</f>
        <v>0.15570000000000001</v>
      </c>
      <c r="M68" s="45">
        <f>'Merluza cola Industrial'!J57</f>
        <v>0</v>
      </c>
      <c r="N68" s="49" t="s">
        <v>108</v>
      </c>
      <c r="O68" s="46">
        <f>'Merluza cola Industrial'!$B$5</f>
        <v>43655</v>
      </c>
    </row>
    <row r="69" spans="1:15">
      <c r="A69" s="44" t="s">
        <v>98</v>
      </c>
      <c r="B69" s="40" t="s">
        <v>76</v>
      </c>
      <c r="C69" s="42" t="s">
        <v>42</v>
      </c>
      <c r="D69" s="41" t="s">
        <v>74</v>
      </c>
      <c r="E69" t="s">
        <v>93</v>
      </c>
      <c r="F69" s="40" t="s">
        <v>77</v>
      </c>
      <c r="G69" s="40" t="s">
        <v>78</v>
      </c>
      <c r="H69" s="43">
        <f>'Merluza cola Industrial'!E59</f>
        <v>1060.0540000000001</v>
      </c>
      <c r="I69" s="43">
        <f>'Merluza cola Industrial'!F59</f>
        <v>0</v>
      </c>
      <c r="J69" s="43">
        <f>'Merluza cola Industrial'!G59</f>
        <v>1060.0540000000001</v>
      </c>
      <c r="K69" s="43">
        <f>'Merluza cola Industrial'!H59</f>
        <v>38.576000000000001</v>
      </c>
      <c r="L69" s="43">
        <f>'Merluza cola Industrial'!I59</f>
        <v>1021.4780000000001</v>
      </c>
      <c r="M69" s="45">
        <f>'Merluza cola Industrial'!J57</f>
        <v>0</v>
      </c>
      <c r="N69" s="49" t="s">
        <v>108</v>
      </c>
      <c r="O69" s="46">
        <f>'Merluza cola Industrial'!$B$5</f>
        <v>43655</v>
      </c>
    </row>
    <row r="70" spans="1:15">
      <c r="A70" s="44" t="s">
        <v>98</v>
      </c>
      <c r="B70" s="40" t="s">
        <v>76</v>
      </c>
      <c r="C70" s="42" t="s">
        <v>42</v>
      </c>
      <c r="D70" s="41" t="s">
        <v>74</v>
      </c>
      <c r="E70" t="s">
        <v>93</v>
      </c>
      <c r="F70" t="s">
        <v>79</v>
      </c>
      <c r="G70" t="s">
        <v>80</v>
      </c>
      <c r="H70" s="43">
        <f>'Merluza cola Industrial'!E60</f>
        <v>1590.251</v>
      </c>
      <c r="I70" s="43">
        <f>'Merluza cola Industrial'!F60</f>
        <v>0</v>
      </c>
      <c r="J70" s="43">
        <f>'Merluza cola Industrial'!G60</f>
        <v>2611.7290000000003</v>
      </c>
      <c r="K70" s="43">
        <f>'Merluza cola Industrial'!H60</f>
        <v>448.43299999999999</v>
      </c>
      <c r="L70" s="43">
        <f>'Merluza cola Industrial'!I60</f>
        <v>2163.2960000000003</v>
      </c>
      <c r="M70" s="45">
        <f>'Merluza cola Industrial'!J58</f>
        <v>0</v>
      </c>
      <c r="N70" s="49" t="s">
        <v>108</v>
      </c>
      <c r="O70" s="46">
        <f>'Merluza cola Industrial'!$B$5</f>
        <v>43655</v>
      </c>
    </row>
    <row r="71" spans="1:15">
      <c r="A71" s="44" t="s">
        <v>98</v>
      </c>
      <c r="B71" s="40" t="s">
        <v>76</v>
      </c>
      <c r="C71" s="42" t="s">
        <v>42</v>
      </c>
      <c r="D71" s="41" t="s">
        <v>74</v>
      </c>
      <c r="E71" t="s">
        <v>93</v>
      </c>
      <c r="F71" t="s">
        <v>77</v>
      </c>
      <c r="G71" t="s">
        <v>80</v>
      </c>
      <c r="H71" s="43">
        <f>'Merluza cola Industrial'!K59</f>
        <v>2650.3050000000003</v>
      </c>
      <c r="I71" s="43">
        <f>'Merluza cola Industrial'!L59</f>
        <v>0</v>
      </c>
      <c r="J71" s="43">
        <f>'Merluza cola Industrial'!M59</f>
        <v>2650.3050000000003</v>
      </c>
      <c r="K71" s="43">
        <f>'Merluza cola Industrial'!N59</f>
        <v>487.00900000000001</v>
      </c>
      <c r="L71" s="43">
        <f>'Merluza cola Industrial'!O59</f>
        <v>2163.2960000000003</v>
      </c>
      <c r="M71" s="45">
        <f>'Merluza cola Industrial'!J59</f>
        <v>3.639059896948646E-2</v>
      </c>
      <c r="N71" s="49" t="s">
        <v>108</v>
      </c>
      <c r="O71" s="46">
        <f>'Merluza cola Industrial'!$B$5</f>
        <v>43655</v>
      </c>
    </row>
    <row r="72" spans="1:15">
      <c r="A72" s="44" t="s">
        <v>98</v>
      </c>
      <c r="B72" s="40" t="s">
        <v>76</v>
      </c>
      <c r="C72" s="42" t="s">
        <v>42</v>
      </c>
      <c r="D72" s="39" t="s">
        <v>96</v>
      </c>
      <c r="E72" s="39" t="s">
        <v>97</v>
      </c>
      <c r="F72" s="40" t="s">
        <v>77</v>
      </c>
      <c r="G72" s="40" t="s">
        <v>80</v>
      </c>
      <c r="H72" s="43">
        <f>'Merluza cola Industrial'!AC51</f>
        <v>15565.929699999999</v>
      </c>
      <c r="I72" s="43">
        <f>'Merluza cola Industrial'!AD51</f>
        <v>1978.7429999999999</v>
      </c>
      <c r="J72" s="43">
        <f>'Merluza cola Industrial'!AE51</f>
        <v>17544.672699999999</v>
      </c>
      <c r="K72" s="43">
        <f>'Merluza cola Industrial'!AF51</f>
        <v>2998.2039999999997</v>
      </c>
      <c r="L72" s="43">
        <f>'Merluza cola Industrial'!AG51</f>
        <v>14546.468699999999</v>
      </c>
      <c r="M72" s="45">
        <f>'Merluza cola Industrial'!AH51</f>
        <v>0.1708897083044473</v>
      </c>
      <c r="N72" s="49" t="s">
        <v>108</v>
      </c>
      <c r="O72" s="46">
        <f>'Merluza cola Industrial'!$B$5</f>
        <v>43655</v>
      </c>
    </row>
    <row r="73" spans="1:15">
      <c r="A73" s="47" t="s">
        <v>104</v>
      </c>
      <c r="B73" s="40" t="s">
        <v>76</v>
      </c>
      <c r="C73" s="42" t="s">
        <v>105</v>
      </c>
      <c r="D73" s="41" t="s">
        <v>106</v>
      </c>
      <c r="E73" s="48" t="s">
        <v>107</v>
      </c>
      <c r="F73" s="40" t="s">
        <v>77</v>
      </c>
      <c r="G73" s="40" t="s">
        <v>80</v>
      </c>
      <c r="H73" s="43">
        <f>'Resumen periodo Merluza de cola'!E13</f>
        <v>95</v>
      </c>
      <c r="I73" s="43">
        <f>'Resumen periodo Merluza de cola'!F13</f>
        <v>0</v>
      </c>
      <c r="J73" s="43">
        <f>'Resumen periodo Merluza de cola'!G13</f>
        <v>95</v>
      </c>
      <c r="K73" s="43">
        <f>'Resumen periodo Merluza de cola'!H13</f>
        <v>0</v>
      </c>
      <c r="L73" s="43">
        <f>'Resumen periodo Merluza de cola'!I13</f>
        <v>95</v>
      </c>
      <c r="M73" s="45">
        <f>'Resumen periodo Merluza de cola'!J13</f>
        <v>0</v>
      </c>
      <c r="N73" s="49" t="s">
        <v>108</v>
      </c>
      <c r="O73" s="46">
        <f>'Resumen periodo Merluza de cola'!B5</f>
        <v>43655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workbookViewId="0">
      <selection activeCell="C21" sqref="C21"/>
    </sheetView>
  </sheetViews>
  <sheetFormatPr baseColWidth="10" defaultRowHeight="15"/>
  <cols>
    <col min="2" max="2" width="42.42578125" bestFit="1" customWidth="1"/>
    <col min="3" max="3" width="14.42578125" customWidth="1"/>
    <col min="6" max="6" width="13.28515625" bestFit="1" customWidth="1"/>
    <col min="8" max="8" width="12" bestFit="1" customWidth="1"/>
  </cols>
  <sheetData>
    <row r="1" spans="2:10" ht="15.75" thickBot="1">
      <c r="B1" s="71"/>
      <c r="C1" s="71"/>
      <c r="D1" s="71"/>
      <c r="E1" s="71"/>
      <c r="F1" s="71"/>
      <c r="G1" s="71"/>
      <c r="H1" s="71"/>
      <c r="I1" s="71"/>
      <c r="J1" s="71"/>
    </row>
    <row r="2" spans="2:10" ht="15.75" thickBot="1">
      <c r="B2" s="83" t="s">
        <v>117</v>
      </c>
      <c r="C2" s="79" t="s">
        <v>118</v>
      </c>
      <c r="D2" s="71"/>
      <c r="E2" s="71"/>
      <c r="F2" s="71"/>
      <c r="G2" s="71"/>
      <c r="H2" s="71"/>
      <c r="I2" s="71"/>
      <c r="J2" s="71"/>
    </row>
    <row r="3" spans="2:10">
      <c r="B3" s="76" t="s">
        <v>119</v>
      </c>
      <c r="C3" s="77">
        <v>9339</v>
      </c>
      <c r="D3" s="218">
        <v>23348</v>
      </c>
      <c r="E3" s="71"/>
      <c r="F3" s="71"/>
      <c r="G3" s="71"/>
      <c r="H3" s="71"/>
      <c r="I3" s="71"/>
      <c r="J3" s="71"/>
    </row>
    <row r="4" spans="2:10" ht="15.75" thickBot="1">
      <c r="B4" s="75" t="s">
        <v>120</v>
      </c>
      <c r="C4" s="74">
        <v>14009</v>
      </c>
      <c r="D4" s="219"/>
      <c r="E4" s="71"/>
      <c r="F4" s="71"/>
      <c r="G4" s="71"/>
      <c r="H4" s="71"/>
      <c r="I4" s="71"/>
      <c r="J4" s="71"/>
    </row>
    <row r="5" spans="2:10">
      <c r="B5" s="76" t="s">
        <v>121</v>
      </c>
      <c r="C5" s="77">
        <v>6226</v>
      </c>
      <c r="D5" s="218">
        <v>15566</v>
      </c>
      <c r="E5" s="71"/>
      <c r="F5" s="71"/>
      <c r="G5" s="71"/>
      <c r="H5" s="71"/>
      <c r="I5" s="71"/>
      <c r="J5" s="71"/>
    </row>
    <row r="6" spans="2:10" ht="15.75" thickBot="1">
      <c r="B6" s="75" t="s">
        <v>122</v>
      </c>
      <c r="C6" s="74">
        <v>9340</v>
      </c>
      <c r="D6" s="219"/>
      <c r="E6" s="71"/>
      <c r="F6" s="71"/>
      <c r="G6" s="71"/>
      <c r="H6" s="71"/>
      <c r="I6" s="71"/>
      <c r="J6" s="71"/>
    </row>
    <row r="7" spans="2:10" ht="15.75" thickBot="1">
      <c r="B7" s="71"/>
      <c r="C7" s="78">
        <v>38914</v>
      </c>
      <c r="D7" s="71"/>
      <c r="E7" s="71"/>
      <c r="F7" s="71"/>
      <c r="G7" s="71"/>
      <c r="H7" s="71"/>
      <c r="I7" s="71"/>
      <c r="J7" s="71"/>
    </row>
    <row r="10" spans="2:10">
      <c r="B10" s="217" t="s">
        <v>123</v>
      </c>
      <c r="C10" s="217"/>
      <c r="D10" s="217"/>
      <c r="E10" s="217"/>
      <c r="F10" s="217"/>
      <c r="G10" s="71"/>
      <c r="H10" s="71"/>
      <c r="I10" s="71"/>
      <c r="J10" s="71"/>
    </row>
    <row r="12" spans="2:10">
      <c r="B12" s="73" t="s">
        <v>124</v>
      </c>
      <c r="C12" s="73" t="s">
        <v>110</v>
      </c>
      <c r="D12" s="73" t="s">
        <v>125</v>
      </c>
      <c r="E12" s="73" t="s">
        <v>126</v>
      </c>
      <c r="F12" s="73" t="s">
        <v>127</v>
      </c>
      <c r="G12" s="71"/>
      <c r="H12" s="86" t="s">
        <v>74</v>
      </c>
      <c r="I12" s="73" t="s">
        <v>125</v>
      </c>
      <c r="J12" s="73" t="s">
        <v>126</v>
      </c>
    </row>
    <row r="13" spans="2:10">
      <c r="B13" s="72" t="s">
        <v>128</v>
      </c>
      <c r="C13" s="72">
        <v>0.29008030000000001</v>
      </c>
      <c r="D13" s="80">
        <v>2709.0599216999999</v>
      </c>
      <c r="E13" s="80">
        <v>4063.7349227</v>
      </c>
      <c r="F13" s="80">
        <v>6772.7948443999994</v>
      </c>
      <c r="G13" s="71"/>
      <c r="H13" s="72" t="s">
        <v>129</v>
      </c>
      <c r="I13" s="80">
        <v>383.9813901</v>
      </c>
      <c r="J13" s="80">
        <v>575.99264310000001</v>
      </c>
    </row>
    <row r="14" spans="2:10">
      <c r="B14" s="72" t="s">
        <v>130</v>
      </c>
      <c r="C14" s="72">
        <v>2.9999999999999997E-4</v>
      </c>
      <c r="D14" s="80">
        <v>2.8016999999999999</v>
      </c>
      <c r="E14" s="80">
        <v>4.2026999999999992</v>
      </c>
      <c r="F14" s="80">
        <v>7.0043999999999986</v>
      </c>
      <c r="G14" s="71"/>
      <c r="H14" s="71"/>
      <c r="I14" s="71"/>
      <c r="J14" s="71"/>
    </row>
    <row r="15" spans="2:10">
      <c r="B15" s="72" t="s">
        <v>129</v>
      </c>
      <c r="C15" s="72">
        <v>3.3191600000000002E-2</v>
      </c>
      <c r="D15" s="80">
        <v>309.9763524</v>
      </c>
      <c r="E15" s="80">
        <v>464.9811244</v>
      </c>
      <c r="F15" s="80">
        <v>774.95747679999999</v>
      </c>
      <c r="G15" s="71"/>
      <c r="H15" s="71"/>
      <c r="I15" s="71"/>
      <c r="J15" s="71"/>
    </row>
    <row r="16" spans="2:10">
      <c r="B16" s="72" t="s">
        <v>129</v>
      </c>
      <c r="C16" s="72">
        <v>2.0000000000000002E-5</v>
      </c>
      <c r="D16" s="80">
        <v>0.18678</v>
      </c>
      <c r="E16" s="80">
        <v>0.28018000000000004</v>
      </c>
      <c r="F16" s="80">
        <v>0.46696000000000004</v>
      </c>
      <c r="G16" s="71"/>
      <c r="H16" s="71"/>
      <c r="I16" s="71"/>
      <c r="J16" s="71"/>
    </row>
    <row r="17" spans="2:6">
      <c r="B17" s="72" t="s">
        <v>131</v>
      </c>
      <c r="C17" s="72">
        <v>5.4603000000000004E-3</v>
      </c>
      <c r="D17" s="80">
        <v>50.993741700000001</v>
      </c>
      <c r="E17" s="80">
        <v>76.493342699999999</v>
      </c>
      <c r="F17" s="80">
        <v>127.4870844</v>
      </c>
    </row>
    <row r="18" spans="2:6">
      <c r="B18" s="72" t="s">
        <v>132</v>
      </c>
      <c r="C18" s="72">
        <v>0.12668599999999999</v>
      </c>
      <c r="D18" s="80">
        <v>1183.1205539999999</v>
      </c>
      <c r="E18" s="80">
        <v>1774.7441739999999</v>
      </c>
      <c r="F18" s="80">
        <v>2957.8647279999996</v>
      </c>
    </row>
    <row r="19" spans="2:6">
      <c r="B19" s="72" t="s">
        <v>129</v>
      </c>
      <c r="C19" s="72">
        <v>5.3096000000000003E-3</v>
      </c>
      <c r="D19" s="80">
        <v>49.586354400000005</v>
      </c>
      <c r="E19" s="80">
        <v>74.382186400000009</v>
      </c>
      <c r="F19" s="80">
        <v>123.96854080000001</v>
      </c>
    </row>
    <row r="20" spans="2:6">
      <c r="B20" s="72" t="s">
        <v>129</v>
      </c>
      <c r="C20" s="72">
        <v>2.3E-5</v>
      </c>
      <c r="D20" s="80">
        <v>0.21479699999999999</v>
      </c>
      <c r="E20" s="80">
        <v>0.32220700000000002</v>
      </c>
      <c r="F20" s="80">
        <v>0.53700400000000004</v>
      </c>
    </row>
    <row r="21" spans="2:6">
      <c r="B21" s="72" t="s">
        <v>133</v>
      </c>
      <c r="C21" s="72">
        <v>0.1490805</v>
      </c>
      <c r="D21" s="80">
        <v>1392.2627895000001</v>
      </c>
      <c r="E21" s="80">
        <v>2088.4687245</v>
      </c>
      <c r="F21" s="80">
        <v>3480.7315140000001</v>
      </c>
    </row>
    <row r="22" spans="2:6">
      <c r="B22" s="72" t="s">
        <v>134</v>
      </c>
      <c r="C22" s="72">
        <v>1.1691500000000001E-2</v>
      </c>
      <c r="D22" s="80">
        <v>109.1869185</v>
      </c>
      <c r="E22" s="80">
        <v>163.78622350000001</v>
      </c>
      <c r="F22" s="80">
        <v>272.973142</v>
      </c>
    </row>
    <row r="23" spans="2:6">
      <c r="B23" s="72" t="s">
        <v>135</v>
      </c>
      <c r="C23" s="72">
        <v>2.9831300000000002E-2</v>
      </c>
      <c r="D23" s="80">
        <v>278.5945107</v>
      </c>
      <c r="E23" s="80">
        <v>417.90668170000004</v>
      </c>
      <c r="F23" s="80">
        <v>696.50119240000004</v>
      </c>
    </row>
    <row r="24" spans="2:6">
      <c r="B24" s="72" t="s">
        <v>136</v>
      </c>
      <c r="C24" s="72">
        <v>1.01E-5</v>
      </c>
      <c r="D24" s="80">
        <v>9.4323900000000002E-2</v>
      </c>
      <c r="E24" s="80">
        <v>0.1414909</v>
      </c>
      <c r="F24" s="80">
        <v>0.23581479999999999</v>
      </c>
    </row>
    <row r="25" spans="2:6">
      <c r="B25" s="72" t="s">
        <v>137</v>
      </c>
      <c r="C25" s="72">
        <v>1.01E-5</v>
      </c>
      <c r="D25" s="80">
        <v>9.4323900000000002E-2</v>
      </c>
      <c r="E25" s="80">
        <v>0.1414909</v>
      </c>
      <c r="F25" s="80">
        <v>0.23581479999999999</v>
      </c>
    </row>
    <row r="26" spans="2:6">
      <c r="B26" s="72" t="s">
        <v>138</v>
      </c>
      <c r="C26" s="72">
        <v>1.01E-5</v>
      </c>
      <c r="D26" s="80">
        <v>9.4323900000000002E-2</v>
      </c>
      <c r="E26" s="80">
        <v>0.1414909</v>
      </c>
      <c r="F26" s="80">
        <v>0.23581479999999999</v>
      </c>
    </row>
    <row r="27" spans="2:6">
      <c r="B27" s="72" t="s">
        <v>139</v>
      </c>
      <c r="C27" s="72">
        <v>8.4750000000000006E-2</v>
      </c>
      <c r="D27" s="80">
        <v>791.48025000000007</v>
      </c>
      <c r="E27" s="80">
        <v>1187.2627500000001</v>
      </c>
      <c r="F27" s="80">
        <v>1978.7430000000002</v>
      </c>
    </row>
    <row r="28" spans="2:6">
      <c r="B28" s="72" t="s">
        <v>140</v>
      </c>
      <c r="C28" s="72">
        <v>0.12590789999999999</v>
      </c>
      <c r="D28" s="80">
        <v>1175.8538781</v>
      </c>
      <c r="E28" s="80">
        <v>1763.8437710999999</v>
      </c>
      <c r="F28" s="80">
        <v>2939.6976491999999</v>
      </c>
    </row>
    <row r="29" spans="2:6">
      <c r="B29" s="72" t="s">
        <v>141</v>
      </c>
      <c r="C29" s="72">
        <v>3.6186999999999999E-3</v>
      </c>
      <c r="D29" s="80">
        <v>33.795039299999999</v>
      </c>
      <c r="E29" s="80">
        <v>50.694368300000001</v>
      </c>
      <c r="F29" s="80">
        <v>84.489407599999993</v>
      </c>
    </row>
    <row r="30" spans="2:6">
      <c r="B30" s="72" t="s">
        <v>129</v>
      </c>
      <c r="C30" s="72">
        <v>2.5717000000000001E-3</v>
      </c>
      <c r="D30" s="80">
        <v>24.017106300000002</v>
      </c>
      <c r="E30" s="80">
        <v>36.026945300000001</v>
      </c>
      <c r="F30" s="80">
        <v>60.044051600000003</v>
      </c>
    </row>
    <row r="31" spans="2:6">
      <c r="B31" s="72" t="s">
        <v>142</v>
      </c>
      <c r="C31" s="72">
        <v>0.1272432</v>
      </c>
      <c r="D31" s="80">
        <v>1188.3242448000001</v>
      </c>
      <c r="E31" s="80">
        <v>1782.5499887999999</v>
      </c>
      <c r="F31" s="80">
        <v>2970.8742336</v>
      </c>
    </row>
    <row r="32" spans="2:6">
      <c r="B32" s="72" t="s">
        <v>143</v>
      </c>
      <c r="C32" s="72">
        <v>4.1539000000000003E-3</v>
      </c>
      <c r="D32" s="80">
        <v>38.793272100000003</v>
      </c>
      <c r="E32" s="80">
        <v>58.191985100000004</v>
      </c>
      <c r="F32" s="80">
        <v>96.985257200000007</v>
      </c>
    </row>
    <row r="33" spans="2:6">
      <c r="B33" s="72" t="s">
        <v>144</v>
      </c>
      <c r="C33" s="72">
        <v>1.01E-5</v>
      </c>
      <c r="D33" s="80">
        <v>9.4323900000000002E-2</v>
      </c>
      <c r="E33" s="80">
        <v>0.1414909</v>
      </c>
      <c r="F33" s="80">
        <v>0.23581479999999999</v>
      </c>
    </row>
    <row r="34" spans="2:6">
      <c r="B34" s="72" t="s">
        <v>145</v>
      </c>
      <c r="C34" s="72">
        <v>4.0000000000000003E-5</v>
      </c>
      <c r="D34" s="80">
        <v>0.37356</v>
      </c>
      <c r="E34" s="80">
        <v>0.56036000000000008</v>
      </c>
      <c r="F34" s="80">
        <v>0.93392000000000008</v>
      </c>
    </row>
    <row r="35" spans="2:6">
      <c r="B35" s="71"/>
      <c r="C35" s="85">
        <v>0.99999990000000005</v>
      </c>
      <c r="D35" s="81">
        <v>9338.9990660999993</v>
      </c>
      <c r="E35" s="81">
        <v>14008.998599099998</v>
      </c>
      <c r="F35" s="81">
        <v>23347.9976652</v>
      </c>
    </row>
    <row r="38" spans="2:6">
      <c r="B38" s="217" t="s">
        <v>146</v>
      </c>
      <c r="C38" s="217"/>
      <c r="D38" s="217"/>
      <c r="E38" s="217"/>
      <c r="F38" s="217"/>
    </row>
    <row r="40" spans="2:6">
      <c r="B40" s="73" t="s">
        <v>124</v>
      </c>
      <c r="C40" s="73" t="s">
        <v>110</v>
      </c>
      <c r="D40" s="73" t="s">
        <v>125</v>
      </c>
      <c r="E40" s="73" t="s">
        <v>126</v>
      </c>
      <c r="F40" s="73" t="s">
        <v>127</v>
      </c>
    </row>
    <row r="41" spans="2:6">
      <c r="B41" s="72" t="s">
        <v>147</v>
      </c>
      <c r="C41" s="72">
        <v>3.7839999999999998E-4</v>
      </c>
      <c r="D41" s="80">
        <v>2.3559183999999997</v>
      </c>
      <c r="E41" s="80">
        <v>3.5342559999999996</v>
      </c>
      <c r="F41" s="80">
        <v>5.8901743999999994</v>
      </c>
    </row>
    <row r="42" spans="2:6">
      <c r="B42" s="72" t="s">
        <v>139</v>
      </c>
      <c r="C42" s="72">
        <v>0.402895</v>
      </c>
      <c r="D42" s="80">
        <v>2508.42427</v>
      </c>
      <c r="E42" s="80">
        <v>3763.0392999999999</v>
      </c>
      <c r="F42" s="80">
        <v>6271.4635699999999</v>
      </c>
    </row>
    <row r="43" spans="2:6">
      <c r="B43" s="72" t="s">
        <v>132</v>
      </c>
      <c r="C43" s="72">
        <v>0.13303760000000001</v>
      </c>
      <c r="D43" s="80">
        <v>828.29209760000003</v>
      </c>
      <c r="E43" s="80">
        <v>1242.5711840000001</v>
      </c>
      <c r="F43" s="80">
        <v>2070.8632815999999</v>
      </c>
    </row>
    <row r="44" spans="2:6">
      <c r="B44" s="72" t="s">
        <v>141</v>
      </c>
      <c r="C44" s="72">
        <v>0.29341210000000001</v>
      </c>
      <c r="D44" s="80">
        <v>1826.7837346000001</v>
      </c>
      <c r="E44" s="80">
        <v>2740.4690140000002</v>
      </c>
      <c r="F44" s="80">
        <v>4567.2527485999999</v>
      </c>
    </row>
    <row r="45" spans="2:6">
      <c r="B45" s="72" t="s">
        <v>144</v>
      </c>
      <c r="C45" s="72">
        <v>1.0000000000000001E-5</v>
      </c>
      <c r="D45" s="80">
        <v>6.2260000000000003E-2</v>
      </c>
      <c r="E45" s="80">
        <v>9.3400000000000011E-2</v>
      </c>
      <c r="F45" s="80">
        <v>0.15566000000000002</v>
      </c>
    </row>
    <row r="46" spans="2:6">
      <c r="B46" s="72" t="s">
        <v>142</v>
      </c>
      <c r="C46" s="72">
        <v>0.17026240000000001</v>
      </c>
      <c r="D46" s="80">
        <v>1060.0537024</v>
      </c>
      <c r="E46" s="80">
        <v>1590.250816</v>
      </c>
      <c r="F46" s="80">
        <v>2650.3045184000002</v>
      </c>
    </row>
    <row r="47" spans="2:6">
      <c r="B47" s="71"/>
      <c r="C47" s="84">
        <v>0.99999550000000004</v>
      </c>
      <c r="D47" s="81">
        <v>6225.9719829999995</v>
      </c>
      <c r="E47" s="81">
        <v>9339.9579699999995</v>
      </c>
      <c r="F47" s="81">
        <v>15565.929953000001</v>
      </c>
    </row>
    <row r="51" spans="2:6">
      <c r="B51" s="220" t="s">
        <v>148</v>
      </c>
      <c r="C51" s="220"/>
      <c r="D51" s="220"/>
      <c r="E51" s="87"/>
      <c r="F51" s="87"/>
    </row>
    <row r="53" spans="2:6">
      <c r="B53" s="82" t="s">
        <v>149</v>
      </c>
      <c r="C53" s="82" t="s">
        <v>150</v>
      </c>
      <c r="D53" s="71"/>
      <c r="E53" s="71"/>
      <c r="F53" s="71"/>
    </row>
    <row r="54" spans="2:6">
      <c r="B54" s="72" t="s">
        <v>105</v>
      </c>
      <c r="C54" s="72">
        <v>95</v>
      </c>
      <c r="D54" s="71"/>
      <c r="E54" s="71"/>
      <c r="F54" s="71"/>
    </row>
    <row r="55" spans="2:6">
      <c r="B55" s="72" t="s">
        <v>151</v>
      </c>
      <c r="C55" s="72">
        <v>855</v>
      </c>
      <c r="D55" s="71"/>
      <c r="E55" s="71"/>
      <c r="F55" s="71"/>
    </row>
    <row r="56" spans="2:6">
      <c r="B56" s="71"/>
      <c r="C56" s="86">
        <v>950</v>
      </c>
      <c r="D56" s="71"/>
      <c r="E56" s="71"/>
      <c r="F56" s="71"/>
    </row>
  </sheetData>
  <mergeCells count="5">
    <mergeCell ref="B10:F10"/>
    <mergeCell ref="B38:F38"/>
    <mergeCell ref="D3:D4"/>
    <mergeCell ref="D5:D6"/>
    <mergeCell ref="B51:D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anual Merluza de cola</vt:lpstr>
      <vt:lpstr>Resumen periodo Merluza de cola</vt:lpstr>
      <vt:lpstr>Merluza cola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MOLINA SAN MARTIN, KAMILA FERNANDA</cp:lastModifiedBy>
  <dcterms:created xsi:type="dcterms:W3CDTF">2018-02-13T19:46:54Z</dcterms:created>
  <dcterms:modified xsi:type="dcterms:W3CDTF">2019-07-10T17:41:13Z</dcterms:modified>
</cp:coreProperties>
</file>